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link\share\4.スポーツ推進班\補助金要綱要領\R7年度\02_スポ協⇒競技団体補助金関連要綱等の改正\R7\"/>
    </mc:Choice>
  </mc:AlternateContent>
  <xr:revisionPtr revIDLastSave="0" documentId="13_ncr:1_{A7FD7C89-FBB9-43AC-84DA-C33197805D9F}" xr6:coauthVersionLast="47" xr6:coauthVersionMax="47" xr10:uidLastSave="{00000000-0000-0000-0000-000000000000}"/>
  <bookViews>
    <workbookView xWindow="28680" yWindow="-8700" windowWidth="29040" windowHeight="15720" tabRatio="778" xr2:uid="{EB08A4B4-98F4-465F-A452-09B03115388A}"/>
  </bookViews>
  <sheets>
    <sheet name="基本" sheetId="3" r:id="rId1"/>
    <sheet name="鑑・請求" sheetId="14" r:id="rId2"/>
    <sheet name="指導者" sheetId="13" r:id="rId3"/>
    <sheet name="選手" sheetId="12" r:id="rId4"/>
    <sheet name="ﾊﾟﾜｰ" sheetId="4" r:id="rId5"/>
    <sheet name="国ｽﾎﾟ" sheetId="5" r:id="rId6"/>
    <sheet name="ｺｰﾁ" sheetId="7" r:id="rId7"/>
    <sheet name="未来" sheetId="8" r:id="rId8"/>
    <sheet name="魅力" sheetId="9" r:id="rId9"/>
    <sheet name="備品" sheetId="15" r:id="rId10"/>
    <sheet name="その他" sheetId="16" r:id="rId11"/>
    <sheet name="領収" sheetId="19" r:id="rId12"/>
    <sheet name="謝金" sheetId="18" r:id="rId13"/>
    <sheet name="旅費" sheetId="17" r:id="rId14"/>
    <sheet name="宿泊手当" sheetId="22" r:id="rId15"/>
    <sheet name="研修派遣" sheetId="21" r:id="rId16"/>
    <sheet name="リスト" sheetId="2" state="hidden" r:id="rId17"/>
    <sheet name="BASE" sheetId="1" state="hidden" r:id="rId18"/>
  </sheets>
  <definedNames>
    <definedName name="_xlnm._FilterDatabase" localSheetId="6" hidden="1">ｺｰﾁ!$A$1:$X$1602</definedName>
    <definedName name="_xlnm._FilterDatabase" localSheetId="4" hidden="1">ﾊﾟﾜｰ!$A$1:$X$1602</definedName>
    <definedName name="_xlnm._FilterDatabase" localSheetId="1" hidden="1">鑑・請求!$A$1:$AJ$256</definedName>
    <definedName name="_xlnm._FilterDatabase" localSheetId="5" hidden="1">国ｽﾎﾟ!$A$1:$X$1602</definedName>
    <definedName name="_xlnm._FilterDatabase" localSheetId="2" hidden="1">指導者!$A$1:$AT$131</definedName>
    <definedName name="_xlnm._FilterDatabase" localSheetId="3" hidden="1">選手!$A$1:$AS$331</definedName>
    <definedName name="_xlnm._FilterDatabase" localSheetId="7" hidden="1">未来!$A$1:$X$1602</definedName>
    <definedName name="_xlnm._FilterDatabase" localSheetId="8" hidden="1">魅力!$A$1:$X$1602</definedName>
    <definedName name="_xlnm.Print_Area" localSheetId="6">ｺｰﾁ!$C$2:$S$1602</definedName>
    <definedName name="_xlnm.Print_Area" localSheetId="10">その他!$B$2:$U$52</definedName>
    <definedName name="_xlnm.Print_Area" localSheetId="4">ﾊﾟﾜｰ!$C$2:$S$1602</definedName>
    <definedName name="_xlnm.Print_Area" localSheetId="16">リスト!$A$1:$AC$45</definedName>
    <definedName name="_xlnm.Print_Area" localSheetId="1">鑑・請求!$B$2:$AI$256</definedName>
    <definedName name="_xlnm.Print_Area" localSheetId="0">基本!$A$1:$G$54</definedName>
    <definedName name="_xlnm.Print_Area" localSheetId="15">研修派遣!$A$1:$H$49</definedName>
    <definedName name="_xlnm.Print_Area" localSheetId="5">国ｽﾎﾟ!$C$2:$S$1602</definedName>
    <definedName name="_xlnm.Print_Area" localSheetId="2">指導者!$B$2:$AN$131</definedName>
    <definedName name="_xlnm.Print_Area" localSheetId="14">宿泊手当!$A$1:$J$27</definedName>
    <definedName name="_xlnm.Print_Area" localSheetId="3">選手!$B$2:$AN$331</definedName>
    <definedName name="_xlnm.Print_Area" localSheetId="9">備品!$B$2:$U$52</definedName>
    <definedName name="_xlnm.Print_Area" localSheetId="7">未来!$C$2:$S$1602</definedName>
    <definedName name="_xlnm.Print_Area" localSheetId="8">魅力!$C$2:$S$1602</definedName>
    <definedName name="_xlnm.Print_Area" localSheetId="13">旅費!$A$1:$J$27</definedName>
    <definedName name="_xlnm.Print_Area" localSheetId="11">領収!$A$1:$H$49</definedName>
    <definedName name="コーチングセミナー事業">ｺｰﾁ!$W$11:$W$14</definedName>
    <definedName name="ジュニアクラブ活動事業">未来!$V$11:$V$14</definedName>
    <definedName name="ジュニア指導者育成事業">未来!$W$11:$W$14</definedName>
    <definedName name="チームやまぐちチャレンジ強化事業" localSheetId="6">ｺｰﾁ!$X$11:$X$14</definedName>
    <definedName name="チームやまぐちチャレンジ強化事業" localSheetId="5">国ｽﾎﾟ!$X$11:$X$14</definedName>
    <definedName name="チームやまぐちチャレンジ強化事業" localSheetId="7">未来!$X$11:$X$14</definedName>
    <definedName name="チームやまぐちチャレンジ強化事業" localSheetId="8">魅力!$X$11:$X$14</definedName>
    <definedName name="チームやまぐちチャレンジ強化事業">ﾊﾟﾜｰ!$X$11:$X$14</definedName>
    <definedName name="チームやまぐち優秀指導者育成事業">ｺｰﾁ!$U$11:$U$14</definedName>
    <definedName name="トップアスリート等を活用した魅力発信事業">魅力!$U$11:$U$14</definedName>
    <definedName name="トップコーチ育成事業">ｺｰﾁ!$V$11:$V$14</definedName>
    <definedName name="トップスポーツクラブ強化事業">#REF!</definedName>
    <definedName name="ふるさと選手確保・活用事業" localSheetId="6">ｺｰﾁ!$V$11:$V$14</definedName>
    <definedName name="ふるさと選手確保・活用事業" localSheetId="5">国ｽﾎﾟ!$V$11:$V$14</definedName>
    <definedName name="ふるさと選手確保・活用事業" localSheetId="7">未来!$V$11:$V$14</definedName>
    <definedName name="ふるさと選手確保・活用事業" localSheetId="8">魅力!$V$11:$V$14</definedName>
    <definedName name="ふるさと選手確保・活用事業">ﾊﾟﾜｰ!$V$11:$V$14</definedName>
    <definedName name="やまぐち未来アスリートチャレンジ事業">未来!$U$11:$U$14</definedName>
    <definedName name="強化拠点校強化事業">#REF!</definedName>
    <definedName name="国スポ入賞に向けた強化事業">国ｽﾎﾟ!$V$11:$V$14</definedName>
    <definedName name="中高成連携合同強化練習会事業" localSheetId="6">ｺｰﾁ!$W$11:$W$14</definedName>
    <definedName name="中高成連携合同強化練習会事業" localSheetId="5">国ｽﾎﾟ!$W$11:$W$14</definedName>
    <definedName name="中高成連携合同強化練習会事業" localSheetId="7">未来!$W$11:$W$14</definedName>
    <definedName name="中高成連携合同強化練習会事業" localSheetId="8">魅力!$W$11:$W$14</definedName>
    <definedName name="中高成連携合同強化練習会事業">ﾊﾟﾜｰ!$W$11:$W$14</definedName>
    <definedName name="中国ブロック突破に向けた強化事業">国ｽﾎﾟ!$U$11:$U$14</definedName>
    <definedName name="未来アスリート強化事業">未来!$X$11:$X$14</definedName>
    <definedName name="有望競技_種別_強化事業" localSheetId="6">ｺｰﾁ!$U$11:$U$14</definedName>
    <definedName name="有望競技_種別_強化事業" localSheetId="5">国ｽﾎﾟ!$U$11:$U$14</definedName>
    <definedName name="有望競技_種別_強化事業" localSheetId="7">未来!$U$11:$U$14</definedName>
    <definedName name="有望競技_種別_強化事業" localSheetId="8">魅力!$U$11:$U$14</definedName>
    <definedName name="有望競技_種別_強化事業">ﾊﾟﾜｰ!$U$11:$U$14</definedName>
    <definedName name="有望競技種別強化事業" localSheetId="6">ｺｰﾁ!$U$11:$U$14</definedName>
    <definedName name="有望競技種別強化事業" localSheetId="5">国ｽﾎﾟ!$U$11:$U$14</definedName>
    <definedName name="有望競技種別強化事業" localSheetId="7">未来!$U$11:$U$14</definedName>
    <definedName name="有望競技種別強化事業" localSheetId="8">魅力!$U$11:$U$14</definedName>
    <definedName name="有望競技種別強化事業">ﾊﾟﾜｰ!$U$11:$U$14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3" l="1"/>
  <c r="C52" i="3"/>
  <c r="C51" i="3"/>
  <c r="C1453" i="9"/>
  <c r="C1403" i="9"/>
  <c r="C1353" i="9"/>
  <c r="C1303" i="9"/>
  <c r="C1253" i="9"/>
  <c r="C1203" i="9"/>
  <c r="C1153" i="9"/>
  <c r="C1103" i="9"/>
  <c r="C1053" i="9"/>
  <c r="C1003" i="9"/>
  <c r="C953" i="9"/>
  <c r="C903" i="9"/>
  <c r="C853" i="9"/>
  <c r="C803" i="9"/>
  <c r="C753" i="9"/>
  <c r="C703" i="9"/>
  <c r="C653" i="9"/>
  <c r="C603" i="9"/>
  <c r="C553" i="9"/>
  <c r="C503" i="9"/>
  <c r="C453" i="9"/>
  <c r="C403" i="9"/>
  <c r="C353" i="9"/>
  <c r="C303" i="9"/>
  <c r="C253" i="9"/>
  <c r="C203" i="9"/>
  <c r="C153" i="9"/>
  <c r="C103" i="9"/>
  <c r="C53" i="9"/>
  <c r="C3" i="9"/>
  <c r="G33" i="3"/>
  <c r="G1" i="19" l="1"/>
  <c r="A53" i="3"/>
  <c r="A52" i="3"/>
  <c r="A51" i="3"/>
  <c r="A50" i="3"/>
  <c r="A49" i="3"/>
  <c r="A48" i="3"/>
  <c r="A47" i="3"/>
  <c r="F37" i="3"/>
  <c r="G37" i="3" s="1"/>
  <c r="F36" i="3"/>
  <c r="G36" i="3" s="1"/>
  <c r="F54" i="3"/>
  <c r="G54" i="3"/>
  <c r="D54" i="3"/>
  <c r="E54" i="3"/>
  <c r="F27" i="22"/>
  <c r="A5" i="22"/>
  <c r="A4" i="22"/>
  <c r="J6" i="21"/>
  <c r="J5" i="21"/>
  <c r="J4" i="21"/>
  <c r="I4" i="19"/>
  <c r="G4" i="19" s="1"/>
  <c r="L19" i="19"/>
  <c r="L18" i="19"/>
  <c r="L17" i="19"/>
  <c r="L16" i="19"/>
  <c r="L15" i="19"/>
  <c r="L14" i="19"/>
  <c r="L13" i="19"/>
  <c r="L12" i="19"/>
  <c r="L11" i="19"/>
  <c r="L10" i="19"/>
  <c r="L9" i="19"/>
  <c r="L8" i="19"/>
  <c r="L7" i="19"/>
  <c r="L6" i="19"/>
  <c r="L5" i="19"/>
  <c r="L4" i="19"/>
  <c r="L20" i="19"/>
  <c r="L3" i="19"/>
  <c r="G22" i="17"/>
  <c r="G23" i="17"/>
  <c r="G24" i="17"/>
  <c r="G25" i="17"/>
  <c r="G26" i="17"/>
  <c r="D13" i="17"/>
  <c r="D14" i="17" s="1"/>
  <c r="D15" i="17" s="1"/>
  <c r="D16" i="17" s="1"/>
  <c r="D17" i="17" s="1"/>
  <c r="D18" i="17" s="1"/>
  <c r="D19" i="17" s="1"/>
  <c r="D20" i="17" s="1"/>
  <c r="D21" i="17" s="1"/>
  <c r="D22" i="17" s="1"/>
  <c r="D23" i="17" s="1"/>
  <c r="D24" i="17" s="1"/>
  <c r="D25" i="17" s="1"/>
  <c r="D26" i="17" s="1"/>
  <c r="G13" i="17"/>
  <c r="G14" i="17"/>
  <c r="G15" i="17"/>
  <c r="G16" i="17"/>
  <c r="G17" i="17"/>
  <c r="G18" i="17"/>
  <c r="G19" i="17"/>
  <c r="G20" i="17"/>
  <c r="G21" i="17"/>
  <c r="G12" i="17"/>
  <c r="F27" i="17" s="1"/>
  <c r="A5" i="17"/>
  <c r="A4" i="17"/>
  <c r="A5" i="18"/>
  <c r="A4" i="18"/>
  <c r="M8" i="18"/>
  <c r="O8" i="18" l="1"/>
  <c r="Q8" i="18" s="1"/>
  <c r="H25" i="3" l="1"/>
  <c r="C21" i="3" l="1"/>
  <c r="V233" i="14"/>
  <c r="D227" i="14"/>
  <c r="D176" i="14"/>
  <c r="D16" i="3"/>
  <c r="W170" i="14"/>
  <c r="J192" i="14"/>
  <c r="J191" i="14"/>
  <c r="J189" i="14"/>
  <c r="S187" i="14"/>
  <c r="J187" i="14"/>
  <c r="T189" i="14"/>
  <c r="P187" i="14"/>
  <c r="V184" i="14"/>
  <c r="V183" i="14"/>
  <c r="V182" i="14"/>
  <c r="I33" i="3"/>
  <c r="C131" i="14"/>
  <c r="C130" i="14"/>
  <c r="C129" i="14"/>
  <c r="C128" i="14"/>
  <c r="C127" i="14"/>
  <c r="C126" i="14"/>
  <c r="C125" i="14"/>
  <c r="U81" i="14"/>
  <c r="U80" i="14"/>
  <c r="C29" i="14"/>
  <c r="C81" i="14" s="1"/>
  <c r="C28" i="14"/>
  <c r="C80" i="14" s="1"/>
  <c r="C27" i="14"/>
  <c r="C79" i="14" s="1"/>
  <c r="C26" i="14"/>
  <c r="C78" i="14" s="1"/>
  <c r="C25" i="14"/>
  <c r="C77" i="14" s="1"/>
  <c r="C24" i="14"/>
  <c r="C76" i="14" s="1"/>
  <c r="C23" i="14"/>
  <c r="C75" i="14" s="1"/>
  <c r="A104" i="14"/>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V113" i="14"/>
  <c r="V112" i="14"/>
  <c r="V111" i="14"/>
  <c r="A53" i="14"/>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C94" i="14"/>
  <c r="C90" i="14"/>
  <c r="U79" i="14"/>
  <c r="U78" i="14"/>
  <c r="U77" i="14"/>
  <c r="U76" i="14"/>
  <c r="U75" i="14"/>
  <c r="V62" i="14"/>
  <c r="V61" i="14"/>
  <c r="V60" i="14"/>
  <c r="V11" i="14"/>
  <c r="V10" i="14"/>
  <c r="V9" i="14"/>
  <c r="K32" i="3"/>
  <c r="J32" i="3"/>
  <c r="I32" i="3"/>
  <c r="V4" i="14"/>
  <c r="K24" i="3"/>
  <c r="J24" i="3"/>
  <c r="I24" i="3"/>
  <c r="V106" i="14" l="1"/>
  <c r="U82" i="14"/>
  <c r="V55" i="14"/>
  <c r="A104" i="13" l="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71" i="13"/>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38" i="13"/>
  <c r="A37" i="13" s="1"/>
  <c r="A36" i="13" s="1"/>
  <c r="A35" i="13" s="1"/>
  <c r="A3" i="13"/>
  <c r="A4" i="13" s="1"/>
  <c r="A5" i="13" s="1"/>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02" i="12"/>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269" i="12"/>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36" i="12"/>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03" i="12"/>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170" i="12"/>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137" i="12"/>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04" i="12"/>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71" i="12"/>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38" i="12"/>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F1602" i="7"/>
  <c r="Q1601" i="7"/>
  <c r="L1601" i="7"/>
  <c r="H1601" i="7"/>
  <c r="F1601" i="7"/>
  <c r="F1600" i="7"/>
  <c r="Q1599" i="7"/>
  <c r="L1599" i="7"/>
  <c r="H1599" i="7"/>
  <c r="F1599" i="7"/>
  <c r="F1598" i="7"/>
  <c r="Q1597" i="7"/>
  <c r="L1597" i="7"/>
  <c r="H1597" i="7"/>
  <c r="F1597" i="7"/>
  <c r="F1596" i="7"/>
  <c r="Q1595" i="7"/>
  <c r="L1595" i="7"/>
  <c r="H1595" i="7"/>
  <c r="F1595" i="7"/>
  <c r="F1594" i="7"/>
  <c r="Q1593" i="7"/>
  <c r="L1593" i="7"/>
  <c r="H1593" i="7"/>
  <c r="F1593" i="7"/>
  <c r="F1592" i="7"/>
  <c r="Q1591" i="7"/>
  <c r="L1591" i="7"/>
  <c r="H1591" i="7"/>
  <c r="F1591" i="7"/>
  <c r="F1590" i="7"/>
  <c r="Q1589" i="7"/>
  <c r="L1589" i="7"/>
  <c r="H1589" i="7"/>
  <c r="F1589" i="7"/>
  <c r="F1588" i="7"/>
  <c r="Q1587" i="7"/>
  <c r="L1587" i="7"/>
  <c r="H1587" i="7"/>
  <c r="F1587" i="7"/>
  <c r="F1586" i="7"/>
  <c r="Q1585" i="7"/>
  <c r="L1585" i="7"/>
  <c r="H1585" i="7"/>
  <c r="F1585" i="7"/>
  <c r="F1584" i="7"/>
  <c r="Q1583" i="7"/>
  <c r="L1583" i="7"/>
  <c r="H1583" i="7"/>
  <c r="F1583" i="7"/>
  <c r="F1582" i="7"/>
  <c r="Q1581" i="7"/>
  <c r="L1581" i="7"/>
  <c r="H1581" i="7"/>
  <c r="F1581" i="7"/>
  <c r="F1580" i="7"/>
  <c r="Q1579" i="7"/>
  <c r="L1579" i="7"/>
  <c r="H1579" i="7"/>
  <c r="F1579" i="7"/>
  <c r="F1578" i="7"/>
  <c r="Q1577" i="7"/>
  <c r="L1577" i="7"/>
  <c r="H1577" i="7"/>
  <c r="F1577" i="7"/>
  <c r="F1576" i="7"/>
  <c r="Q1575" i="7"/>
  <c r="L1575" i="7"/>
  <c r="H1575" i="7"/>
  <c r="F1575" i="7"/>
  <c r="F1574" i="7"/>
  <c r="Q1573" i="7"/>
  <c r="L1573" i="7"/>
  <c r="H1573" i="7"/>
  <c r="F1573" i="7"/>
  <c r="F1572" i="7"/>
  <c r="Q1571" i="7"/>
  <c r="L1571" i="7"/>
  <c r="H1571" i="7"/>
  <c r="F1571" i="7"/>
  <c r="F1570" i="7"/>
  <c r="Q1569" i="7"/>
  <c r="L1569" i="7"/>
  <c r="H1569" i="7"/>
  <c r="F1569" i="7"/>
  <c r="F1568" i="7"/>
  <c r="Q1567" i="7"/>
  <c r="L1567" i="7"/>
  <c r="H1567" i="7"/>
  <c r="F1567" i="7"/>
  <c r="F1566" i="7"/>
  <c r="Q1565" i="7"/>
  <c r="L1565" i="7"/>
  <c r="H1565" i="7"/>
  <c r="F1565" i="7"/>
  <c r="F1564" i="7"/>
  <c r="Q1563" i="7"/>
  <c r="L1563" i="7"/>
  <c r="H1563" i="7"/>
  <c r="F1563" i="7"/>
  <c r="F1562" i="7"/>
  <c r="Q1561" i="7"/>
  <c r="L1561" i="7"/>
  <c r="H1561" i="7"/>
  <c r="F1561" i="7"/>
  <c r="F1560" i="7"/>
  <c r="Q1559" i="7"/>
  <c r="L1559" i="7"/>
  <c r="H1559" i="7"/>
  <c r="F1559" i="7"/>
  <c r="F1558" i="7"/>
  <c r="Q1557" i="7"/>
  <c r="L1557" i="7"/>
  <c r="H1557" i="7"/>
  <c r="F1557" i="7"/>
  <c r="F1556" i="7"/>
  <c r="Q1555" i="7"/>
  <c r="L1555" i="7"/>
  <c r="H1555" i="7"/>
  <c r="F1555" i="7"/>
  <c r="F1554" i="7"/>
  <c r="Q1553" i="7"/>
  <c r="L1553" i="7"/>
  <c r="H1553" i="7"/>
  <c r="F1553" i="7"/>
  <c r="F1552" i="7"/>
  <c r="Q1551" i="7"/>
  <c r="L1551" i="7"/>
  <c r="H1551" i="7"/>
  <c r="F1551" i="7"/>
  <c r="F1550" i="7"/>
  <c r="Q1549" i="7"/>
  <c r="L1549" i="7"/>
  <c r="H1549" i="7"/>
  <c r="F1549" i="7"/>
  <c r="F1548" i="7"/>
  <c r="Q1547" i="7"/>
  <c r="L1547" i="7"/>
  <c r="H1547" i="7"/>
  <c r="F1547" i="7"/>
  <c r="F1546" i="7"/>
  <c r="Q1545" i="7"/>
  <c r="L1545" i="7"/>
  <c r="H1545" i="7"/>
  <c r="F1545" i="7"/>
  <c r="C1545" i="7"/>
  <c r="C1547" i="7" s="1"/>
  <c r="C1549" i="7" s="1"/>
  <c r="C1551" i="7" s="1"/>
  <c r="C1553" i="7" s="1"/>
  <c r="C1555" i="7" s="1"/>
  <c r="C1557" i="7" s="1"/>
  <c r="C1559" i="7" s="1"/>
  <c r="C1561" i="7" s="1"/>
  <c r="C1563" i="7" s="1"/>
  <c r="C1565" i="7" s="1"/>
  <c r="C1567" i="7" s="1"/>
  <c r="C1569" i="7" s="1"/>
  <c r="C1571" i="7" s="1"/>
  <c r="C1573" i="7" s="1"/>
  <c r="C1575" i="7" s="1"/>
  <c r="C1577" i="7" s="1"/>
  <c r="C1579" i="7" s="1"/>
  <c r="C1581" i="7" s="1"/>
  <c r="C1583" i="7" s="1"/>
  <c r="C1585" i="7" s="1"/>
  <c r="C1587" i="7" s="1"/>
  <c r="C1589" i="7" s="1"/>
  <c r="C1591" i="7" s="1"/>
  <c r="C1593" i="7" s="1"/>
  <c r="C1595" i="7" s="1"/>
  <c r="C1597" i="7" s="1"/>
  <c r="C1599" i="7" s="1"/>
  <c r="C1601" i="7" s="1"/>
  <c r="F1544" i="7"/>
  <c r="Q1543" i="7"/>
  <c r="L1543" i="7"/>
  <c r="H1543" i="7"/>
  <c r="F1543" i="7"/>
  <c r="F1539" i="7"/>
  <c r="B1537" i="7"/>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A1537" i="7"/>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F1602" i="8"/>
  <c r="L1601" i="8"/>
  <c r="AS65" i="12" s="1"/>
  <c r="H1601" i="8"/>
  <c r="F1601" i="8"/>
  <c r="F1600" i="8"/>
  <c r="L1599" i="8"/>
  <c r="AS163" i="12" s="1"/>
  <c r="H1599" i="8"/>
  <c r="F1599" i="8"/>
  <c r="F1598" i="8"/>
  <c r="L1597" i="8"/>
  <c r="AS195" i="12" s="1"/>
  <c r="H1597" i="8"/>
  <c r="F1597" i="8"/>
  <c r="F1596" i="8"/>
  <c r="L1595" i="8"/>
  <c r="AS260" i="12" s="1"/>
  <c r="H1595" i="8"/>
  <c r="F1595" i="8"/>
  <c r="F1594" i="8"/>
  <c r="L1593" i="8"/>
  <c r="AS226" i="12" s="1"/>
  <c r="H1593" i="8"/>
  <c r="F1593" i="8"/>
  <c r="F1592" i="8"/>
  <c r="L1591" i="8"/>
  <c r="AS93" i="12" s="1"/>
  <c r="H1591" i="8"/>
  <c r="F1591" i="8"/>
  <c r="F1590" i="8"/>
  <c r="L1589" i="8"/>
  <c r="AS290" i="12" s="1"/>
  <c r="H1589" i="8"/>
  <c r="F1589" i="8"/>
  <c r="F1588" i="8"/>
  <c r="L1587" i="8"/>
  <c r="AS223" i="12" s="1"/>
  <c r="H1587" i="8"/>
  <c r="F1587" i="8"/>
  <c r="F1586" i="8"/>
  <c r="L1585" i="8"/>
  <c r="AS189" i="12" s="1"/>
  <c r="H1585" i="8"/>
  <c r="F1585" i="8"/>
  <c r="F1584" i="8"/>
  <c r="L1583" i="8"/>
  <c r="AS320" i="12" s="1"/>
  <c r="H1583" i="8"/>
  <c r="F1583" i="8"/>
  <c r="F1582" i="8"/>
  <c r="L1581" i="8"/>
  <c r="AS319" i="12" s="1"/>
  <c r="H1581" i="8"/>
  <c r="F1581" i="8"/>
  <c r="F1580" i="8"/>
  <c r="L1579" i="8"/>
  <c r="AS87" i="12" s="1"/>
  <c r="H1579" i="8"/>
  <c r="F1579" i="8"/>
  <c r="F1578" i="8"/>
  <c r="L1577" i="8"/>
  <c r="AS86" i="12" s="1"/>
  <c r="H1577" i="8"/>
  <c r="F1577" i="8"/>
  <c r="F1576" i="8"/>
  <c r="L1575" i="8"/>
  <c r="AS118" i="12" s="1"/>
  <c r="H1575" i="8"/>
  <c r="F1575" i="8"/>
  <c r="F1574" i="8"/>
  <c r="L1573" i="8"/>
  <c r="AS18" i="12" s="1"/>
  <c r="H1573" i="8"/>
  <c r="F1573" i="8"/>
  <c r="F1572" i="8"/>
  <c r="L1571" i="8"/>
  <c r="AS83" i="12" s="1"/>
  <c r="H1571" i="8"/>
  <c r="F1571" i="8"/>
  <c r="F1570" i="8"/>
  <c r="L1569" i="8"/>
  <c r="AS313" i="12" s="1"/>
  <c r="H1569" i="8"/>
  <c r="F1569" i="8"/>
  <c r="F1568" i="8"/>
  <c r="L1567" i="8"/>
  <c r="AS147" i="12" s="1"/>
  <c r="H1567" i="8"/>
  <c r="F1567" i="8"/>
  <c r="F1566" i="8"/>
  <c r="L1565" i="8"/>
  <c r="AS245" i="12" s="1"/>
  <c r="H1565" i="8"/>
  <c r="F1565" i="8"/>
  <c r="F1564" i="8"/>
  <c r="L1563" i="8"/>
  <c r="AS277" i="12" s="1"/>
  <c r="H1563" i="8"/>
  <c r="F1563" i="8"/>
  <c r="F1562" i="8"/>
  <c r="L1561" i="8"/>
  <c r="AS243" i="12" s="1"/>
  <c r="H1561" i="8"/>
  <c r="F1561" i="8"/>
  <c r="F1560" i="8"/>
  <c r="L1559" i="8"/>
  <c r="AS242" i="12" s="1"/>
  <c r="H1559" i="8"/>
  <c r="F1559" i="8"/>
  <c r="F1558" i="8"/>
  <c r="L1557" i="8"/>
  <c r="AS241" i="12" s="1"/>
  <c r="H1557" i="8"/>
  <c r="F1557" i="8"/>
  <c r="F1556" i="8"/>
  <c r="L1555" i="8"/>
  <c r="AS207" i="12" s="1"/>
  <c r="H1555" i="8"/>
  <c r="F1555" i="8"/>
  <c r="F1554" i="8"/>
  <c r="L1553" i="8"/>
  <c r="AS8" i="12" s="1"/>
  <c r="H1553" i="8"/>
  <c r="F1553" i="8"/>
  <c r="F1552" i="8"/>
  <c r="L1551" i="8"/>
  <c r="AS7" i="12" s="1"/>
  <c r="H1551" i="8"/>
  <c r="F1551" i="8"/>
  <c r="F1550" i="8"/>
  <c r="L1549" i="8"/>
  <c r="AS105" i="12" s="1"/>
  <c r="H1549" i="8"/>
  <c r="F1549" i="8"/>
  <c r="F1548" i="8"/>
  <c r="L1547" i="8"/>
  <c r="AS71" i="12" s="1"/>
  <c r="H1547" i="8"/>
  <c r="F1547" i="8"/>
  <c r="F1546" i="8"/>
  <c r="L1545" i="8"/>
  <c r="AS169" i="12" s="1"/>
  <c r="H1545" i="8"/>
  <c r="F1545" i="8"/>
  <c r="C1545" i="8"/>
  <c r="C1547" i="8" s="1"/>
  <c r="C1549" i="8" s="1"/>
  <c r="C1551" i="8" s="1"/>
  <c r="C1553" i="8" s="1"/>
  <c r="C1555" i="8" s="1"/>
  <c r="C1557" i="8" s="1"/>
  <c r="C1559" i="8" s="1"/>
  <c r="C1561" i="8" s="1"/>
  <c r="C1563" i="8" s="1"/>
  <c r="C1565" i="8" s="1"/>
  <c r="C1567" i="8" s="1"/>
  <c r="C1569" i="8" s="1"/>
  <c r="C1571" i="8" s="1"/>
  <c r="C1573" i="8" s="1"/>
  <c r="C1575" i="8" s="1"/>
  <c r="C1577" i="8" s="1"/>
  <c r="C1579" i="8" s="1"/>
  <c r="C1581" i="8" s="1"/>
  <c r="C1583" i="8" s="1"/>
  <c r="C1585" i="8" s="1"/>
  <c r="C1587" i="8" s="1"/>
  <c r="C1589" i="8" s="1"/>
  <c r="C1591" i="8" s="1"/>
  <c r="C1593" i="8" s="1"/>
  <c r="C1595" i="8" s="1"/>
  <c r="C1597" i="8" s="1"/>
  <c r="C1599" i="8" s="1"/>
  <c r="C1601" i="8" s="1"/>
  <c r="F1544" i="8"/>
  <c r="L1543" i="8"/>
  <c r="AS234" i="12" s="1"/>
  <c r="H1543" i="8"/>
  <c r="F1543" i="8"/>
  <c r="F1539" i="8"/>
  <c r="B1537" i="8"/>
  <c r="B1538" i="8" s="1"/>
  <c r="B1539" i="8" s="1"/>
  <c r="B1540" i="8" s="1"/>
  <c r="B1541" i="8" s="1"/>
  <c r="B1542" i="8" s="1"/>
  <c r="B1543" i="8" s="1"/>
  <c r="B1544" i="8" s="1"/>
  <c r="B1545" i="8" s="1"/>
  <c r="B1546" i="8" s="1"/>
  <c r="B1547" i="8" s="1"/>
  <c r="B1548" i="8" s="1"/>
  <c r="B1549" i="8" s="1"/>
  <c r="B1550" i="8" s="1"/>
  <c r="B1551" i="8" s="1"/>
  <c r="B1552" i="8" s="1"/>
  <c r="B1553" i="8" s="1"/>
  <c r="B1554" i="8" s="1"/>
  <c r="B1555" i="8" s="1"/>
  <c r="B1556" i="8" s="1"/>
  <c r="B1557" i="8" s="1"/>
  <c r="B1558" i="8" s="1"/>
  <c r="B1559" i="8" s="1"/>
  <c r="B1560" i="8" s="1"/>
  <c r="B1561" i="8" s="1"/>
  <c r="B1562" i="8" s="1"/>
  <c r="B1563" i="8" s="1"/>
  <c r="B1564" i="8" s="1"/>
  <c r="B1565" i="8" s="1"/>
  <c r="B1566" i="8" s="1"/>
  <c r="B1567" i="8" s="1"/>
  <c r="B1568" i="8" s="1"/>
  <c r="B1569" i="8" s="1"/>
  <c r="B1570" i="8" s="1"/>
  <c r="B1571" i="8" s="1"/>
  <c r="B1572" i="8" s="1"/>
  <c r="B1573" i="8" s="1"/>
  <c r="B1574" i="8" s="1"/>
  <c r="B1575" i="8" s="1"/>
  <c r="B1576" i="8" s="1"/>
  <c r="B1577" i="8" s="1"/>
  <c r="B1578" i="8" s="1"/>
  <c r="B1579" i="8" s="1"/>
  <c r="B1580" i="8" s="1"/>
  <c r="B1581" i="8" s="1"/>
  <c r="B1582" i="8" s="1"/>
  <c r="B1583" i="8" s="1"/>
  <c r="B1584" i="8" s="1"/>
  <c r="B1585" i="8" s="1"/>
  <c r="B1586" i="8" s="1"/>
  <c r="B1587" i="8" s="1"/>
  <c r="B1588" i="8" s="1"/>
  <c r="B1589" i="8" s="1"/>
  <c r="B1590" i="8" s="1"/>
  <c r="B1591" i="8" s="1"/>
  <c r="B1592" i="8" s="1"/>
  <c r="B1593" i="8" s="1"/>
  <c r="B1594" i="8" s="1"/>
  <c r="B1595" i="8" s="1"/>
  <c r="B1596" i="8" s="1"/>
  <c r="B1597" i="8" s="1"/>
  <c r="B1598" i="8" s="1"/>
  <c r="B1599" i="8" s="1"/>
  <c r="B1600" i="8" s="1"/>
  <c r="B1601" i="8" s="1"/>
  <c r="B1602" i="8" s="1"/>
  <c r="A1537" i="8"/>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F1602" i="9"/>
  <c r="Q1601" i="9"/>
  <c r="P1601" i="9"/>
  <c r="L1601" i="9"/>
  <c r="H1601" i="9"/>
  <c r="F1601" i="9"/>
  <c r="F1600" i="9"/>
  <c r="Q1599" i="9"/>
  <c r="P1599" i="9"/>
  <c r="L1599" i="9"/>
  <c r="H1599" i="9"/>
  <c r="F1599" i="9"/>
  <c r="F1598" i="9"/>
  <c r="Q1597" i="9"/>
  <c r="P1597" i="9"/>
  <c r="L1597" i="9"/>
  <c r="H1597" i="9"/>
  <c r="F1597" i="9"/>
  <c r="F1596" i="9"/>
  <c r="Q1595" i="9"/>
  <c r="P1595" i="9"/>
  <c r="L1595" i="9"/>
  <c r="H1595" i="9"/>
  <c r="F1595" i="9"/>
  <c r="F1594" i="9"/>
  <c r="Q1593" i="9"/>
  <c r="P1593" i="9"/>
  <c r="L1593" i="9"/>
  <c r="H1593" i="9"/>
  <c r="F1593" i="9"/>
  <c r="F1592" i="9"/>
  <c r="Q1591" i="9"/>
  <c r="P1591" i="9"/>
  <c r="L1591" i="9"/>
  <c r="H1591" i="9"/>
  <c r="F1591" i="9"/>
  <c r="F1590" i="9"/>
  <c r="Q1589" i="9"/>
  <c r="P1589" i="9"/>
  <c r="L1589" i="9"/>
  <c r="H1589" i="9"/>
  <c r="F1589" i="9"/>
  <c r="F1588" i="9"/>
  <c r="Q1587" i="9"/>
  <c r="P1587" i="9"/>
  <c r="L1587" i="9"/>
  <c r="H1587" i="9"/>
  <c r="F1587" i="9"/>
  <c r="F1586" i="9"/>
  <c r="Q1585" i="9"/>
  <c r="P1585" i="9"/>
  <c r="L1585" i="9"/>
  <c r="H1585" i="9"/>
  <c r="F1585" i="9"/>
  <c r="F1584" i="9"/>
  <c r="Q1583" i="9"/>
  <c r="P1583" i="9"/>
  <c r="L1583" i="9"/>
  <c r="H1583" i="9"/>
  <c r="F1583" i="9"/>
  <c r="F1582" i="9"/>
  <c r="Q1581" i="9"/>
  <c r="P1581" i="9"/>
  <c r="L1581" i="9"/>
  <c r="H1581" i="9"/>
  <c r="F1581" i="9"/>
  <c r="F1580" i="9"/>
  <c r="Q1579" i="9"/>
  <c r="P1579" i="9"/>
  <c r="L1579" i="9"/>
  <c r="H1579" i="9"/>
  <c r="F1579" i="9"/>
  <c r="F1578" i="9"/>
  <c r="Q1577" i="9"/>
  <c r="P1577" i="9"/>
  <c r="L1577" i="9"/>
  <c r="H1577" i="9"/>
  <c r="F1577" i="9"/>
  <c r="F1576" i="9"/>
  <c r="Q1575" i="9"/>
  <c r="P1575" i="9"/>
  <c r="L1575" i="9"/>
  <c r="H1575" i="9"/>
  <c r="F1575" i="9"/>
  <c r="F1574" i="9"/>
  <c r="Q1573" i="9"/>
  <c r="P1573" i="9"/>
  <c r="L1573" i="9"/>
  <c r="H1573" i="9"/>
  <c r="F1573" i="9"/>
  <c r="F1572" i="9"/>
  <c r="Q1571" i="9"/>
  <c r="P1571" i="9"/>
  <c r="L1571" i="9"/>
  <c r="H1571" i="9"/>
  <c r="F1571" i="9"/>
  <c r="F1570" i="9"/>
  <c r="Q1569" i="9"/>
  <c r="P1569" i="9"/>
  <c r="L1569" i="9"/>
  <c r="H1569" i="9"/>
  <c r="F1569" i="9"/>
  <c r="F1568" i="9"/>
  <c r="Q1567" i="9"/>
  <c r="P1567" i="9"/>
  <c r="L1567" i="9"/>
  <c r="H1567" i="9"/>
  <c r="F1567" i="9"/>
  <c r="F1566" i="9"/>
  <c r="Q1565" i="9"/>
  <c r="P1565" i="9"/>
  <c r="L1565" i="9"/>
  <c r="H1565" i="9"/>
  <c r="F1565" i="9"/>
  <c r="F1564" i="9"/>
  <c r="Q1563" i="9"/>
  <c r="P1563" i="9"/>
  <c r="L1563" i="9"/>
  <c r="H1563" i="9"/>
  <c r="F1563" i="9"/>
  <c r="F1562" i="9"/>
  <c r="Q1561" i="9"/>
  <c r="P1561" i="9"/>
  <c r="L1561" i="9"/>
  <c r="H1561" i="9"/>
  <c r="F1561" i="9"/>
  <c r="F1560" i="9"/>
  <c r="Q1559" i="9"/>
  <c r="P1559" i="9"/>
  <c r="L1559" i="9"/>
  <c r="H1559" i="9"/>
  <c r="F1559" i="9"/>
  <c r="F1558" i="9"/>
  <c r="Q1557" i="9"/>
  <c r="P1557" i="9"/>
  <c r="L1557" i="9"/>
  <c r="H1557" i="9"/>
  <c r="F1557" i="9"/>
  <c r="F1556" i="9"/>
  <c r="Q1555" i="9"/>
  <c r="P1555" i="9"/>
  <c r="L1555" i="9"/>
  <c r="H1555" i="9"/>
  <c r="F1555" i="9"/>
  <c r="F1554" i="9"/>
  <c r="Q1553" i="9"/>
  <c r="P1553" i="9"/>
  <c r="L1553" i="9"/>
  <c r="H1553" i="9"/>
  <c r="F1553" i="9"/>
  <c r="F1552" i="9"/>
  <c r="Q1551" i="9"/>
  <c r="P1551" i="9"/>
  <c r="L1551" i="9"/>
  <c r="H1551" i="9"/>
  <c r="F1551" i="9"/>
  <c r="F1550" i="9"/>
  <c r="Q1549" i="9"/>
  <c r="P1549" i="9"/>
  <c r="L1549" i="9"/>
  <c r="H1549" i="9"/>
  <c r="F1549" i="9"/>
  <c r="F1548" i="9"/>
  <c r="Q1547" i="9"/>
  <c r="P1547" i="9"/>
  <c r="L1547" i="9"/>
  <c r="H1547" i="9"/>
  <c r="F1547" i="9"/>
  <c r="F1546" i="9"/>
  <c r="Q1545" i="9"/>
  <c r="P1545" i="9"/>
  <c r="L1545" i="9"/>
  <c r="H1545" i="9"/>
  <c r="F1545" i="9"/>
  <c r="C1545" i="9"/>
  <c r="C1547" i="9" s="1"/>
  <c r="C1549" i="9" s="1"/>
  <c r="C1551" i="9" s="1"/>
  <c r="C1553" i="9" s="1"/>
  <c r="C1555" i="9" s="1"/>
  <c r="C1557" i="9" s="1"/>
  <c r="C1559" i="9" s="1"/>
  <c r="C1561" i="9" s="1"/>
  <c r="C1563" i="9" s="1"/>
  <c r="C1565" i="9" s="1"/>
  <c r="C1567" i="9" s="1"/>
  <c r="C1569" i="9" s="1"/>
  <c r="C1571" i="9" s="1"/>
  <c r="C1573" i="9" s="1"/>
  <c r="C1575" i="9" s="1"/>
  <c r="C1577" i="9" s="1"/>
  <c r="C1579" i="9" s="1"/>
  <c r="C1581" i="9" s="1"/>
  <c r="C1583" i="9" s="1"/>
  <c r="C1585" i="9" s="1"/>
  <c r="C1587" i="9" s="1"/>
  <c r="C1589" i="9" s="1"/>
  <c r="C1591" i="9" s="1"/>
  <c r="C1593" i="9" s="1"/>
  <c r="C1595" i="9" s="1"/>
  <c r="C1597" i="9" s="1"/>
  <c r="C1599" i="9" s="1"/>
  <c r="C1601" i="9" s="1"/>
  <c r="F1544" i="9"/>
  <c r="Q1543" i="9"/>
  <c r="P1543" i="9"/>
  <c r="L1543" i="9"/>
  <c r="H1543" i="9"/>
  <c r="F1543" i="9"/>
  <c r="F1539" i="9"/>
  <c r="B1537" i="9"/>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A1537" i="9"/>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F1602" i="5"/>
  <c r="L1601" i="5"/>
  <c r="AR131" i="12" s="1"/>
  <c r="H1601" i="5"/>
  <c r="F1601" i="5"/>
  <c r="F1600" i="5"/>
  <c r="L1599" i="5"/>
  <c r="H1599" i="5"/>
  <c r="F1599" i="5"/>
  <c r="F1598" i="5"/>
  <c r="L1597" i="5"/>
  <c r="AR63" i="12" s="1"/>
  <c r="H1597" i="5"/>
  <c r="F1597" i="5"/>
  <c r="F1596" i="5"/>
  <c r="L1595" i="5"/>
  <c r="AR161" i="12" s="1"/>
  <c r="H1595" i="5"/>
  <c r="F1595" i="5"/>
  <c r="F1594" i="5"/>
  <c r="L1593" i="5"/>
  <c r="AR226" i="12" s="1"/>
  <c r="H1593" i="5"/>
  <c r="F1593" i="5"/>
  <c r="F1592" i="5"/>
  <c r="L1591" i="5"/>
  <c r="AR258" i="12" s="1"/>
  <c r="H1591" i="5"/>
  <c r="F1591" i="5"/>
  <c r="F1590" i="5"/>
  <c r="L1589" i="5"/>
  <c r="AR59" i="12" s="1"/>
  <c r="H1589" i="5"/>
  <c r="F1589" i="5"/>
  <c r="F1588" i="5"/>
  <c r="L1587" i="5"/>
  <c r="AR58" i="12" s="1"/>
  <c r="H1587" i="5"/>
  <c r="F1587" i="5"/>
  <c r="F1586" i="5"/>
  <c r="L1585" i="5"/>
  <c r="AR24" i="12" s="1"/>
  <c r="H1585" i="5"/>
  <c r="F1585" i="5"/>
  <c r="F1584" i="5"/>
  <c r="L1583" i="5"/>
  <c r="AR188" i="12" s="1"/>
  <c r="H1583" i="5"/>
  <c r="F1583" i="5"/>
  <c r="F1582" i="5"/>
  <c r="L1581" i="5"/>
  <c r="H1581" i="5"/>
  <c r="F1581" i="5"/>
  <c r="F1580" i="5"/>
  <c r="L1579" i="5"/>
  <c r="AR219" i="12" s="1"/>
  <c r="H1579" i="5"/>
  <c r="F1579" i="5"/>
  <c r="F1578" i="5"/>
  <c r="L1577" i="5"/>
  <c r="AR185" i="12" s="1"/>
  <c r="H1577" i="5"/>
  <c r="F1577" i="5"/>
  <c r="F1576" i="5"/>
  <c r="L1575" i="5"/>
  <c r="AR250" i="12" s="1"/>
  <c r="H1575" i="5"/>
  <c r="F1575" i="5"/>
  <c r="F1574" i="5"/>
  <c r="L1573" i="5"/>
  <c r="AR18" i="12" s="1"/>
  <c r="H1573" i="5"/>
  <c r="F1573" i="5"/>
  <c r="F1572" i="5"/>
  <c r="L1571" i="5"/>
  <c r="H1571" i="5"/>
  <c r="F1571" i="5"/>
  <c r="F1570" i="5"/>
  <c r="L1569" i="5"/>
  <c r="H1569" i="5"/>
  <c r="F1569" i="5"/>
  <c r="F1568" i="5"/>
  <c r="L1567" i="5"/>
  <c r="AR180" i="12" s="1"/>
  <c r="H1567" i="5"/>
  <c r="F1567" i="5"/>
  <c r="F1566" i="5"/>
  <c r="L1565" i="5"/>
  <c r="AR113" i="12" s="1"/>
  <c r="H1565" i="5"/>
  <c r="F1565" i="5"/>
  <c r="F1564" i="5"/>
  <c r="L1563" i="5"/>
  <c r="AR211" i="12" s="1"/>
  <c r="H1563" i="5"/>
  <c r="F1563" i="5"/>
  <c r="F1562" i="5"/>
  <c r="L1561" i="5"/>
  <c r="AR12" i="12" s="1"/>
  <c r="H1561" i="5"/>
  <c r="F1561" i="5"/>
  <c r="F1560" i="5"/>
  <c r="L1559" i="5"/>
  <c r="AR143" i="12" s="1"/>
  <c r="H1559" i="5"/>
  <c r="F1559" i="5"/>
  <c r="F1558" i="5"/>
  <c r="L1557" i="5"/>
  <c r="AR43" i="12" s="1"/>
  <c r="H1557" i="5"/>
  <c r="F1557" i="5"/>
  <c r="F1556" i="5"/>
  <c r="L1555" i="5"/>
  <c r="AR141" i="12" s="1"/>
  <c r="H1555" i="5"/>
  <c r="F1555" i="5"/>
  <c r="F1554" i="5"/>
  <c r="L1553" i="5"/>
  <c r="H1553" i="5"/>
  <c r="F1553" i="5"/>
  <c r="F1552" i="5"/>
  <c r="L1551" i="5"/>
  <c r="AR172" i="12" s="1"/>
  <c r="H1551" i="5"/>
  <c r="F1551" i="5"/>
  <c r="F1550" i="5"/>
  <c r="L1549" i="5"/>
  <c r="AR171" i="12" s="1"/>
  <c r="H1549" i="5"/>
  <c r="F1549" i="5"/>
  <c r="F1548" i="5"/>
  <c r="L1547" i="5"/>
  <c r="AR203" i="12" s="1"/>
  <c r="H1547" i="5"/>
  <c r="F1547" i="5"/>
  <c r="F1546" i="5"/>
  <c r="L1545" i="5"/>
  <c r="AR301" i="12" s="1"/>
  <c r="H1545" i="5"/>
  <c r="F1545" i="5"/>
  <c r="C1545" i="5"/>
  <c r="C1547" i="5" s="1"/>
  <c r="C1549" i="5" s="1"/>
  <c r="C1551" i="5" s="1"/>
  <c r="C1553" i="5" s="1"/>
  <c r="C1555" i="5" s="1"/>
  <c r="C1557" i="5" s="1"/>
  <c r="C1559" i="5" s="1"/>
  <c r="C1561" i="5" s="1"/>
  <c r="C1563" i="5" s="1"/>
  <c r="C1565" i="5" s="1"/>
  <c r="C1567" i="5" s="1"/>
  <c r="C1569" i="5" s="1"/>
  <c r="C1571" i="5" s="1"/>
  <c r="C1573" i="5" s="1"/>
  <c r="C1575" i="5" s="1"/>
  <c r="C1577" i="5" s="1"/>
  <c r="C1579" i="5" s="1"/>
  <c r="C1581" i="5" s="1"/>
  <c r="C1583" i="5" s="1"/>
  <c r="C1585" i="5" s="1"/>
  <c r="C1587" i="5" s="1"/>
  <c r="C1589" i="5" s="1"/>
  <c r="C1591" i="5" s="1"/>
  <c r="C1593" i="5" s="1"/>
  <c r="C1595" i="5" s="1"/>
  <c r="C1597" i="5" s="1"/>
  <c r="C1599" i="5" s="1"/>
  <c r="C1601" i="5" s="1"/>
  <c r="F1544" i="5"/>
  <c r="L1543" i="5"/>
  <c r="AR3" i="12" s="1"/>
  <c r="H1543" i="5"/>
  <c r="F1543" i="5"/>
  <c r="F1539" i="5"/>
  <c r="B1537" i="5"/>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A1537" i="5"/>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L1601" i="4"/>
  <c r="AQ131" i="12" s="1"/>
  <c r="H1601" i="4"/>
  <c r="F1602" i="4"/>
  <c r="F1601" i="4"/>
  <c r="L1599" i="4"/>
  <c r="AQ262" i="12" s="1"/>
  <c r="H1599" i="4"/>
  <c r="F1600" i="4"/>
  <c r="F1599" i="4"/>
  <c r="L1597" i="4"/>
  <c r="H1597" i="4"/>
  <c r="F1598" i="4"/>
  <c r="F1597" i="4"/>
  <c r="F1596" i="4"/>
  <c r="L1595" i="4"/>
  <c r="AQ29" i="12" s="1"/>
  <c r="H1595" i="4"/>
  <c r="F1595" i="4"/>
  <c r="L1593" i="4"/>
  <c r="AQ28" i="12" s="1"/>
  <c r="H1593" i="4"/>
  <c r="F1594" i="4"/>
  <c r="F1593" i="4"/>
  <c r="L1591" i="4"/>
  <c r="AQ258" i="12" s="1"/>
  <c r="H1591" i="4"/>
  <c r="F1592" i="4"/>
  <c r="F1591" i="4"/>
  <c r="L1589" i="4"/>
  <c r="AQ257" i="12" s="1"/>
  <c r="H1589" i="4"/>
  <c r="F1590" i="4"/>
  <c r="F1589" i="4"/>
  <c r="L1587" i="4"/>
  <c r="AQ25" i="12" s="1"/>
  <c r="H1587" i="4"/>
  <c r="F1588" i="4"/>
  <c r="F1587" i="4"/>
  <c r="L1585" i="4"/>
  <c r="AQ321" i="12" s="1"/>
  <c r="H1585" i="4"/>
  <c r="F1586" i="4"/>
  <c r="F1585" i="4"/>
  <c r="L1583" i="4"/>
  <c r="AQ23" i="12" s="1"/>
  <c r="H1583" i="4"/>
  <c r="F1584" i="4"/>
  <c r="F1583" i="4"/>
  <c r="L1581" i="4"/>
  <c r="AQ22" i="12" s="1"/>
  <c r="H1581" i="4"/>
  <c r="F1582" i="4"/>
  <c r="F1581" i="4"/>
  <c r="L1579" i="4"/>
  <c r="AQ252" i="12" s="1"/>
  <c r="H1579" i="4"/>
  <c r="F1580" i="4"/>
  <c r="F1579" i="4"/>
  <c r="L1577" i="4"/>
  <c r="AQ251" i="12" s="1"/>
  <c r="H1577" i="4"/>
  <c r="F1578" i="4"/>
  <c r="F1577" i="4"/>
  <c r="L1575" i="4"/>
  <c r="AQ118" i="12" s="1"/>
  <c r="H1575" i="4"/>
  <c r="F1576" i="4"/>
  <c r="F1575" i="4"/>
  <c r="L1573" i="4"/>
  <c r="AQ84" i="12" s="1"/>
  <c r="H1573" i="4"/>
  <c r="F1574" i="4"/>
  <c r="F1573" i="4"/>
  <c r="L1571" i="4"/>
  <c r="AQ215" i="12" s="1"/>
  <c r="H1571" i="4"/>
  <c r="F1572" i="4"/>
  <c r="F1571" i="4"/>
  <c r="L1569" i="4"/>
  <c r="AQ148" i="12" s="1"/>
  <c r="H1569" i="4"/>
  <c r="F1570" i="4"/>
  <c r="F1569" i="4"/>
  <c r="L1567" i="4"/>
  <c r="H1567" i="4"/>
  <c r="F1568" i="4"/>
  <c r="F1567" i="4"/>
  <c r="L1565" i="4"/>
  <c r="AQ113" i="12" s="1"/>
  <c r="H1565" i="4"/>
  <c r="F1566" i="4"/>
  <c r="F1565" i="4"/>
  <c r="L1563" i="4"/>
  <c r="AQ211" i="12" s="1"/>
  <c r="H1563" i="4"/>
  <c r="F1564" i="4"/>
  <c r="F1563" i="4"/>
  <c r="L1561" i="4"/>
  <c r="AQ45" i="12" s="1"/>
  <c r="H1561" i="4"/>
  <c r="F1562" i="4"/>
  <c r="F1561" i="4"/>
  <c r="L1559" i="4"/>
  <c r="AQ242" i="12" s="1"/>
  <c r="H1559" i="4"/>
  <c r="F1560" i="4"/>
  <c r="F1559" i="4"/>
  <c r="L1557" i="4"/>
  <c r="AQ307" i="12" s="1"/>
  <c r="H1557" i="4"/>
  <c r="F1558" i="4"/>
  <c r="F1557" i="4"/>
  <c r="L1555" i="4"/>
  <c r="AQ306" i="12" s="1"/>
  <c r="H1555" i="4"/>
  <c r="F1556" i="4"/>
  <c r="F1555" i="4"/>
  <c r="L1553" i="4"/>
  <c r="AQ206" i="12" s="1"/>
  <c r="H1553" i="4"/>
  <c r="F1554" i="4"/>
  <c r="F1553" i="4"/>
  <c r="L1551" i="4"/>
  <c r="AQ106" i="12" s="1"/>
  <c r="H1551" i="4"/>
  <c r="F1552" i="4"/>
  <c r="F1551" i="4"/>
  <c r="L1549" i="4"/>
  <c r="AQ72" i="12" s="1"/>
  <c r="H1549" i="4"/>
  <c r="F1550" i="4"/>
  <c r="F1549" i="4"/>
  <c r="L1547" i="4"/>
  <c r="AQ5" i="12" s="1"/>
  <c r="H1547" i="4"/>
  <c r="F1548" i="4"/>
  <c r="F1547" i="4"/>
  <c r="L1545" i="4"/>
  <c r="AQ169" i="12" s="1"/>
  <c r="H1545" i="4"/>
  <c r="F1546" i="4"/>
  <c r="F1545" i="4"/>
  <c r="J1531" i="5"/>
  <c r="H1531" i="5"/>
  <c r="J1530" i="5"/>
  <c r="H1530" i="5"/>
  <c r="J1529" i="5"/>
  <c r="H1529" i="5"/>
  <c r="J1528" i="5"/>
  <c r="H1528" i="5"/>
  <c r="J1527" i="5"/>
  <c r="H1527" i="5"/>
  <c r="J1526" i="5"/>
  <c r="H1526" i="5"/>
  <c r="J1525" i="5"/>
  <c r="H1525" i="5"/>
  <c r="J1524" i="5"/>
  <c r="H1524" i="5"/>
  <c r="J1523" i="5"/>
  <c r="H1523" i="5"/>
  <c r="J1522" i="5"/>
  <c r="H1522" i="5"/>
  <c r="J1521" i="5"/>
  <c r="H1521" i="5"/>
  <c r="J1520" i="5"/>
  <c r="H1520" i="5"/>
  <c r="J1519" i="5"/>
  <c r="H1519" i="5"/>
  <c r="J1518" i="5"/>
  <c r="H1518" i="5"/>
  <c r="J1517" i="5"/>
  <c r="H1517" i="5"/>
  <c r="J1516" i="5"/>
  <c r="H1516" i="5"/>
  <c r="J1515" i="5"/>
  <c r="H1515" i="5"/>
  <c r="J1514" i="5"/>
  <c r="H1514" i="5"/>
  <c r="J1531" i="7"/>
  <c r="H1531" i="7"/>
  <c r="J1530" i="7"/>
  <c r="H1530" i="7"/>
  <c r="J1529" i="7"/>
  <c r="H1529" i="7"/>
  <c r="J1528" i="7"/>
  <c r="H1528" i="7"/>
  <c r="J1527" i="7"/>
  <c r="H1527" i="7"/>
  <c r="J1526" i="7"/>
  <c r="H1526" i="7"/>
  <c r="J1525" i="7"/>
  <c r="H1525" i="7"/>
  <c r="J1524" i="7"/>
  <c r="H1524" i="7"/>
  <c r="J1523" i="7"/>
  <c r="H1523" i="7"/>
  <c r="J1522" i="7"/>
  <c r="H1522" i="7"/>
  <c r="J1521" i="7"/>
  <c r="H1521" i="7"/>
  <c r="J1520" i="7"/>
  <c r="H1520" i="7"/>
  <c r="J1519" i="7"/>
  <c r="H1519" i="7"/>
  <c r="J1518" i="7"/>
  <c r="H1518" i="7"/>
  <c r="J1517" i="7"/>
  <c r="H1517" i="7"/>
  <c r="J1516" i="7"/>
  <c r="H1516" i="7"/>
  <c r="J1515" i="7"/>
  <c r="H1515" i="7"/>
  <c r="J1514" i="7"/>
  <c r="H1514" i="7"/>
  <c r="J1531" i="8"/>
  <c r="H1531" i="8"/>
  <c r="J1530" i="8"/>
  <c r="H1530" i="8"/>
  <c r="J1529" i="8"/>
  <c r="H1529" i="8"/>
  <c r="J1528" i="8"/>
  <c r="H1528" i="8"/>
  <c r="J1527" i="8"/>
  <c r="H1527" i="8"/>
  <c r="J1526" i="8"/>
  <c r="H1526" i="8"/>
  <c r="J1525" i="8"/>
  <c r="H1525" i="8"/>
  <c r="J1524" i="8"/>
  <c r="H1524" i="8"/>
  <c r="J1523" i="8"/>
  <c r="H1523" i="8"/>
  <c r="J1522" i="8"/>
  <c r="H1522" i="8"/>
  <c r="J1521" i="8"/>
  <c r="H1521" i="8"/>
  <c r="J1520" i="8"/>
  <c r="H1520" i="8"/>
  <c r="J1519" i="8"/>
  <c r="H1519" i="8"/>
  <c r="J1518" i="8"/>
  <c r="H1518" i="8"/>
  <c r="J1517" i="8"/>
  <c r="H1517" i="8"/>
  <c r="J1516" i="8"/>
  <c r="H1516" i="8"/>
  <c r="J1515" i="8"/>
  <c r="H1515" i="8"/>
  <c r="J1514" i="8"/>
  <c r="H1514" i="8"/>
  <c r="J1531" i="9"/>
  <c r="H1531" i="9"/>
  <c r="J1530" i="9"/>
  <c r="H1530" i="9"/>
  <c r="J1529" i="9"/>
  <c r="H1529" i="9"/>
  <c r="J1528" i="9"/>
  <c r="H1528" i="9"/>
  <c r="J1527" i="9"/>
  <c r="H1527" i="9"/>
  <c r="J1526" i="9"/>
  <c r="H1526" i="9"/>
  <c r="J1525" i="9"/>
  <c r="H1525" i="9"/>
  <c r="J1524" i="9"/>
  <c r="H1524" i="9"/>
  <c r="J1523" i="9"/>
  <c r="H1523" i="9"/>
  <c r="J1522" i="9"/>
  <c r="H1522" i="9"/>
  <c r="J1521" i="9"/>
  <c r="H1521" i="9"/>
  <c r="J1520" i="9"/>
  <c r="H1520" i="9"/>
  <c r="J1519" i="9"/>
  <c r="H1519" i="9"/>
  <c r="J1518" i="9"/>
  <c r="H1518" i="9"/>
  <c r="J1517" i="9"/>
  <c r="H1517" i="9"/>
  <c r="J1516" i="9"/>
  <c r="H1516" i="9"/>
  <c r="J1515" i="9"/>
  <c r="H1515" i="9"/>
  <c r="J1514" i="9"/>
  <c r="H1514" i="9"/>
  <c r="J1531" i="4"/>
  <c r="H1531" i="4"/>
  <c r="J1530" i="4"/>
  <c r="H1530" i="4"/>
  <c r="J1529" i="4"/>
  <c r="H1529" i="4"/>
  <c r="J1528" i="4"/>
  <c r="H1528" i="4"/>
  <c r="J1527" i="4"/>
  <c r="H1527" i="4"/>
  <c r="J1526" i="4"/>
  <c r="H1526" i="4"/>
  <c r="J1525" i="4"/>
  <c r="H1525" i="4"/>
  <c r="J1524" i="4"/>
  <c r="H1524" i="4"/>
  <c r="J1523" i="4"/>
  <c r="H1523" i="4"/>
  <c r="J1522" i="4"/>
  <c r="H1522" i="4"/>
  <c r="J1521" i="4"/>
  <c r="H1521" i="4"/>
  <c r="J1520" i="4"/>
  <c r="H1520" i="4"/>
  <c r="J1519" i="4"/>
  <c r="H1519" i="4"/>
  <c r="J1518" i="4"/>
  <c r="H1518" i="4"/>
  <c r="J1517" i="4"/>
  <c r="H1517" i="4"/>
  <c r="J1516" i="4"/>
  <c r="H1516" i="4"/>
  <c r="J1515" i="4"/>
  <c r="H1515" i="4"/>
  <c r="J1514" i="4"/>
  <c r="H1514" i="4"/>
  <c r="H1509" i="5"/>
  <c r="H1508" i="5"/>
  <c r="H1509" i="7"/>
  <c r="H1508" i="7"/>
  <c r="H1509" i="8"/>
  <c r="H1508" i="8"/>
  <c r="F39" i="3" s="1"/>
  <c r="G39" i="3" s="1"/>
  <c r="H1509" i="9"/>
  <c r="F40" i="3" s="1"/>
  <c r="G40" i="3" s="1"/>
  <c r="H1508" i="9"/>
  <c r="H1509" i="4"/>
  <c r="H1508" i="4"/>
  <c r="J1501" i="5"/>
  <c r="H1476" i="5" s="1"/>
  <c r="H1501" i="5"/>
  <c r="L1500" i="5"/>
  <c r="L1499" i="5"/>
  <c r="L1498" i="5"/>
  <c r="L1497" i="5"/>
  <c r="L1496" i="5"/>
  <c r="L1495" i="5"/>
  <c r="L1494" i="5"/>
  <c r="L1493" i="5"/>
  <c r="L1492" i="5"/>
  <c r="L1491" i="5"/>
  <c r="L1490" i="5"/>
  <c r="L1489" i="5"/>
  <c r="L1488" i="5"/>
  <c r="L1487" i="5"/>
  <c r="L1486" i="5"/>
  <c r="L1485" i="5"/>
  <c r="L1484" i="5"/>
  <c r="L1483" i="5"/>
  <c r="N1458" i="5"/>
  <c r="I1458" i="5"/>
  <c r="T1456" i="5"/>
  <c r="D1601" i="5" s="1"/>
  <c r="J1501" i="7"/>
  <c r="H1501" i="7"/>
  <c r="L1500" i="7"/>
  <c r="L1499" i="7"/>
  <c r="L1498" i="7"/>
  <c r="L1497" i="7"/>
  <c r="L1496" i="7"/>
  <c r="L1495" i="7"/>
  <c r="L1494" i="7"/>
  <c r="L1493" i="7"/>
  <c r="L1492" i="7"/>
  <c r="L1491" i="7"/>
  <c r="L1490" i="7"/>
  <c r="L1489" i="7"/>
  <c r="L1488" i="7"/>
  <c r="L1487" i="7"/>
  <c r="L1486" i="7"/>
  <c r="L1485" i="7"/>
  <c r="L1484" i="7"/>
  <c r="L1483" i="7"/>
  <c r="I1458" i="7"/>
  <c r="T1456" i="7"/>
  <c r="D1601" i="7" s="1"/>
  <c r="J1501" i="8"/>
  <c r="H1476" i="8" s="1"/>
  <c r="B1452" i="8" s="1"/>
  <c r="B1453" i="8" s="1"/>
  <c r="B1454" i="8" s="1"/>
  <c r="B1455" i="8" s="1"/>
  <c r="B1456" i="8" s="1"/>
  <c r="B1457" i="8" s="1"/>
  <c r="B1458" i="8" s="1"/>
  <c r="B1459" i="8" s="1"/>
  <c r="B1460" i="8" s="1"/>
  <c r="B1461" i="8" s="1"/>
  <c r="B1462" i="8" s="1"/>
  <c r="B1463" i="8" s="1"/>
  <c r="B1464" i="8" s="1"/>
  <c r="B1465" i="8" s="1"/>
  <c r="B1466" i="8" s="1"/>
  <c r="B1467" i="8" s="1"/>
  <c r="B1468" i="8" s="1"/>
  <c r="B1469" i="8" s="1"/>
  <c r="B1470" i="8" s="1"/>
  <c r="B1471" i="8" s="1"/>
  <c r="B1472" i="8" s="1"/>
  <c r="B1473" i="8" s="1"/>
  <c r="B1474" i="8" s="1"/>
  <c r="B1475" i="8" s="1"/>
  <c r="B1476" i="8" s="1"/>
  <c r="B1477" i="8" s="1"/>
  <c r="B1478" i="8" s="1"/>
  <c r="B1479" i="8" s="1"/>
  <c r="B1480" i="8" s="1"/>
  <c r="B1481" i="8" s="1"/>
  <c r="B1482" i="8" s="1"/>
  <c r="B1483" i="8" s="1"/>
  <c r="B1484" i="8" s="1"/>
  <c r="B1485" i="8" s="1"/>
  <c r="B1486" i="8" s="1"/>
  <c r="B1487" i="8" s="1"/>
  <c r="B1488" i="8" s="1"/>
  <c r="B1489" i="8" s="1"/>
  <c r="B1490" i="8" s="1"/>
  <c r="B1491" i="8" s="1"/>
  <c r="B1492" i="8" s="1"/>
  <c r="B1493" i="8" s="1"/>
  <c r="B1494" i="8" s="1"/>
  <c r="B1495" i="8" s="1"/>
  <c r="B1496" i="8" s="1"/>
  <c r="B1497" i="8" s="1"/>
  <c r="B1498" i="8" s="1"/>
  <c r="B1499" i="8" s="1"/>
  <c r="B1500" i="8" s="1"/>
  <c r="B1501" i="8" s="1"/>
  <c r="H1501" i="8"/>
  <c r="L1500" i="8"/>
  <c r="L1499" i="8"/>
  <c r="L1498" i="8"/>
  <c r="L1497" i="8"/>
  <c r="L1496" i="8"/>
  <c r="L1495" i="8"/>
  <c r="L1494" i="8"/>
  <c r="L1493" i="8"/>
  <c r="L1492" i="8"/>
  <c r="L1491" i="8"/>
  <c r="L1490" i="8"/>
  <c r="L1489" i="8"/>
  <c r="L1488" i="8"/>
  <c r="L1487" i="8"/>
  <c r="L1486" i="8"/>
  <c r="L1485" i="8"/>
  <c r="L1484" i="8"/>
  <c r="L1483" i="8"/>
  <c r="I1458" i="8"/>
  <c r="T1456" i="8"/>
  <c r="D1601" i="8" s="1"/>
  <c r="J1501" i="9"/>
  <c r="H1476" i="9" s="1"/>
  <c r="H1501" i="9"/>
  <c r="L1500" i="9"/>
  <c r="L1499" i="9"/>
  <c r="L1498" i="9"/>
  <c r="L1497" i="9"/>
  <c r="L1496" i="9"/>
  <c r="L1495" i="9"/>
  <c r="L1494" i="9"/>
  <c r="L1493" i="9"/>
  <c r="L1492" i="9"/>
  <c r="L1491" i="9"/>
  <c r="L1490" i="9"/>
  <c r="L1489" i="9"/>
  <c r="L1488" i="9"/>
  <c r="L1487" i="9"/>
  <c r="L1486" i="9"/>
  <c r="L1485" i="9"/>
  <c r="L1484" i="9"/>
  <c r="L1483" i="9"/>
  <c r="N1458" i="9"/>
  <c r="I1458" i="9"/>
  <c r="T1456" i="9"/>
  <c r="D1601" i="9" s="1"/>
  <c r="J1501" i="4"/>
  <c r="H1476" i="4" s="1"/>
  <c r="R1601" i="4" s="1"/>
  <c r="H1501" i="4"/>
  <c r="L1500" i="4"/>
  <c r="L1499" i="4"/>
  <c r="L1498" i="4"/>
  <c r="L1497" i="4"/>
  <c r="L1496" i="4"/>
  <c r="L1495" i="4"/>
  <c r="L1494" i="4"/>
  <c r="L1493" i="4"/>
  <c r="L1492" i="4"/>
  <c r="L1491" i="4"/>
  <c r="L1490" i="4"/>
  <c r="L1489" i="4"/>
  <c r="L1488" i="4"/>
  <c r="L1487" i="4"/>
  <c r="L1486" i="4"/>
  <c r="L1485" i="4"/>
  <c r="L1484" i="4"/>
  <c r="L1483" i="4"/>
  <c r="N1458" i="4"/>
  <c r="I1458" i="4"/>
  <c r="J1451" i="5"/>
  <c r="H1426" i="5" s="1"/>
  <c r="H1451" i="5"/>
  <c r="L1450" i="5"/>
  <c r="L1449" i="5"/>
  <c r="L1448" i="5"/>
  <c r="L1447" i="5"/>
  <c r="L1446" i="5"/>
  <c r="L1445" i="5"/>
  <c r="L1444" i="5"/>
  <c r="L1443" i="5"/>
  <c r="L1442" i="5"/>
  <c r="L1441" i="5"/>
  <c r="L1440" i="5"/>
  <c r="L1439" i="5"/>
  <c r="L1438" i="5"/>
  <c r="L1437" i="5"/>
  <c r="L1436" i="5"/>
  <c r="L1435" i="5"/>
  <c r="L1434" i="5"/>
  <c r="L1433" i="5"/>
  <c r="N1408" i="5"/>
  <c r="I1408" i="5"/>
  <c r="T1406" i="5"/>
  <c r="D1599" i="5" s="1"/>
  <c r="J1451" i="7"/>
  <c r="H1451" i="7"/>
  <c r="L1450" i="7"/>
  <c r="L1449" i="7"/>
  <c r="L1448" i="7"/>
  <c r="L1447" i="7"/>
  <c r="L1446" i="7"/>
  <c r="L1445" i="7"/>
  <c r="L1444" i="7"/>
  <c r="L1443" i="7"/>
  <c r="L1442" i="7"/>
  <c r="L1441" i="7"/>
  <c r="L1440" i="7"/>
  <c r="L1439" i="7"/>
  <c r="L1438" i="7"/>
  <c r="L1437" i="7"/>
  <c r="L1436" i="7"/>
  <c r="L1435" i="7"/>
  <c r="L1434" i="7"/>
  <c r="L1433" i="7"/>
  <c r="I1408" i="7"/>
  <c r="T1406" i="7"/>
  <c r="D1599" i="7" s="1"/>
  <c r="J1451" i="8"/>
  <c r="H1426" i="8" s="1"/>
  <c r="H1451" i="8"/>
  <c r="L1450" i="8"/>
  <c r="L1449" i="8"/>
  <c r="L1448" i="8"/>
  <c r="L1447" i="8"/>
  <c r="L1446" i="8"/>
  <c r="L1445" i="8"/>
  <c r="L1444" i="8"/>
  <c r="L1443" i="8"/>
  <c r="L1442" i="8"/>
  <c r="L1441" i="8"/>
  <c r="L1440" i="8"/>
  <c r="L1439" i="8"/>
  <c r="L1438" i="8"/>
  <c r="L1437" i="8"/>
  <c r="L1436" i="8"/>
  <c r="L1435" i="8"/>
  <c r="L1434" i="8"/>
  <c r="L1433" i="8"/>
  <c r="I1408" i="8"/>
  <c r="T1406" i="8"/>
  <c r="D1599" i="8" s="1"/>
  <c r="J1451" i="9"/>
  <c r="H1426" i="9" s="1"/>
  <c r="H1451" i="9"/>
  <c r="L1450" i="9"/>
  <c r="L1449" i="9"/>
  <c r="L1448" i="9"/>
  <c r="L1447" i="9"/>
  <c r="L1446" i="9"/>
  <c r="L1445" i="9"/>
  <c r="L1444" i="9"/>
  <c r="L1443" i="9"/>
  <c r="L1442" i="9"/>
  <c r="L1441" i="9"/>
  <c r="L1440" i="9"/>
  <c r="L1439" i="9"/>
  <c r="L1438" i="9"/>
  <c r="L1437" i="9"/>
  <c r="L1436" i="9"/>
  <c r="L1435" i="9"/>
  <c r="L1434" i="9"/>
  <c r="L1433" i="9"/>
  <c r="N1408" i="9"/>
  <c r="I1408" i="9"/>
  <c r="T1406" i="9"/>
  <c r="D1599" i="9" s="1"/>
  <c r="J1451" i="4"/>
  <c r="H1426" i="4" s="1"/>
  <c r="B1402" i="4" s="1"/>
  <c r="B1403" i="4" s="1"/>
  <c r="B1404" i="4" s="1"/>
  <c r="B1405" i="4" s="1"/>
  <c r="B1406" i="4" s="1"/>
  <c r="B1407" i="4" s="1"/>
  <c r="B1408" i="4" s="1"/>
  <c r="B1409" i="4" s="1"/>
  <c r="B1410" i="4" s="1"/>
  <c r="B1411" i="4" s="1"/>
  <c r="B1412" i="4" s="1"/>
  <c r="B1413" i="4" s="1"/>
  <c r="B1414" i="4" s="1"/>
  <c r="B1415" i="4" s="1"/>
  <c r="B1416" i="4" s="1"/>
  <c r="B1417" i="4" s="1"/>
  <c r="B1418" i="4" s="1"/>
  <c r="B1419" i="4" s="1"/>
  <c r="B1420" i="4" s="1"/>
  <c r="B1421" i="4" s="1"/>
  <c r="B1422" i="4" s="1"/>
  <c r="B1423" i="4" s="1"/>
  <c r="B1424" i="4" s="1"/>
  <c r="B1425" i="4" s="1"/>
  <c r="B1426" i="4" s="1"/>
  <c r="B1427" i="4" s="1"/>
  <c r="B1428" i="4" s="1"/>
  <c r="B1429" i="4" s="1"/>
  <c r="B1430" i="4" s="1"/>
  <c r="B1431" i="4" s="1"/>
  <c r="B1432" i="4" s="1"/>
  <c r="B1433" i="4" s="1"/>
  <c r="B1434" i="4" s="1"/>
  <c r="B1435" i="4" s="1"/>
  <c r="B1436" i="4" s="1"/>
  <c r="B1437" i="4" s="1"/>
  <c r="B1438" i="4" s="1"/>
  <c r="B1439" i="4" s="1"/>
  <c r="B1440" i="4" s="1"/>
  <c r="B1441" i="4" s="1"/>
  <c r="B1442" i="4" s="1"/>
  <c r="B1443" i="4" s="1"/>
  <c r="B1444" i="4" s="1"/>
  <c r="B1445" i="4" s="1"/>
  <c r="B1446" i="4" s="1"/>
  <c r="B1447" i="4" s="1"/>
  <c r="B1448" i="4" s="1"/>
  <c r="B1449" i="4" s="1"/>
  <c r="B1450" i="4" s="1"/>
  <c r="B1451" i="4" s="1"/>
  <c r="H1451" i="4"/>
  <c r="L1450" i="4"/>
  <c r="L1449" i="4"/>
  <c r="L1448" i="4"/>
  <c r="L1447" i="4"/>
  <c r="L1446" i="4"/>
  <c r="L1445" i="4"/>
  <c r="L1444" i="4"/>
  <c r="L1443" i="4"/>
  <c r="L1442" i="4"/>
  <c r="L1441" i="4"/>
  <c r="L1440" i="4"/>
  <c r="L1439" i="4"/>
  <c r="L1438" i="4"/>
  <c r="L1437" i="4"/>
  <c r="L1436" i="4"/>
  <c r="L1435" i="4"/>
  <c r="L1434" i="4"/>
  <c r="L1433" i="4"/>
  <c r="N1408" i="4"/>
  <c r="I1408" i="4"/>
  <c r="J1401" i="5"/>
  <c r="H1376" i="5" s="1"/>
  <c r="R1597" i="5" s="1"/>
  <c r="H1401" i="5"/>
  <c r="L1400" i="5"/>
  <c r="L1399" i="5"/>
  <c r="L1398" i="5"/>
  <c r="L1397" i="5"/>
  <c r="L1396" i="5"/>
  <c r="L1395" i="5"/>
  <c r="L1394" i="5"/>
  <c r="L1393" i="5"/>
  <c r="L1392" i="5"/>
  <c r="L1391" i="5"/>
  <c r="L1390" i="5"/>
  <c r="L1389" i="5"/>
  <c r="L1388" i="5"/>
  <c r="L1387" i="5"/>
  <c r="L1386" i="5"/>
  <c r="L1385" i="5"/>
  <c r="L1384" i="5"/>
  <c r="L1383" i="5"/>
  <c r="N1358" i="5"/>
  <c r="I1358" i="5"/>
  <c r="T1356" i="5"/>
  <c r="D1597" i="5" s="1"/>
  <c r="J1401" i="7"/>
  <c r="H1401" i="7"/>
  <c r="L1400" i="7"/>
  <c r="L1399" i="7"/>
  <c r="L1398" i="7"/>
  <c r="L1397" i="7"/>
  <c r="L1396" i="7"/>
  <c r="L1395" i="7"/>
  <c r="L1394" i="7"/>
  <c r="L1393" i="7"/>
  <c r="L1392" i="7"/>
  <c r="L1391" i="7"/>
  <c r="L1390" i="7"/>
  <c r="L1389" i="7"/>
  <c r="L1388" i="7"/>
  <c r="L1387" i="7"/>
  <c r="L1386" i="7"/>
  <c r="L1385" i="7"/>
  <c r="L1384" i="7"/>
  <c r="L1383" i="7"/>
  <c r="I1358" i="7"/>
  <c r="T1356" i="7"/>
  <c r="D1597" i="7" s="1"/>
  <c r="J1401" i="8"/>
  <c r="H1376" i="8" s="1"/>
  <c r="H1401" i="8"/>
  <c r="L1400" i="8"/>
  <c r="L1399" i="8"/>
  <c r="L1398" i="8"/>
  <c r="L1397" i="8"/>
  <c r="L1396" i="8"/>
  <c r="L1395" i="8"/>
  <c r="L1394" i="8"/>
  <c r="L1393" i="8"/>
  <c r="L1392" i="8"/>
  <c r="L1391" i="8"/>
  <c r="L1390" i="8"/>
  <c r="L1389" i="8"/>
  <c r="L1388" i="8"/>
  <c r="L1387" i="8"/>
  <c r="L1386" i="8"/>
  <c r="L1385" i="8"/>
  <c r="L1384" i="8"/>
  <c r="L1383" i="8"/>
  <c r="I1358" i="8"/>
  <c r="T1356" i="8"/>
  <c r="D1597" i="8" s="1"/>
  <c r="J1401" i="9"/>
  <c r="H1376" i="9" s="1"/>
  <c r="R1597" i="9" s="1"/>
  <c r="H1401" i="9"/>
  <c r="L1400" i="9"/>
  <c r="L1399" i="9"/>
  <c r="L1398" i="9"/>
  <c r="L1397" i="9"/>
  <c r="L1396" i="9"/>
  <c r="L1395" i="9"/>
  <c r="L1394" i="9"/>
  <c r="L1393" i="9"/>
  <c r="L1392" i="9"/>
  <c r="L1391" i="9"/>
  <c r="L1390" i="9"/>
  <c r="L1389" i="9"/>
  <c r="L1388" i="9"/>
  <c r="L1387" i="9"/>
  <c r="L1386" i="9"/>
  <c r="L1385" i="9"/>
  <c r="L1384" i="9"/>
  <c r="L1383" i="9"/>
  <c r="N1358" i="9"/>
  <c r="I1358" i="9"/>
  <c r="T1356" i="9"/>
  <c r="D1597" i="9" s="1"/>
  <c r="J1401" i="4"/>
  <c r="H1376" i="4" s="1"/>
  <c r="B1352" i="4" s="1"/>
  <c r="B1353" i="4" s="1"/>
  <c r="B1354" i="4" s="1"/>
  <c r="B1355" i="4" s="1"/>
  <c r="B1356" i="4" s="1"/>
  <c r="B1357" i="4" s="1"/>
  <c r="B1358" i="4" s="1"/>
  <c r="B1359" i="4" s="1"/>
  <c r="B1360" i="4" s="1"/>
  <c r="B1361" i="4" s="1"/>
  <c r="B1362" i="4" s="1"/>
  <c r="B1363" i="4" s="1"/>
  <c r="B1364" i="4" s="1"/>
  <c r="B1365" i="4" s="1"/>
  <c r="B1366" i="4" s="1"/>
  <c r="B1367" i="4" s="1"/>
  <c r="B1368" i="4" s="1"/>
  <c r="B1369" i="4" s="1"/>
  <c r="B1370" i="4" s="1"/>
  <c r="B1371" i="4" s="1"/>
  <c r="B1372" i="4" s="1"/>
  <c r="B1373" i="4" s="1"/>
  <c r="B1374" i="4" s="1"/>
  <c r="B1375" i="4" s="1"/>
  <c r="B1376" i="4" s="1"/>
  <c r="B1377" i="4" s="1"/>
  <c r="B1378" i="4" s="1"/>
  <c r="B1379" i="4" s="1"/>
  <c r="B1380" i="4" s="1"/>
  <c r="B1381" i="4" s="1"/>
  <c r="B1382" i="4" s="1"/>
  <c r="B1383" i="4" s="1"/>
  <c r="B1384" i="4" s="1"/>
  <c r="B1385" i="4" s="1"/>
  <c r="B1386" i="4" s="1"/>
  <c r="B1387" i="4" s="1"/>
  <c r="B1388" i="4" s="1"/>
  <c r="B1389" i="4" s="1"/>
  <c r="B1390" i="4" s="1"/>
  <c r="B1391" i="4" s="1"/>
  <c r="B1392" i="4" s="1"/>
  <c r="B1393" i="4" s="1"/>
  <c r="B1394" i="4" s="1"/>
  <c r="B1395" i="4" s="1"/>
  <c r="B1396" i="4" s="1"/>
  <c r="B1397" i="4" s="1"/>
  <c r="B1398" i="4" s="1"/>
  <c r="B1399" i="4" s="1"/>
  <c r="B1400" i="4" s="1"/>
  <c r="B1401" i="4" s="1"/>
  <c r="H1401" i="4"/>
  <c r="L1400" i="4"/>
  <c r="L1399" i="4"/>
  <c r="L1398" i="4"/>
  <c r="L1397" i="4"/>
  <c r="L1396" i="4"/>
  <c r="L1395" i="4"/>
  <c r="L1394" i="4"/>
  <c r="L1393" i="4"/>
  <c r="L1392" i="4"/>
  <c r="L1391" i="4"/>
  <c r="L1390" i="4"/>
  <c r="L1389" i="4"/>
  <c r="L1388" i="4"/>
  <c r="L1387" i="4"/>
  <c r="L1386" i="4"/>
  <c r="L1385" i="4"/>
  <c r="L1384" i="4"/>
  <c r="L1383" i="4"/>
  <c r="N1358" i="4"/>
  <c r="I1358" i="4"/>
  <c r="J1351" i="5"/>
  <c r="H1326" i="5" s="1"/>
  <c r="H1351" i="5"/>
  <c r="L1350" i="5"/>
  <c r="L1349" i="5"/>
  <c r="L1348" i="5"/>
  <c r="L1347" i="5"/>
  <c r="L1346" i="5"/>
  <c r="L1345" i="5"/>
  <c r="L1344" i="5"/>
  <c r="L1343" i="5"/>
  <c r="L1342" i="5"/>
  <c r="L1341" i="5"/>
  <c r="L1340" i="5"/>
  <c r="L1339" i="5"/>
  <c r="L1338" i="5"/>
  <c r="L1337" i="5"/>
  <c r="L1336" i="5"/>
  <c r="L1335" i="5"/>
  <c r="L1334" i="5"/>
  <c r="L1333" i="5"/>
  <c r="N1308" i="5"/>
  <c r="I1308" i="5"/>
  <c r="T1306" i="5"/>
  <c r="D1595" i="5" s="1"/>
  <c r="J1351" i="7"/>
  <c r="H1351" i="7"/>
  <c r="L1350" i="7"/>
  <c r="L1349" i="7"/>
  <c r="L1348" i="7"/>
  <c r="L1347" i="7"/>
  <c r="L1346" i="7"/>
  <c r="L1345" i="7"/>
  <c r="L1344" i="7"/>
  <c r="L1343" i="7"/>
  <c r="L1342" i="7"/>
  <c r="L1341" i="7"/>
  <c r="L1340" i="7"/>
  <c r="L1339" i="7"/>
  <c r="L1338" i="7"/>
  <c r="L1337" i="7"/>
  <c r="L1336" i="7"/>
  <c r="L1335" i="7"/>
  <c r="L1334" i="7"/>
  <c r="L1333" i="7"/>
  <c r="I1308" i="7"/>
  <c r="T1306" i="7"/>
  <c r="D1595" i="7" s="1"/>
  <c r="J1351" i="8"/>
  <c r="H1326" i="8" s="1"/>
  <c r="R1595" i="8" s="1"/>
  <c r="H1351" i="8"/>
  <c r="L1350" i="8"/>
  <c r="L1349" i="8"/>
  <c r="L1348" i="8"/>
  <c r="L1347" i="8"/>
  <c r="L1346" i="8"/>
  <c r="L1345" i="8"/>
  <c r="L1344" i="8"/>
  <c r="L1343" i="8"/>
  <c r="L1342" i="8"/>
  <c r="L1341" i="8"/>
  <c r="L1340" i="8"/>
  <c r="L1339" i="8"/>
  <c r="L1338" i="8"/>
  <c r="L1337" i="8"/>
  <c r="L1336" i="8"/>
  <c r="L1335" i="8"/>
  <c r="L1334" i="8"/>
  <c r="L1333" i="8"/>
  <c r="I1308" i="8"/>
  <c r="T1306" i="8"/>
  <c r="D1595" i="8" s="1"/>
  <c r="J1351" i="9"/>
  <c r="H1326" i="9" s="1"/>
  <c r="R1595" i="9" s="1"/>
  <c r="H1351" i="9"/>
  <c r="L1350" i="9"/>
  <c r="L1349" i="9"/>
  <c r="L1348" i="9"/>
  <c r="L1347" i="9"/>
  <c r="L1346" i="9"/>
  <c r="L1345" i="9"/>
  <c r="L1344" i="9"/>
  <c r="L1343" i="9"/>
  <c r="L1342" i="9"/>
  <c r="L1341" i="9"/>
  <c r="L1340" i="9"/>
  <c r="L1339" i="9"/>
  <c r="L1338" i="9"/>
  <c r="L1337" i="9"/>
  <c r="L1336" i="9"/>
  <c r="L1335" i="9"/>
  <c r="L1334" i="9"/>
  <c r="L1333" i="9"/>
  <c r="N1308" i="9"/>
  <c r="I1308" i="9"/>
  <c r="T1306" i="9"/>
  <c r="D1595" i="9" s="1"/>
  <c r="J1351" i="4"/>
  <c r="H1326" i="4" s="1"/>
  <c r="B1302" i="4" s="1"/>
  <c r="B1303" i="4" s="1"/>
  <c r="B1304" i="4" s="1"/>
  <c r="B1305" i="4" s="1"/>
  <c r="B1306" i="4" s="1"/>
  <c r="B1307" i="4" s="1"/>
  <c r="B1308" i="4" s="1"/>
  <c r="B1309" i="4" s="1"/>
  <c r="B1310" i="4" s="1"/>
  <c r="B1311" i="4" s="1"/>
  <c r="B1312" i="4" s="1"/>
  <c r="B1313" i="4" s="1"/>
  <c r="B1314" i="4" s="1"/>
  <c r="B1315" i="4" s="1"/>
  <c r="B1316" i="4" s="1"/>
  <c r="B1317" i="4" s="1"/>
  <c r="B1318" i="4" s="1"/>
  <c r="B1319" i="4" s="1"/>
  <c r="B1320" i="4" s="1"/>
  <c r="B1321" i="4" s="1"/>
  <c r="B1322" i="4" s="1"/>
  <c r="B1323" i="4" s="1"/>
  <c r="B1324" i="4" s="1"/>
  <c r="B1325" i="4" s="1"/>
  <c r="B1326" i="4" s="1"/>
  <c r="B1327" i="4" s="1"/>
  <c r="B1328" i="4" s="1"/>
  <c r="B1329" i="4" s="1"/>
  <c r="B1330" i="4" s="1"/>
  <c r="B1331" i="4" s="1"/>
  <c r="B1332" i="4" s="1"/>
  <c r="B1333" i="4" s="1"/>
  <c r="B1334" i="4" s="1"/>
  <c r="B1335" i="4" s="1"/>
  <c r="B1336" i="4" s="1"/>
  <c r="B1337" i="4" s="1"/>
  <c r="B1338" i="4" s="1"/>
  <c r="B1339" i="4" s="1"/>
  <c r="B1340" i="4" s="1"/>
  <c r="B1341" i="4" s="1"/>
  <c r="B1342" i="4" s="1"/>
  <c r="B1343" i="4" s="1"/>
  <c r="B1344" i="4" s="1"/>
  <c r="B1345" i="4" s="1"/>
  <c r="B1346" i="4" s="1"/>
  <c r="B1347" i="4" s="1"/>
  <c r="B1348" i="4" s="1"/>
  <c r="B1349" i="4" s="1"/>
  <c r="B1350" i="4" s="1"/>
  <c r="B1351" i="4" s="1"/>
  <c r="H1351" i="4"/>
  <c r="L1350" i="4"/>
  <c r="L1349" i="4"/>
  <c r="L1348" i="4"/>
  <c r="L1347" i="4"/>
  <c r="L1346" i="4"/>
  <c r="L1345" i="4"/>
  <c r="L1344" i="4"/>
  <c r="L1343" i="4"/>
  <c r="L1342" i="4"/>
  <c r="L1341" i="4"/>
  <c r="L1340" i="4"/>
  <c r="L1339" i="4"/>
  <c r="L1338" i="4"/>
  <c r="L1337" i="4"/>
  <c r="L1336" i="4"/>
  <c r="L1335" i="4"/>
  <c r="L1334" i="4"/>
  <c r="L1333" i="4"/>
  <c r="N1308" i="4"/>
  <c r="I1308" i="4"/>
  <c r="J1301" i="5"/>
  <c r="H1276" i="5" s="1"/>
  <c r="R1593" i="5" s="1"/>
  <c r="H1301" i="5"/>
  <c r="L1300" i="5"/>
  <c r="L1299" i="5"/>
  <c r="L1298" i="5"/>
  <c r="L1297" i="5"/>
  <c r="L1296" i="5"/>
  <c r="L1295" i="5"/>
  <c r="L1294" i="5"/>
  <c r="L1293" i="5"/>
  <c r="L1292" i="5"/>
  <c r="L1291" i="5"/>
  <c r="L1290" i="5"/>
  <c r="L1289" i="5"/>
  <c r="L1288" i="5"/>
  <c r="L1287" i="5"/>
  <c r="L1286" i="5"/>
  <c r="L1285" i="5"/>
  <c r="L1284" i="5"/>
  <c r="L1283" i="5"/>
  <c r="N1258" i="5"/>
  <c r="I1258" i="5"/>
  <c r="T1256" i="5"/>
  <c r="D1593" i="5" s="1"/>
  <c r="J1301" i="7"/>
  <c r="H1301" i="7"/>
  <c r="L1300" i="7"/>
  <c r="L1299" i="7"/>
  <c r="L1298" i="7"/>
  <c r="L1297" i="7"/>
  <c r="L1296" i="7"/>
  <c r="L1295" i="7"/>
  <c r="L1294" i="7"/>
  <c r="L1293" i="7"/>
  <c r="L1292" i="7"/>
  <c r="L1291" i="7"/>
  <c r="L1290" i="7"/>
  <c r="L1289" i="7"/>
  <c r="L1288" i="7"/>
  <c r="L1287" i="7"/>
  <c r="L1286" i="7"/>
  <c r="L1285" i="7"/>
  <c r="L1284" i="7"/>
  <c r="L1283" i="7"/>
  <c r="I1258" i="7"/>
  <c r="T1256" i="7"/>
  <c r="D1593" i="7" s="1"/>
  <c r="J1301" i="8"/>
  <c r="H1276" i="8" s="1"/>
  <c r="R1593" i="8" s="1"/>
  <c r="H1301" i="8"/>
  <c r="L1300" i="8"/>
  <c r="L1299" i="8"/>
  <c r="L1298" i="8"/>
  <c r="L1297" i="8"/>
  <c r="L1296" i="8"/>
  <c r="L1295" i="8"/>
  <c r="L1294" i="8"/>
  <c r="L1293" i="8"/>
  <c r="L1292" i="8"/>
  <c r="L1291" i="8"/>
  <c r="L1290" i="8"/>
  <c r="L1289" i="8"/>
  <c r="L1288" i="8"/>
  <c r="L1287" i="8"/>
  <c r="L1286" i="8"/>
  <c r="L1285" i="8"/>
  <c r="L1284" i="8"/>
  <c r="L1283" i="8"/>
  <c r="I1258" i="8"/>
  <c r="T1256" i="8"/>
  <c r="D1593" i="8" s="1"/>
  <c r="J1301" i="9"/>
  <c r="H1276" i="9" s="1"/>
  <c r="R1593" i="9" s="1"/>
  <c r="H1301" i="9"/>
  <c r="L1300" i="9"/>
  <c r="L1299" i="9"/>
  <c r="L1298" i="9"/>
  <c r="L1297" i="9"/>
  <c r="L1296" i="9"/>
  <c r="L1295" i="9"/>
  <c r="L1294" i="9"/>
  <c r="L1293" i="9"/>
  <c r="L1292" i="9"/>
  <c r="L1291" i="9"/>
  <c r="L1290" i="9"/>
  <c r="L1289" i="9"/>
  <c r="L1288" i="9"/>
  <c r="L1287" i="9"/>
  <c r="L1286" i="9"/>
  <c r="L1285" i="9"/>
  <c r="L1284" i="9"/>
  <c r="L1283" i="9"/>
  <c r="N1258" i="9"/>
  <c r="I1258" i="9"/>
  <c r="T1256" i="9"/>
  <c r="D1593" i="9" s="1"/>
  <c r="J1301" i="4"/>
  <c r="H1276" i="4" s="1"/>
  <c r="H1301" i="4"/>
  <c r="L1300" i="4"/>
  <c r="L1299" i="4"/>
  <c r="L1298" i="4"/>
  <c r="L1297" i="4"/>
  <c r="L1296" i="4"/>
  <c r="L1295" i="4"/>
  <c r="L1294" i="4"/>
  <c r="L1293" i="4"/>
  <c r="L1292" i="4"/>
  <c r="L1291" i="4"/>
  <c r="L1290" i="4"/>
  <c r="L1289" i="4"/>
  <c r="L1288" i="4"/>
  <c r="L1287" i="4"/>
  <c r="L1286" i="4"/>
  <c r="L1285" i="4"/>
  <c r="L1284" i="4"/>
  <c r="L1283" i="4"/>
  <c r="N1258" i="4"/>
  <c r="I1258" i="4"/>
  <c r="J1251" i="5"/>
  <c r="H1226" i="5" s="1"/>
  <c r="R1591" i="5" s="1"/>
  <c r="H1251" i="5"/>
  <c r="L1250" i="5"/>
  <c r="L1249" i="5"/>
  <c r="L1248" i="5"/>
  <c r="L1247" i="5"/>
  <c r="L1246" i="5"/>
  <c r="L1245" i="5"/>
  <c r="L1244" i="5"/>
  <c r="L1243" i="5"/>
  <c r="L1242" i="5"/>
  <c r="L1241" i="5"/>
  <c r="L1240" i="5"/>
  <c r="L1239" i="5"/>
  <c r="L1238" i="5"/>
  <c r="L1237" i="5"/>
  <c r="L1236" i="5"/>
  <c r="L1235" i="5"/>
  <c r="L1234" i="5"/>
  <c r="L1233" i="5"/>
  <c r="N1208" i="5"/>
  <c r="I1208" i="5"/>
  <c r="T1206" i="5"/>
  <c r="D1591" i="5" s="1"/>
  <c r="J1251" i="7"/>
  <c r="H1251" i="7"/>
  <c r="L1250" i="7"/>
  <c r="L1249" i="7"/>
  <c r="L1248" i="7"/>
  <c r="L1247" i="7"/>
  <c r="L1246" i="7"/>
  <c r="L1245" i="7"/>
  <c r="L1244" i="7"/>
  <c r="L1243" i="7"/>
  <c r="L1242" i="7"/>
  <c r="L1241" i="7"/>
  <c r="L1240" i="7"/>
  <c r="L1239" i="7"/>
  <c r="L1238" i="7"/>
  <c r="L1237" i="7"/>
  <c r="L1236" i="7"/>
  <c r="L1235" i="7"/>
  <c r="L1234" i="7"/>
  <c r="L1233" i="7"/>
  <c r="I1208" i="7"/>
  <c r="T1206" i="7"/>
  <c r="D1591" i="7" s="1"/>
  <c r="J1251" i="8"/>
  <c r="H1226" i="8" s="1"/>
  <c r="R1591" i="8" s="1"/>
  <c r="H1251" i="8"/>
  <c r="L1250" i="8"/>
  <c r="L1249" i="8"/>
  <c r="L1248" i="8"/>
  <c r="L1247" i="8"/>
  <c r="L1246" i="8"/>
  <c r="L1245" i="8"/>
  <c r="L1244" i="8"/>
  <c r="L1243" i="8"/>
  <c r="L1242" i="8"/>
  <c r="L1241" i="8"/>
  <c r="L1240" i="8"/>
  <c r="L1239" i="8"/>
  <c r="L1238" i="8"/>
  <c r="L1237" i="8"/>
  <c r="L1236" i="8"/>
  <c r="L1235" i="8"/>
  <c r="L1234" i="8"/>
  <c r="L1233" i="8"/>
  <c r="I1208" i="8"/>
  <c r="T1206" i="8"/>
  <c r="D1591" i="8" s="1"/>
  <c r="J1251" i="9"/>
  <c r="H1226" i="9" s="1"/>
  <c r="R1591" i="9" s="1"/>
  <c r="H1251" i="9"/>
  <c r="L1250" i="9"/>
  <c r="L1249" i="9"/>
  <c r="L1248" i="9"/>
  <c r="L1247" i="9"/>
  <c r="L1246" i="9"/>
  <c r="L1245" i="9"/>
  <c r="L1244" i="9"/>
  <c r="L1243" i="9"/>
  <c r="L1242" i="9"/>
  <c r="L1241" i="9"/>
  <c r="L1240" i="9"/>
  <c r="L1239" i="9"/>
  <c r="L1238" i="9"/>
  <c r="L1237" i="9"/>
  <c r="L1236" i="9"/>
  <c r="L1235" i="9"/>
  <c r="L1234" i="9"/>
  <c r="L1233" i="9"/>
  <c r="N1208" i="9"/>
  <c r="I1208" i="9"/>
  <c r="T1206" i="9"/>
  <c r="D1591" i="9" s="1"/>
  <c r="J1251" i="4"/>
  <c r="H1226" i="4" s="1"/>
  <c r="R1591" i="4" s="1"/>
  <c r="H1251" i="4"/>
  <c r="L1250" i="4"/>
  <c r="L1249" i="4"/>
  <c r="L1248" i="4"/>
  <c r="L1247" i="4"/>
  <c r="L1246" i="4"/>
  <c r="L1245" i="4"/>
  <c r="L1244" i="4"/>
  <c r="L1243" i="4"/>
  <c r="L1242" i="4"/>
  <c r="L1241" i="4"/>
  <c r="L1240" i="4"/>
  <c r="L1239" i="4"/>
  <c r="L1238" i="4"/>
  <c r="L1237" i="4"/>
  <c r="L1236" i="4"/>
  <c r="L1235" i="4"/>
  <c r="L1234" i="4"/>
  <c r="L1233" i="4"/>
  <c r="N1208" i="4"/>
  <c r="I1208" i="4"/>
  <c r="J1201" i="5"/>
  <c r="H1176" i="5" s="1"/>
  <c r="R1589" i="5" s="1"/>
  <c r="H1201" i="5"/>
  <c r="L1200" i="5"/>
  <c r="L1199" i="5"/>
  <c r="L1198" i="5"/>
  <c r="L1197" i="5"/>
  <c r="L1196" i="5"/>
  <c r="L1195" i="5"/>
  <c r="L1194" i="5"/>
  <c r="L1193" i="5"/>
  <c r="L1192" i="5"/>
  <c r="L1191" i="5"/>
  <c r="L1190" i="5"/>
  <c r="L1189" i="5"/>
  <c r="L1188" i="5"/>
  <c r="L1187" i="5"/>
  <c r="L1186" i="5"/>
  <c r="L1185" i="5"/>
  <c r="L1184" i="5"/>
  <c r="L1183" i="5"/>
  <c r="N1158" i="5"/>
  <c r="I1158" i="5"/>
  <c r="T1156" i="5"/>
  <c r="D1589" i="5" s="1"/>
  <c r="J1201" i="7"/>
  <c r="H1201" i="7"/>
  <c r="L1200" i="7"/>
  <c r="L1199" i="7"/>
  <c r="L1198" i="7"/>
  <c r="L1197" i="7"/>
  <c r="L1196" i="7"/>
  <c r="L1195" i="7"/>
  <c r="L1194" i="7"/>
  <c r="L1193" i="7"/>
  <c r="L1192" i="7"/>
  <c r="L1191" i="7"/>
  <c r="L1190" i="7"/>
  <c r="L1189" i="7"/>
  <c r="L1188" i="7"/>
  <c r="L1187" i="7"/>
  <c r="L1186" i="7"/>
  <c r="L1185" i="7"/>
  <c r="L1184" i="7"/>
  <c r="L1183" i="7"/>
  <c r="I1158" i="7"/>
  <c r="T1156" i="7"/>
  <c r="D1589" i="7" s="1"/>
  <c r="J1201" i="8"/>
  <c r="H1176" i="8" s="1"/>
  <c r="R1589" i="8" s="1"/>
  <c r="H1201" i="8"/>
  <c r="L1200" i="8"/>
  <c r="L1199" i="8"/>
  <c r="L1198" i="8"/>
  <c r="L1197" i="8"/>
  <c r="L1196" i="8"/>
  <c r="L1195" i="8"/>
  <c r="L1194" i="8"/>
  <c r="L1193" i="8"/>
  <c r="L1192" i="8"/>
  <c r="L1191" i="8"/>
  <c r="L1190" i="8"/>
  <c r="L1189" i="8"/>
  <c r="L1188" i="8"/>
  <c r="L1187" i="8"/>
  <c r="L1186" i="8"/>
  <c r="L1185" i="8"/>
  <c r="L1184" i="8"/>
  <c r="L1183" i="8"/>
  <c r="I1158" i="8"/>
  <c r="T1156" i="8"/>
  <c r="D1589" i="8" s="1"/>
  <c r="J1201" i="9"/>
  <c r="H1176" i="9" s="1"/>
  <c r="R1589" i="9" s="1"/>
  <c r="H1201" i="9"/>
  <c r="L1200" i="9"/>
  <c r="L1199" i="9"/>
  <c r="L1198" i="9"/>
  <c r="L1197" i="9"/>
  <c r="L1196" i="9"/>
  <c r="L1195" i="9"/>
  <c r="L1194" i="9"/>
  <c r="L1193" i="9"/>
  <c r="L1192" i="9"/>
  <c r="L1191" i="9"/>
  <c r="L1190" i="9"/>
  <c r="L1189" i="9"/>
  <c r="L1188" i="9"/>
  <c r="L1187" i="9"/>
  <c r="L1186" i="9"/>
  <c r="L1185" i="9"/>
  <c r="L1184" i="9"/>
  <c r="L1183" i="9"/>
  <c r="N1158" i="9"/>
  <c r="I1158" i="9"/>
  <c r="T1156" i="9"/>
  <c r="D1589" i="9" s="1"/>
  <c r="J1201" i="4"/>
  <c r="H1176" i="4" s="1"/>
  <c r="R1589" i="4" s="1"/>
  <c r="H1201" i="4"/>
  <c r="L1200" i="4"/>
  <c r="L1199" i="4"/>
  <c r="L1198" i="4"/>
  <c r="L1197" i="4"/>
  <c r="L1196" i="4"/>
  <c r="L1195" i="4"/>
  <c r="L1194" i="4"/>
  <c r="L1193" i="4"/>
  <c r="L1192" i="4"/>
  <c r="L1191" i="4"/>
  <c r="L1190" i="4"/>
  <c r="L1189" i="4"/>
  <c r="L1188" i="4"/>
  <c r="L1187" i="4"/>
  <c r="L1186" i="4"/>
  <c r="L1185" i="4"/>
  <c r="L1184" i="4"/>
  <c r="L1183" i="4"/>
  <c r="N1158" i="4"/>
  <c r="I1158" i="4"/>
  <c r="J1151" i="5"/>
  <c r="H1126" i="5" s="1"/>
  <c r="R1587" i="5" s="1"/>
  <c r="H1151" i="5"/>
  <c r="L1150" i="5"/>
  <c r="L1149" i="5"/>
  <c r="L1148" i="5"/>
  <c r="L1147" i="5"/>
  <c r="L1146" i="5"/>
  <c r="L1145" i="5"/>
  <c r="L1144" i="5"/>
  <c r="L1143" i="5"/>
  <c r="L1142" i="5"/>
  <c r="L1141" i="5"/>
  <c r="L1140" i="5"/>
  <c r="L1139" i="5"/>
  <c r="L1138" i="5"/>
  <c r="L1137" i="5"/>
  <c r="L1136" i="5"/>
  <c r="L1135" i="5"/>
  <c r="L1134" i="5"/>
  <c r="L1133" i="5"/>
  <c r="N1108" i="5"/>
  <c r="I1108" i="5"/>
  <c r="T1106" i="5"/>
  <c r="D1587" i="5" s="1"/>
  <c r="J1151" i="7"/>
  <c r="H1151" i="7"/>
  <c r="L1150" i="7"/>
  <c r="L1149" i="7"/>
  <c r="L1148" i="7"/>
  <c r="L1147" i="7"/>
  <c r="L1146" i="7"/>
  <c r="L1145" i="7"/>
  <c r="L1144" i="7"/>
  <c r="L1143" i="7"/>
  <c r="L1142" i="7"/>
  <c r="L1141" i="7"/>
  <c r="L1140" i="7"/>
  <c r="L1139" i="7"/>
  <c r="L1138" i="7"/>
  <c r="L1137" i="7"/>
  <c r="L1136" i="7"/>
  <c r="L1135" i="7"/>
  <c r="L1134" i="7"/>
  <c r="L1133" i="7"/>
  <c r="I1108" i="7"/>
  <c r="T1106" i="7"/>
  <c r="D1587" i="7" s="1"/>
  <c r="J1151" i="8"/>
  <c r="H1126" i="8" s="1"/>
  <c r="R1587" i="8" s="1"/>
  <c r="H1151" i="8"/>
  <c r="L1150" i="8"/>
  <c r="L1149" i="8"/>
  <c r="L1148" i="8"/>
  <c r="L1147" i="8"/>
  <c r="L1146" i="8"/>
  <c r="L1145" i="8"/>
  <c r="L1144" i="8"/>
  <c r="L1143" i="8"/>
  <c r="L1142" i="8"/>
  <c r="L1141" i="8"/>
  <c r="L1140" i="8"/>
  <c r="L1139" i="8"/>
  <c r="L1138" i="8"/>
  <c r="L1137" i="8"/>
  <c r="L1136" i="8"/>
  <c r="L1135" i="8"/>
  <c r="L1134" i="8"/>
  <c r="L1133" i="8"/>
  <c r="I1108" i="8"/>
  <c r="T1106" i="8"/>
  <c r="D1587" i="8" s="1"/>
  <c r="J1151" i="9"/>
  <c r="H1126" i="9" s="1"/>
  <c r="R1587" i="9" s="1"/>
  <c r="H1151" i="9"/>
  <c r="L1150" i="9"/>
  <c r="L1149" i="9"/>
  <c r="L1148" i="9"/>
  <c r="L1147" i="9"/>
  <c r="L1146" i="9"/>
  <c r="L1145" i="9"/>
  <c r="L1144" i="9"/>
  <c r="L1143" i="9"/>
  <c r="L1142" i="9"/>
  <c r="L1141" i="9"/>
  <c r="L1140" i="9"/>
  <c r="L1139" i="9"/>
  <c r="L1138" i="9"/>
  <c r="L1137" i="9"/>
  <c r="L1136" i="9"/>
  <c r="L1135" i="9"/>
  <c r="L1134" i="9"/>
  <c r="L1133" i="9"/>
  <c r="N1108" i="9"/>
  <c r="I1108" i="9"/>
  <c r="T1106" i="9"/>
  <c r="D1587" i="9" s="1"/>
  <c r="J1151" i="4"/>
  <c r="H1126" i="4" s="1"/>
  <c r="R1587" i="4" s="1"/>
  <c r="H1151" i="4"/>
  <c r="L1150" i="4"/>
  <c r="L1149" i="4"/>
  <c r="L1148" i="4"/>
  <c r="L1147" i="4"/>
  <c r="L1146" i="4"/>
  <c r="L1145" i="4"/>
  <c r="L1144" i="4"/>
  <c r="L1143" i="4"/>
  <c r="L1142" i="4"/>
  <c r="L1141" i="4"/>
  <c r="L1140" i="4"/>
  <c r="L1139" i="4"/>
  <c r="L1138" i="4"/>
  <c r="L1137" i="4"/>
  <c r="L1136" i="4"/>
  <c r="L1135" i="4"/>
  <c r="L1134" i="4"/>
  <c r="L1133" i="4"/>
  <c r="N1108" i="4"/>
  <c r="I1108" i="4"/>
  <c r="J1101" i="5"/>
  <c r="H1076" i="5" s="1"/>
  <c r="R1585" i="5" s="1"/>
  <c r="H1101" i="5"/>
  <c r="L1100" i="5"/>
  <c r="L1099" i="5"/>
  <c r="L1098" i="5"/>
  <c r="L1097" i="5"/>
  <c r="L1096" i="5"/>
  <c r="L1095" i="5"/>
  <c r="L1094" i="5"/>
  <c r="L1093" i="5"/>
  <c r="L1092" i="5"/>
  <c r="L1091" i="5"/>
  <c r="L1090" i="5"/>
  <c r="L1089" i="5"/>
  <c r="L1088" i="5"/>
  <c r="L1087" i="5"/>
  <c r="L1086" i="5"/>
  <c r="L1085" i="5"/>
  <c r="L1084" i="5"/>
  <c r="L1083" i="5"/>
  <c r="N1058" i="5"/>
  <c r="I1058" i="5"/>
  <c r="T1056" i="5"/>
  <c r="D1585" i="5" s="1"/>
  <c r="J1101" i="7"/>
  <c r="H1101" i="7"/>
  <c r="L1100" i="7"/>
  <c r="L1099" i="7"/>
  <c r="L1098" i="7"/>
  <c r="L1097" i="7"/>
  <c r="L1096" i="7"/>
  <c r="L1095" i="7"/>
  <c r="L1094" i="7"/>
  <c r="L1093" i="7"/>
  <c r="L1092" i="7"/>
  <c r="L1091" i="7"/>
  <c r="L1090" i="7"/>
  <c r="L1089" i="7"/>
  <c r="L1088" i="7"/>
  <c r="L1087" i="7"/>
  <c r="L1086" i="7"/>
  <c r="L1085" i="7"/>
  <c r="L1084" i="7"/>
  <c r="L1083" i="7"/>
  <c r="I1058" i="7"/>
  <c r="T1056" i="7"/>
  <c r="D1585" i="7" s="1"/>
  <c r="J1101" i="8"/>
  <c r="H1076" i="8" s="1"/>
  <c r="R1585" i="8" s="1"/>
  <c r="H1101" i="8"/>
  <c r="L1100" i="8"/>
  <c r="L1099" i="8"/>
  <c r="L1098" i="8"/>
  <c r="L1097" i="8"/>
  <c r="L1096" i="8"/>
  <c r="L1095" i="8"/>
  <c r="L1094" i="8"/>
  <c r="L1093" i="8"/>
  <c r="L1092" i="8"/>
  <c r="L1091" i="8"/>
  <c r="L1090" i="8"/>
  <c r="L1089" i="8"/>
  <c r="L1088" i="8"/>
  <c r="L1087" i="8"/>
  <c r="L1086" i="8"/>
  <c r="L1085" i="8"/>
  <c r="L1084" i="8"/>
  <c r="L1083" i="8"/>
  <c r="I1058" i="8"/>
  <c r="T1056" i="8"/>
  <c r="D1585" i="8" s="1"/>
  <c r="J1101" i="9"/>
  <c r="H1076" i="9" s="1"/>
  <c r="R1585" i="9" s="1"/>
  <c r="H1101" i="9"/>
  <c r="L1100" i="9"/>
  <c r="L1099" i="9"/>
  <c r="L1098" i="9"/>
  <c r="L1097" i="9"/>
  <c r="L1096" i="9"/>
  <c r="L1095" i="9"/>
  <c r="L1094" i="9"/>
  <c r="L1093" i="9"/>
  <c r="L1092" i="9"/>
  <c r="L1091" i="9"/>
  <c r="L1090" i="9"/>
  <c r="L1089" i="9"/>
  <c r="L1088" i="9"/>
  <c r="L1087" i="9"/>
  <c r="L1086" i="9"/>
  <c r="L1085" i="9"/>
  <c r="L1084" i="9"/>
  <c r="L1083" i="9"/>
  <c r="N1058" i="9"/>
  <c r="I1058" i="9"/>
  <c r="T1056" i="9"/>
  <c r="D1585" i="9" s="1"/>
  <c r="J1101" i="4"/>
  <c r="H1076" i="4" s="1"/>
  <c r="R1585" i="4" s="1"/>
  <c r="H1101" i="4"/>
  <c r="L1100" i="4"/>
  <c r="L1099" i="4"/>
  <c r="L1098" i="4"/>
  <c r="L1097" i="4"/>
  <c r="L1096" i="4"/>
  <c r="L1095" i="4"/>
  <c r="L1094" i="4"/>
  <c r="L1093" i="4"/>
  <c r="L1092" i="4"/>
  <c r="L1091" i="4"/>
  <c r="L1090" i="4"/>
  <c r="L1089" i="4"/>
  <c r="L1088" i="4"/>
  <c r="L1087" i="4"/>
  <c r="L1086" i="4"/>
  <c r="L1085" i="4"/>
  <c r="L1084" i="4"/>
  <c r="L1083" i="4"/>
  <c r="N1058" i="4"/>
  <c r="I1058" i="4"/>
  <c r="J1051" i="5"/>
  <c r="H1026" i="5" s="1"/>
  <c r="R1583" i="5" s="1"/>
  <c r="H1051" i="5"/>
  <c r="L1050" i="5"/>
  <c r="L1049" i="5"/>
  <c r="L1048" i="5"/>
  <c r="L1047" i="5"/>
  <c r="L1046" i="5"/>
  <c r="L1045" i="5"/>
  <c r="L1044" i="5"/>
  <c r="L1043" i="5"/>
  <c r="L1042" i="5"/>
  <c r="L1041" i="5"/>
  <c r="L1040" i="5"/>
  <c r="L1039" i="5"/>
  <c r="L1038" i="5"/>
  <c r="L1037" i="5"/>
  <c r="L1036" i="5"/>
  <c r="L1035" i="5"/>
  <c r="L1034" i="5"/>
  <c r="L1033" i="5"/>
  <c r="N1008" i="5"/>
  <c r="I1008" i="5"/>
  <c r="T1006" i="5"/>
  <c r="D1583" i="5" s="1"/>
  <c r="J1051" i="7"/>
  <c r="H1051" i="7"/>
  <c r="L1050" i="7"/>
  <c r="L1049" i="7"/>
  <c r="L1048" i="7"/>
  <c r="L1047" i="7"/>
  <c r="L1046" i="7"/>
  <c r="L1045" i="7"/>
  <c r="L1044" i="7"/>
  <c r="L1043" i="7"/>
  <c r="L1042" i="7"/>
  <c r="L1041" i="7"/>
  <c r="L1040" i="7"/>
  <c r="L1039" i="7"/>
  <c r="L1038" i="7"/>
  <c r="L1037" i="7"/>
  <c r="L1036" i="7"/>
  <c r="L1035" i="7"/>
  <c r="L1034" i="7"/>
  <c r="L1033" i="7"/>
  <c r="I1008" i="7"/>
  <c r="T1006" i="7"/>
  <c r="D1583" i="7" s="1"/>
  <c r="J1051" i="8"/>
  <c r="H1026" i="8" s="1"/>
  <c r="H1051" i="8"/>
  <c r="L1050" i="8"/>
  <c r="L1049" i="8"/>
  <c r="L1048" i="8"/>
  <c r="L1047" i="8"/>
  <c r="L1046" i="8"/>
  <c r="L1045" i="8"/>
  <c r="L1044" i="8"/>
  <c r="L1043" i="8"/>
  <c r="L1042" i="8"/>
  <c r="L1041" i="8"/>
  <c r="L1040" i="8"/>
  <c r="L1039" i="8"/>
  <c r="L1038" i="8"/>
  <c r="L1037" i="8"/>
  <c r="L1036" i="8"/>
  <c r="L1035" i="8"/>
  <c r="L1034" i="8"/>
  <c r="L1033" i="8"/>
  <c r="I1008" i="8"/>
  <c r="T1006" i="8"/>
  <c r="D1583" i="8" s="1"/>
  <c r="J1051" i="9"/>
  <c r="H1026" i="9" s="1"/>
  <c r="R1583" i="9" s="1"/>
  <c r="H1051" i="9"/>
  <c r="L1050" i="9"/>
  <c r="L1049" i="9"/>
  <c r="L1048" i="9"/>
  <c r="L1047" i="9"/>
  <c r="L1046" i="9"/>
  <c r="L1045" i="9"/>
  <c r="L1044" i="9"/>
  <c r="L1043" i="9"/>
  <c r="L1042" i="9"/>
  <c r="L1041" i="9"/>
  <c r="L1040" i="9"/>
  <c r="L1039" i="9"/>
  <c r="L1038" i="9"/>
  <c r="L1037" i="9"/>
  <c r="L1036" i="9"/>
  <c r="L1035" i="9"/>
  <c r="L1034" i="9"/>
  <c r="L1033" i="9"/>
  <c r="N1008" i="9"/>
  <c r="I1008" i="9"/>
  <c r="T1006" i="9"/>
  <c r="D1583" i="9" s="1"/>
  <c r="J1051" i="4"/>
  <c r="H1026" i="4" s="1"/>
  <c r="R1583" i="4" s="1"/>
  <c r="H1051" i="4"/>
  <c r="L1050" i="4"/>
  <c r="L1049" i="4"/>
  <c r="L1048" i="4"/>
  <c r="L1047" i="4"/>
  <c r="L1046" i="4"/>
  <c r="L1045" i="4"/>
  <c r="L1044" i="4"/>
  <c r="L1043" i="4"/>
  <c r="L1042" i="4"/>
  <c r="L1041" i="4"/>
  <c r="L1040" i="4"/>
  <c r="L1039" i="4"/>
  <c r="L1038" i="4"/>
  <c r="L1037" i="4"/>
  <c r="L1036" i="4"/>
  <c r="L1035" i="4"/>
  <c r="L1034" i="4"/>
  <c r="L1033" i="4"/>
  <c r="N1008" i="4"/>
  <c r="I1008" i="4"/>
  <c r="J1001" i="5"/>
  <c r="H976" i="5" s="1"/>
  <c r="R1581" i="5" s="1"/>
  <c r="H1001" i="5"/>
  <c r="L1000" i="5"/>
  <c r="L999" i="5"/>
  <c r="L998" i="5"/>
  <c r="L997" i="5"/>
  <c r="L996" i="5"/>
  <c r="L995" i="5"/>
  <c r="L994" i="5"/>
  <c r="L993" i="5"/>
  <c r="L992" i="5"/>
  <c r="L991" i="5"/>
  <c r="L990" i="5"/>
  <c r="L989" i="5"/>
  <c r="L988" i="5"/>
  <c r="L987" i="5"/>
  <c r="L986" i="5"/>
  <c r="L985" i="5"/>
  <c r="L984" i="5"/>
  <c r="L983" i="5"/>
  <c r="N958" i="5"/>
  <c r="I958" i="5"/>
  <c r="T956" i="5"/>
  <c r="D1581" i="5" s="1"/>
  <c r="J1001" i="7"/>
  <c r="H1001" i="7"/>
  <c r="L1000" i="7"/>
  <c r="L999" i="7"/>
  <c r="L998" i="7"/>
  <c r="L997" i="7"/>
  <c r="L996" i="7"/>
  <c r="L995" i="7"/>
  <c r="L994" i="7"/>
  <c r="L993" i="7"/>
  <c r="L992" i="7"/>
  <c r="L991" i="7"/>
  <c r="L990" i="7"/>
  <c r="L989" i="7"/>
  <c r="L988" i="7"/>
  <c r="L987" i="7"/>
  <c r="L986" i="7"/>
  <c r="L985" i="7"/>
  <c r="L984" i="7"/>
  <c r="L983" i="7"/>
  <c r="I958" i="7"/>
  <c r="T956" i="7"/>
  <c r="D1581" i="7" s="1"/>
  <c r="J1001" i="8"/>
  <c r="H976" i="8" s="1"/>
  <c r="H1001" i="8"/>
  <c r="L1000" i="8"/>
  <c r="L999" i="8"/>
  <c r="L998" i="8"/>
  <c r="L997" i="8"/>
  <c r="L996" i="8"/>
  <c r="L995" i="8"/>
  <c r="L994" i="8"/>
  <c r="L993" i="8"/>
  <c r="L992" i="8"/>
  <c r="L991" i="8"/>
  <c r="L990" i="8"/>
  <c r="L989" i="8"/>
  <c r="L988" i="8"/>
  <c r="L987" i="8"/>
  <c r="L986" i="8"/>
  <c r="L985" i="8"/>
  <c r="L984" i="8"/>
  <c r="L983" i="8"/>
  <c r="I958" i="8"/>
  <c r="T956" i="8"/>
  <c r="D1581" i="8" s="1"/>
  <c r="J1001" i="9"/>
  <c r="H976" i="9" s="1"/>
  <c r="H1001" i="9"/>
  <c r="L1000" i="9"/>
  <c r="L999" i="9"/>
  <c r="L998" i="9"/>
  <c r="L997" i="9"/>
  <c r="L996" i="9"/>
  <c r="L995" i="9"/>
  <c r="L994" i="9"/>
  <c r="L993" i="9"/>
  <c r="L992" i="9"/>
  <c r="L991" i="9"/>
  <c r="L990" i="9"/>
  <c r="L989" i="9"/>
  <c r="L988" i="9"/>
  <c r="L987" i="9"/>
  <c r="L986" i="9"/>
  <c r="L985" i="9"/>
  <c r="L984" i="9"/>
  <c r="L983" i="9"/>
  <c r="N958" i="9"/>
  <c r="I958" i="9"/>
  <c r="T956" i="9"/>
  <c r="D1581" i="9" s="1"/>
  <c r="J1001" i="4"/>
  <c r="H976" i="4" s="1"/>
  <c r="R1581" i="4" s="1"/>
  <c r="H1001" i="4"/>
  <c r="L1000" i="4"/>
  <c r="L999" i="4"/>
  <c r="L998" i="4"/>
  <c r="L997" i="4"/>
  <c r="L996" i="4"/>
  <c r="L995" i="4"/>
  <c r="L994" i="4"/>
  <c r="L993" i="4"/>
  <c r="L992" i="4"/>
  <c r="L991" i="4"/>
  <c r="L990" i="4"/>
  <c r="L989" i="4"/>
  <c r="L988" i="4"/>
  <c r="L987" i="4"/>
  <c r="L986" i="4"/>
  <c r="L985" i="4"/>
  <c r="L984" i="4"/>
  <c r="L983" i="4"/>
  <c r="N958" i="4"/>
  <c r="I958" i="4"/>
  <c r="J951" i="5"/>
  <c r="H926" i="5" s="1"/>
  <c r="R1579" i="5" s="1"/>
  <c r="H951" i="5"/>
  <c r="L950" i="5"/>
  <c r="L949" i="5"/>
  <c r="L948" i="5"/>
  <c r="L947" i="5"/>
  <c r="L946" i="5"/>
  <c r="L945" i="5"/>
  <c r="L944" i="5"/>
  <c r="L943" i="5"/>
  <c r="L942" i="5"/>
  <c r="L941" i="5"/>
  <c r="L940" i="5"/>
  <c r="L939" i="5"/>
  <c r="L938" i="5"/>
  <c r="L937" i="5"/>
  <c r="L936" i="5"/>
  <c r="L935" i="5"/>
  <c r="L934" i="5"/>
  <c r="L933" i="5"/>
  <c r="N908" i="5"/>
  <c r="I908" i="5"/>
  <c r="T906" i="5"/>
  <c r="D1579" i="5" s="1"/>
  <c r="J951" i="7"/>
  <c r="H951" i="7"/>
  <c r="L950" i="7"/>
  <c r="L949" i="7"/>
  <c r="L948" i="7"/>
  <c r="L947" i="7"/>
  <c r="L946" i="7"/>
  <c r="L945" i="7"/>
  <c r="L944" i="7"/>
  <c r="L943" i="7"/>
  <c r="L942" i="7"/>
  <c r="L941" i="7"/>
  <c r="L940" i="7"/>
  <c r="L939" i="7"/>
  <c r="L938" i="7"/>
  <c r="L937" i="7"/>
  <c r="L936" i="7"/>
  <c r="L935" i="7"/>
  <c r="L934" i="7"/>
  <c r="L933" i="7"/>
  <c r="I908" i="7"/>
  <c r="T906" i="7"/>
  <c r="D1579" i="7" s="1"/>
  <c r="J951" i="8"/>
  <c r="H926" i="8" s="1"/>
  <c r="R1579" i="8" s="1"/>
  <c r="H951" i="8"/>
  <c r="L950" i="8"/>
  <c r="L949" i="8"/>
  <c r="L948" i="8"/>
  <c r="L947" i="8"/>
  <c r="L946" i="8"/>
  <c r="L945" i="8"/>
  <c r="L944" i="8"/>
  <c r="L943" i="8"/>
  <c r="L942" i="8"/>
  <c r="L941" i="8"/>
  <c r="L940" i="8"/>
  <c r="L939" i="8"/>
  <c r="L938" i="8"/>
  <c r="L937" i="8"/>
  <c r="L936" i="8"/>
  <c r="L935" i="8"/>
  <c r="L934" i="8"/>
  <c r="L933" i="8"/>
  <c r="I908" i="8"/>
  <c r="T906" i="8"/>
  <c r="D1579" i="8" s="1"/>
  <c r="J951" i="9"/>
  <c r="H926"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H951" i="9"/>
  <c r="L950" i="9"/>
  <c r="L949" i="9"/>
  <c r="L948" i="9"/>
  <c r="L947" i="9"/>
  <c r="L946" i="9"/>
  <c r="L945" i="9"/>
  <c r="L944" i="9"/>
  <c r="L943" i="9"/>
  <c r="L942" i="9"/>
  <c r="L941" i="9"/>
  <c r="L940" i="9"/>
  <c r="L939" i="9"/>
  <c r="L938" i="9"/>
  <c r="L937" i="9"/>
  <c r="L936" i="9"/>
  <c r="L935" i="9"/>
  <c r="L934" i="9"/>
  <c r="L933" i="9"/>
  <c r="N908" i="9"/>
  <c r="I908" i="9"/>
  <c r="T906" i="9"/>
  <c r="D1579" i="9" s="1"/>
  <c r="J951" i="4"/>
  <c r="H926" i="4" s="1"/>
  <c r="R1579" i="4" s="1"/>
  <c r="H951" i="4"/>
  <c r="L950" i="4"/>
  <c r="L949" i="4"/>
  <c r="L948" i="4"/>
  <c r="L947" i="4"/>
  <c r="L946" i="4"/>
  <c r="L945" i="4"/>
  <c r="L944" i="4"/>
  <c r="L943" i="4"/>
  <c r="L942" i="4"/>
  <c r="L941" i="4"/>
  <c r="L940" i="4"/>
  <c r="L939" i="4"/>
  <c r="L938" i="4"/>
  <c r="L937" i="4"/>
  <c r="L936" i="4"/>
  <c r="L935" i="4"/>
  <c r="L934" i="4"/>
  <c r="L933" i="4"/>
  <c r="N908" i="4"/>
  <c r="I908" i="4"/>
  <c r="J901" i="5"/>
  <c r="H876" i="5" s="1"/>
  <c r="H901" i="5"/>
  <c r="L900" i="5"/>
  <c r="L899" i="5"/>
  <c r="L898" i="5"/>
  <c r="L897" i="5"/>
  <c r="L896" i="5"/>
  <c r="L895" i="5"/>
  <c r="L894" i="5"/>
  <c r="L893" i="5"/>
  <c r="L892" i="5"/>
  <c r="L891" i="5"/>
  <c r="L890" i="5"/>
  <c r="L889" i="5"/>
  <c r="L888" i="5"/>
  <c r="L887" i="5"/>
  <c r="L886" i="5"/>
  <c r="L885" i="5"/>
  <c r="L884" i="5"/>
  <c r="L883" i="5"/>
  <c r="N858" i="5"/>
  <c r="I858" i="5"/>
  <c r="T856" i="5"/>
  <c r="D1577" i="5" s="1"/>
  <c r="J901" i="7"/>
  <c r="H901" i="7"/>
  <c r="L900" i="7"/>
  <c r="L899" i="7"/>
  <c r="L898" i="7"/>
  <c r="L897" i="7"/>
  <c r="L896" i="7"/>
  <c r="L895" i="7"/>
  <c r="L894" i="7"/>
  <c r="L893" i="7"/>
  <c r="L892" i="7"/>
  <c r="L891" i="7"/>
  <c r="L890" i="7"/>
  <c r="L889" i="7"/>
  <c r="L888" i="7"/>
  <c r="L887" i="7"/>
  <c r="L886" i="7"/>
  <c r="L885" i="7"/>
  <c r="L884" i="7"/>
  <c r="L883" i="7"/>
  <c r="I858" i="7"/>
  <c r="T856" i="7"/>
  <c r="D1577" i="7" s="1"/>
  <c r="J901" i="8"/>
  <c r="H876" i="8" s="1"/>
  <c r="H901" i="8"/>
  <c r="L900" i="8"/>
  <c r="L899" i="8"/>
  <c r="L898" i="8"/>
  <c r="L897" i="8"/>
  <c r="L896" i="8"/>
  <c r="L895" i="8"/>
  <c r="L894" i="8"/>
  <c r="L893" i="8"/>
  <c r="L892" i="8"/>
  <c r="L891" i="8"/>
  <c r="L890" i="8"/>
  <c r="L889" i="8"/>
  <c r="L888" i="8"/>
  <c r="L887" i="8"/>
  <c r="L886" i="8"/>
  <c r="L885" i="8"/>
  <c r="L884" i="8"/>
  <c r="L883" i="8"/>
  <c r="I858" i="8"/>
  <c r="T856" i="8"/>
  <c r="D1577" i="8" s="1"/>
  <c r="J901" i="9"/>
  <c r="H876" i="9" s="1"/>
  <c r="H901" i="9"/>
  <c r="L900" i="9"/>
  <c r="L899" i="9"/>
  <c r="L898" i="9"/>
  <c r="L897" i="9"/>
  <c r="L896" i="9"/>
  <c r="L895" i="9"/>
  <c r="L894" i="9"/>
  <c r="L893" i="9"/>
  <c r="L892" i="9"/>
  <c r="L891" i="9"/>
  <c r="L890" i="9"/>
  <c r="L889" i="9"/>
  <c r="L888" i="9"/>
  <c r="L887" i="9"/>
  <c r="L886" i="9"/>
  <c r="L885" i="9"/>
  <c r="L884" i="9"/>
  <c r="L883" i="9"/>
  <c r="N858" i="9"/>
  <c r="I858" i="9"/>
  <c r="T856" i="9"/>
  <c r="D1577" i="9" s="1"/>
  <c r="J901" i="4"/>
  <c r="H876" i="4" s="1"/>
  <c r="B852" i="4" s="1"/>
  <c r="B853" i="4" s="1"/>
  <c r="B854" i="4" s="1"/>
  <c r="B855" i="4" s="1"/>
  <c r="B856" i="4" s="1"/>
  <c r="B857" i="4" s="1"/>
  <c r="B858" i="4" s="1"/>
  <c r="B859" i="4" s="1"/>
  <c r="B860" i="4" s="1"/>
  <c r="B861" i="4" s="1"/>
  <c r="B862" i="4" s="1"/>
  <c r="B863" i="4" s="1"/>
  <c r="B864" i="4" s="1"/>
  <c r="B865" i="4" s="1"/>
  <c r="B866" i="4" s="1"/>
  <c r="B867" i="4" s="1"/>
  <c r="B868" i="4" s="1"/>
  <c r="B869" i="4" s="1"/>
  <c r="B870" i="4" s="1"/>
  <c r="B871" i="4" s="1"/>
  <c r="B872" i="4" s="1"/>
  <c r="B873" i="4" s="1"/>
  <c r="B874" i="4" s="1"/>
  <c r="B875" i="4" s="1"/>
  <c r="B876" i="4" s="1"/>
  <c r="B877" i="4" s="1"/>
  <c r="B878" i="4" s="1"/>
  <c r="B879" i="4" s="1"/>
  <c r="B880" i="4" s="1"/>
  <c r="B881" i="4" s="1"/>
  <c r="B882" i="4" s="1"/>
  <c r="B883" i="4" s="1"/>
  <c r="B884" i="4" s="1"/>
  <c r="B885" i="4" s="1"/>
  <c r="B886" i="4" s="1"/>
  <c r="B887" i="4" s="1"/>
  <c r="B888" i="4" s="1"/>
  <c r="B889" i="4" s="1"/>
  <c r="B890" i="4" s="1"/>
  <c r="B891" i="4" s="1"/>
  <c r="B892" i="4" s="1"/>
  <c r="B893" i="4" s="1"/>
  <c r="B894" i="4" s="1"/>
  <c r="B895" i="4" s="1"/>
  <c r="B896" i="4" s="1"/>
  <c r="B897" i="4" s="1"/>
  <c r="B898" i="4" s="1"/>
  <c r="B899" i="4" s="1"/>
  <c r="B900" i="4" s="1"/>
  <c r="B901" i="4" s="1"/>
  <c r="H901" i="4"/>
  <c r="L900" i="4"/>
  <c r="L899" i="4"/>
  <c r="L898" i="4"/>
  <c r="L897" i="4"/>
  <c r="L896" i="4"/>
  <c r="L895" i="4"/>
  <c r="L894" i="4"/>
  <c r="L893" i="4"/>
  <c r="L892" i="4"/>
  <c r="L891" i="4"/>
  <c r="L890" i="4"/>
  <c r="L889" i="4"/>
  <c r="L888" i="4"/>
  <c r="L887" i="4"/>
  <c r="L886" i="4"/>
  <c r="L885" i="4"/>
  <c r="L884" i="4"/>
  <c r="L883" i="4"/>
  <c r="N858" i="4"/>
  <c r="I858" i="4"/>
  <c r="J851" i="5"/>
  <c r="H826" i="5" s="1"/>
  <c r="R1575" i="5" s="1"/>
  <c r="H851" i="5"/>
  <c r="L850" i="5"/>
  <c r="L849" i="5"/>
  <c r="L848" i="5"/>
  <c r="L847" i="5"/>
  <c r="L846" i="5"/>
  <c r="L845" i="5"/>
  <c r="L844" i="5"/>
  <c r="L843" i="5"/>
  <c r="L842" i="5"/>
  <c r="L841" i="5"/>
  <c r="L840" i="5"/>
  <c r="L839" i="5"/>
  <c r="L838" i="5"/>
  <c r="L837" i="5"/>
  <c r="L836" i="5"/>
  <c r="L835" i="5"/>
  <c r="L834" i="5"/>
  <c r="L833" i="5"/>
  <c r="N808" i="5"/>
  <c r="I808" i="5"/>
  <c r="T806" i="5"/>
  <c r="D1575" i="5" s="1"/>
  <c r="J851" i="7"/>
  <c r="H851" i="7"/>
  <c r="L850" i="7"/>
  <c r="L849" i="7"/>
  <c r="L848" i="7"/>
  <c r="L847" i="7"/>
  <c r="L846" i="7"/>
  <c r="L845" i="7"/>
  <c r="L844" i="7"/>
  <c r="L843" i="7"/>
  <c r="L842" i="7"/>
  <c r="L841" i="7"/>
  <c r="L840" i="7"/>
  <c r="L839" i="7"/>
  <c r="L838" i="7"/>
  <c r="L837" i="7"/>
  <c r="L836" i="7"/>
  <c r="L835" i="7"/>
  <c r="L834" i="7"/>
  <c r="L833" i="7"/>
  <c r="I808" i="7"/>
  <c r="T806" i="7"/>
  <c r="D1575" i="7" s="1"/>
  <c r="J851" i="8"/>
  <c r="H826" i="8" s="1"/>
  <c r="H851" i="8"/>
  <c r="L850" i="8"/>
  <c r="L849" i="8"/>
  <c r="L848" i="8"/>
  <c r="L847" i="8"/>
  <c r="L846" i="8"/>
  <c r="L845" i="8"/>
  <c r="L844" i="8"/>
  <c r="L843" i="8"/>
  <c r="L842" i="8"/>
  <c r="L841" i="8"/>
  <c r="L840" i="8"/>
  <c r="L839" i="8"/>
  <c r="L838" i="8"/>
  <c r="L837" i="8"/>
  <c r="L836" i="8"/>
  <c r="L835" i="8"/>
  <c r="L834" i="8"/>
  <c r="L833" i="8"/>
  <c r="I808" i="8"/>
  <c r="T806" i="8"/>
  <c r="D1575" i="8" s="1"/>
  <c r="J851" i="9"/>
  <c r="H826" i="9" s="1"/>
  <c r="R1575" i="9" s="1"/>
  <c r="H851" i="9"/>
  <c r="L850" i="9"/>
  <c r="L849" i="9"/>
  <c r="L848" i="9"/>
  <c r="L847" i="9"/>
  <c r="L846" i="9"/>
  <c r="L845" i="9"/>
  <c r="L844" i="9"/>
  <c r="L843" i="9"/>
  <c r="L842" i="9"/>
  <c r="L841" i="9"/>
  <c r="L840" i="9"/>
  <c r="L839" i="9"/>
  <c r="L838" i="9"/>
  <c r="L837" i="9"/>
  <c r="L836" i="9"/>
  <c r="L835" i="9"/>
  <c r="L834" i="9"/>
  <c r="L833" i="9"/>
  <c r="N808" i="9"/>
  <c r="I808" i="9"/>
  <c r="T806" i="9"/>
  <c r="D1575" i="9" s="1"/>
  <c r="J851" i="4"/>
  <c r="H826" i="4" s="1"/>
  <c r="R1575" i="4" s="1"/>
  <c r="H851" i="4"/>
  <c r="L850" i="4"/>
  <c r="L849" i="4"/>
  <c r="L848" i="4"/>
  <c r="L847" i="4"/>
  <c r="L846" i="4"/>
  <c r="L845" i="4"/>
  <c r="L844" i="4"/>
  <c r="L843" i="4"/>
  <c r="L842" i="4"/>
  <c r="L841" i="4"/>
  <c r="L840" i="4"/>
  <c r="L839" i="4"/>
  <c r="L838" i="4"/>
  <c r="L837" i="4"/>
  <c r="L836" i="4"/>
  <c r="L835" i="4"/>
  <c r="L834" i="4"/>
  <c r="L833" i="4"/>
  <c r="N808" i="4"/>
  <c r="I808" i="4"/>
  <c r="J801" i="5"/>
  <c r="H776" i="5" s="1"/>
  <c r="R1573" i="5" s="1"/>
  <c r="H801" i="5"/>
  <c r="L800" i="5"/>
  <c r="L799" i="5"/>
  <c r="L798" i="5"/>
  <c r="L797" i="5"/>
  <c r="L796" i="5"/>
  <c r="L795" i="5"/>
  <c r="L794" i="5"/>
  <c r="L793" i="5"/>
  <c r="L792" i="5"/>
  <c r="L791" i="5"/>
  <c r="L790" i="5"/>
  <c r="L789" i="5"/>
  <c r="L788" i="5"/>
  <c r="L787" i="5"/>
  <c r="L786" i="5"/>
  <c r="L785" i="5"/>
  <c r="L784" i="5"/>
  <c r="L783" i="5"/>
  <c r="N758" i="5"/>
  <c r="I758" i="5"/>
  <c r="T756" i="5"/>
  <c r="D1573" i="5" s="1"/>
  <c r="J801" i="7"/>
  <c r="H801" i="7"/>
  <c r="L800" i="7"/>
  <c r="L799" i="7"/>
  <c r="L798" i="7"/>
  <c r="L797" i="7"/>
  <c r="L796" i="7"/>
  <c r="L795" i="7"/>
  <c r="L794" i="7"/>
  <c r="L793" i="7"/>
  <c r="L792" i="7"/>
  <c r="L791" i="7"/>
  <c r="L790" i="7"/>
  <c r="L789" i="7"/>
  <c r="L788" i="7"/>
  <c r="L787" i="7"/>
  <c r="L786" i="7"/>
  <c r="L785" i="7"/>
  <c r="L784" i="7"/>
  <c r="L783" i="7"/>
  <c r="I758" i="7"/>
  <c r="T756" i="7"/>
  <c r="D1573" i="7" s="1"/>
  <c r="J801" i="8"/>
  <c r="H776" i="8" s="1"/>
  <c r="R1573" i="8" s="1"/>
  <c r="H801" i="8"/>
  <c r="L800" i="8"/>
  <c r="L799" i="8"/>
  <c r="L798" i="8"/>
  <c r="L797" i="8"/>
  <c r="L796" i="8"/>
  <c r="L795" i="8"/>
  <c r="L794" i="8"/>
  <c r="L793" i="8"/>
  <c r="L792" i="8"/>
  <c r="L791" i="8"/>
  <c r="L790" i="8"/>
  <c r="L789" i="8"/>
  <c r="L788" i="8"/>
  <c r="L787" i="8"/>
  <c r="L786" i="8"/>
  <c r="L785" i="8"/>
  <c r="L784" i="8"/>
  <c r="L783" i="8"/>
  <c r="I758" i="8"/>
  <c r="T756" i="8"/>
  <c r="D1573" i="8" s="1"/>
  <c r="J801" i="9"/>
  <c r="H776" i="9" s="1"/>
  <c r="R1573" i="9" s="1"/>
  <c r="H801" i="9"/>
  <c r="L800" i="9"/>
  <c r="L799" i="9"/>
  <c r="L798" i="9"/>
  <c r="L797" i="9"/>
  <c r="L796" i="9"/>
  <c r="L795" i="9"/>
  <c r="L794" i="9"/>
  <c r="L793" i="9"/>
  <c r="L792" i="9"/>
  <c r="L791" i="9"/>
  <c r="L790" i="9"/>
  <c r="L789" i="9"/>
  <c r="L788" i="9"/>
  <c r="L787" i="9"/>
  <c r="L786" i="9"/>
  <c r="L785" i="9"/>
  <c r="L784" i="9"/>
  <c r="L783" i="9"/>
  <c r="N758" i="9"/>
  <c r="I758" i="9"/>
  <c r="T756" i="9"/>
  <c r="D1573" i="9" s="1"/>
  <c r="J801" i="4"/>
  <c r="H776" i="4" s="1"/>
  <c r="R1573" i="4" s="1"/>
  <c r="H801" i="4"/>
  <c r="L800" i="4"/>
  <c r="L799" i="4"/>
  <c r="L798" i="4"/>
  <c r="L797" i="4"/>
  <c r="L796" i="4"/>
  <c r="L795" i="4"/>
  <c r="L794" i="4"/>
  <c r="L793" i="4"/>
  <c r="L792" i="4"/>
  <c r="L791" i="4"/>
  <c r="L790" i="4"/>
  <c r="L789" i="4"/>
  <c r="L788" i="4"/>
  <c r="L787" i="4"/>
  <c r="L786" i="4"/>
  <c r="L785" i="4"/>
  <c r="L784" i="4"/>
  <c r="L783" i="4"/>
  <c r="N758" i="4"/>
  <c r="I758" i="4"/>
  <c r="J751" i="5"/>
  <c r="H726" i="5" s="1"/>
  <c r="R1571" i="5" s="1"/>
  <c r="H751" i="5"/>
  <c r="L750" i="5"/>
  <c r="L749" i="5"/>
  <c r="L748" i="5"/>
  <c r="L747" i="5"/>
  <c r="L746" i="5"/>
  <c r="L745" i="5"/>
  <c r="L744" i="5"/>
  <c r="L743" i="5"/>
  <c r="L742" i="5"/>
  <c r="L741" i="5"/>
  <c r="L740" i="5"/>
  <c r="L739" i="5"/>
  <c r="L738" i="5"/>
  <c r="L737" i="5"/>
  <c r="L736" i="5"/>
  <c r="L735" i="5"/>
  <c r="L734" i="5"/>
  <c r="L733" i="5"/>
  <c r="N708" i="5"/>
  <c r="I708" i="5"/>
  <c r="T706" i="5"/>
  <c r="D1571" i="5" s="1"/>
  <c r="J751" i="7"/>
  <c r="H751" i="7"/>
  <c r="L750" i="7"/>
  <c r="L749" i="7"/>
  <c r="L748" i="7"/>
  <c r="L747" i="7"/>
  <c r="L746" i="7"/>
  <c r="L745" i="7"/>
  <c r="L744" i="7"/>
  <c r="L743" i="7"/>
  <c r="L742" i="7"/>
  <c r="L741" i="7"/>
  <c r="L740" i="7"/>
  <c r="L739" i="7"/>
  <c r="L738" i="7"/>
  <c r="L737" i="7"/>
  <c r="L736" i="7"/>
  <c r="L735" i="7"/>
  <c r="L734" i="7"/>
  <c r="L733" i="7"/>
  <c r="I708" i="7"/>
  <c r="T706" i="7"/>
  <c r="D1571" i="7" s="1"/>
  <c r="J751" i="8"/>
  <c r="H726" i="8" s="1"/>
  <c r="R1571" i="8" s="1"/>
  <c r="H751" i="8"/>
  <c r="L750" i="8"/>
  <c r="L749" i="8"/>
  <c r="L748" i="8"/>
  <c r="L747" i="8"/>
  <c r="L746" i="8"/>
  <c r="L745" i="8"/>
  <c r="L744" i="8"/>
  <c r="L743" i="8"/>
  <c r="L742" i="8"/>
  <c r="L741" i="8"/>
  <c r="L740" i="8"/>
  <c r="L739" i="8"/>
  <c r="L738" i="8"/>
  <c r="L737" i="8"/>
  <c r="L736" i="8"/>
  <c r="L735" i="8"/>
  <c r="L734" i="8"/>
  <c r="L733" i="8"/>
  <c r="I708" i="8"/>
  <c r="T706" i="8"/>
  <c r="D1571" i="8" s="1"/>
  <c r="J751" i="9"/>
  <c r="H726" i="9" s="1"/>
  <c r="R1571" i="9" s="1"/>
  <c r="H751" i="9"/>
  <c r="L750" i="9"/>
  <c r="L749" i="9"/>
  <c r="L748" i="9"/>
  <c r="L747" i="9"/>
  <c r="L746" i="9"/>
  <c r="L745" i="9"/>
  <c r="L744" i="9"/>
  <c r="L743" i="9"/>
  <c r="L742" i="9"/>
  <c r="L741" i="9"/>
  <c r="L740" i="9"/>
  <c r="L739" i="9"/>
  <c r="L738" i="9"/>
  <c r="L737" i="9"/>
  <c r="L736" i="9"/>
  <c r="L735" i="9"/>
  <c r="L734" i="9"/>
  <c r="L733" i="9"/>
  <c r="N708" i="9"/>
  <c r="I708" i="9"/>
  <c r="T706" i="9"/>
  <c r="D1571" i="9" s="1"/>
  <c r="J751" i="4"/>
  <c r="H726" i="4" s="1"/>
  <c r="R1571" i="4" s="1"/>
  <c r="H751" i="4"/>
  <c r="L750" i="4"/>
  <c r="L749" i="4"/>
  <c r="L748" i="4"/>
  <c r="L747" i="4"/>
  <c r="L746" i="4"/>
  <c r="L745" i="4"/>
  <c r="L744" i="4"/>
  <c r="L743" i="4"/>
  <c r="L742" i="4"/>
  <c r="L741" i="4"/>
  <c r="L740" i="4"/>
  <c r="L739" i="4"/>
  <c r="L738" i="4"/>
  <c r="L737" i="4"/>
  <c r="L736" i="4"/>
  <c r="L735" i="4"/>
  <c r="L734" i="4"/>
  <c r="L733" i="4"/>
  <c r="N708" i="4"/>
  <c r="I708" i="4"/>
  <c r="J701" i="5"/>
  <c r="H676" i="5" s="1"/>
  <c r="R1569" i="5" s="1"/>
  <c r="H701" i="5"/>
  <c r="L700" i="5"/>
  <c r="L699" i="5"/>
  <c r="L698" i="5"/>
  <c r="L697" i="5"/>
  <c r="L696" i="5"/>
  <c r="L695" i="5"/>
  <c r="L694" i="5"/>
  <c r="L693" i="5"/>
  <c r="L692" i="5"/>
  <c r="L691" i="5"/>
  <c r="L690" i="5"/>
  <c r="L689" i="5"/>
  <c r="L688" i="5"/>
  <c r="L687" i="5"/>
  <c r="L686" i="5"/>
  <c r="L685" i="5"/>
  <c r="L684" i="5"/>
  <c r="L683" i="5"/>
  <c r="N658" i="5"/>
  <c r="I658" i="5"/>
  <c r="T656" i="5"/>
  <c r="D1569" i="5" s="1"/>
  <c r="J701" i="7"/>
  <c r="H701" i="7"/>
  <c r="L700" i="7"/>
  <c r="L699" i="7"/>
  <c r="L698" i="7"/>
  <c r="L697" i="7"/>
  <c r="L696" i="7"/>
  <c r="L695" i="7"/>
  <c r="L694" i="7"/>
  <c r="L693" i="7"/>
  <c r="L692" i="7"/>
  <c r="L691" i="7"/>
  <c r="L690" i="7"/>
  <c r="L689" i="7"/>
  <c r="L688" i="7"/>
  <c r="L687" i="7"/>
  <c r="L686" i="7"/>
  <c r="L685" i="7"/>
  <c r="L684" i="7"/>
  <c r="L683" i="7"/>
  <c r="I658" i="7"/>
  <c r="T656" i="7"/>
  <c r="D1569" i="7" s="1"/>
  <c r="J701" i="8"/>
  <c r="H676" i="8" s="1"/>
  <c r="R1569" i="8" s="1"/>
  <c r="H701" i="8"/>
  <c r="L700" i="8"/>
  <c r="L699" i="8"/>
  <c r="L698" i="8"/>
  <c r="L697" i="8"/>
  <c r="L696" i="8"/>
  <c r="L695" i="8"/>
  <c r="L694" i="8"/>
  <c r="L693" i="8"/>
  <c r="L692" i="8"/>
  <c r="L691" i="8"/>
  <c r="L690" i="8"/>
  <c r="L689" i="8"/>
  <c r="L688" i="8"/>
  <c r="L687" i="8"/>
  <c r="L686" i="8"/>
  <c r="L685" i="8"/>
  <c r="L684" i="8"/>
  <c r="L683" i="8"/>
  <c r="I658" i="8"/>
  <c r="T656" i="8"/>
  <c r="D1569" i="8" s="1"/>
  <c r="J701" i="9"/>
  <c r="H676" i="9" s="1"/>
  <c r="H701" i="9"/>
  <c r="L700" i="9"/>
  <c r="L699" i="9"/>
  <c r="L698" i="9"/>
  <c r="L697" i="9"/>
  <c r="L696" i="9"/>
  <c r="L695" i="9"/>
  <c r="L694" i="9"/>
  <c r="L693" i="9"/>
  <c r="L692" i="9"/>
  <c r="L691" i="9"/>
  <c r="L690" i="9"/>
  <c r="L689" i="9"/>
  <c r="L688" i="9"/>
  <c r="L687" i="9"/>
  <c r="L686" i="9"/>
  <c r="L685" i="9"/>
  <c r="L684" i="9"/>
  <c r="L683" i="9"/>
  <c r="N658" i="9"/>
  <c r="I658" i="9"/>
  <c r="T656" i="9"/>
  <c r="D1569" i="9" s="1"/>
  <c r="J701" i="4"/>
  <c r="H676" i="4" s="1"/>
  <c r="R1569" i="4" s="1"/>
  <c r="H701" i="4"/>
  <c r="L700" i="4"/>
  <c r="L699" i="4"/>
  <c r="L698" i="4"/>
  <c r="L697" i="4"/>
  <c r="L696" i="4"/>
  <c r="L695" i="4"/>
  <c r="L694" i="4"/>
  <c r="L693" i="4"/>
  <c r="L692" i="4"/>
  <c r="L691" i="4"/>
  <c r="L690" i="4"/>
  <c r="L689" i="4"/>
  <c r="L688" i="4"/>
  <c r="L687" i="4"/>
  <c r="L686" i="4"/>
  <c r="L685" i="4"/>
  <c r="L684" i="4"/>
  <c r="L683" i="4"/>
  <c r="N658" i="4"/>
  <c r="I658" i="4"/>
  <c r="J651" i="5"/>
  <c r="H626" i="5" s="1"/>
  <c r="R1567" i="5" s="1"/>
  <c r="H651" i="5"/>
  <c r="L650" i="5"/>
  <c r="L649" i="5"/>
  <c r="L648" i="5"/>
  <c r="L647" i="5"/>
  <c r="L646" i="5"/>
  <c r="L645" i="5"/>
  <c r="L644" i="5"/>
  <c r="L643" i="5"/>
  <c r="L642" i="5"/>
  <c r="L641" i="5"/>
  <c r="L640" i="5"/>
  <c r="L639" i="5"/>
  <c r="L638" i="5"/>
  <c r="L637" i="5"/>
  <c r="L636" i="5"/>
  <c r="L635" i="5"/>
  <c r="L634" i="5"/>
  <c r="L633" i="5"/>
  <c r="N608" i="5"/>
  <c r="I608" i="5"/>
  <c r="T606" i="5"/>
  <c r="D1567" i="5" s="1"/>
  <c r="J651" i="7"/>
  <c r="H651" i="7"/>
  <c r="L650" i="7"/>
  <c r="L649" i="7"/>
  <c r="L648" i="7"/>
  <c r="L647" i="7"/>
  <c r="L646" i="7"/>
  <c r="L645" i="7"/>
  <c r="L644" i="7"/>
  <c r="L643" i="7"/>
  <c r="L642" i="7"/>
  <c r="L641" i="7"/>
  <c r="L640" i="7"/>
  <c r="L639" i="7"/>
  <c r="L638" i="7"/>
  <c r="L637" i="7"/>
  <c r="L636" i="7"/>
  <c r="L635" i="7"/>
  <c r="L634" i="7"/>
  <c r="L633" i="7"/>
  <c r="I608" i="7"/>
  <c r="T606" i="7"/>
  <c r="D1567" i="7" s="1"/>
  <c r="J651" i="8"/>
  <c r="H626" i="8" s="1"/>
  <c r="H651" i="8"/>
  <c r="L650" i="8"/>
  <c r="L649" i="8"/>
  <c r="L648" i="8"/>
  <c r="L647" i="8"/>
  <c r="L646" i="8"/>
  <c r="L645" i="8"/>
  <c r="L644" i="8"/>
  <c r="L643" i="8"/>
  <c r="L642" i="8"/>
  <c r="L641" i="8"/>
  <c r="L640" i="8"/>
  <c r="L639" i="8"/>
  <c r="L638" i="8"/>
  <c r="L637" i="8"/>
  <c r="L636" i="8"/>
  <c r="L635" i="8"/>
  <c r="L634" i="8"/>
  <c r="L633" i="8"/>
  <c r="I608" i="8"/>
  <c r="T606" i="8"/>
  <c r="D1567" i="8" s="1"/>
  <c r="J651" i="9"/>
  <c r="H626" i="9" s="1"/>
  <c r="R1567" i="9" s="1"/>
  <c r="H651" i="9"/>
  <c r="L650" i="9"/>
  <c r="L649" i="9"/>
  <c r="L648" i="9"/>
  <c r="L647" i="9"/>
  <c r="L646" i="9"/>
  <c r="L645" i="9"/>
  <c r="L644" i="9"/>
  <c r="L643" i="9"/>
  <c r="L642" i="9"/>
  <c r="L641" i="9"/>
  <c r="L640" i="9"/>
  <c r="L639" i="9"/>
  <c r="L638" i="9"/>
  <c r="L637" i="9"/>
  <c r="L636" i="9"/>
  <c r="L635" i="9"/>
  <c r="L634" i="9"/>
  <c r="L633" i="9"/>
  <c r="N608" i="9"/>
  <c r="I608" i="9"/>
  <c r="T606" i="9"/>
  <c r="D1567" i="9" s="1"/>
  <c r="J651" i="4"/>
  <c r="H626" i="4" s="1"/>
  <c r="R1567" i="4" s="1"/>
  <c r="H651" i="4"/>
  <c r="L650" i="4"/>
  <c r="L649" i="4"/>
  <c r="L648" i="4"/>
  <c r="L647" i="4"/>
  <c r="L646" i="4"/>
  <c r="L645" i="4"/>
  <c r="L644" i="4"/>
  <c r="L643" i="4"/>
  <c r="L642" i="4"/>
  <c r="L641" i="4"/>
  <c r="L640" i="4"/>
  <c r="L639" i="4"/>
  <c r="L638" i="4"/>
  <c r="L637" i="4"/>
  <c r="L636" i="4"/>
  <c r="L635" i="4"/>
  <c r="L634" i="4"/>
  <c r="L633" i="4"/>
  <c r="N608" i="4"/>
  <c r="I608" i="4"/>
  <c r="J601" i="5"/>
  <c r="H576" i="5" s="1"/>
  <c r="R1565" i="5" s="1"/>
  <c r="H601" i="5"/>
  <c r="L600" i="5"/>
  <c r="L599" i="5"/>
  <c r="L598" i="5"/>
  <c r="L597" i="5"/>
  <c r="L596" i="5"/>
  <c r="L595" i="5"/>
  <c r="L594" i="5"/>
  <c r="L593" i="5"/>
  <c r="L592" i="5"/>
  <c r="L591" i="5"/>
  <c r="L590" i="5"/>
  <c r="L589" i="5"/>
  <c r="L588" i="5"/>
  <c r="L587" i="5"/>
  <c r="L586" i="5"/>
  <c r="L585" i="5"/>
  <c r="L584" i="5"/>
  <c r="L583" i="5"/>
  <c r="N558" i="5"/>
  <c r="I558" i="5"/>
  <c r="T556" i="5"/>
  <c r="D1565" i="5" s="1"/>
  <c r="J601" i="7"/>
  <c r="H601" i="7"/>
  <c r="L600" i="7"/>
  <c r="L599" i="7"/>
  <c r="L598" i="7"/>
  <c r="L597" i="7"/>
  <c r="L596" i="7"/>
  <c r="L595" i="7"/>
  <c r="L594" i="7"/>
  <c r="L593" i="7"/>
  <c r="L592" i="7"/>
  <c r="L591" i="7"/>
  <c r="L590" i="7"/>
  <c r="L589" i="7"/>
  <c r="L588" i="7"/>
  <c r="L587" i="7"/>
  <c r="L586" i="7"/>
  <c r="L585" i="7"/>
  <c r="L584" i="7"/>
  <c r="L583" i="7"/>
  <c r="I558" i="7"/>
  <c r="T556" i="7"/>
  <c r="D1565" i="7" s="1"/>
  <c r="J601" i="8"/>
  <c r="H576" i="8" s="1"/>
  <c r="R1565" i="8" s="1"/>
  <c r="H601" i="8"/>
  <c r="L600" i="8"/>
  <c r="L599" i="8"/>
  <c r="L598" i="8"/>
  <c r="L597" i="8"/>
  <c r="L596" i="8"/>
  <c r="L595" i="8"/>
  <c r="L594" i="8"/>
  <c r="L593" i="8"/>
  <c r="L592" i="8"/>
  <c r="L591" i="8"/>
  <c r="L590" i="8"/>
  <c r="L589" i="8"/>
  <c r="L588" i="8"/>
  <c r="L587" i="8"/>
  <c r="L586" i="8"/>
  <c r="L585" i="8"/>
  <c r="L584" i="8"/>
  <c r="L583" i="8"/>
  <c r="I558" i="8"/>
  <c r="T556" i="8"/>
  <c r="D1565" i="8" s="1"/>
  <c r="J601" i="9"/>
  <c r="H576" i="9" s="1"/>
  <c r="R1565" i="9" s="1"/>
  <c r="H601" i="9"/>
  <c r="L600" i="9"/>
  <c r="L599" i="9"/>
  <c r="L598" i="9"/>
  <c r="L597" i="9"/>
  <c r="L596" i="9"/>
  <c r="L595" i="9"/>
  <c r="L594" i="9"/>
  <c r="L593" i="9"/>
  <c r="L592" i="9"/>
  <c r="L591" i="9"/>
  <c r="L590" i="9"/>
  <c r="L589" i="9"/>
  <c r="L588" i="9"/>
  <c r="L587" i="9"/>
  <c r="L586" i="9"/>
  <c r="L585" i="9"/>
  <c r="L584" i="9"/>
  <c r="L583" i="9"/>
  <c r="N558" i="9"/>
  <c r="I558" i="9"/>
  <c r="T556" i="9"/>
  <c r="D1565" i="9" s="1"/>
  <c r="J601" i="4"/>
  <c r="H576" i="4" s="1"/>
  <c r="B552" i="4" s="1"/>
  <c r="B553" i="4" s="1"/>
  <c r="B554" i="4" s="1"/>
  <c r="B555" i="4" s="1"/>
  <c r="B556" i="4" s="1"/>
  <c r="B557" i="4" s="1"/>
  <c r="B558" i="4" s="1"/>
  <c r="B559" i="4" s="1"/>
  <c r="B560" i="4" s="1"/>
  <c r="B561" i="4" s="1"/>
  <c r="B562" i="4" s="1"/>
  <c r="B563" i="4" s="1"/>
  <c r="B564" i="4" s="1"/>
  <c r="B565" i="4" s="1"/>
  <c r="B566" i="4" s="1"/>
  <c r="B567" i="4" s="1"/>
  <c r="B568" i="4" s="1"/>
  <c r="B569" i="4" s="1"/>
  <c r="B570" i="4" s="1"/>
  <c r="B571" i="4" s="1"/>
  <c r="B572" i="4" s="1"/>
  <c r="B573" i="4" s="1"/>
  <c r="B574" i="4" s="1"/>
  <c r="B575" i="4" s="1"/>
  <c r="B576" i="4" s="1"/>
  <c r="B577" i="4" s="1"/>
  <c r="B578" i="4" s="1"/>
  <c r="B579" i="4" s="1"/>
  <c r="B580" i="4" s="1"/>
  <c r="B581" i="4" s="1"/>
  <c r="B582" i="4" s="1"/>
  <c r="B583" i="4" s="1"/>
  <c r="B584" i="4" s="1"/>
  <c r="B585" i="4" s="1"/>
  <c r="B586" i="4" s="1"/>
  <c r="B587" i="4" s="1"/>
  <c r="B588" i="4" s="1"/>
  <c r="B589" i="4" s="1"/>
  <c r="B590" i="4" s="1"/>
  <c r="B591" i="4" s="1"/>
  <c r="B592" i="4" s="1"/>
  <c r="B593" i="4" s="1"/>
  <c r="B594" i="4" s="1"/>
  <c r="B595" i="4" s="1"/>
  <c r="B596" i="4" s="1"/>
  <c r="B597" i="4" s="1"/>
  <c r="B598" i="4" s="1"/>
  <c r="B599" i="4" s="1"/>
  <c r="B600" i="4" s="1"/>
  <c r="B601" i="4" s="1"/>
  <c r="H601" i="4"/>
  <c r="L600" i="4"/>
  <c r="L599" i="4"/>
  <c r="L598" i="4"/>
  <c r="L597" i="4"/>
  <c r="L596" i="4"/>
  <c r="L595" i="4"/>
  <c r="L594" i="4"/>
  <c r="L593" i="4"/>
  <c r="L592" i="4"/>
  <c r="L591" i="4"/>
  <c r="L590" i="4"/>
  <c r="L589" i="4"/>
  <c r="L588" i="4"/>
  <c r="L587" i="4"/>
  <c r="L586" i="4"/>
  <c r="L585" i="4"/>
  <c r="L584" i="4"/>
  <c r="L583" i="4"/>
  <c r="N558" i="4"/>
  <c r="I558" i="4"/>
  <c r="J551" i="5"/>
  <c r="H526" i="5" s="1"/>
  <c r="R1563" i="5" s="1"/>
  <c r="H551" i="5"/>
  <c r="L550" i="5"/>
  <c r="L549" i="5"/>
  <c r="L548" i="5"/>
  <c r="L547" i="5"/>
  <c r="L546" i="5"/>
  <c r="L545" i="5"/>
  <c r="L544" i="5"/>
  <c r="L543" i="5"/>
  <c r="L542" i="5"/>
  <c r="L541" i="5"/>
  <c r="L540" i="5"/>
  <c r="L539" i="5"/>
  <c r="L538" i="5"/>
  <c r="L537" i="5"/>
  <c r="L536" i="5"/>
  <c r="L535" i="5"/>
  <c r="L534" i="5"/>
  <c r="L533" i="5"/>
  <c r="N508" i="5"/>
  <c r="I508" i="5"/>
  <c r="T506" i="5"/>
  <c r="D1563" i="5" s="1"/>
  <c r="J551" i="7"/>
  <c r="H551" i="7"/>
  <c r="L550" i="7"/>
  <c r="L549" i="7"/>
  <c r="L548" i="7"/>
  <c r="L547" i="7"/>
  <c r="L546" i="7"/>
  <c r="L545" i="7"/>
  <c r="L544" i="7"/>
  <c r="L543" i="7"/>
  <c r="L542" i="7"/>
  <c r="L541" i="7"/>
  <c r="L540" i="7"/>
  <c r="L539" i="7"/>
  <c r="L538" i="7"/>
  <c r="L537" i="7"/>
  <c r="L536" i="7"/>
  <c r="L535" i="7"/>
  <c r="L534" i="7"/>
  <c r="L533" i="7"/>
  <c r="I508" i="7"/>
  <c r="T506" i="7"/>
  <c r="D1563" i="7" s="1"/>
  <c r="J551" i="8"/>
  <c r="H526" i="8" s="1"/>
  <c r="H551" i="8"/>
  <c r="L550" i="8"/>
  <c r="L549" i="8"/>
  <c r="L548" i="8"/>
  <c r="L547" i="8"/>
  <c r="L546" i="8"/>
  <c r="L545" i="8"/>
  <c r="L544" i="8"/>
  <c r="L543" i="8"/>
  <c r="L542" i="8"/>
  <c r="L541" i="8"/>
  <c r="L540" i="8"/>
  <c r="L539" i="8"/>
  <c r="L538" i="8"/>
  <c r="L537" i="8"/>
  <c r="L536" i="8"/>
  <c r="L535" i="8"/>
  <c r="L534" i="8"/>
  <c r="L533" i="8"/>
  <c r="I508" i="8"/>
  <c r="T506" i="8"/>
  <c r="D1563" i="8" s="1"/>
  <c r="J551" i="9"/>
  <c r="H526" i="9" s="1"/>
  <c r="H551" i="9"/>
  <c r="L550" i="9"/>
  <c r="L549" i="9"/>
  <c r="L548" i="9"/>
  <c r="L547" i="9"/>
  <c r="L546" i="9"/>
  <c r="L545" i="9"/>
  <c r="L544" i="9"/>
  <c r="L543" i="9"/>
  <c r="L542" i="9"/>
  <c r="L541" i="9"/>
  <c r="L540" i="9"/>
  <c r="L539" i="9"/>
  <c r="L538" i="9"/>
  <c r="L537" i="9"/>
  <c r="L536" i="9"/>
  <c r="L535" i="9"/>
  <c r="L534" i="9"/>
  <c r="L533" i="9"/>
  <c r="N508" i="9"/>
  <c r="I508" i="9"/>
  <c r="T506" i="9"/>
  <c r="D1563" i="9" s="1"/>
  <c r="J551" i="4"/>
  <c r="H526" i="4" s="1"/>
  <c r="R1563" i="4" s="1"/>
  <c r="H551" i="4"/>
  <c r="L550" i="4"/>
  <c r="L549" i="4"/>
  <c r="L548" i="4"/>
  <c r="L547" i="4"/>
  <c r="L546" i="4"/>
  <c r="L545" i="4"/>
  <c r="L544" i="4"/>
  <c r="L543" i="4"/>
  <c r="L542" i="4"/>
  <c r="L541" i="4"/>
  <c r="L540" i="4"/>
  <c r="L539" i="4"/>
  <c r="L538" i="4"/>
  <c r="L537" i="4"/>
  <c r="L536" i="4"/>
  <c r="L535" i="4"/>
  <c r="L534" i="4"/>
  <c r="L533" i="4"/>
  <c r="N508" i="4"/>
  <c r="I508" i="4"/>
  <c r="J501" i="5"/>
  <c r="H476" i="5" s="1"/>
  <c r="R1561" i="5" s="1"/>
  <c r="H501" i="5"/>
  <c r="L500" i="5"/>
  <c r="L499" i="5"/>
  <c r="L498" i="5"/>
  <c r="L497" i="5"/>
  <c r="L496" i="5"/>
  <c r="L495" i="5"/>
  <c r="L494" i="5"/>
  <c r="L493" i="5"/>
  <c r="L492" i="5"/>
  <c r="L491" i="5"/>
  <c r="L490" i="5"/>
  <c r="L489" i="5"/>
  <c r="L488" i="5"/>
  <c r="L487" i="5"/>
  <c r="L486" i="5"/>
  <c r="L485" i="5"/>
  <c r="L484" i="5"/>
  <c r="L483" i="5"/>
  <c r="N458" i="5"/>
  <c r="I458" i="5"/>
  <c r="T456" i="5"/>
  <c r="D1561" i="5" s="1"/>
  <c r="J501" i="7"/>
  <c r="H501" i="7"/>
  <c r="L500" i="7"/>
  <c r="L499" i="7"/>
  <c r="L498" i="7"/>
  <c r="L497" i="7"/>
  <c r="L496" i="7"/>
  <c r="L495" i="7"/>
  <c r="L494" i="7"/>
  <c r="L493" i="7"/>
  <c r="L492" i="7"/>
  <c r="L491" i="7"/>
  <c r="L490" i="7"/>
  <c r="L489" i="7"/>
  <c r="L488" i="7"/>
  <c r="L487" i="7"/>
  <c r="L486" i="7"/>
  <c r="L485" i="7"/>
  <c r="L484" i="7"/>
  <c r="L483" i="7"/>
  <c r="I458" i="7"/>
  <c r="T456" i="7"/>
  <c r="D1561" i="7" s="1"/>
  <c r="J501" i="8"/>
  <c r="H476" i="8" s="1"/>
  <c r="R1561" i="8" s="1"/>
  <c r="H501" i="8"/>
  <c r="L500" i="8"/>
  <c r="L499" i="8"/>
  <c r="L498" i="8"/>
  <c r="L497" i="8"/>
  <c r="L496" i="8"/>
  <c r="L495" i="8"/>
  <c r="L494" i="8"/>
  <c r="L493" i="8"/>
  <c r="L492" i="8"/>
  <c r="L491" i="8"/>
  <c r="L490" i="8"/>
  <c r="L489" i="8"/>
  <c r="L488" i="8"/>
  <c r="L487" i="8"/>
  <c r="L486" i="8"/>
  <c r="L485" i="8"/>
  <c r="L484" i="8"/>
  <c r="L483" i="8"/>
  <c r="I458" i="8"/>
  <c r="T456" i="8"/>
  <c r="D1561" i="8" s="1"/>
  <c r="J501" i="9"/>
  <c r="H476" i="9" s="1"/>
  <c r="R1561" i="9" s="1"/>
  <c r="H501" i="9"/>
  <c r="L500" i="9"/>
  <c r="L499" i="9"/>
  <c r="L498" i="9"/>
  <c r="L497" i="9"/>
  <c r="L496" i="9"/>
  <c r="L495" i="9"/>
  <c r="L494" i="9"/>
  <c r="L493" i="9"/>
  <c r="L492" i="9"/>
  <c r="L491" i="9"/>
  <c r="L490" i="9"/>
  <c r="L489" i="9"/>
  <c r="L488" i="9"/>
  <c r="L487" i="9"/>
  <c r="L486" i="9"/>
  <c r="L485" i="9"/>
  <c r="L484" i="9"/>
  <c r="L483" i="9"/>
  <c r="N458" i="9"/>
  <c r="I458" i="9"/>
  <c r="T456" i="9"/>
  <c r="D1561" i="9" s="1"/>
  <c r="J501" i="4"/>
  <c r="H476" i="4" s="1"/>
  <c r="B452" i="4" s="1"/>
  <c r="B453" i="4" s="1"/>
  <c r="B454" i="4" s="1"/>
  <c r="B455" i="4" s="1"/>
  <c r="B456" i="4" s="1"/>
  <c r="B457" i="4" s="1"/>
  <c r="B458" i="4" s="1"/>
  <c r="B459" i="4" s="1"/>
  <c r="B460" i="4" s="1"/>
  <c r="B461" i="4" s="1"/>
  <c r="B462" i="4" s="1"/>
  <c r="B463" i="4" s="1"/>
  <c r="B464" i="4" s="1"/>
  <c r="B465" i="4" s="1"/>
  <c r="B466" i="4" s="1"/>
  <c r="B467" i="4" s="1"/>
  <c r="B468" i="4" s="1"/>
  <c r="B469" i="4" s="1"/>
  <c r="B470" i="4" s="1"/>
  <c r="B471" i="4" s="1"/>
  <c r="B472" i="4" s="1"/>
  <c r="B473" i="4" s="1"/>
  <c r="B474" i="4" s="1"/>
  <c r="B475" i="4" s="1"/>
  <c r="B476" i="4" s="1"/>
  <c r="B477" i="4" s="1"/>
  <c r="B478" i="4" s="1"/>
  <c r="B479" i="4" s="1"/>
  <c r="B480" i="4" s="1"/>
  <c r="B481" i="4" s="1"/>
  <c r="B482" i="4" s="1"/>
  <c r="B483" i="4" s="1"/>
  <c r="B484" i="4" s="1"/>
  <c r="B485" i="4" s="1"/>
  <c r="B486" i="4" s="1"/>
  <c r="B487" i="4" s="1"/>
  <c r="B488" i="4" s="1"/>
  <c r="B489" i="4" s="1"/>
  <c r="B490" i="4" s="1"/>
  <c r="B491" i="4" s="1"/>
  <c r="B492" i="4" s="1"/>
  <c r="B493" i="4" s="1"/>
  <c r="B494" i="4" s="1"/>
  <c r="B495" i="4" s="1"/>
  <c r="B496" i="4" s="1"/>
  <c r="B497" i="4" s="1"/>
  <c r="B498" i="4" s="1"/>
  <c r="B499" i="4" s="1"/>
  <c r="B500" i="4" s="1"/>
  <c r="B501" i="4" s="1"/>
  <c r="H501" i="4"/>
  <c r="L500" i="4"/>
  <c r="L499" i="4"/>
  <c r="L498" i="4"/>
  <c r="L497" i="4"/>
  <c r="L496" i="4"/>
  <c r="L495" i="4"/>
  <c r="L494" i="4"/>
  <c r="L493" i="4"/>
  <c r="L492" i="4"/>
  <c r="L491" i="4"/>
  <c r="L490" i="4"/>
  <c r="L489" i="4"/>
  <c r="L488" i="4"/>
  <c r="L487" i="4"/>
  <c r="L486" i="4"/>
  <c r="L485" i="4"/>
  <c r="L484" i="4"/>
  <c r="L483" i="4"/>
  <c r="N458" i="4"/>
  <c r="I458" i="4"/>
  <c r="J451" i="5"/>
  <c r="H426" i="5" s="1"/>
  <c r="R1559" i="5" s="1"/>
  <c r="H451" i="5"/>
  <c r="L450" i="5"/>
  <c r="L449" i="5"/>
  <c r="L448" i="5"/>
  <c r="L447" i="5"/>
  <c r="L446" i="5"/>
  <c r="L445" i="5"/>
  <c r="L444" i="5"/>
  <c r="L443" i="5"/>
  <c r="L442" i="5"/>
  <c r="L441" i="5"/>
  <c r="L440" i="5"/>
  <c r="L439" i="5"/>
  <c r="L438" i="5"/>
  <c r="L437" i="5"/>
  <c r="L436" i="5"/>
  <c r="L435" i="5"/>
  <c r="L434" i="5"/>
  <c r="L433" i="5"/>
  <c r="N408" i="5"/>
  <c r="I408" i="5"/>
  <c r="T406" i="5"/>
  <c r="D1559" i="5" s="1"/>
  <c r="J451" i="7"/>
  <c r="H451" i="7"/>
  <c r="L450" i="7"/>
  <c r="L449" i="7"/>
  <c r="L448" i="7"/>
  <c r="L447" i="7"/>
  <c r="L446" i="7"/>
  <c r="L445" i="7"/>
  <c r="L444" i="7"/>
  <c r="L443" i="7"/>
  <c r="L442" i="7"/>
  <c r="L441" i="7"/>
  <c r="L440" i="7"/>
  <c r="L439" i="7"/>
  <c r="L438" i="7"/>
  <c r="L437" i="7"/>
  <c r="L436" i="7"/>
  <c r="L435" i="7"/>
  <c r="L434" i="7"/>
  <c r="L433" i="7"/>
  <c r="I408" i="7"/>
  <c r="T406" i="7"/>
  <c r="D1559" i="7" s="1"/>
  <c r="J451" i="8"/>
  <c r="H426" i="8" s="1"/>
  <c r="R1559" i="8" s="1"/>
  <c r="H451" i="8"/>
  <c r="L450" i="8"/>
  <c r="L449" i="8"/>
  <c r="L448" i="8"/>
  <c r="L447" i="8"/>
  <c r="L446" i="8"/>
  <c r="L445" i="8"/>
  <c r="L444" i="8"/>
  <c r="L443" i="8"/>
  <c r="L442" i="8"/>
  <c r="L441" i="8"/>
  <c r="L440" i="8"/>
  <c r="L439" i="8"/>
  <c r="L438" i="8"/>
  <c r="L437" i="8"/>
  <c r="L436" i="8"/>
  <c r="L435" i="8"/>
  <c r="L434" i="8"/>
  <c r="L433" i="8"/>
  <c r="I408" i="8"/>
  <c r="T406" i="8"/>
  <c r="D1559" i="8" s="1"/>
  <c r="J451" i="9"/>
  <c r="H426" i="9" s="1"/>
  <c r="R1559" i="9" s="1"/>
  <c r="H451" i="9"/>
  <c r="L450" i="9"/>
  <c r="L449" i="9"/>
  <c r="L448" i="9"/>
  <c r="L447" i="9"/>
  <c r="L446" i="9"/>
  <c r="L445" i="9"/>
  <c r="L444" i="9"/>
  <c r="L443" i="9"/>
  <c r="L442" i="9"/>
  <c r="L441" i="9"/>
  <c r="L440" i="9"/>
  <c r="L439" i="9"/>
  <c r="L438" i="9"/>
  <c r="L437" i="9"/>
  <c r="L436" i="9"/>
  <c r="L435" i="9"/>
  <c r="L434" i="9"/>
  <c r="L433" i="9"/>
  <c r="N408" i="9"/>
  <c r="I408" i="9"/>
  <c r="T406" i="9"/>
  <c r="D1559" i="9" s="1"/>
  <c r="J451" i="4"/>
  <c r="H426" i="4" s="1"/>
  <c r="R1559" i="4" s="1"/>
  <c r="H451" i="4"/>
  <c r="L450" i="4"/>
  <c r="L449" i="4"/>
  <c r="L448" i="4"/>
  <c r="L447" i="4"/>
  <c r="L446" i="4"/>
  <c r="L445" i="4"/>
  <c r="L444" i="4"/>
  <c r="L443" i="4"/>
  <c r="L442" i="4"/>
  <c r="L441" i="4"/>
  <c r="L440" i="4"/>
  <c r="L439" i="4"/>
  <c r="L438" i="4"/>
  <c r="L437" i="4"/>
  <c r="L436" i="4"/>
  <c r="L435" i="4"/>
  <c r="L434" i="4"/>
  <c r="L433" i="4"/>
  <c r="N408" i="4"/>
  <c r="I408" i="4"/>
  <c r="J401" i="5"/>
  <c r="H376" i="5" s="1"/>
  <c r="H401" i="5"/>
  <c r="L400" i="5"/>
  <c r="L399" i="5"/>
  <c r="L398" i="5"/>
  <c r="L397" i="5"/>
  <c r="L396" i="5"/>
  <c r="L395" i="5"/>
  <c r="L394" i="5"/>
  <c r="L393" i="5"/>
  <c r="L392" i="5"/>
  <c r="L391" i="5"/>
  <c r="L390" i="5"/>
  <c r="L389" i="5"/>
  <c r="L388" i="5"/>
  <c r="L387" i="5"/>
  <c r="L386" i="5"/>
  <c r="L385" i="5"/>
  <c r="L384" i="5"/>
  <c r="L383" i="5"/>
  <c r="N358" i="5"/>
  <c r="I358" i="5"/>
  <c r="T356" i="5"/>
  <c r="D1557" i="5" s="1"/>
  <c r="J401" i="7"/>
  <c r="H401" i="7"/>
  <c r="L400" i="7"/>
  <c r="L399" i="7"/>
  <c r="L398" i="7"/>
  <c r="L397" i="7"/>
  <c r="L396" i="7"/>
  <c r="L395" i="7"/>
  <c r="L394" i="7"/>
  <c r="L393" i="7"/>
  <c r="L392" i="7"/>
  <c r="L391" i="7"/>
  <c r="L390" i="7"/>
  <c r="L389" i="7"/>
  <c r="L388" i="7"/>
  <c r="L387" i="7"/>
  <c r="L386" i="7"/>
  <c r="L385" i="7"/>
  <c r="L384" i="7"/>
  <c r="L383" i="7"/>
  <c r="I358" i="7"/>
  <c r="T356" i="7"/>
  <c r="D1557" i="7" s="1"/>
  <c r="J401" i="8"/>
  <c r="H376" i="8" s="1"/>
  <c r="H401" i="8"/>
  <c r="L400" i="8"/>
  <c r="L399" i="8"/>
  <c r="L398" i="8"/>
  <c r="L397" i="8"/>
  <c r="L396" i="8"/>
  <c r="L395" i="8"/>
  <c r="L394" i="8"/>
  <c r="L393" i="8"/>
  <c r="L392" i="8"/>
  <c r="L391" i="8"/>
  <c r="L390" i="8"/>
  <c r="L389" i="8"/>
  <c r="L388" i="8"/>
  <c r="L387" i="8"/>
  <c r="L386" i="8"/>
  <c r="L385" i="8"/>
  <c r="L384" i="8"/>
  <c r="L383" i="8"/>
  <c r="I358" i="8"/>
  <c r="T356" i="8"/>
  <c r="D1557" i="8" s="1"/>
  <c r="J401" i="9"/>
  <c r="H376" i="9" s="1"/>
  <c r="R1557" i="9" s="1"/>
  <c r="H401" i="9"/>
  <c r="L400" i="9"/>
  <c r="L399" i="9"/>
  <c r="L398" i="9"/>
  <c r="L397" i="9"/>
  <c r="L396" i="9"/>
  <c r="L395" i="9"/>
  <c r="L394" i="9"/>
  <c r="L393" i="9"/>
  <c r="L392" i="9"/>
  <c r="L391" i="9"/>
  <c r="L390" i="9"/>
  <c r="L389" i="9"/>
  <c r="L388" i="9"/>
  <c r="L387" i="9"/>
  <c r="L386" i="9"/>
  <c r="L385" i="9"/>
  <c r="L384" i="9"/>
  <c r="L383" i="9"/>
  <c r="N358" i="9"/>
  <c r="I358" i="9"/>
  <c r="T356" i="9"/>
  <c r="D1557" i="9" s="1"/>
  <c r="J401" i="4"/>
  <c r="H376" i="4" s="1"/>
  <c r="R1557" i="4" s="1"/>
  <c r="H401" i="4"/>
  <c r="L400" i="4"/>
  <c r="L399" i="4"/>
  <c r="L398" i="4"/>
  <c r="L397" i="4"/>
  <c r="L396" i="4"/>
  <c r="L395" i="4"/>
  <c r="L394" i="4"/>
  <c r="L393" i="4"/>
  <c r="L392" i="4"/>
  <c r="L391" i="4"/>
  <c r="L390" i="4"/>
  <c r="L389" i="4"/>
  <c r="L388" i="4"/>
  <c r="L387" i="4"/>
  <c r="L386" i="4"/>
  <c r="L385" i="4"/>
  <c r="L384" i="4"/>
  <c r="L383" i="4"/>
  <c r="N358" i="4"/>
  <c r="I358" i="4"/>
  <c r="J351" i="5"/>
  <c r="H326" i="5" s="1"/>
  <c r="H351" i="5"/>
  <c r="L350" i="5"/>
  <c r="L349" i="5"/>
  <c r="L348" i="5"/>
  <c r="L347" i="5"/>
  <c r="L346" i="5"/>
  <c r="L345" i="5"/>
  <c r="L344" i="5"/>
  <c r="L343" i="5"/>
  <c r="L342" i="5"/>
  <c r="L341" i="5"/>
  <c r="L340" i="5"/>
  <c r="L339" i="5"/>
  <c r="L338" i="5"/>
  <c r="L337" i="5"/>
  <c r="L336" i="5"/>
  <c r="L335" i="5"/>
  <c r="L334" i="5"/>
  <c r="L333" i="5"/>
  <c r="N308" i="5"/>
  <c r="I308" i="5"/>
  <c r="T306" i="5"/>
  <c r="D1555" i="5" s="1"/>
  <c r="J351" i="7"/>
  <c r="H351" i="7"/>
  <c r="L350" i="7"/>
  <c r="L349" i="7"/>
  <c r="L348" i="7"/>
  <c r="L347" i="7"/>
  <c r="L346" i="7"/>
  <c r="L345" i="7"/>
  <c r="L344" i="7"/>
  <c r="L343" i="7"/>
  <c r="L342" i="7"/>
  <c r="L341" i="7"/>
  <c r="L340" i="7"/>
  <c r="L339" i="7"/>
  <c r="L338" i="7"/>
  <c r="L337" i="7"/>
  <c r="L336" i="7"/>
  <c r="L335" i="7"/>
  <c r="L334" i="7"/>
  <c r="L333" i="7"/>
  <c r="I308" i="7"/>
  <c r="T306" i="7"/>
  <c r="D1555" i="7" s="1"/>
  <c r="J351" i="8"/>
  <c r="H326" i="8" s="1"/>
  <c r="R1555" i="8" s="1"/>
  <c r="H351" i="8"/>
  <c r="L350" i="8"/>
  <c r="L349" i="8"/>
  <c r="L348" i="8"/>
  <c r="L347" i="8"/>
  <c r="L346" i="8"/>
  <c r="L345" i="8"/>
  <c r="L344" i="8"/>
  <c r="L343" i="8"/>
  <c r="L342" i="8"/>
  <c r="L341" i="8"/>
  <c r="L340" i="8"/>
  <c r="L339" i="8"/>
  <c r="L338" i="8"/>
  <c r="L337" i="8"/>
  <c r="L336" i="8"/>
  <c r="L335" i="8"/>
  <c r="L334" i="8"/>
  <c r="L333" i="8"/>
  <c r="I308" i="8"/>
  <c r="T306" i="8"/>
  <c r="D1555" i="8" s="1"/>
  <c r="J351" i="9"/>
  <c r="H326" i="9" s="1"/>
  <c r="R1555" i="9" s="1"/>
  <c r="H351" i="9"/>
  <c r="L350" i="9"/>
  <c r="L349" i="9"/>
  <c r="L348" i="9"/>
  <c r="L347" i="9"/>
  <c r="L346" i="9"/>
  <c r="L345" i="9"/>
  <c r="L344" i="9"/>
  <c r="L343" i="9"/>
  <c r="L342" i="9"/>
  <c r="L341" i="9"/>
  <c r="L340" i="9"/>
  <c r="L339" i="9"/>
  <c r="L338" i="9"/>
  <c r="L337" i="9"/>
  <c r="L336" i="9"/>
  <c r="L335" i="9"/>
  <c r="L334" i="9"/>
  <c r="L333" i="9"/>
  <c r="N308" i="9"/>
  <c r="I308" i="9"/>
  <c r="T306" i="9"/>
  <c r="D1555" i="9" s="1"/>
  <c r="J351" i="4"/>
  <c r="H326" i="4" s="1"/>
  <c r="R1555" i="4" s="1"/>
  <c r="H351" i="4"/>
  <c r="L350" i="4"/>
  <c r="L349" i="4"/>
  <c r="L348" i="4"/>
  <c r="L347" i="4"/>
  <c r="L346" i="4"/>
  <c r="L345" i="4"/>
  <c r="L344" i="4"/>
  <c r="L343" i="4"/>
  <c r="L342" i="4"/>
  <c r="L341" i="4"/>
  <c r="L340" i="4"/>
  <c r="L339" i="4"/>
  <c r="L338" i="4"/>
  <c r="L337" i="4"/>
  <c r="L336" i="4"/>
  <c r="L335" i="4"/>
  <c r="L334" i="4"/>
  <c r="L333" i="4"/>
  <c r="N308" i="4"/>
  <c r="I308" i="4"/>
  <c r="J301" i="5"/>
  <c r="H276" i="5" s="1"/>
  <c r="H301" i="5"/>
  <c r="L300" i="5"/>
  <c r="L299" i="5"/>
  <c r="L298" i="5"/>
  <c r="L297" i="5"/>
  <c r="L296" i="5"/>
  <c r="L295" i="5"/>
  <c r="L294" i="5"/>
  <c r="L293" i="5"/>
  <c r="L292" i="5"/>
  <c r="L291" i="5"/>
  <c r="L290" i="5"/>
  <c r="L289" i="5"/>
  <c r="L288" i="5"/>
  <c r="L287" i="5"/>
  <c r="L286" i="5"/>
  <c r="L285" i="5"/>
  <c r="L284" i="5"/>
  <c r="L283" i="5"/>
  <c r="N258" i="5"/>
  <c r="I258" i="5"/>
  <c r="T256" i="5"/>
  <c r="D1553" i="5" s="1"/>
  <c r="J301" i="7"/>
  <c r="H301" i="7"/>
  <c r="L300" i="7"/>
  <c r="L299" i="7"/>
  <c r="L298" i="7"/>
  <c r="L297" i="7"/>
  <c r="L296" i="7"/>
  <c r="L295" i="7"/>
  <c r="L294" i="7"/>
  <c r="L293" i="7"/>
  <c r="L292" i="7"/>
  <c r="L291" i="7"/>
  <c r="L290" i="7"/>
  <c r="L289" i="7"/>
  <c r="L288" i="7"/>
  <c r="L287" i="7"/>
  <c r="L286" i="7"/>
  <c r="L285" i="7"/>
  <c r="L284" i="7"/>
  <c r="L283" i="7"/>
  <c r="I258" i="7"/>
  <c r="T256" i="7"/>
  <c r="D1553" i="7" s="1"/>
  <c r="J301" i="8"/>
  <c r="H276" i="8" s="1"/>
  <c r="R1553" i="8" s="1"/>
  <c r="H301" i="8"/>
  <c r="L300" i="8"/>
  <c r="L299" i="8"/>
  <c r="L298" i="8"/>
  <c r="L297" i="8"/>
  <c r="L296" i="8"/>
  <c r="L295" i="8"/>
  <c r="L294" i="8"/>
  <c r="L293" i="8"/>
  <c r="L292" i="8"/>
  <c r="L291" i="8"/>
  <c r="L290" i="8"/>
  <c r="L289" i="8"/>
  <c r="L288" i="8"/>
  <c r="L287" i="8"/>
  <c r="L286" i="8"/>
  <c r="L285" i="8"/>
  <c r="L284" i="8"/>
  <c r="L283" i="8"/>
  <c r="I258" i="8"/>
  <c r="T256" i="8"/>
  <c r="D1553" i="8" s="1"/>
  <c r="J301" i="9"/>
  <c r="H276" i="9" s="1"/>
  <c r="R1553" i="9" s="1"/>
  <c r="H301" i="9"/>
  <c r="L300" i="9"/>
  <c r="L299" i="9"/>
  <c r="L298" i="9"/>
  <c r="L297" i="9"/>
  <c r="L296" i="9"/>
  <c r="L295" i="9"/>
  <c r="L294" i="9"/>
  <c r="L293" i="9"/>
  <c r="L292" i="9"/>
  <c r="L291" i="9"/>
  <c r="L290" i="9"/>
  <c r="L289" i="9"/>
  <c r="L288" i="9"/>
  <c r="L287" i="9"/>
  <c r="L286" i="9"/>
  <c r="L285" i="9"/>
  <c r="L284" i="9"/>
  <c r="L283" i="9"/>
  <c r="N258" i="9"/>
  <c r="I258" i="9"/>
  <c r="T256" i="9"/>
  <c r="D1553" i="9" s="1"/>
  <c r="J301" i="4"/>
  <c r="H276" i="4" s="1"/>
  <c r="R1553" i="4" s="1"/>
  <c r="H301" i="4"/>
  <c r="L300" i="4"/>
  <c r="L299" i="4"/>
  <c r="L298" i="4"/>
  <c r="L297" i="4"/>
  <c r="L296" i="4"/>
  <c r="L295" i="4"/>
  <c r="L294" i="4"/>
  <c r="L293" i="4"/>
  <c r="L292" i="4"/>
  <c r="L291" i="4"/>
  <c r="L290" i="4"/>
  <c r="L289" i="4"/>
  <c r="L288" i="4"/>
  <c r="L287" i="4"/>
  <c r="L286" i="4"/>
  <c r="L285" i="4"/>
  <c r="L284" i="4"/>
  <c r="L283" i="4"/>
  <c r="N258" i="4"/>
  <c r="I258" i="4"/>
  <c r="J251" i="5"/>
  <c r="H226" i="5" s="1"/>
  <c r="R1551" i="5" s="1"/>
  <c r="H251" i="5"/>
  <c r="L250" i="5"/>
  <c r="L249" i="5"/>
  <c r="L248" i="5"/>
  <c r="L247" i="5"/>
  <c r="L246" i="5"/>
  <c r="L245" i="5"/>
  <c r="L244" i="5"/>
  <c r="L243" i="5"/>
  <c r="L242" i="5"/>
  <c r="L241" i="5"/>
  <c r="L240" i="5"/>
  <c r="L239" i="5"/>
  <c r="L238" i="5"/>
  <c r="L237" i="5"/>
  <c r="L236" i="5"/>
  <c r="L235" i="5"/>
  <c r="L234" i="5"/>
  <c r="L233" i="5"/>
  <c r="N208" i="5"/>
  <c r="I208" i="5"/>
  <c r="T206" i="5"/>
  <c r="D1551" i="5" s="1"/>
  <c r="J251" i="7"/>
  <c r="H251" i="7"/>
  <c r="L250" i="7"/>
  <c r="L249" i="7"/>
  <c r="L248" i="7"/>
  <c r="L247" i="7"/>
  <c r="L246" i="7"/>
  <c r="L245" i="7"/>
  <c r="L244" i="7"/>
  <c r="L243" i="7"/>
  <c r="L242" i="7"/>
  <c r="L241" i="7"/>
  <c r="L240" i="7"/>
  <c r="L239" i="7"/>
  <c r="L238" i="7"/>
  <c r="L237" i="7"/>
  <c r="L236" i="7"/>
  <c r="L235" i="7"/>
  <c r="L234" i="7"/>
  <c r="L233" i="7"/>
  <c r="I208" i="7"/>
  <c r="T206" i="7"/>
  <c r="D1551" i="7" s="1"/>
  <c r="J251" i="8"/>
  <c r="H226" i="8" s="1"/>
  <c r="H251" i="8"/>
  <c r="L250" i="8"/>
  <c r="L249" i="8"/>
  <c r="L248" i="8"/>
  <c r="L247" i="8"/>
  <c r="L246" i="8"/>
  <c r="L245" i="8"/>
  <c r="L244" i="8"/>
  <c r="L243" i="8"/>
  <c r="L242" i="8"/>
  <c r="L241" i="8"/>
  <c r="L240" i="8"/>
  <c r="L239" i="8"/>
  <c r="L238" i="8"/>
  <c r="L237" i="8"/>
  <c r="L236" i="8"/>
  <c r="L235" i="8"/>
  <c r="L234" i="8"/>
  <c r="L233" i="8"/>
  <c r="I208" i="8"/>
  <c r="T206" i="8"/>
  <c r="D1551" i="8" s="1"/>
  <c r="J251" i="9"/>
  <c r="H226" i="9" s="1"/>
  <c r="R1551" i="9" s="1"/>
  <c r="H251" i="9"/>
  <c r="L250" i="9"/>
  <c r="L249" i="9"/>
  <c r="L248" i="9"/>
  <c r="L247" i="9"/>
  <c r="L246" i="9"/>
  <c r="L245" i="9"/>
  <c r="L244" i="9"/>
  <c r="L243" i="9"/>
  <c r="L242" i="9"/>
  <c r="L241" i="9"/>
  <c r="L240" i="9"/>
  <c r="L239" i="9"/>
  <c r="L238" i="9"/>
  <c r="L237" i="9"/>
  <c r="L236" i="9"/>
  <c r="L235" i="9"/>
  <c r="L234" i="9"/>
  <c r="L233" i="9"/>
  <c r="N208" i="9"/>
  <c r="I208" i="9"/>
  <c r="T206" i="9"/>
  <c r="D1551" i="9" s="1"/>
  <c r="J251" i="4"/>
  <c r="H226" i="4" s="1"/>
  <c r="R1551" i="4" s="1"/>
  <c r="H251" i="4"/>
  <c r="L250" i="4"/>
  <c r="L249" i="4"/>
  <c r="L248" i="4"/>
  <c r="L247" i="4"/>
  <c r="L246" i="4"/>
  <c r="L245" i="4"/>
  <c r="L244" i="4"/>
  <c r="L243" i="4"/>
  <c r="L242" i="4"/>
  <c r="L241" i="4"/>
  <c r="L240" i="4"/>
  <c r="L239" i="4"/>
  <c r="L238" i="4"/>
  <c r="L237" i="4"/>
  <c r="L236" i="4"/>
  <c r="L235" i="4"/>
  <c r="L234" i="4"/>
  <c r="L233" i="4"/>
  <c r="N208" i="4"/>
  <c r="I208" i="4"/>
  <c r="J201" i="5"/>
  <c r="H176" i="5" s="1"/>
  <c r="R1549" i="5" s="1"/>
  <c r="H201" i="5"/>
  <c r="L200" i="5"/>
  <c r="L199" i="5"/>
  <c r="L198" i="5"/>
  <c r="L197" i="5"/>
  <c r="L196" i="5"/>
  <c r="L195" i="5"/>
  <c r="L194" i="5"/>
  <c r="L193" i="5"/>
  <c r="L192" i="5"/>
  <c r="L191" i="5"/>
  <c r="L190" i="5"/>
  <c r="L189" i="5"/>
  <c r="L188" i="5"/>
  <c r="L187" i="5"/>
  <c r="L186" i="5"/>
  <c r="L185" i="5"/>
  <c r="L184" i="5"/>
  <c r="L183" i="5"/>
  <c r="N158" i="5"/>
  <c r="I158" i="5"/>
  <c r="T156" i="5"/>
  <c r="D1549" i="5" s="1"/>
  <c r="J201" i="7"/>
  <c r="H201" i="7"/>
  <c r="L200" i="7"/>
  <c r="L199" i="7"/>
  <c r="L198" i="7"/>
  <c r="L197" i="7"/>
  <c r="L196" i="7"/>
  <c r="L195" i="7"/>
  <c r="L194" i="7"/>
  <c r="L193" i="7"/>
  <c r="L192" i="7"/>
  <c r="L191" i="7"/>
  <c r="L190" i="7"/>
  <c r="L189" i="7"/>
  <c r="L188" i="7"/>
  <c r="L187" i="7"/>
  <c r="L186" i="7"/>
  <c r="L185" i="7"/>
  <c r="L184" i="7"/>
  <c r="L183" i="7"/>
  <c r="I158" i="7"/>
  <c r="T156" i="7"/>
  <c r="D1549" i="7" s="1"/>
  <c r="J201" i="8"/>
  <c r="H176" i="8" s="1"/>
  <c r="R1549" i="8" s="1"/>
  <c r="H201" i="8"/>
  <c r="L200" i="8"/>
  <c r="L199" i="8"/>
  <c r="L198" i="8"/>
  <c r="L197" i="8"/>
  <c r="L196" i="8"/>
  <c r="L195" i="8"/>
  <c r="L194" i="8"/>
  <c r="L193" i="8"/>
  <c r="L192" i="8"/>
  <c r="L191" i="8"/>
  <c r="L190" i="8"/>
  <c r="L189" i="8"/>
  <c r="L188" i="8"/>
  <c r="L187" i="8"/>
  <c r="L186" i="8"/>
  <c r="L185" i="8"/>
  <c r="L184" i="8"/>
  <c r="L183" i="8"/>
  <c r="I158" i="8"/>
  <c r="T156" i="8"/>
  <c r="D1549" i="8" s="1"/>
  <c r="J201" i="9"/>
  <c r="H176" i="9" s="1"/>
  <c r="R1549" i="9" s="1"/>
  <c r="H201" i="9"/>
  <c r="L200" i="9"/>
  <c r="L199" i="9"/>
  <c r="L198" i="9"/>
  <c r="L197" i="9"/>
  <c r="L196" i="9"/>
  <c r="L195" i="9"/>
  <c r="L194" i="9"/>
  <c r="L193" i="9"/>
  <c r="L192" i="9"/>
  <c r="L191" i="9"/>
  <c r="L190" i="9"/>
  <c r="L189" i="9"/>
  <c r="L188" i="9"/>
  <c r="L187" i="9"/>
  <c r="L186" i="9"/>
  <c r="L185" i="9"/>
  <c r="L184" i="9"/>
  <c r="L183" i="9"/>
  <c r="N158" i="9"/>
  <c r="I158" i="9"/>
  <c r="T156" i="9"/>
  <c r="D1549" i="9" s="1"/>
  <c r="J201" i="4"/>
  <c r="H176" i="4" s="1"/>
  <c r="H201" i="4"/>
  <c r="L200" i="4"/>
  <c r="L199" i="4"/>
  <c r="L198" i="4"/>
  <c r="L197" i="4"/>
  <c r="L196" i="4"/>
  <c r="L195" i="4"/>
  <c r="L194" i="4"/>
  <c r="L193" i="4"/>
  <c r="L192" i="4"/>
  <c r="L191" i="4"/>
  <c r="L190" i="4"/>
  <c r="L189" i="4"/>
  <c r="L188" i="4"/>
  <c r="L187" i="4"/>
  <c r="L186" i="4"/>
  <c r="L185" i="4"/>
  <c r="L184" i="4"/>
  <c r="L183" i="4"/>
  <c r="N158" i="4"/>
  <c r="I158" i="4"/>
  <c r="J151" i="5"/>
  <c r="H126" i="5" s="1"/>
  <c r="R1547" i="5" s="1"/>
  <c r="H151" i="5"/>
  <c r="L150" i="5"/>
  <c r="L149" i="5"/>
  <c r="L148" i="5"/>
  <c r="L147" i="5"/>
  <c r="L146" i="5"/>
  <c r="L145" i="5"/>
  <c r="L144" i="5"/>
  <c r="L143" i="5"/>
  <c r="L142" i="5"/>
  <c r="L141" i="5"/>
  <c r="L140" i="5"/>
  <c r="L139" i="5"/>
  <c r="L138" i="5"/>
  <c r="L137" i="5"/>
  <c r="L136" i="5"/>
  <c r="L135" i="5"/>
  <c r="L134" i="5"/>
  <c r="L133" i="5"/>
  <c r="N108" i="5"/>
  <c r="I108" i="5"/>
  <c r="T106" i="5"/>
  <c r="D1547" i="5" s="1"/>
  <c r="J151" i="7"/>
  <c r="H151" i="7"/>
  <c r="L150" i="7"/>
  <c r="L149" i="7"/>
  <c r="L148" i="7"/>
  <c r="L147" i="7"/>
  <c r="L146" i="7"/>
  <c r="L145" i="7"/>
  <c r="L144" i="7"/>
  <c r="L143" i="7"/>
  <c r="L142" i="7"/>
  <c r="L141" i="7"/>
  <c r="L140" i="7"/>
  <c r="L139" i="7"/>
  <c r="L138" i="7"/>
  <c r="L137" i="7"/>
  <c r="L136" i="7"/>
  <c r="L135" i="7"/>
  <c r="L134" i="7"/>
  <c r="L133" i="7"/>
  <c r="I108" i="7"/>
  <c r="T106" i="7"/>
  <c r="D1547" i="7" s="1"/>
  <c r="J151" i="8"/>
  <c r="H126" i="8" s="1"/>
  <c r="R1547" i="8" s="1"/>
  <c r="H151" i="8"/>
  <c r="L150" i="8"/>
  <c r="L149" i="8"/>
  <c r="L148" i="8"/>
  <c r="L147" i="8"/>
  <c r="L146" i="8"/>
  <c r="L145" i="8"/>
  <c r="L144" i="8"/>
  <c r="L143" i="8"/>
  <c r="L142" i="8"/>
  <c r="L141" i="8"/>
  <c r="L140" i="8"/>
  <c r="L139" i="8"/>
  <c r="L138" i="8"/>
  <c r="L137" i="8"/>
  <c r="L136" i="8"/>
  <c r="L135" i="8"/>
  <c r="L134" i="8"/>
  <c r="L133" i="8"/>
  <c r="I108" i="8"/>
  <c r="T106" i="8"/>
  <c r="D1547" i="8" s="1"/>
  <c r="J151" i="9"/>
  <c r="H126" i="9" s="1"/>
  <c r="H151" i="9"/>
  <c r="L150" i="9"/>
  <c r="L149" i="9"/>
  <c r="L148" i="9"/>
  <c r="L147" i="9"/>
  <c r="L146" i="9"/>
  <c r="L145" i="9"/>
  <c r="L144" i="9"/>
  <c r="L143" i="9"/>
  <c r="L142" i="9"/>
  <c r="L141" i="9"/>
  <c r="L140" i="9"/>
  <c r="L139" i="9"/>
  <c r="L138" i="9"/>
  <c r="L137" i="9"/>
  <c r="L136" i="9"/>
  <c r="L135" i="9"/>
  <c r="L134" i="9"/>
  <c r="L133" i="9"/>
  <c r="N108" i="9"/>
  <c r="I108" i="9"/>
  <c r="T106" i="9"/>
  <c r="D1547" i="9" s="1"/>
  <c r="J151" i="4"/>
  <c r="H126" i="4" s="1"/>
  <c r="R1547" i="4" s="1"/>
  <c r="H151" i="4"/>
  <c r="L150" i="4"/>
  <c r="L149" i="4"/>
  <c r="L148" i="4"/>
  <c r="L147" i="4"/>
  <c r="L146" i="4"/>
  <c r="L145" i="4"/>
  <c r="L144" i="4"/>
  <c r="L143" i="4"/>
  <c r="L142" i="4"/>
  <c r="L141" i="4"/>
  <c r="L140" i="4"/>
  <c r="L139" i="4"/>
  <c r="L138" i="4"/>
  <c r="L137" i="4"/>
  <c r="L136" i="4"/>
  <c r="L135" i="4"/>
  <c r="L134" i="4"/>
  <c r="L133" i="4"/>
  <c r="N108" i="4"/>
  <c r="I108" i="4"/>
  <c r="H101" i="9"/>
  <c r="H51" i="9"/>
  <c r="H101" i="8"/>
  <c r="H51" i="8"/>
  <c r="H101" i="7"/>
  <c r="H51" i="7"/>
  <c r="H101" i="5"/>
  <c r="H51" i="5"/>
  <c r="H101" i="4"/>
  <c r="L1543" i="4"/>
  <c r="AQ102" i="12" s="1"/>
  <c r="F1539" i="4"/>
  <c r="H1543" i="4"/>
  <c r="F1544" i="4"/>
  <c r="F1543" i="4"/>
  <c r="V53" i="4"/>
  <c r="V103" i="4" s="1"/>
  <c r="V153" i="4" s="1"/>
  <c r="V203" i="4" s="1"/>
  <c r="V253" i="4" s="1"/>
  <c r="V303" i="4" s="1"/>
  <c r="V353" i="4" s="1"/>
  <c r="V403" i="4" s="1"/>
  <c r="V453" i="4" s="1"/>
  <c r="V503" i="4" s="1"/>
  <c r="V553" i="4" s="1"/>
  <c r="V603" i="4" s="1"/>
  <c r="V653" i="4" s="1"/>
  <c r="V703" i="4" s="1"/>
  <c r="V753" i="4" s="1"/>
  <c r="V803" i="4" s="1"/>
  <c r="V853" i="4" s="1"/>
  <c r="V903" i="4" s="1"/>
  <c r="V953" i="4" s="1"/>
  <c r="V1003" i="4" s="1"/>
  <c r="V1053" i="4" s="1"/>
  <c r="V1103" i="4" s="1"/>
  <c r="V1153" i="4" s="1"/>
  <c r="V1203" i="4" s="1"/>
  <c r="V1253" i="4" s="1"/>
  <c r="V1303" i="4" s="1"/>
  <c r="V1353" i="4" s="1"/>
  <c r="V1403" i="4" s="1"/>
  <c r="V1453" i="4" s="1"/>
  <c r="V54" i="4"/>
  <c r="V104" i="4" s="1"/>
  <c r="V154" i="4" s="1"/>
  <c r="V204" i="4" s="1"/>
  <c r="V254" i="4" s="1"/>
  <c r="V304" i="4" s="1"/>
  <c r="V354" i="4" s="1"/>
  <c r="V404" i="4" s="1"/>
  <c r="V454" i="4" s="1"/>
  <c r="V504" i="4" s="1"/>
  <c r="V554" i="4" s="1"/>
  <c r="V604" i="4" s="1"/>
  <c r="V654" i="4" s="1"/>
  <c r="V704" i="4" s="1"/>
  <c r="V754" i="4" s="1"/>
  <c r="V804" i="4" s="1"/>
  <c r="V854" i="4" s="1"/>
  <c r="V904" i="4" s="1"/>
  <c r="V954" i="4" s="1"/>
  <c r="V1004" i="4" s="1"/>
  <c r="V1054" i="4" s="1"/>
  <c r="V1104" i="4" s="1"/>
  <c r="V1154" i="4" s="1"/>
  <c r="V1204" i="4" s="1"/>
  <c r="V1254" i="4" s="1"/>
  <c r="V1304" i="4" s="1"/>
  <c r="V1354" i="4" s="1"/>
  <c r="V1404" i="4" s="1"/>
  <c r="V1454" i="4" s="1"/>
  <c r="V55" i="4"/>
  <c r="V105" i="4" s="1"/>
  <c r="V155" i="4" s="1"/>
  <c r="V205" i="4" s="1"/>
  <c r="V255" i="4" s="1"/>
  <c r="V305" i="4" s="1"/>
  <c r="V355" i="4" s="1"/>
  <c r="V405" i="4" s="1"/>
  <c r="V455" i="4" s="1"/>
  <c r="V505" i="4" s="1"/>
  <c r="V555" i="4" s="1"/>
  <c r="V605" i="4" s="1"/>
  <c r="V655" i="4" s="1"/>
  <c r="V705" i="4" s="1"/>
  <c r="V755" i="4" s="1"/>
  <c r="V805" i="4" s="1"/>
  <c r="V855" i="4" s="1"/>
  <c r="V905" i="4" s="1"/>
  <c r="V955" i="4" s="1"/>
  <c r="V1005" i="4" s="1"/>
  <c r="V1055" i="4" s="1"/>
  <c r="V1105" i="4" s="1"/>
  <c r="V1155" i="4" s="1"/>
  <c r="V1205" i="4" s="1"/>
  <c r="V1255" i="4" s="1"/>
  <c r="V1305" i="4" s="1"/>
  <c r="V1355" i="4" s="1"/>
  <c r="V1405" i="4" s="1"/>
  <c r="V1455" i="4" s="1"/>
  <c r="V56" i="4"/>
  <c r="V106" i="4" s="1"/>
  <c r="V156" i="4" s="1"/>
  <c r="V206" i="4" s="1"/>
  <c r="V256" i="4" s="1"/>
  <c r="V306" i="4" s="1"/>
  <c r="V356" i="4" s="1"/>
  <c r="V406" i="4" s="1"/>
  <c r="V456" i="4" s="1"/>
  <c r="V506" i="4" s="1"/>
  <c r="V556" i="4" s="1"/>
  <c r="V606" i="4" s="1"/>
  <c r="V656" i="4" s="1"/>
  <c r="V706" i="4" s="1"/>
  <c r="V756" i="4" s="1"/>
  <c r="V806" i="4" s="1"/>
  <c r="V856" i="4" s="1"/>
  <c r="V906" i="4" s="1"/>
  <c r="V956" i="4" s="1"/>
  <c r="V1006" i="4" s="1"/>
  <c r="V1056" i="4" s="1"/>
  <c r="V1106" i="4" s="1"/>
  <c r="V1156" i="4" s="1"/>
  <c r="V1206" i="4" s="1"/>
  <c r="V1256" i="4" s="1"/>
  <c r="V1306" i="4" s="1"/>
  <c r="V1356" i="4" s="1"/>
  <c r="V1406" i="4" s="1"/>
  <c r="V1456" i="4" s="1"/>
  <c r="V53" i="7"/>
  <c r="V103" i="7" s="1"/>
  <c r="V153" i="7" s="1"/>
  <c r="V203" i="7" s="1"/>
  <c r="V253" i="7" s="1"/>
  <c r="V303" i="7" s="1"/>
  <c r="V353" i="7" s="1"/>
  <c r="V403" i="7" s="1"/>
  <c r="V453" i="7" s="1"/>
  <c r="V503" i="7" s="1"/>
  <c r="V553" i="7" s="1"/>
  <c r="V603" i="7" s="1"/>
  <c r="V653" i="7" s="1"/>
  <c r="V703" i="7" s="1"/>
  <c r="V753" i="7" s="1"/>
  <c r="V803" i="7" s="1"/>
  <c r="V853" i="7" s="1"/>
  <c r="V903" i="7" s="1"/>
  <c r="V953" i="7" s="1"/>
  <c r="V1003" i="7" s="1"/>
  <c r="V1053" i="7" s="1"/>
  <c r="V1103" i="7" s="1"/>
  <c r="V1153" i="7" s="1"/>
  <c r="V1203" i="7" s="1"/>
  <c r="V1253" i="7" s="1"/>
  <c r="V1303" i="7" s="1"/>
  <c r="V1353" i="7" s="1"/>
  <c r="V1403" i="7" s="1"/>
  <c r="V1453" i="7" s="1"/>
  <c r="V54" i="7"/>
  <c r="V104" i="7" s="1"/>
  <c r="V154" i="7" s="1"/>
  <c r="V204" i="7" s="1"/>
  <c r="V254" i="7" s="1"/>
  <c r="V304" i="7" s="1"/>
  <c r="V354" i="7" s="1"/>
  <c r="V404" i="7" s="1"/>
  <c r="V454" i="7" s="1"/>
  <c r="V504" i="7" s="1"/>
  <c r="V554" i="7" s="1"/>
  <c r="V604" i="7" s="1"/>
  <c r="V654" i="7" s="1"/>
  <c r="V704" i="7" s="1"/>
  <c r="V754" i="7" s="1"/>
  <c r="V804" i="7" s="1"/>
  <c r="V854" i="7" s="1"/>
  <c r="V904" i="7" s="1"/>
  <c r="V954" i="7" s="1"/>
  <c r="V1004" i="7" s="1"/>
  <c r="V1054" i="7" s="1"/>
  <c r="V1104" i="7" s="1"/>
  <c r="V1154" i="7" s="1"/>
  <c r="V1204" i="7" s="1"/>
  <c r="V1254" i="7" s="1"/>
  <c r="V1304" i="7" s="1"/>
  <c r="V1354" i="7" s="1"/>
  <c r="V1404" i="7" s="1"/>
  <c r="V1454" i="7" s="1"/>
  <c r="V55" i="7"/>
  <c r="V105" i="7" s="1"/>
  <c r="V155" i="7" s="1"/>
  <c r="V205" i="7" s="1"/>
  <c r="V255" i="7" s="1"/>
  <c r="V305" i="7" s="1"/>
  <c r="V355" i="7" s="1"/>
  <c r="V405" i="7" s="1"/>
  <c r="V455" i="7" s="1"/>
  <c r="V505" i="7" s="1"/>
  <c r="V555" i="7" s="1"/>
  <c r="V605" i="7" s="1"/>
  <c r="V655" i="7" s="1"/>
  <c r="V705" i="7" s="1"/>
  <c r="V755" i="7" s="1"/>
  <c r="V805" i="7" s="1"/>
  <c r="V855" i="7" s="1"/>
  <c r="V905" i="7" s="1"/>
  <c r="V955" i="7" s="1"/>
  <c r="V1005" i="7" s="1"/>
  <c r="V1055" i="7" s="1"/>
  <c r="V1105" i="7" s="1"/>
  <c r="V1155" i="7" s="1"/>
  <c r="V1205" i="7" s="1"/>
  <c r="V1255" i="7" s="1"/>
  <c r="V1305" i="7" s="1"/>
  <c r="V1355" i="7" s="1"/>
  <c r="V1405" i="7" s="1"/>
  <c r="V1455" i="7" s="1"/>
  <c r="V56" i="7"/>
  <c r="V106" i="7" s="1"/>
  <c r="V156" i="7" s="1"/>
  <c r="V206" i="7" s="1"/>
  <c r="V256" i="7" s="1"/>
  <c r="V306" i="7" s="1"/>
  <c r="V356" i="7" s="1"/>
  <c r="V406" i="7" s="1"/>
  <c r="V456" i="7" s="1"/>
  <c r="V506" i="7" s="1"/>
  <c r="V556" i="7" s="1"/>
  <c r="V606" i="7" s="1"/>
  <c r="V656" i="7" s="1"/>
  <c r="V706" i="7" s="1"/>
  <c r="V756" i="7" s="1"/>
  <c r="V806" i="7" s="1"/>
  <c r="V856" i="7" s="1"/>
  <c r="V906" i="7" s="1"/>
  <c r="V956" i="7" s="1"/>
  <c r="V1006" i="7" s="1"/>
  <c r="V1056" i="7" s="1"/>
  <c r="V1106" i="7" s="1"/>
  <c r="V1156" i="7" s="1"/>
  <c r="V1206" i="7" s="1"/>
  <c r="V1256" i="7" s="1"/>
  <c r="V1306" i="7" s="1"/>
  <c r="V1356" i="7" s="1"/>
  <c r="V1406" i="7" s="1"/>
  <c r="V1456" i="7" s="1"/>
  <c r="V53" i="8"/>
  <c r="V103" i="8" s="1"/>
  <c r="V153" i="8" s="1"/>
  <c r="V203" i="8" s="1"/>
  <c r="V253" i="8" s="1"/>
  <c r="V303" i="8" s="1"/>
  <c r="V353" i="8" s="1"/>
  <c r="V403" i="8" s="1"/>
  <c r="V453" i="8" s="1"/>
  <c r="V503" i="8" s="1"/>
  <c r="V553" i="8" s="1"/>
  <c r="V603" i="8" s="1"/>
  <c r="V653" i="8" s="1"/>
  <c r="V703" i="8" s="1"/>
  <c r="V753" i="8" s="1"/>
  <c r="V803" i="8" s="1"/>
  <c r="V853" i="8" s="1"/>
  <c r="V903" i="8" s="1"/>
  <c r="V953" i="8" s="1"/>
  <c r="V1003" i="8" s="1"/>
  <c r="V1053" i="8" s="1"/>
  <c r="V1103" i="8" s="1"/>
  <c r="V1153" i="8" s="1"/>
  <c r="V1203" i="8" s="1"/>
  <c r="V1253" i="8" s="1"/>
  <c r="V1303" i="8" s="1"/>
  <c r="V1353" i="8" s="1"/>
  <c r="V1403" i="8" s="1"/>
  <c r="V1453" i="8" s="1"/>
  <c r="V54" i="8"/>
  <c r="V104" i="8" s="1"/>
  <c r="V154" i="8" s="1"/>
  <c r="V204" i="8" s="1"/>
  <c r="V254" i="8" s="1"/>
  <c r="V304" i="8" s="1"/>
  <c r="V354" i="8" s="1"/>
  <c r="V404" i="8" s="1"/>
  <c r="V454" i="8" s="1"/>
  <c r="V504" i="8" s="1"/>
  <c r="V554" i="8" s="1"/>
  <c r="V604" i="8" s="1"/>
  <c r="V654" i="8" s="1"/>
  <c r="V704" i="8" s="1"/>
  <c r="V754" i="8" s="1"/>
  <c r="V804" i="8" s="1"/>
  <c r="V854" i="8" s="1"/>
  <c r="V904" i="8" s="1"/>
  <c r="V954" i="8" s="1"/>
  <c r="V1004" i="8" s="1"/>
  <c r="V1054" i="8" s="1"/>
  <c r="V1104" i="8" s="1"/>
  <c r="V1154" i="8" s="1"/>
  <c r="V1204" i="8" s="1"/>
  <c r="V1254" i="8" s="1"/>
  <c r="V1304" i="8" s="1"/>
  <c r="V1354" i="8" s="1"/>
  <c r="V1404" i="8" s="1"/>
  <c r="V1454" i="8" s="1"/>
  <c r="V55" i="8"/>
  <c r="V105" i="8" s="1"/>
  <c r="V155" i="8" s="1"/>
  <c r="V205" i="8" s="1"/>
  <c r="V255" i="8" s="1"/>
  <c r="V305" i="8" s="1"/>
  <c r="V355" i="8" s="1"/>
  <c r="V405" i="8" s="1"/>
  <c r="V455" i="8" s="1"/>
  <c r="V505" i="8" s="1"/>
  <c r="V555" i="8" s="1"/>
  <c r="V605" i="8" s="1"/>
  <c r="V655" i="8" s="1"/>
  <c r="V705" i="8" s="1"/>
  <c r="V755" i="8" s="1"/>
  <c r="V805" i="8" s="1"/>
  <c r="V855" i="8" s="1"/>
  <c r="V905" i="8" s="1"/>
  <c r="V955" i="8" s="1"/>
  <c r="V1005" i="8" s="1"/>
  <c r="V1055" i="8" s="1"/>
  <c r="V1105" i="8" s="1"/>
  <c r="V1155" i="8" s="1"/>
  <c r="V1205" i="8" s="1"/>
  <c r="V1255" i="8" s="1"/>
  <c r="V1305" i="8" s="1"/>
  <c r="V1355" i="8" s="1"/>
  <c r="V1405" i="8" s="1"/>
  <c r="V1455" i="8" s="1"/>
  <c r="V56" i="8"/>
  <c r="V106" i="8" s="1"/>
  <c r="V156" i="8" s="1"/>
  <c r="V206" i="8" s="1"/>
  <c r="V256" i="8" s="1"/>
  <c r="V306" i="8" s="1"/>
  <c r="V356" i="8" s="1"/>
  <c r="V406" i="8" s="1"/>
  <c r="V456" i="8" s="1"/>
  <c r="V506" i="8" s="1"/>
  <c r="V556" i="8" s="1"/>
  <c r="V606" i="8" s="1"/>
  <c r="V656" i="8" s="1"/>
  <c r="V706" i="8" s="1"/>
  <c r="V756" i="8" s="1"/>
  <c r="V806" i="8" s="1"/>
  <c r="V856" i="8" s="1"/>
  <c r="V906" i="8" s="1"/>
  <c r="V956" i="8" s="1"/>
  <c r="V1006" i="8" s="1"/>
  <c r="V1056" i="8" s="1"/>
  <c r="V1106" i="8" s="1"/>
  <c r="V1156" i="8" s="1"/>
  <c r="V1206" i="8" s="1"/>
  <c r="V1256" i="8" s="1"/>
  <c r="V1306" i="8" s="1"/>
  <c r="V1356" i="8" s="1"/>
  <c r="V1406" i="8" s="1"/>
  <c r="V1456" i="8" s="1"/>
  <c r="V53" i="9"/>
  <c r="V103" i="9" s="1"/>
  <c r="V153" i="9" s="1"/>
  <c r="V203" i="9" s="1"/>
  <c r="V253" i="9" s="1"/>
  <c r="V303" i="9" s="1"/>
  <c r="V353" i="9" s="1"/>
  <c r="V403" i="9" s="1"/>
  <c r="V453" i="9" s="1"/>
  <c r="V503" i="9" s="1"/>
  <c r="V553" i="9" s="1"/>
  <c r="V603" i="9" s="1"/>
  <c r="V653" i="9" s="1"/>
  <c r="V703" i="9" s="1"/>
  <c r="V753" i="9" s="1"/>
  <c r="V803" i="9" s="1"/>
  <c r="V853" i="9" s="1"/>
  <c r="V903" i="9" s="1"/>
  <c r="V953" i="9" s="1"/>
  <c r="V1003" i="9" s="1"/>
  <c r="V1053" i="9" s="1"/>
  <c r="V1103" i="9" s="1"/>
  <c r="V1153" i="9" s="1"/>
  <c r="V1203" i="9" s="1"/>
  <c r="V1253" i="9" s="1"/>
  <c r="V1303" i="9" s="1"/>
  <c r="V1353" i="9" s="1"/>
  <c r="V1403" i="9" s="1"/>
  <c r="V1453" i="9" s="1"/>
  <c r="V54" i="9"/>
  <c r="V104" i="9" s="1"/>
  <c r="V154" i="9" s="1"/>
  <c r="V204" i="9" s="1"/>
  <c r="V254" i="9" s="1"/>
  <c r="V304" i="9" s="1"/>
  <c r="V354" i="9" s="1"/>
  <c r="V404" i="9" s="1"/>
  <c r="V454" i="9" s="1"/>
  <c r="V504" i="9" s="1"/>
  <c r="V554" i="9" s="1"/>
  <c r="V604" i="9" s="1"/>
  <c r="V654" i="9" s="1"/>
  <c r="V704" i="9" s="1"/>
  <c r="V754" i="9" s="1"/>
  <c r="V804" i="9" s="1"/>
  <c r="V854" i="9" s="1"/>
  <c r="V904" i="9" s="1"/>
  <c r="V954" i="9" s="1"/>
  <c r="V1004" i="9" s="1"/>
  <c r="V1054" i="9" s="1"/>
  <c r="V1104" i="9" s="1"/>
  <c r="V1154" i="9" s="1"/>
  <c r="V1204" i="9" s="1"/>
  <c r="V1254" i="9" s="1"/>
  <c r="V1304" i="9" s="1"/>
  <c r="V1354" i="9" s="1"/>
  <c r="V1404" i="9" s="1"/>
  <c r="V1454" i="9" s="1"/>
  <c r="V55" i="9"/>
  <c r="V105" i="9" s="1"/>
  <c r="V155" i="9" s="1"/>
  <c r="V205" i="9" s="1"/>
  <c r="V255" i="9" s="1"/>
  <c r="V305" i="9" s="1"/>
  <c r="V355" i="9" s="1"/>
  <c r="V405" i="9" s="1"/>
  <c r="V455" i="9" s="1"/>
  <c r="V505" i="9" s="1"/>
  <c r="V555" i="9" s="1"/>
  <c r="V605" i="9" s="1"/>
  <c r="V655" i="9" s="1"/>
  <c r="V705" i="9" s="1"/>
  <c r="V755" i="9" s="1"/>
  <c r="V805" i="9" s="1"/>
  <c r="V855" i="9" s="1"/>
  <c r="V905" i="9" s="1"/>
  <c r="V955" i="9" s="1"/>
  <c r="V1005" i="9" s="1"/>
  <c r="V1055" i="9" s="1"/>
  <c r="V1105" i="9" s="1"/>
  <c r="V1155" i="9" s="1"/>
  <c r="V1205" i="9" s="1"/>
  <c r="V1255" i="9" s="1"/>
  <c r="V1305" i="9" s="1"/>
  <c r="V1355" i="9" s="1"/>
  <c r="V1405" i="9" s="1"/>
  <c r="V1455" i="9" s="1"/>
  <c r="V56" i="9"/>
  <c r="V106" i="9" s="1"/>
  <c r="V156" i="9" s="1"/>
  <c r="V206" i="9" s="1"/>
  <c r="V256" i="9" s="1"/>
  <c r="V306" i="9" s="1"/>
  <c r="V356" i="9" s="1"/>
  <c r="V406" i="9" s="1"/>
  <c r="V456" i="9" s="1"/>
  <c r="V506" i="9" s="1"/>
  <c r="V556" i="9" s="1"/>
  <c r="V606" i="9" s="1"/>
  <c r="V656" i="9" s="1"/>
  <c r="V706" i="9" s="1"/>
  <c r="V756" i="9" s="1"/>
  <c r="V806" i="9" s="1"/>
  <c r="V856" i="9" s="1"/>
  <c r="V906" i="9" s="1"/>
  <c r="V956" i="9" s="1"/>
  <c r="V1006" i="9" s="1"/>
  <c r="V1056" i="9" s="1"/>
  <c r="V1106" i="9" s="1"/>
  <c r="V1156" i="9" s="1"/>
  <c r="V1206" i="9" s="1"/>
  <c r="V1256" i="9" s="1"/>
  <c r="V1306" i="9" s="1"/>
  <c r="V1356" i="9" s="1"/>
  <c r="V1406" i="9" s="1"/>
  <c r="V1456" i="9" s="1"/>
  <c r="V53" i="5"/>
  <c r="V103" i="5" s="1"/>
  <c r="V153" i="5" s="1"/>
  <c r="V203" i="5" s="1"/>
  <c r="V253" i="5" s="1"/>
  <c r="V303" i="5" s="1"/>
  <c r="V353" i="5" s="1"/>
  <c r="V403" i="5" s="1"/>
  <c r="V453" i="5" s="1"/>
  <c r="V503" i="5" s="1"/>
  <c r="V553" i="5" s="1"/>
  <c r="V603" i="5" s="1"/>
  <c r="V653" i="5" s="1"/>
  <c r="V703" i="5" s="1"/>
  <c r="V753" i="5" s="1"/>
  <c r="V803" i="5" s="1"/>
  <c r="V853" i="5" s="1"/>
  <c r="V903" i="5" s="1"/>
  <c r="V953" i="5" s="1"/>
  <c r="V1003" i="5" s="1"/>
  <c r="V1053" i="5" s="1"/>
  <c r="V1103" i="5" s="1"/>
  <c r="V1153" i="5" s="1"/>
  <c r="V1203" i="5" s="1"/>
  <c r="V1253" i="5" s="1"/>
  <c r="V1303" i="5" s="1"/>
  <c r="V1353" i="5" s="1"/>
  <c r="V1403" i="5" s="1"/>
  <c r="V1453" i="5" s="1"/>
  <c r="V54" i="5"/>
  <c r="V104" i="5" s="1"/>
  <c r="V154" i="5" s="1"/>
  <c r="V204" i="5" s="1"/>
  <c r="V254" i="5" s="1"/>
  <c r="V304" i="5" s="1"/>
  <c r="V354" i="5" s="1"/>
  <c r="V404" i="5" s="1"/>
  <c r="V454" i="5" s="1"/>
  <c r="V504" i="5" s="1"/>
  <c r="V554" i="5" s="1"/>
  <c r="V604" i="5" s="1"/>
  <c r="V654" i="5" s="1"/>
  <c r="V704" i="5" s="1"/>
  <c r="V754" i="5" s="1"/>
  <c r="V804" i="5" s="1"/>
  <c r="V854" i="5" s="1"/>
  <c r="V904" i="5" s="1"/>
  <c r="V954" i="5" s="1"/>
  <c r="V1004" i="5" s="1"/>
  <c r="V1054" i="5" s="1"/>
  <c r="V1104" i="5" s="1"/>
  <c r="V1154" i="5" s="1"/>
  <c r="V1204" i="5" s="1"/>
  <c r="V1254" i="5" s="1"/>
  <c r="V1304" i="5" s="1"/>
  <c r="V1354" i="5" s="1"/>
  <c r="V1404" i="5" s="1"/>
  <c r="V1454" i="5" s="1"/>
  <c r="V55" i="5"/>
  <c r="V105" i="5" s="1"/>
  <c r="V155" i="5" s="1"/>
  <c r="V205" i="5" s="1"/>
  <c r="V255" i="5" s="1"/>
  <c r="V305" i="5" s="1"/>
  <c r="V355" i="5" s="1"/>
  <c r="V405" i="5" s="1"/>
  <c r="V455" i="5" s="1"/>
  <c r="V505" i="5" s="1"/>
  <c r="V555" i="5" s="1"/>
  <c r="V605" i="5" s="1"/>
  <c r="V655" i="5" s="1"/>
  <c r="V705" i="5" s="1"/>
  <c r="V755" i="5" s="1"/>
  <c r="V805" i="5" s="1"/>
  <c r="V855" i="5" s="1"/>
  <c r="V905" i="5" s="1"/>
  <c r="V955" i="5" s="1"/>
  <c r="V1005" i="5" s="1"/>
  <c r="V1055" i="5" s="1"/>
  <c r="V1105" i="5" s="1"/>
  <c r="V1155" i="5" s="1"/>
  <c r="V1205" i="5" s="1"/>
  <c r="V1255" i="5" s="1"/>
  <c r="V1305" i="5" s="1"/>
  <c r="V1355" i="5" s="1"/>
  <c r="V1405" i="5" s="1"/>
  <c r="V1455" i="5" s="1"/>
  <c r="V56" i="5"/>
  <c r="V106" i="5" s="1"/>
  <c r="V156" i="5" s="1"/>
  <c r="V206" i="5" s="1"/>
  <c r="V256" i="5" s="1"/>
  <c r="V306" i="5" s="1"/>
  <c r="V356" i="5" s="1"/>
  <c r="V406" i="5" s="1"/>
  <c r="V456" i="5" s="1"/>
  <c r="V506" i="5" s="1"/>
  <c r="V556" i="5" s="1"/>
  <c r="V606" i="5" s="1"/>
  <c r="V656" i="5" s="1"/>
  <c r="V706" i="5" s="1"/>
  <c r="V756" i="5" s="1"/>
  <c r="V806" i="5" s="1"/>
  <c r="V856" i="5" s="1"/>
  <c r="V906" i="5" s="1"/>
  <c r="V956" i="5" s="1"/>
  <c r="V1006" i="5" s="1"/>
  <c r="V1056" i="5" s="1"/>
  <c r="V1106" i="5" s="1"/>
  <c r="V1156" i="5" s="1"/>
  <c r="V1206" i="5" s="1"/>
  <c r="V1256" i="5" s="1"/>
  <c r="V1306" i="5" s="1"/>
  <c r="V1356" i="5" s="1"/>
  <c r="V1406" i="5" s="1"/>
  <c r="V1456" i="5" s="1"/>
  <c r="T56" i="5"/>
  <c r="D1545" i="5" s="1"/>
  <c r="T56" i="7"/>
  <c r="D1545" i="7" s="1"/>
  <c r="T56" i="8"/>
  <c r="D1545" i="8" s="1"/>
  <c r="T56" i="9"/>
  <c r="D1545" i="9" s="1"/>
  <c r="T6" i="5"/>
  <c r="D1543" i="5" s="1"/>
  <c r="T6" i="7"/>
  <c r="D1543" i="7" s="1"/>
  <c r="T6" i="8"/>
  <c r="D1543" i="8" s="1"/>
  <c r="T6" i="9"/>
  <c r="D1543" i="9" s="1"/>
  <c r="T6" i="4"/>
  <c r="D1543" i="4" s="1"/>
  <c r="C1545" i="4"/>
  <c r="C1547" i="4" s="1"/>
  <c r="C1549" i="4" s="1"/>
  <c r="C1551" i="4" s="1"/>
  <c r="C1553" i="4" s="1"/>
  <c r="C1555" i="4" s="1"/>
  <c r="C1557" i="4" s="1"/>
  <c r="C1559" i="4" s="1"/>
  <c r="C1561" i="4" s="1"/>
  <c r="C1563" i="4" s="1"/>
  <c r="C1565" i="4" s="1"/>
  <c r="C1567" i="4" s="1"/>
  <c r="C1569" i="4" s="1"/>
  <c r="C1571" i="4" s="1"/>
  <c r="C1573" i="4" s="1"/>
  <c r="C1575" i="4" s="1"/>
  <c r="C1577" i="4" s="1"/>
  <c r="C1579" i="4" s="1"/>
  <c r="C1581" i="4" s="1"/>
  <c r="C1583" i="4" s="1"/>
  <c r="C1585" i="4" s="1"/>
  <c r="C1587" i="4" s="1"/>
  <c r="C1589" i="4" s="1"/>
  <c r="C1591" i="4" s="1"/>
  <c r="C1593" i="4" s="1"/>
  <c r="C1595" i="4" s="1"/>
  <c r="C1597" i="4" s="1"/>
  <c r="C1599" i="4" s="1"/>
  <c r="C1601" i="4" s="1"/>
  <c r="B1537" i="4"/>
  <c r="B1538" i="4" s="1"/>
  <c r="B1539" i="4" s="1"/>
  <c r="B1540" i="4" s="1"/>
  <c r="B1541" i="4" s="1"/>
  <c r="B1542" i="4" s="1"/>
  <c r="B1543" i="4" s="1"/>
  <c r="B1544" i="4" s="1"/>
  <c r="B1545" i="4" s="1"/>
  <c r="B1546" i="4" s="1"/>
  <c r="B1547" i="4" s="1"/>
  <c r="B1548" i="4" s="1"/>
  <c r="B1549" i="4" s="1"/>
  <c r="B1550" i="4" s="1"/>
  <c r="B1551" i="4" s="1"/>
  <c r="B1552" i="4" s="1"/>
  <c r="B1553" i="4" s="1"/>
  <c r="B1554" i="4" s="1"/>
  <c r="B1555" i="4" s="1"/>
  <c r="B1556" i="4" s="1"/>
  <c r="B1557" i="4" s="1"/>
  <c r="B1558" i="4" s="1"/>
  <c r="B1559" i="4" s="1"/>
  <c r="B1560" i="4" s="1"/>
  <c r="B1561" i="4" s="1"/>
  <c r="B1562" i="4" s="1"/>
  <c r="B1563" i="4" s="1"/>
  <c r="B1564" i="4" s="1"/>
  <c r="B1565" i="4" s="1"/>
  <c r="B1566" i="4" s="1"/>
  <c r="B1567" i="4" s="1"/>
  <c r="B1568" i="4" s="1"/>
  <c r="B1569" i="4" s="1"/>
  <c r="B1570" i="4" s="1"/>
  <c r="B1571" i="4" s="1"/>
  <c r="B1572" i="4" s="1"/>
  <c r="B1573" i="4" s="1"/>
  <c r="B1574" i="4" s="1"/>
  <c r="B1575" i="4" s="1"/>
  <c r="B1576" i="4" s="1"/>
  <c r="B1577" i="4" s="1"/>
  <c r="B1578" i="4" s="1"/>
  <c r="B1579" i="4" s="1"/>
  <c r="B1580" i="4" s="1"/>
  <c r="B1581" i="4" s="1"/>
  <c r="B1582" i="4" s="1"/>
  <c r="B1583" i="4" s="1"/>
  <c r="B1584" i="4" s="1"/>
  <c r="B1585" i="4" s="1"/>
  <c r="B1586" i="4" s="1"/>
  <c r="B1587" i="4" s="1"/>
  <c r="B1588" i="4" s="1"/>
  <c r="B1589" i="4" s="1"/>
  <c r="B1590" i="4" s="1"/>
  <c r="B1591" i="4" s="1"/>
  <c r="B1592" i="4" s="1"/>
  <c r="B1593" i="4" s="1"/>
  <c r="B1594" i="4" s="1"/>
  <c r="B1595" i="4" s="1"/>
  <c r="B1596" i="4" s="1"/>
  <c r="B1597" i="4" s="1"/>
  <c r="B1598" i="4" s="1"/>
  <c r="B1599" i="4" s="1"/>
  <c r="B1600" i="4" s="1"/>
  <c r="B1601" i="4" s="1"/>
  <c r="B1602" i="4" s="1"/>
  <c r="A1537" i="4"/>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G25" i="3"/>
  <c r="A1503" i="5"/>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03" i="8"/>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03" i="9"/>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03" i="4"/>
  <c r="T26" i="7"/>
  <c r="T8" i="8"/>
  <c r="N8" i="8" s="1"/>
  <c r="N58" i="4"/>
  <c r="N58" i="5"/>
  <c r="N8" i="4"/>
  <c r="N8" i="5"/>
  <c r="N58" i="9"/>
  <c r="N8" i="9"/>
  <c r="I58" i="4"/>
  <c r="I58" i="5"/>
  <c r="I8" i="4"/>
  <c r="I8" i="5"/>
  <c r="I58" i="9"/>
  <c r="I8" i="9"/>
  <c r="I58" i="8"/>
  <c r="I8" i="8"/>
  <c r="T8" i="7"/>
  <c r="N8" i="7" s="1"/>
  <c r="I58" i="7"/>
  <c r="I8" i="7"/>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J6" i="13"/>
  <c r="J5" i="13"/>
  <c r="J350" i="12"/>
  <c r="J349" i="12"/>
  <c r="J348" i="12"/>
  <c r="J347" i="12"/>
  <c r="J346" i="12"/>
  <c r="J345" i="12"/>
  <c r="J344" i="12"/>
  <c r="J343" i="12"/>
  <c r="J342" i="12"/>
  <c r="J341" i="12"/>
  <c r="J340" i="12"/>
  <c r="J339" i="12"/>
  <c r="J338" i="12"/>
  <c r="J337" i="12"/>
  <c r="J336" i="12"/>
  <c r="J335" i="12"/>
  <c r="J334" i="12"/>
  <c r="J333"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B9" i="13"/>
  <c r="B13" i="13" s="1"/>
  <c r="B17" i="13" s="1"/>
  <c r="B21" i="13" s="1"/>
  <c r="B25" i="13" s="1"/>
  <c r="B29" i="13" s="1"/>
  <c r="B38" i="13" s="1"/>
  <c r="B42" i="13" s="1"/>
  <c r="B46" i="13" s="1"/>
  <c r="B50" i="13" s="1"/>
  <c r="B54" i="13" s="1"/>
  <c r="B58" i="13" s="1"/>
  <c r="B62" i="13" s="1"/>
  <c r="B71" i="13" s="1"/>
  <c r="B75" i="13" s="1"/>
  <c r="B79" i="13" s="1"/>
  <c r="B83" i="13" s="1"/>
  <c r="B87" i="13" s="1"/>
  <c r="B91" i="13" s="1"/>
  <c r="B95" i="13" s="1"/>
  <c r="B104" i="13" s="1"/>
  <c r="B108" i="13" s="1"/>
  <c r="B112" i="13" s="1"/>
  <c r="B116" i="13" s="1"/>
  <c r="B120" i="13" s="1"/>
  <c r="B124" i="13" s="1"/>
  <c r="B128" i="13" s="1"/>
  <c r="B8" i="12"/>
  <c r="B11" i="12" s="1"/>
  <c r="B14" i="12" s="1"/>
  <c r="B17" i="12" s="1"/>
  <c r="B20" i="12" s="1"/>
  <c r="B23" i="12" s="1"/>
  <c r="B26" i="12" s="1"/>
  <c r="B29" i="12" s="1"/>
  <c r="B32" i="12" s="1"/>
  <c r="B38" i="12" s="1"/>
  <c r="B41" i="12" s="1"/>
  <c r="B44" i="12" s="1"/>
  <c r="B47" i="12" s="1"/>
  <c r="B50" i="12" s="1"/>
  <c r="B53" i="12" s="1"/>
  <c r="B56" i="12" s="1"/>
  <c r="B59" i="12" s="1"/>
  <c r="B62" i="12" s="1"/>
  <c r="B65" i="12" s="1"/>
  <c r="B71" i="12" s="1"/>
  <c r="B74" i="12" s="1"/>
  <c r="B77" i="12" s="1"/>
  <c r="B80" i="12" s="1"/>
  <c r="B83" i="12" s="1"/>
  <c r="B86" i="12" s="1"/>
  <c r="B89" i="12" s="1"/>
  <c r="B92" i="12" s="1"/>
  <c r="B95" i="12" s="1"/>
  <c r="B98" i="12" s="1"/>
  <c r="B104" i="12" s="1"/>
  <c r="B107" i="12" s="1"/>
  <c r="B110" i="12" s="1"/>
  <c r="B113" i="12" s="1"/>
  <c r="B116" i="12" s="1"/>
  <c r="B119" i="12" s="1"/>
  <c r="B122" i="12" s="1"/>
  <c r="B125" i="12" s="1"/>
  <c r="B128" i="12" s="1"/>
  <c r="B131" i="12" s="1"/>
  <c r="B137" i="12" s="1"/>
  <c r="B140" i="12" s="1"/>
  <c r="B143" i="12" s="1"/>
  <c r="B146" i="12" s="1"/>
  <c r="B149" i="12" s="1"/>
  <c r="B152" i="12" s="1"/>
  <c r="B155" i="12" s="1"/>
  <c r="B158" i="12" s="1"/>
  <c r="B161" i="12" s="1"/>
  <c r="B164" i="12" s="1"/>
  <c r="B170" i="12" s="1"/>
  <c r="B173" i="12" s="1"/>
  <c r="B176" i="12" s="1"/>
  <c r="B179" i="12" s="1"/>
  <c r="B182" i="12" s="1"/>
  <c r="B185" i="12" s="1"/>
  <c r="B188" i="12" s="1"/>
  <c r="B191" i="12" s="1"/>
  <c r="B194" i="12" s="1"/>
  <c r="B197" i="12" s="1"/>
  <c r="B203" i="12" s="1"/>
  <c r="B206" i="12" s="1"/>
  <c r="B209" i="12" s="1"/>
  <c r="B212" i="12" s="1"/>
  <c r="B215" i="12" s="1"/>
  <c r="B218" i="12" s="1"/>
  <c r="B221" i="12" s="1"/>
  <c r="B224" i="12" s="1"/>
  <c r="B227" i="12" s="1"/>
  <c r="B230" i="12" s="1"/>
  <c r="B236" i="12" s="1"/>
  <c r="B239" i="12" s="1"/>
  <c r="B242" i="12" s="1"/>
  <c r="B245" i="12" s="1"/>
  <c r="B248" i="12" s="1"/>
  <c r="B251" i="12" s="1"/>
  <c r="B254" i="12" s="1"/>
  <c r="B257" i="12" s="1"/>
  <c r="B260" i="12" s="1"/>
  <c r="B263" i="12" s="1"/>
  <c r="B269" i="12" s="1"/>
  <c r="B272" i="12" s="1"/>
  <c r="B275" i="12" s="1"/>
  <c r="B278" i="12" s="1"/>
  <c r="B281" i="12" s="1"/>
  <c r="B284" i="12" s="1"/>
  <c r="B287" i="12" s="1"/>
  <c r="B290" i="12" s="1"/>
  <c r="B293" i="12" s="1"/>
  <c r="B296" i="12" s="1"/>
  <c r="B302" i="12" s="1"/>
  <c r="B305" i="12" s="1"/>
  <c r="B308" i="12" s="1"/>
  <c r="B311" i="12" s="1"/>
  <c r="B314" i="12" s="1"/>
  <c r="B317" i="12" s="1"/>
  <c r="B320" i="12" s="1"/>
  <c r="B323" i="12" s="1"/>
  <c r="B326" i="12" s="1"/>
  <c r="B329" i="12" s="1"/>
  <c r="A70" i="13" l="1"/>
  <c r="A69" i="13" s="1"/>
  <c r="A68" i="13" s="1"/>
  <c r="L1524" i="5"/>
  <c r="L1521" i="4"/>
  <c r="L1527" i="4"/>
  <c r="L1515" i="9"/>
  <c r="L1521" i="9"/>
  <c r="L1527" i="9"/>
  <c r="L1515" i="8"/>
  <c r="L1521" i="8"/>
  <c r="L1527" i="8"/>
  <c r="L1515" i="7"/>
  <c r="L1521" i="7"/>
  <c r="L1527" i="7"/>
  <c r="AR322" i="12"/>
  <c r="L1520" i="4"/>
  <c r="L1526" i="4"/>
  <c r="L1514" i="9"/>
  <c r="L1520" i="9"/>
  <c r="L1526" i="9"/>
  <c r="L1514" i="8"/>
  <c r="L1520" i="8"/>
  <c r="L1526" i="8"/>
  <c r="L1514" i="7"/>
  <c r="L1520" i="7"/>
  <c r="L1514" i="5"/>
  <c r="L1520" i="5"/>
  <c r="AS131" i="12"/>
  <c r="AS248" i="12"/>
  <c r="AQ202" i="12"/>
  <c r="H1479" i="5"/>
  <c r="H1480" i="5" s="1"/>
  <c r="L1518" i="4"/>
  <c r="L1524" i="4"/>
  <c r="L1518" i="9"/>
  <c r="L1524" i="9"/>
  <c r="L1530" i="8"/>
  <c r="L1518" i="7"/>
  <c r="L1530" i="7"/>
  <c r="AS328" i="12"/>
  <c r="AS251" i="12"/>
  <c r="AQ322" i="12"/>
  <c r="AQ317" i="12"/>
  <c r="AQ136" i="12"/>
  <c r="AS148" i="12"/>
  <c r="AQ177" i="12"/>
  <c r="AS3" i="12"/>
  <c r="AQ53" i="12"/>
  <c r="AS201" i="12"/>
  <c r="L1530" i="4"/>
  <c r="L1530" i="9"/>
  <c r="L1518" i="8"/>
  <c r="L1524" i="8"/>
  <c r="L1524" i="7"/>
  <c r="L1518" i="5"/>
  <c r="L1530" i="5"/>
  <c r="AS52" i="12"/>
  <c r="AS121" i="12"/>
  <c r="AS316" i="12"/>
  <c r="AS124" i="12"/>
  <c r="AS181" i="12"/>
  <c r="AS55" i="12"/>
  <c r="AS184" i="12"/>
  <c r="AS253" i="12"/>
  <c r="AS58" i="12"/>
  <c r="AS135" i="12"/>
  <c r="AS190" i="12"/>
  <c r="AS256" i="12"/>
  <c r="L1526" i="7"/>
  <c r="L1526" i="5"/>
  <c r="AS61" i="12"/>
  <c r="AS193" i="12"/>
  <c r="AS259" i="12"/>
  <c r="AS322" i="12"/>
  <c r="AS76" i="12"/>
  <c r="AS274" i="12"/>
  <c r="AS325" i="12"/>
  <c r="AS82" i="12"/>
  <c r="AS286" i="12"/>
  <c r="AS88" i="12"/>
  <c r="AS151" i="12"/>
  <c r="AS211" i="12"/>
  <c r="AQ287" i="12"/>
  <c r="AS19" i="12"/>
  <c r="AQ89" i="12"/>
  <c r="AS157" i="12"/>
  <c r="AS214" i="12"/>
  <c r="AS289" i="12"/>
  <c r="T1535" i="4"/>
  <c r="T1535" i="9"/>
  <c r="T1535" i="8"/>
  <c r="T1535" i="7"/>
  <c r="T1535" i="5"/>
  <c r="AS22" i="12"/>
  <c r="AS91" i="12"/>
  <c r="AQ164" i="12"/>
  <c r="AS217" i="12"/>
  <c r="AR291" i="12"/>
  <c r="AS25" i="12"/>
  <c r="AS94" i="12"/>
  <c r="AS164" i="12"/>
  <c r="AS220" i="12"/>
  <c r="AS292" i="12"/>
  <c r="AS28" i="12"/>
  <c r="AQ103" i="12"/>
  <c r="AS168" i="12"/>
  <c r="AS295" i="12"/>
  <c r="AS17" i="12"/>
  <c r="H1379" i="5"/>
  <c r="H1380" i="5" s="1"/>
  <c r="H1479" i="8"/>
  <c r="H1480" i="8" s="1"/>
  <c r="AR61" i="12"/>
  <c r="AS102" i="12"/>
  <c r="AS143" i="12"/>
  <c r="AS257" i="12"/>
  <c r="AR259" i="12"/>
  <c r="AQ293" i="12"/>
  <c r="AQ17" i="12"/>
  <c r="AS26" i="12"/>
  <c r="AS69" i="12"/>
  <c r="AQ152" i="12"/>
  <c r="AS222" i="12"/>
  <c r="AS267" i="12"/>
  <c r="AQ122" i="12"/>
  <c r="AS191" i="12"/>
  <c r="AS269" i="12"/>
  <c r="AQ36" i="12"/>
  <c r="AQ158" i="12"/>
  <c r="AQ224" i="12"/>
  <c r="AS38" i="12"/>
  <c r="AQ83" i="12"/>
  <c r="AQ125" i="12"/>
  <c r="AS160" i="12"/>
  <c r="AS196" i="12"/>
  <c r="AQ227" i="12"/>
  <c r="AR283" i="12"/>
  <c r="AQ311" i="12"/>
  <c r="AS62" i="12"/>
  <c r="AQ120" i="12"/>
  <c r="AQ188" i="12"/>
  <c r="AQ221" i="12"/>
  <c r="AS300" i="12"/>
  <c r="AS302" i="12"/>
  <c r="AS308" i="12"/>
  <c r="L1522" i="4"/>
  <c r="L1516" i="9"/>
  <c r="L1522" i="9"/>
  <c r="L1528" i="9"/>
  <c r="L1516" i="8"/>
  <c r="L1522" i="8"/>
  <c r="L1528" i="8"/>
  <c r="L1516" i="7"/>
  <c r="L1522" i="7"/>
  <c r="L1528" i="7"/>
  <c r="L1516" i="5"/>
  <c r="L1522" i="5"/>
  <c r="L1528" i="5"/>
  <c r="AR52" i="12"/>
  <c r="AS85" i="12"/>
  <c r="AS127" i="12"/>
  <c r="AS197" i="12"/>
  <c r="AS236" i="12"/>
  <c r="AS283" i="12"/>
  <c r="AS90" i="12"/>
  <c r="AQ178" i="12"/>
  <c r="L1517" i="9"/>
  <c r="L1529" i="9"/>
  <c r="L1529" i="8"/>
  <c r="AS12" i="12"/>
  <c r="AQ43" i="12"/>
  <c r="AQ78" i="12"/>
  <c r="AS113" i="12"/>
  <c r="AQ146" i="12"/>
  <c r="AS224" i="12"/>
  <c r="AS249" i="12"/>
  <c r="AQ323" i="12"/>
  <c r="AS39" i="12"/>
  <c r="AS77" i="12"/>
  <c r="AQ145" i="12"/>
  <c r="AQ13" i="12"/>
  <c r="AQ24" i="12"/>
  <c r="AS45" i="12"/>
  <c r="AQ59" i="12"/>
  <c r="AS78" i="12"/>
  <c r="AS117" i="12"/>
  <c r="AQ128" i="12"/>
  <c r="AQ161" i="12"/>
  <c r="AQ182" i="12"/>
  <c r="AQ194" i="12"/>
  <c r="AS215" i="12"/>
  <c r="AS225" i="12"/>
  <c r="AS250" i="12"/>
  <c r="AS284" i="12"/>
  <c r="AS296" i="12"/>
  <c r="AS314" i="12"/>
  <c r="AS276" i="12"/>
  <c r="AS9" i="12"/>
  <c r="AQ112" i="12"/>
  <c r="AS144" i="12"/>
  <c r="AS177" i="12"/>
  <c r="AS210" i="12"/>
  <c r="AS258" i="12"/>
  <c r="AQ277" i="12"/>
  <c r="AS309" i="12"/>
  <c r="AQ12" i="12"/>
  <c r="AQ58" i="12"/>
  <c r="AS126" i="12"/>
  <c r="AS159" i="12"/>
  <c r="AS192" i="12"/>
  <c r="AQ249" i="12"/>
  <c r="H1429" i="8"/>
  <c r="H1430" i="8" s="1"/>
  <c r="AQ16" i="12"/>
  <c r="AS24" i="12"/>
  <c r="AQ47" i="12"/>
  <c r="AS60" i="12"/>
  <c r="AQ79" i="12"/>
  <c r="AQ95" i="12"/>
  <c r="AQ163" i="12"/>
  <c r="AS183" i="12"/>
  <c r="AQ216" i="12"/>
  <c r="AS263" i="12"/>
  <c r="AS285" i="12"/>
  <c r="AQ300" i="12"/>
  <c r="AQ315" i="12"/>
  <c r="AQ328" i="12"/>
  <c r="AS21" i="12"/>
  <c r="AS54" i="12"/>
  <c r="AS75" i="12"/>
  <c r="AS111" i="12"/>
  <c r="AQ208" i="12"/>
  <c r="AS51" i="12"/>
  <c r="AS216" i="12"/>
  <c r="L1525" i="7"/>
  <c r="L1531" i="7"/>
  <c r="AS120" i="12"/>
  <c r="AS252" i="12"/>
  <c r="AQ316" i="12"/>
  <c r="R1549" i="4"/>
  <c r="AQ18" i="12"/>
  <c r="AS27" i="12"/>
  <c r="AS84" i="12"/>
  <c r="AS104" i="12"/>
  <c r="AS219" i="12"/>
  <c r="AS237" i="12"/>
  <c r="AS270" i="12"/>
  <c r="AS288" i="12"/>
  <c r="AQ244" i="12"/>
  <c r="AQ292" i="12"/>
  <c r="AS315" i="12"/>
  <c r="AS5" i="12"/>
  <c r="AS137" i="12"/>
  <c r="AS152" i="12"/>
  <c r="AS188" i="12"/>
  <c r="AQ238" i="12"/>
  <c r="AQ256" i="12"/>
  <c r="AS306" i="12"/>
  <c r="AQ7" i="12"/>
  <c r="AS53" i="12"/>
  <c r="AQ123" i="12"/>
  <c r="AS156" i="12"/>
  <c r="AS170" i="12"/>
  <c r="AQ189" i="12"/>
  <c r="AS203" i="12"/>
  <c r="AQ241" i="12"/>
  <c r="AS275" i="12"/>
  <c r="AS318" i="12"/>
  <c r="AR21" i="12"/>
  <c r="AQ54" i="12"/>
  <c r="AQ111" i="12"/>
  <c r="AS123" i="12"/>
  <c r="AS142" i="12"/>
  <c r="AQ157" i="12"/>
  <c r="AS174" i="12"/>
  <c r="AS221" i="12"/>
  <c r="AQ276" i="12"/>
  <c r="AS291" i="12"/>
  <c r="AR308" i="12"/>
  <c r="R1563" i="8"/>
  <c r="AD28" i="14"/>
  <c r="X28" i="14" s="1"/>
  <c r="AE80" i="14"/>
  <c r="Z80" i="14" s="1"/>
  <c r="AD130" i="14"/>
  <c r="X130" i="14" s="1"/>
  <c r="AR16" i="12"/>
  <c r="AR82" i="12"/>
  <c r="AR247" i="12"/>
  <c r="AR55" i="12"/>
  <c r="AR220" i="12"/>
  <c r="AR22" i="12"/>
  <c r="AS307" i="12"/>
  <c r="AQ98" i="12"/>
  <c r="AQ263" i="12"/>
  <c r="AQ329" i="12"/>
  <c r="AR31" i="12"/>
  <c r="AR295" i="12"/>
  <c r="AR229" i="12"/>
  <c r="AR64" i="12"/>
  <c r="AQ279" i="12"/>
  <c r="AQ147" i="12"/>
  <c r="AQ312" i="12"/>
  <c r="AQ213" i="12"/>
  <c r="AQ114" i="12"/>
  <c r="AS43" i="12"/>
  <c r="AQ104" i="12"/>
  <c r="AS136" i="12"/>
  <c r="AD131" i="14"/>
  <c r="X131" i="14" s="1"/>
  <c r="AD29" i="14"/>
  <c r="X29" i="14" s="1"/>
  <c r="AE81" i="14"/>
  <c r="Z81" i="14" s="1"/>
  <c r="AT107" i="13"/>
  <c r="AT74" i="13"/>
  <c r="AT41" i="13"/>
  <c r="AT8" i="13"/>
  <c r="AS305" i="12"/>
  <c r="AS206" i="12"/>
  <c r="AS272" i="12"/>
  <c r="AS239" i="12"/>
  <c r="AS140" i="12"/>
  <c r="AS74" i="12"/>
  <c r="AS41" i="12"/>
  <c r="AS107" i="12"/>
  <c r="AT119" i="13"/>
  <c r="AT86" i="13"/>
  <c r="AT53" i="13"/>
  <c r="AT20" i="13"/>
  <c r="AS317" i="12"/>
  <c r="AS185" i="12"/>
  <c r="AS79" i="12"/>
  <c r="AS116" i="12"/>
  <c r="AR50" i="12"/>
  <c r="AR17" i="12"/>
  <c r="AT131" i="13"/>
  <c r="AT98" i="13"/>
  <c r="AT65" i="13"/>
  <c r="AT32" i="13"/>
  <c r="AS98" i="12"/>
  <c r="AS32" i="12"/>
  <c r="AS329" i="12"/>
  <c r="R1577" i="9"/>
  <c r="AQ274" i="12"/>
  <c r="AQ109" i="12"/>
  <c r="AQ214" i="12"/>
  <c r="AQ181" i="12"/>
  <c r="AQ115" i="12"/>
  <c r="AQ82" i="12"/>
  <c r="AQ280" i="12"/>
  <c r="AQ247" i="12"/>
  <c r="AQ49" i="12"/>
  <c r="R1599" i="8"/>
  <c r="AQ319" i="12"/>
  <c r="AQ187" i="12"/>
  <c r="AQ325" i="12"/>
  <c r="AQ193" i="12"/>
  <c r="AT75" i="13"/>
  <c r="AT9" i="13"/>
  <c r="AT108" i="13"/>
  <c r="AT42" i="13"/>
  <c r="AS273" i="12"/>
  <c r="AS240" i="12"/>
  <c r="AS42" i="12"/>
  <c r="AS108" i="12"/>
  <c r="AT111" i="13"/>
  <c r="AT78" i="13"/>
  <c r="AT45" i="13"/>
  <c r="AT12" i="13"/>
  <c r="AT114" i="13"/>
  <c r="AT48" i="13"/>
  <c r="AT81" i="13"/>
  <c r="AT15" i="13"/>
  <c r="AS312" i="12"/>
  <c r="AS213" i="12"/>
  <c r="AS180" i="12"/>
  <c r="AS114" i="12"/>
  <c r="AS81" i="12"/>
  <c r="AS279" i="12"/>
  <c r="AS246" i="12"/>
  <c r="AS48" i="12"/>
  <c r="AT117" i="13"/>
  <c r="AT84" i="13"/>
  <c r="AT51" i="13"/>
  <c r="AT18" i="13"/>
  <c r="AT87" i="13"/>
  <c r="AT21" i="13"/>
  <c r="AT54" i="13"/>
  <c r="AT120" i="13"/>
  <c r="AS186" i="12"/>
  <c r="AS153" i="12"/>
  <c r="AS103" i="13"/>
  <c r="AS37" i="13"/>
  <c r="AS70" i="13"/>
  <c r="AS4" i="13"/>
  <c r="AS110" i="13"/>
  <c r="AS44" i="13"/>
  <c r="AS11" i="13"/>
  <c r="AS77" i="13"/>
  <c r="AS131" i="13"/>
  <c r="AS98" i="13"/>
  <c r="AS65" i="13"/>
  <c r="AS32" i="13"/>
  <c r="AS14" i="12"/>
  <c r="AQ37" i="12"/>
  <c r="AS47" i="12"/>
  <c r="AR110" i="12"/>
  <c r="AR127" i="12"/>
  <c r="AS141" i="12"/>
  <c r="AS150" i="12"/>
  <c r="AR176" i="12"/>
  <c r="AR196" i="12"/>
  <c r="AR209" i="12"/>
  <c r="AQ282" i="12"/>
  <c r="AQ302" i="12"/>
  <c r="AR313" i="12"/>
  <c r="AQ38" i="12"/>
  <c r="AQ236" i="12"/>
  <c r="AT70" i="13"/>
  <c r="AT4" i="13"/>
  <c r="AT103" i="13"/>
  <c r="AT37" i="13"/>
  <c r="AT106" i="13"/>
  <c r="AT73" i="13"/>
  <c r="AT40" i="13"/>
  <c r="AT7" i="13"/>
  <c r="AS172" i="12"/>
  <c r="AS205" i="12"/>
  <c r="AS304" i="12"/>
  <c r="AS271" i="12"/>
  <c r="AS139" i="12"/>
  <c r="AS73" i="12"/>
  <c r="AS238" i="12"/>
  <c r="AT109" i="13"/>
  <c r="AT43" i="13"/>
  <c r="AT10" i="13"/>
  <c r="AT76" i="13"/>
  <c r="AS109" i="12"/>
  <c r="AS10" i="12"/>
  <c r="AT112" i="13"/>
  <c r="AT79" i="13"/>
  <c r="AT46" i="13"/>
  <c r="AT13" i="13"/>
  <c r="AS178" i="12"/>
  <c r="AS113" i="13"/>
  <c r="AS80" i="13"/>
  <c r="AS47" i="13"/>
  <c r="AS14" i="13"/>
  <c r="AS87" i="13"/>
  <c r="AS21" i="13"/>
  <c r="AS54" i="13"/>
  <c r="AS120" i="13"/>
  <c r="AS61" i="13"/>
  <c r="AS127" i="13"/>
  <c r="AS94" i="13"/>
  <c r="AS28" i="13"/>
  <c r="R1579" i="9"/>
  <c r="AS71" i="13"/>
  <c r="AS5" i="13"/>
  <c r="AS104" i="13"/>
  <c r="AS38" i="13"/>
  <c r="AS111" i="13"/>
  <c r="AS78" i="13"/>
  <c r="AS45" i="13"/>
  <c r="AS12" i="13"/>
  <c r="AS40" i="12"/>
  <c r="AS112" i="12"/>
  <c r="AR181" i="12"/>
  <c r="AS202" i="12"/>
  <c r="J1532" i="7"/>
  <c r="AQ204" i="12"/>
  <c r="AQ171" i="12"/>
  <c r="AS76" i="13"/>
  <c r="AS10" i="13"/>
  <c r="AS109" i="13"/>
  <c r="AS43" i="13"/>
  <c r="AS118" i="13"/>
  <c r="AS85" i="13"/>
  <c r="AS52" i="13"/>
  <c r="AS19" i="13"/>
  <c r="AS125" i="13"/>
  <c r="AS92" i="13"/>
  <c r="AS59" i="13"/>
  <c r="AS26" i="13"/>
  <c r="AQ65" i="12"/>
  <c r="AS103" i="12"/>
  <c r="AS145" i="12"/>
  <c r="AR157" i="12"/>
  <c r="AQ203" i="12"/>
  <c r="AR286" i="12"/>
  <c r="AQ273" i="12"/>
  <c r="AQ141" i="12"/>
  <c r="AQ42" i="12"/>
  <c r="AS83" i="13"/>
  <c r="AS17" i="13"/>
  <c r="AS50" i="13"/>
  <c r="AS116" i="13"/>
  <c r="AS130" i="13"/>
  <c r="AS97" i="13"/>
  <c r="AS64" i="13"/>
  <c r="AS31" i="13"/>
  <c r="L1519" i="7"/>
  <c r="AQ285" i="12"/>
  <c r="AQ318" i="12"/>
  <c r="AQ153" i="12"/>
  <c r="AQ222" i="12"/>
  <c r="AQ90" i="12"/>
  <c r="AQ255" i="12"/>
  <c r="AQ57" i="12"/>
  <c r="AT110" i="13"/>
  <c r="AT44" i="13"/>
  <c r="AT11" i="13"/>
  <c r="AT77" i="13"/>
  <c r="AS11" i="12"/>
  <c r="AT113" i="13"/>
  <c r="AT80" i="13"/>
  <c r="AT47" i="13"/>
  <c r="AT14" i="13"/>
  <c r="AS146" i="12"/>
  <c r="AS311" i="12"/>
  <c r="AS179" i="12"/>
  <c r="AS212" i="12"/>
  <c r="AS80" i="12"/>
  <c r="AT116" i="13"/>
  <c r="AT83" i="13"/>
  <c r="AT17" i="13"/>
  <c r="AT50" i="13"/>
  <c r="AS50" i="12"/>
  <c r="AS107" i="13"/>
  <c r="AS74" i="13"/>
  <c r="AS41" i="13"/>
  <c r="AS8" i="13"/>
  <c r="AS123" i="13"/>
  <c r="AS90" i="13"/>
  <c r="AS57" i="13"/>
  <c r="AS24" i="13"/>
  <c r="AS20" i="12"/>
  <c r="AS44" i="12"/>
  <c r="AQ137" i="12"/>
  <c r="AS182" i="12"/>
  <c r="AQ228" i="12"/>
  <c r="AQ162" i="12"/>
  <c r="AR8" i="12"/>
  <c r="AR305" i="12"/>
  <c r="AR239" i="12"/>
  <c r="AR41" i="12"/>
  <c r="AR245" i="12"/>
  <c r="AR146" i="12"/>
  <c r="AR152" i="12"/>
  <c r="AR317" i="12"/>
  <c r="AR23" i="12"/>
  <c r="AR221" i="12"/>
  <c r="AR287" i="12"/>
  <c r="AR122" i="12"/>
  <c r="AR56" i="12"/>
  <c r="AT122" i="13"/>
  <c r="AT56" i="13"/>
  <c r="AT89" i="13"/>
  <c r="AT23" i="13"/>
  <c r="AS287" i="12"/>
  <c r="AS155" i="12"/>
  <c r="AS122" i="12"/>
  <c r="AS23" i="12"/>
  <c r="AS89" i="12"/>
  <c r="AS254" i="12"/>
  <c r="AS56" i="12"/>
  <c r="AT125" i="13"/>
  <c r="AT92" i="13"/>
  <c r="AT59" i="13"/>
  <c r="AT26" i="13"/>
  <c r="AS323" i="12"/>
  <c r="AT128" i="13"/>
  <c r="AT95" i="13"/>
  <c r="AT29" i="13"/>
  <c r="AT62" i="13"/>
  <c r="AS194" i="12"/>
  <c r="AS293" i="12"/>
  <c r="AS161" i="12"/>
  <c r="AS128" i="12"/>
  <c r="AS227" i="12"/>
  <c r="AS95" i="12"/>
  <c r="AS29" i="12"/>
  <c r="AS326" i="12"/>
  <c r="AS114" i="13"/>
  <c r="AS48" i="13"/>
  <c r="AS81" i="13"/>
  <c r="AS15" i="13"/>
  <c r="AS88" i="13"/>
  <c r="AS22" i="13"/>
  <c r="AS55" i="13"/>
  <c r="AS121" i="13"/>
  <c r="AS128" i="13"/>
  <c r="AS95" i="13"/>
  <c r="AS29" i="13"/>
  <c r="AS62" i="13"/>
  <c r="AR13" i="12"/>
  <c r="AS70" i="12"/>
  <c r="AR80" i="12"/>
  <c r="AR91" i="12"/>
  <c r="AQ117" i="12"/>
  <c r="AR137" i="12"/>
  <c r="AS158" i="12"/>
  <c r="AS173" i="12"/>
  <c r="AQ183" i="12"/>
  <c r="AS218" i="12"/>
  <c r="AS268" i="12"/>
  <c r="AR278" i="12"/>
  <c r="AQ288" i="12"/>
  <c r="AS310" i="12"/>
  <c r="R1597" i="4"/>
  <c r="AT102" i="13"/>
  <c r="AT36" i="13"/>
  <c r="AT69" i="13"/>
  <c r="AT3" i="13"/>
  <c r="AS105" i="13"/>
  <c r="AS72" i="13"/>
  <c r="AS39" i="13"/>
  <c r="AS6" i="13"/>
  <c r="AS4" i="12"/>
  <c r="AS13" i="12"/>
  <c r="AS46" i="12"/>
  <c r="AR71" i="12"/>
  <c r="AS125" i="12"/>
  <c r="AR208" i="12"/>
  <c r="AQ219" i="12"/>
  <c r="AQ230" i="12"/>
  <c r="AQ269" i="12"/>
  <c r="AS278" i="12"/>
  <c r="AQ301" i="12"/>
  <c r="AR320" i="12"/>
  <c r="AQ172" i="12"/>
  <c r="AQ271" i="12"/>
  <c r="AQ73" i="12"/>
  <c r="AT105" i="13"/>
  <c r="AT72" i="13"/>
  <c r="AT39" i="13"/>
  <c r="AT6" i="13"/>
  <c r="AS204" i="12"/>
  <c r="AS171" i="12"/>
  <c r="AS303" i="12"/>
  <c r="AS138" i="12"/>
  <c r="AS112" i="13"/>
  <c r="AS79" i="13"/>
  <c r="AS46" i="13"/>
  <c r="AS13" i="13"/>
  <c r="AS119" i="13"/>
  <c r="AS86" i="13"/>
  <c r="AS53" i="13"/>
  <c r="AS20" i="13"/>
  <c r="AS60" i="13"/>
  <c r="AS126" i="13"/>
  <c r="AS93" i="13"/>
  <c r="AS27" i="13"/>
  <c r="AR14" i="12"/>
  <c r="AS36" i="12"/>
  <c r="AS92" i="12"/>
  <c r="AS106" i="12"/>
  <c r="AR118" i="12"/>
  <c r="AS149" i="12"/>
  <c r="AS175" i="12"/>
  <c r="AS208" i="12"/>
  <c r="AS230" i="12"/>
  <c r="AS244" i="12"/>
  <c r="AR269" i="12"/>
  <c r="AS281" i="12"/>
  <c r="AS301" i="12"/>
  <c r="AQ313" i="12"/>
  <c r="H1532" i="7"/>
  <c r="H1479" i="4"/>
  <c r="H1480" i="4" s="1"/>
  <c r="L1523" i="4"/>
  <c r="L1529" i="4"/>
  <c r="L1523" i="9"/>
  <c r="L1517" i="8"/>
  <c r="L1523" i="8"/>
  <c r="L1517" i="7"/>
  <c r="L1523" i="7"/>
  <c r="L1529" i="7"/>
  <c r="L1517" i="5"/>
  <c r="L1523" i="5"/>
  <c r="L1529" i="5"/>
  <c r="R1593" i="4"/>
  <c r="AR42" i="12"/>
  <c r="AR75" i="12"/>
  <c r="AT123" i="13"/>
  <c r="AT90" i="13"/>
  <c r="AT57" i="13"/>
  <c r="AT24" i="13"/>
  <c r="AS255" i="12"/>
  <c r="AS57" i="12"/>
  <c r="AT60" i="13"/>
  <c r="AT126" i="13"/>
  <c r="AT93" i="13"/>
  <c r="AT27" i="13"/>
  <c r="AS324" i="12"/>
  <c r="AT129" i="13"/>
  <c r="AT96" i="13"/>
  <c r="AT63" i="13"/>
  <c r="AT30" i="13"/>
  <c r="AS294" i="12"/>
  <c r="AS129" i="12"/>
  <c r="AS228" i="12"/>
  <c r="AS96" i="12"/>
  <c r="AS30" i="12"/>
  <c r="AS261" i="12"/>
  <c r="AS63" i="12"/>
  <c r="AS327" i="12"/>
  <c r="AS6" i="12"/>
  <c r="AS15" i="12"/>
  <c r="AS37" i="12"/>
  <c r="AQ48" i="12"/>
  <c r="AS59" i="12"/>
  <c r="AS72" i="12"/>
  <c r="AQ94" i="12"/>
  <c r="AS110" i="12"/>
  <c r="AS119" i="12"/>
  <c r="AQ142" i="12"/>
  <c r="AS162" i="12"/>
  <c r="AS176" i="12"/>
  <c r="AS209" i="12"/>
  <c r="AS235" i="12"/>
  <c r="AQ246" i="12"/>
  <c r="AQ270" i="12"/>
  <c r="AS282" i="12"/>
  <c r="AS321" i="12"/>
  <c r="AT82" i="13"/>
  <c r="AT16" i="13"/>
  <c r="AT115" i="13"/>
  <c r="AT49" i="13"/>
  <c r="AT118" i="13"/>
  <c r="AT85" i="13"/>
  <c r="AT52" i="13"/>
  <c r="AT19" i="13"/>
  <c r="AS75" i="13"/>
  <c r="AS9" i="13"/>
  <c r="AS108" i="13"/>
  <c r="AS42" i="13"/>
  <c r="AS117" i="13"/>
  <c r="AS84" i="13"/>
  <c r="AS51" i="13"/>
  <c r="AS18" i="13"/>
  <c r="AS124" i="13"/>
  <c r="AS91" i="13"/>
  <c r="AS58" i="13"/>
  <c r="AS25" i="13"/>
  <c r="AS16" i="12"/>
  <c r="AQ64" i="12"/>
  <c r="AT55" i="13"/>
  <c r="AT121" i="13"/>
  <c r="AT22" i="13"/>
  <c r="AT88" i="13"/>
  <c r="AT124" i="13"/>
  <c r="AT91" i="13"/>
  <c r="AT58" i="13"/>
  <c r="AT25" i="13"/>
  <c r="AT127" i="13"/>
  <c r="AT94" i="13"/>
  <c r="AT28" i="13"/>
  <c r="AT61" i="13"/>
  <c r="AT130" i="13"/>
  <c r="AT97" i="13"/>
  <c r="AT64" i="13"/>
  <c r="AT31" i="13"/>
  <c r="AS115" i="13"/>
  <c r="AS49" i="13"/>
  <c r="AS82" i="13"/>
  <c r="AS16" i="13"/>
  <c r="AS56" i="13"/>
  <c r="AS122" i="13"/>
  <c r="AS89" i="13"/>
  <c r="AS23" i="13"/>
  <c r="AS129" i="13"/>
  <c r="AS96" i="13"/>
  <c r="AS63" i="13"/>
  <c r="AS30" i="13"/>
  <c r="AQ11" i="12"/>
  <c r="AS31" i="12"/>
  <c r="AS49" i="12"/>
  <c r="AS97" i="12"/>
  <c r="AS154" i="12"/>
  <c r="AS262" i="12"/>
  <c r="AS280" i="12"/>
  <c r="AT71" i="13"/>
  <c r="AT5" i="13"/>
  <c r="AT104" i="13"/>
  <c r="AT38" i="13"/>
  <c r="AS102" i="13"/>
  <c r="AS36" i="13"/>
  <c r="AS69" i="13"/>
  <c r="AS3" i="13"/>
  <c r="AS106" i="13"/>
  <c r="AS73" i="13"/>
  <c r="AS40" i="13"/>
  <c r="AS7" i="13"/>
  <c r="AS64" i="12"/>
  <c r="AS115" i="12"/>
  <c r="AS130" i="12"/>
  <c r="AR162" i="12"/>
  <c r="AS187" i="12"/>
  <c r="AS229" i="12"/>
  <c r="AS247" i="12"/>
  <c r="AQ281" i="12"/>
  <c r="AQ327" i="12"/>
  <c r="AQ53" i="13"/>
  <c r="AQ86" i="13"/>
  <c r="AQ119" i="13"/>
  <c r="AQ20" i="13"/>
  <c r="AQ31" i="13"/>
  <c r="AQ97" i="13"/>
  <c r="AQ64" i="13"/>
  <c r="AQ130" i="13"/>
  <c r="AQ50" i="12"/>
  <c r="AQ75" i="12"/>
  <c r="AQ97" i="12"/>
  <c r="AQ294" i="12"/>
  <c r="AQ23" i="13"/>
  <c r="AQ56" i="13"/>
  <c r="AQ122" i="13"/>
  <c r="AQ89" i="13"/>
  <c r="AQ324" i="12"/>
  <c r="AQ51" i="13"/>
  <c r="AQ18" i="13"/>
  <c r="AQ84" i="13"/>
  <c r="AQ117" i="13"/>
  <c r="AQ59" i="13"/>
  <c r="AQ92" i="13"/>
  <c r="AQ125" i="13"/>
  <c r="AQ26" i="13"/>
  <c r="AQ95" i="13"/>
  <c r="AQ62" i="13"/>
  <c r="AQ128" i="13"/>
  <c r="AQ29" i="13"/>
  <c r="AQ9" i="12"/>
  <c r="AQ51" i="12"/>
  <c r="AQ81" i="12"/>
  <c r="AQ92" i="12"/>
  <c r="AQ107" i="12"/>
  <c r="AQ143" i="12"/>
  <c r="AQ160" i="12"/>
  <c r="AQ180" i="12"/>
  <c r="AQ253" i="12"/>
  <c r="AQ259" i="12"/>
  <c r="AQ268" i="12"/>
  <c r="AQ295" i="12"/>
  <c r="AQ314" i="12"/>
  <c r="AQ19" i="13"/>
  <c r="AQ85" i="13"/>
  <c r="AQ118" i="13"/>
  <c r="AQ52" i="13"/>
  <c r="AQ80" i="12"/>
  <c r="AQ85" i="12"/>
  <c r="AQ240" i="12"/>
  <c r="AQ278" i="12"/>
  <c r="AQ111" i="13"/>
  <c r="AQ78" i="13"/>
  <c r="AQ45" i="13"/>
  <c r="AQ12" i="13"/>
  <c r="AQ8" i="12"/>
  <c r="AQ44" i="12"/>
  <c r="AQ61" i="12"/>
  <c r="AQ159" i="12"/>
  <c r="AQ179" i="12"/>
  <c r="AQ235" i="12"/>
  <c r="AQ308" i="12"/>
  <c r="AQ106" i="13"/>
  <c r="AQ7" i="13"/>
  <c r="AQ73" i="13"/>
  <c r="AQ40" i="13"/>
  <c r="AQ81" i="13"/>
  <c r="AQ48" i="13"/>
  <c r="AQ114" i="13"/>
  <c r="AQ15" i="13"/>
  <c r="AQ14" i="12"/>
  <c r="AQ19" i="12"/>
  <c r="AQ30" i="12"/>
  <c r="AQ39" i="12"/>
  <c r="AQ56" i="12"/>
  <c r="AQ70" i="12"/>
  <c r="AQ86" i="12"/>
  <c r="AQ154" i="12"/>
  <c r="AQ168" i="12"/>
  <c r="AQ174" i="12"/>
  <c r="AQ185" i="12"/>
  <c r="AQ190" i="12"/>
  <c r="AQ196" i="12"/>
  <c r="AQ205" i="12"/>
  <c r="AQ210" i="12"/>
  <c r="AQ284" i="12"/>
  <c r="AQ289" i="12"/>
  <c r="AQ303" i="12"/>
  <c r="AQ104" i="13"/>
  <c r="AQ38" i="13"/>
  <c r="AQ5" i="13"/>
  <c r="AQ71" i="13"/>
  <c r="AQ20" i="12"/>
  <c r="AQ31" i="12"/>
  <c r="AQ40" i="12"/>
  <c r="AQ62" i="12"/>
  <c r="AQ71" i="12"/>
  <c r="AQ76" i="12"/>
  <c r="AQ87" i="12"/>
  <c r="AQ129" i="12"/>
  <c r="AQ138" i="12"/>
  <c r="AQ149" i="12"/>
  <c r="AQ155" i="12"/>
  <c r="AQ175" i="12"/>
  <c r="AQ191" i="12"/>
  <c r="AQ217" i="12"/>
  <c r="AQ290" i="12"/>
  <c r="AQ304" i="12"/>
  <c r="AQ309" i="12"/>
  <c r="AQ320" i="12"/>
  <c r="AQ74" i="13"/>
  <c r="AQ41" i="13"/>
  <c r="AQ107" i="13"/>
  <c r="AQ8" i="13"/>
  <c r="AQ60" i="13"/>
  <c r="AQ93" i="13"/>
  <c r="AQ126" i="13"/>
  <c r="AQ27" i="13"/>
  <c r="AQ63" i="13"/>
  <c r="AQ30" i="13"/>
  <c r="AQ96" i="13"/>
  <c r="AQ129" i="13"/>
  <c r="AQ27" i="12"/>
  <c r="AQ140" i="12"/>
  <c r="AQ151" i="12"/>
  <c r="AQ261" i="12"/>
  <c r="AQ184" i="12"/>
  <c r="AQ272" i="12"/>
  <c r="AQ39" i="13"/>
  <c r="AQ72" i="13"/>
  <c r="AQ105" i="13"/>
  <c r="AQ6" i="13"/>
  <c r="AQ11" i="13"/>
  <c r="AQ77" i="13"/>
  <c r="AQ44" i="13"/>
  <c r="AQ110" i="13"/>
  <c r="AQ6" i="12"/>
  <c r="AQ110" i="12"/>
  <c r="AQ126" i="12"/>
  <c r="AQ239" i="12"/>
  <c r="AQ250" i="12"/>
  <c r="AQ47" i="13"/>
  <c r="AQ14" i="13"/>
  <c r="AQ113" i="13"/>
  <c r="AQ80" i="13"/>
  <c r="AQ55" i="13"/>
  <c r="AQ22" i="13"/>
  <c r="AQ88" i="13"/>
  <c r="AQ121" i="13"/>
  <c r="AQ25" i="13"/>
  <c r="AQ58" i="13"/>
  <c r="AQ124" i="13"/>
  <c r="AQ91" i="13"/>
  <c r="AQ121" i="12"/>
  <c r="AQ220" i="12"/>
  <c r="AQ225" i="12"/>
  <c r="AQ245" i="12"/>
  <c r="AQ116" i="13"/>
  <c r="AQ17" i="13"/>
  <c r="AQ50" i="13"/>
  <c r="AQ83" i="13"/>
  <c r="AQ28" i="13"/>
  <c r="AQ94" i="13"/>
  <c r="AQ61" i="13"/>
  <c r="AQ127" i="13"/>
  <c r="AQ60" i="12"/>
  <c r="AQ74" i="12"/>
  <c r="AQ96" i="12"/>
  <c r="AQ105" i="12"/>
  <c r="AQ116" i="12"/>
  <c r="AQ127" i="12"/>
  <c r="AQ209" i="12"/>
  <c r="AQ234" i="12"/>
  <c r="AQ283" i="12"/>
  <c r="AQ70" i="13"/>
  <c r="AQ37" i="13"/>
  <c r="AQ103" i="13"/>
  <c r="AQ4" i="13"/>
  <c r="AQ42" i="13"/>
  <c r="AQ108" i="13"/>
  <c r="AQ9" i="13"/>
  <c r="AQ75" i="13"/>
  <c r="AQ55" i="12"/>
  <c r="AQ91" i="12"/>
  <c r="AQ173" i="12"/>
  <c r="AQ195" i="12"/>
  <c r="AQ226" i="12"/>
  <c r="AQ43" i="13"/>
  <c r="AQ10" i="13"/>
  <c r="AQ76" i="13"/>
  <c r="AQ109" i="13"/>
  <c r="AQ79" i="13"/>
  <c r="AQ46" i="13"/>
  <c r="AQ13" i="13"/>
  <c r="AQ112" i="13"/>
  <c r="AQ54" i="13"/>
  <c r="AQ120" i="13"/>
  <c r="AQ87" i="13"/>
  <c r="AQ21" i="13"/>
  <c r="AQ98" i="13"/>
  <c r="AQ65" i="13"/>
  <c r="AQ32" i="13"/>
  <c r="AQ131" i="13"/>
  <c r="AQ4" i="12"/>
  <c r="AQ10" i="12"/>
  <c r="AQ15" i="12"/>
  <c r="AQ46" i="12"/>
  <c r="AQ52" i="12"/>
  <c r="AQ93" i="12"/>
  <c r="AQ108" i="12"/>
  <c r="AQ124" i="12"/>
  <c r="AQ144" i="12"/>
  <c r="AQ186" i="12"/>
  <c r="AQ197" i="12"/>
  <c r="AQ237" i="12"/>
  <c r="AQ248" i="12"/>
  <c r="AQ254" i="12"/>
  <c r="AQ82" i="13"/>
  <c r="AQ115" i="13"/>
  <c r="AQ49" i="13"/>
  <c r="AQ16" i="13"/>
  <c r="AQ90" i="13"/>
  <c r="AQ57" i="13"/>
  <c r="AQ123" i="13"/>
  <c r="AQ24" i="13"/>
  <c r="AQ21" i="12"/>
  <c r="AQ26" i="12"/>
  <c r="AQ32" i="12"/>
  <c r="AQ41" i="12"/>
  <c r="AQ63" i="12"/>
  <c r="AQ77" i="12"/>
  <c r="AQ88" i="12"/>
  <c r="AQ119" i="12"/>
  <c r="AQ130" i="12"/>
  <c r="AQ139" i="12"/>
  <c r="AQ150" i="12"/>
  <c r="AQ156" i="12"/>
  <c r="AQ170" i="12"/>
  <c r="AQ176" i="12"/>
  <c r="AQ192" i="12"/>
  <c r="AQ207" i="12"/>
  <c r="AQ212" i="12"/>
  <c r="AQ218" i="12"/>
  <c r="AQ223" i="12"/>
  <c r="AQ229" i="12"/>
  <c r="AQ243" i="12"/>
  <c r="AQ260" i="12"/>
  <c r="AQ275" i="12"/>
  <c r="AQ286" i="12"/>
  <c r="AQ291" i="12"/>
  <c r="AQ296" i="12"/>
  <c r="AQ305" i="12"/>
  <c r="AQ310" i="12"/>
  <c r="AQ326" i="12"/>
  <c r="AR324" i="12"/>
  <c r="AR115" i="12"/>
  <c r="AR138" i="12"/>
  <c r="AR9" i="12"/>
  <c r="AR49" i="12"/>
  <c r="AR106" i="12"/>
  <c r="AR130" i="12"/>
  <c r="AR201" i="12"/>
  <c r="AR240" i="12"/>
  <c r="AR274" i="12"/>
  <c r="AR129" i="12"/>
  <c r="AR273" i="12"/>
  <c r="AR300" i="12"/>
  <c r="AR309" i="12"/>
  <c r="AR87" i="12"/>
  <c r="AR153" i="12"/>
  <c r="AR192" i="12"/>
  <c r="AR255" i="12"/>
  <c r="AR44" i="12"/>
  <c r="AR60" i="12"/>
  <c r="AR83" i="12"/>
  <c r="AR88" i="12"/>
  <c r="AR121" i="12"/>
  <c r="AR126" i="12"/>
  <c r="AR149" i="12"/>
  <c r="AR154" i="12"/>
  <c r="AR173" i="12"/>
  <c r="AR193" i="12"/>
  <c r="AR217" i="12"/>
  <c r="AR251" i="12"/>
  <c r="AR256" i="12"/>
  <c r="AR289" i="12"/>
  <c r="AR294" i="12"/>
  <c r="AR306" i="12"/>
  <c r="AR316" i="12"/>
  <c r="AR325" i="12"/>
  <c r="AR25" i="12"/>
  <c r="AR74" i="12"/>
  <c r="AR79" i="12"/>
  <c r="AR168" i="12"/>
  <c r="AR184" i="12"/>
  <c r="AR212" i="12"/>
  <c r="AR228" i="12"/>
  <c r="AR236" i="12"/>
  <c r="AR270" i="12"/>
  <c r="AR321" i="12"/>
  <c r="AR267" i="12"/>
  <c r="AR36" i="12"/>
  <c r="AR204" i="12"/>
  <c r="AR243" i="12"/>
  <c r="AR282" i="12"/>
  <c r="AR96" i="12"/>
  <c r="AR114" i="12"/>
  <c r="AR5" i="12"/>
  <c r="AR94" i="12"/>
  <c r="AR102" i="12"/>
  <c r="AR107" i="12"/>
  <c r="AR145" i="12"/>
  <c r="AR189" i="12"/>
  <c r="AR275" i="12"/>
  <c r="AR302" i="12"/>
  <c r="AR4" i="13"/>
  <c r="AR103" i="13"/>
  <c r="AR37" i="13"/>
  <c r="AR70" i="13"/>
  <c r="AR40" i="12"/>
  <c r="AR235" i="12"/>
  <c r="L1515" i="5"/>
  <c r="L1521" i="5"/>
  <c r="L1527" i="5"/>
  <c r="AR7" i="12"/>
  <c r="AR11" i="12"/>
  <c r="AR15" i="12"/>
  <c r="AR19" i="12"/>
  <c r="AR27" i="12"/>
  <c r="AR38" i="12"/>
  <c r="AR46" i="12"/>
  <c r="AR54" i="12"/>
  <c r="AR62" i="12"/>
  <c r="AR202" i="12"/>
  <c r="AR206" i="12"/>
  <c r="AR210" i="12"/>
  <c r="AR214" i="12"/>
  <c r="AR218" i="12"/>
  <c r="AR222" i="12"/>
  <c r="AR230" i="12"/>
  <c r="AR237" i="12"/>
  <c r="AR241" i="12"/>
  <c r="AR249" i="12"/>
  <c r="AR253" i="12"/>
  <c r="AR257" i="12"/>
  <c r="AR261" i="12"/>
  <c r="AR29" i="12"/>
  <c r="H1429" i="5"/>
  <c r="H1430" i="5" s="1"/>
  <c r="AR36" i="13"/>
  <c r="AR69" i="13"/>
  <c r="AR102" i="13"/>
  <c r="AR3" i="13"/>
  <c r="AR14" i="13"/>
  <c r="AR47" i="13"/>
  <c r="AR80" i="13"/>
  <c r="AR113" i="13"/>
  <c r="AR25" i="13"/>
  <c r="AR58" i="13"/>
  <c r="AR91" i="13"/>
  <c r="AR124" i="13"/>
  <c r="AR28" i="13"/>
  <c r="AR61" i="13"/>
  <c r="AR94" i="13"/>
  <c r="AR127" i="13"/>
  <c r="AR31" i="13"/>
  <c r="AR64" i="13"/>
  <c r="AR130" i="13"/>
  <c r="AR97" i="13"/>
  <c r="AR136" i="12"/>
  <c r="AR140" i="12"/>
  <c r="AR144" i="12"/>
  <c r="AR148" i="12"/>
  <c r="AR156" i="12"/>
  <c r="AR160" i="12"/>
  <c r="AR164" i="12"/>
  <c r="AR175" i="12"/>
  <c r="AR179" i="12"/>
  <c r="AR183" i="12"/>
  <c r="AR187" i="12"/>
  <c r="AR191" i="12"/>
  <c r="AR195" i="12"/>
  <c r="AR39" i="13"/>
  <c r="AR72" i="13"/>
  <c r="AR105" i="13"/>
  <c r="AR6" i="13"/>
  <c r="AR17" i="13"/>
  <c r="AR50" i="13"/>
  <c r="AR83" i="13"/>
  <c r="AR116" i="13"/>
  <c r="AR20" i="13"/>
  <c r="AR53" i="13"/>
  <c r="AR86" i="13"/>
  <c r="AR119" i="13"/>
  <c r="AR70" i="12"/>
  <c r="AR78" i="12"/>
  <c r="AR86" i="12"/>
  <c r="AR90" i="12"/>
  <c r="AR98" i="12"/>
  <c r="AR105" i="12"/>
  <c r="AR109" i="12"/>
  <c r="AR117" i="12"/>
  <c r="AR125" i="12"/>
  <c r="AR277" i="12"/>
  <c r="AR281" i="12"/>
  <c r="AR285" i="12"/>
  <c r="AR293" i="12"/>
  <c r="AR304" i="12"/>
  <c r="AR312" i="12"/>
  <c r="AR328" i="12"/>
  <c r="AR42" i="13"/>
  <c r="AR75" i="13"/>
  <c r="AR108" i="13"/>
  <c r="AR9" i="13"/>
  <c r="AR23" i="13"/>
  <c r="AR56" i="13"/>
  <c r="AR89" i="13"/>
  <c r="AR122" i="13"/>
  <c r="AR4" i="12"/>
  <c r="AR20" i="12"/>
  <c r="AR28" i="12"/>
  <c r="AR32" i="12"/>
  <c r="AR39" i="12"/>
  <c r="AR47" i="12"/>
  <c r="AR51" i="12"/>
  <c r="AR207" i="12"/>
  <c r="AR215" i="12"/>
  <c r="AR223" i="12"/>
  <c r="AR227" i="12"/>
  <c r="AR234" i="12"/>
  <c r="AR238" i="12"/>
  <c r="AR242" i="12"/>
  <c r="AR246" i="12"/>
  <c r="AR254" i="12"/>
  <c r="AR262" i="12"/>
  <c r="AR45" i="13"/>
  <c r="AR78" i="13"/>
  <c r="AR111" i="13"/>
  <c r="AR12" i="13"/>
  <c r="AR26" i="13"/>
  <c r="AR59" i="13"/>
  <c r="AR92" i="13"/>
  <c r="AR125" i="13"/>
  <c r="AR48" i="13"/>
  <c r="AR81" i="13"/>
  <c r="AR114" i="13"/>
  <c r="AR15" i="13"/>
  <c r="AR48" i="12"/>
  <c r="AR10" i="13"/>
  <c r="AR76" i="13"/>
  <c r="AR109" i="13"/>
  <c r="AR43" i="13"/>
  <c r="AR54" i="13"/>
  <c r="AR87" i="13"/>
  <c r="AR120" i="13"/>
  <c r="AR21" i="13"/>
  <c r="AR142" i="12"/>
  <c r="AR150" i="12"/>
  <c r="AR158" i="12"/>
  <c r="AR169" i="12"/>
  <c r="AR177" i="12"/>
  <c r="AR197" i="12"/>
  <c r="AR29" i="13"/>
  <c r="AR62" i="13"/>
  <c r="AR95" i="13"/>
  <c r="AR128" i="13"/>
  <c r="AR95" i="12"/>
  <c r="AR290" i="12"/>
  <c r="AR7" i="13"/>
  <c r="AR106" i="13"/>
  <c r="AR73" i="13"/>
  <c r="AR40" i="13"/>
  <c r="AR263" i="12"/>
  <c r="AR13" i="13"/>
  <c r="AR46" i="13"/>
  <c r="AR112" i="13"/>
  <c r="AR79" i="13"/>
  <c r="AR57" i="13"/>
  <c r="AR90" i="13"/>
  <c r="AR123" i="13"/>
  <c r="AR24" i="13"/>
  <c r="AR72" i="12"/>
  <c r="AR76" i="12"/>
  <c r="AR84" i="12"/>
  <c r="AR92" i="12"/>
  <c r="AR103" i="12"/>
  <c r="AR111" i="12"/>
  <c r="AR119" i="12"/>
  <c r="AR123" i="12"/>
  <c r="AR271" i="12"/>
  <c r="AR279" i="12"/>
  <c r="AR310" i="12"/>
  <c r="AR314" i="12"/>
  <c r="AR318" i="12"/>
  <c r="AR326" i="12"/>
  <c r="AR32" i="13"/>
  <c r="AR65" i="13"/>
  <c r="AR98" i="13"/>
  <c r="AR131" i="13"/>
  <c r="AR329" i="12"/>
  <c r="AR216" i="12"/>
  <c r="AR60" i="13"/>
  <c r="AR93" i="13"/>
  <c r="AR126" i="13"/>
  <c r="AR27" i="13"/>
  <c r="AR63" i="13"/>
  <c r="AR96" i="13"/>
  <c r="AR129" i="13"/>
  <c r="AR30" i="13"/>
  <c r="AR6" i="12"/>
  <c r="AR10" i="12"/>
  <c r="AR26" i="12"/>
  <c r="AR30" i="12"/>
  <c r="AR37" i="12"/>
  <c r="AR45" i="12"/>
  <c r="AR53" i="12"/>
  <c r="AR57" i="12"/>
  <c r="AR65" i="12"/>
  <c r="AR205" i="12"/>
  <c r="AR213" i="12"/>
  <c r="AR225" i="12"/>
  <c r="AR244" i="12"/>
  <c r="AR248" i="12"/>
  <c r="AR252" i="12"/>
  <c r="AR260" i="12"/>
  <c r="AR5" i="13"/>
  <c r="AR38" i="13"/>
  <c r="AR71" i="13"/>
  <c r="AR104" i="13"/>
  <c r="AR8" i="13"/>
  <c r="AR41" i="13"/>
  <c r="AR74" i="13"/>
  <c r="AR107" i="13"/>
  <c r="AR16" i="13"/>
  <c r="AR115" i="13"/>
  <c r="AR82" i="13"/>
  <c r="AR49" i="13"/>
  <c r="AR19" i="13"/>
  <c r="AR85" i="13"/>
  <c r="AR118" i="13"/>
  <c r="AR52" i="13"/>
  <c r="AR135" i="12"/>
  <c r="AR139" i="12"/>
  <c r="AR147" i="12"/>
  <c r="AR151" i="12"/>
  <c r="AR155" i="12"/>
  <c r="AR159" i="12"/>
  <c r="AR163" i="12"/>
  <c r="AR170" i="12"/>
  <c r="AR174" i="12"/>
  <c r="AR178" i="12"/>
  <c r="AR182" i="12"/>
  <c r="AR186" i="12"/>
  <c r="AR190" i="12"/>
  <c r="AR194" i="12"/>
  <c r="AR51" i="13"/>
  <c r="AR84" i="13"/>
  <c r="AR117" i="13"/>
  <c r="AR18" i="13"/>
  <c r="AR224" i="12"/>
  <c r="J1532" i="5"/>
  <c r="AR11" i="13"/>
  <c r="AR44" i="13"/>
  <c r="AR77" i="13"/>
  <c r="AR110" i="13"/>
  <c r="AR22" i="13"/>
  <c r="AR55" i="13"/>
  <c r="AR121" i="13"/>
  <c r="AR88" i="13"/>
  <c r="AR69" i="12"/>
  <c r="AR73" i="12"/>
  <c r="AR77" i="12"/>
  <c r="AR81" i="12"/>
  <c r="AR85" i="12"/>
  <c r="AR89" i="12"/>
  <c r="AR93" i="12"/>
  <c r="AR97" i="12"/>
  <c r="AR104" i="12"/>
  <c r="AR108" i="12"/>
  <c r="AR112" i="12"/>
  <c r="AR116" i="12"/>
  <c r="AR120" i="12"/>
  <c r="AR124" i="12"/>
  <c r="AR128" i="12"/>
  <c r="AR268" i="12"/>
  <c r="AR272" i="12"/>
  <c r="AR276" i="12"/>
  <c r="AR280" i="12"/>
  <c r="AR284" i="12"/>
  <c r="AR288" i="12"/>
  <c r="AR292" i="12"/>
  <c r="AR296" i="12"/>
  <c r="AR303" i="12"/>
  <c r="AR307" i="12"/>
  <c r="AR311" i="12"/>
  <c r="AR315" i="12"/>
  <c r="AR319" i="12"/>
  <c r="AR323" i="12"/>
  <c r="AR327" i="12"/>
  <c r="J1532" i="4"/>
  <c r="AQ69" i="13"/>
  <c r="AQ3" i="13"/>
  <c r="AQ102" i="13"/>
  <c r="AQ36" i="13"/>
  <c r="AQ3" i="12"/>
  <c r="AQ69" i="12"/>
  <c r="AQ135" i="12"/>
  <c r="AQ201" i="12"/>
  <c r="AQ267" i="12"/>
  <c r="A103" i="13"/>
  <c r="A102" i="13" s="1"/>
  <c r="A101" i="13" s="1"/>
  <c r="A39" i="13"/>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301" i="12"/>
  <c r="A300" i="12" s="1"/>
  <c r="A299" i="12" s="1"/>
  <c r="A268" i="12"/>
  <c r="A267" i="12" s="1"/>
  <c r="A266" i="12" s="1"/>
  <c r="A235" i="12"/>
  <c r="A234" i="12" s="1"/>
  <c r="A233" i="12" s="1"/>
  <c r="A202" i="12"/>
  <c r="A201" i="12" s="1"/>
  <c r="A200" i="12" s="1"/>
  <c r="A37" i="12"/>
  <c r="A36" i="12" s="1"/>
  <c r="A35" i="12" s="1"/>
  <c r="A169" i="12"/>
  <c r="A168" i="12" s="1"/>
  <c r="A167" i="12" s="1"/>
  <c r="A136" i="12"/>
  <c r="A135" i="12" s="1"/>
  <c r="A134" i="12" s="1"/>
  <c r="A103" i="12"/>
  <c r="A102" i="12" s="1"/>
  <c r="A101" i="12" s="1"/>
  <c r="A70" i="12"/>
  <c r="A69" i="12" s="1"/>
  <c r="A68" i="12" s="1"/>
  <c r="C1503" i="5"/>
  <c r="C1503" i="9"/>
  <c r="C1503" i="8"/>
  <c r="C1503" i="7"/>
  <c r="R1599" i="4"/>
  <c r="R1561" i="4"/>
  <c r="R1595" i="4"/>
  <c r="L1501" i="4"/>
  <c r="R1565" i="4"/>
  <c r="R1577" i="4"/>
  <c r="B352" i="5"/>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R1557" i="5"/>
  <c r="B952" i="9"/>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R1581" i="9"/>
  <c r="H1479" i="9"/>
  <c r="H1480" i="9" s="1"/>
  <c r="L1501" i="5"/>
  <c r="R1601" i="5"/>
  <c r="B1452" i="5"/>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R1551" i="8"/>
  <c r="R1575" i="8"/>
  <c r="R1599" i="9"/>
  <c r="R1601" i="9"/>
  <c r="L1519" i="9"/>
  <c r="L1525" i="9"/>
  <c r="L1519" i="8"/>
  <c r="L1531" i="8"/>
  <c r="B502" i="9"/>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R1563" i="9"/>
  <c r="R1577" i="8"/>
  <c r="L1531" i="9"/>
  <c r="L1525" i="8"/>
  <c r="R1599" i="5"/>
  <c r="B1402" i="5"/>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352" i="8"/>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R1557" i="8"/>
  <c r="R1569" i="9"/>
  <c r="B952" i="8"/>
  <c r="B953" i="8" s="1"/>
  <c r="B954" i="8" s="1"/>
  <c r="B955" i="8" s="1"/>
  <c r="B956" i="8" s="1"/>
  <c r="B957" i="8" s="1"/>
  <c r="B958" i="8" s="1"/>
  <c r="B959" i="8" s="1"/>
  <c r="B960" i="8" s="1"/>
  <c r="B961" i="8" s="1"/>
  <c r="B962" i="8" s="1"/>
  <c r="B963" i="8" s="1"/>
  <c r="B964" i="8" s="1"/>
  <c r="B965" i="8" s="1"/>
  <c r="B966" i="8" s="1"/>
  <c r="B967" i="8" s="1"/>
  <c r="B968" i="8" s="1"/>
  <c r="B969" i="8" s="1"/>
  <c r="B970" i="8" s="1"/>
  <c r="B971" i="8" s="1"/>
  <c r="B972" i="8" s="1"/>
  <c r="B973" i="8" s="1"/>
  <c r="B974" i="8" s="1"/>
  <c r="B975" i="8" s="1"/>
  <c r="B976" i="8" s="1"/>
  <c r="B977" i="8" s="1"/>
  <c r="B978" i="8" s="1"/>
  <c r="B979" i="8" s="1"/>
  <c r="B980" i="8" s="1"/>
  <c r="B981" i="8" s="1"/>
  <c r="B982" i="8" s="1"/>
  <c r="B983" i="8" s="1"/>
  <c r="B984" i="8" s="1"/>
  <c r="B985" i="8" s="1"/>
  <c r="B986" i="8" s="1"/>
  <c r="B987" i="8" s="1"/>
  <c r="B988" i="8" s="1"/>
  <c r="B989" i="8" s="1"/>
  <c r="B990" i="8" s="1"/>
  <c r="B991" i="8" s="1"/>
  <c r="B992" i="8" s="1"/>
  <c r="B993" i="8" s="1"/>
  <c r="B994" i="8" s="1"/>
  <c r="B995" i="8" s="1"/>
  <c r="B996" i="8" s="1"/>
  <c r="B997" i="8" s="1"/>
  <c r="B998" i="8" s="1"/>
  <c r="B999" i="8" s="1"/>
  <c r="B1000" i="8" s="1"/>
  <c r="B1001" i="8" s="1"/>
  <c r="R1581" i="8"/>
  <c r="R1597" i="8"/>
  <c r="J1532" i="9"/>
  <c r="J1532" i="8"/>
  <c r="R1547" i="9"/>
  <c r="B1002" i="8"/>
  <c r="B1003" i="8" s="1"/>
  <c r="B1004" i="8" s="1"/>
  <c r="B1005" i="8" s="1"/>
  <c r="B1006" i="8" s="1"/>
  <c r="B1007" i="8" s="1"/>
  <c r="B1008" i="8" s="1"/>
  <c r="B1009" i="8" s="1"/>
  <c r="B1010" i="8" s="1"/>
  <c r="B1011" i="8" s="1"/>
  <c r="B1012" i="8" s="1"/>
  <c r="B1013" i="8" s="1"/>
  <c r="B1014" i="8" s="1"/>
  <c r="B1015" i="8" s="1"/>
  <c r="B1016" i="8" s="1"/>
  <c r="B1017" i="8" s="1"/>
  <c r="B1018" i="8" s="1"/>
  <c r="B1019" i="8" s="1"/>
  <c r="B1020" i="8" s="1"/>
  <c r="B1021" i="8" s="1"/>
  <c r="B1022" i="8" s="1"/>
  <c r="B1023" i="8" s="1"/>
  <c r="B1024" i="8" s="1"/>
  <c r="B1025" i="8" s="1"/>
  <c r="B1026" i="8" s="1"/>
  <c r="B1027" i="8" s="1"/>
  <c r="B1028" i="8" s="1"/>
  <c r="B1029" i="8" s="1"/>
  <c r="B1030" i="8" s="1"/>
  <c r="B1031" i="8" s="1"/>
  <c r="B1032" i="8" s="1"/>
  <c r="B1033" i="8" s="1"/>
  <c r="B1034" i="8" s="1"/>
  <c r="B1035" i="8" s="1"/>
  <c r="B1036" i="8" s="1"/>
  <c r="B1037" i="8" s="1"/>
  <c r="B1038" i="8" s="1"/>
  <c r="B1039" i="8" s="1"/>
  <c r="B1040" i="8" s="1"/>
  <c r="B1041" i="8" s="1"/>
  <c r="B1042" i="8" s="1"/>
  <c r="B1043" i="8" s="1"/>
  <c r="B1044" i="8" s="1"/>
  <c r="B1045" i="8" s="1"/>
  <c r="B1046" i="8" s="1"/>
  <c r="B1047" i="8" s="1"/>
  <c r="B1048" i="8" s="1"/>
  <c r="B1049" i="8" s="1"/>
  <c r="B1050" i="8" s="1"/>
  <c r="B1051" i="8" s="1"/>
  <c r="R1583" i="8"/>
  <c r="R1595" i="5"/>
  <c r="B1402" i="8"/>
  <c r="B1403" i="8" s="1"/>
  <c r="B1404" i="8" s="1"/>
  <c r="B1405" i="8" s="1"/>
  <c r="B1406" i="8" s="1"/>
  <c r="B1407" i="8" s="1"/>
  <c r="B1408" i="8" s="1"/>
  <c r="B1409" i="8" s="1"/>
  <c r="B1410" i="8" s="1"/>
  <c r="B1411" i="8" s="1"/>
  <c r="B1412" i="8" s="1"/>
  <c r="B1413" i="8" s="1"/>
  <c r="B1414" i="8" s="1"/>
  <c r="B1415" i="8" s="1"/>
  <c r="B1416" i="8" s="1"/>
  <c r="B1417" i="8" s="1"/>
  <c r="B1418" i="8" s="1"/>
  <c r="B1419" i="8" s="1"/>
  <c r="B1420" i="8" s="1"/>
  <c r="B1421" i="8" s="1"/>
  <c r="B1422" i="8" s="1"/>
  <c r="B1423" i="8" s="1"/>
  <c r="B1424" i="8" s="1"/>
  <c r="B1425" i="8" s="1"/>
  <c r="B1426" i="8" s="1"/>
  <c r="B1427" i="8" s="1"/>
  <c r="B1428" i="8" s="1"/>
  <c r="B1429" i="8" s="1"/>
  <c r="B1430" i="8" s="1"/>
  <c r="B1431" i="8" s="1"/>
  <c r="B1432" i="8" s="1"/>
  <c r="B1433" i="8" s="1"/>
  <c r="B1434" i="8" s="1"/>
  <c r="B1435" i="8" s="1"/>
  <c r="B1436" i="8" s="1"/>
  <c r="B1437" i="8" s="1"/>
  <c r="B1438" i="8" s="1"/>
  <c r="B1439" i="8" s="1"/>
  <c r="B1440" i="8" s="1"/>
  <c r="B1441" i="8" s="1"/>
  <c r="B1442" i="8" s="1"/>
  <c r="B1443" i="8" s="1"/>
  <c r="B1444" i="8" s="1"/>
  <c r="B1445" i="8" s="1"/>
  <c r="B1446" i="8" s="1"/>
  <c r="B1447" i="8" s="1"/>
  <c r="B1448" i="8" s="1"/>
  <c r="B1449" i="8" s="1"/>
  <c r="B1450" i="8" s="1"/>
  <c r="B1451" i="8" s="1"/>
  <c r="R1553" i="5"/>
  <c r="B852" i="5"/>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R1577" i="5"/>
  <c r="B302" i="5"/>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R1555" i="5"/>
  <c r="B602" i="8"/>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R1567" i="8"/>
  <c r="R1601" i="8"/>
  <c r="L1519" i="5"/>
  <c r="L1525" i="5"/>
  <c r="L1531" i="5"/>
  <c r="L1531" i="4"/>
  <c r="L1528" i="4"/>
  <c r="L1525" i="4"/>
  <c r="L1519" i="4"/>
  <c r="H1532" i="4"/>
  <c r="L1516" i="4"/>
  <c r="L1515" i="4"/>
  <c r="L1517" i="4"/>
  <c r="L1514" i="4"/>
  <c r="H1532" i="8"/>
  <c r="H1532" i="9"/>
  <c r="H1532" i="5"/>
  <c r="L1501" i="8"/>
  <c r="B1452" i="4"/>
  <c r="B1453" i="4" s="1"/>
  <c r="B1454" i="4" s="1"/>
  <c r="B1455" i="4" s="1"/>
  <c r="B1456" i="4" s="1"/>
  <c r="B1457" i="4" s="1"/>
  <c r="B1458" i="4" s="1"/>
  <c r="B1459" i="4" s="1"/>
  <c r="B1460" i="4" s="1"/>
  <c r="B1461" i="4" s="1"/>
  <c r="B1462" i="4" s="1"/>
  <c r="B1463" i="4" s="1"/>
  <c r="B1464" i="4" s="1"/>
  <c r="B1465" i="4" s="1"/>
  <c r="B1466" i="4" s="1"/>
  <c r="B1467" i="4" s="1"/>
  <c r="B1468" i="4" s="1"/>
  <c r="B1469" i="4" s="1"/>
  <c r="B1470" i="4" s="1"/>
  <c r="B1471" i="4" s="1"/>
  <c r="B1472" i="4" s="1"/>
  <c r="B1473" i="4" s="1"/>
  <c r="B1474" i="4" s="1"/>
  <c r="B1475" i="4" s="1"/>
  <c r="B1476" i="4" s="1"/>
  <c r="B1477" i="4" s="1"/>
  <c r="B1478" i="4" s="1"/>
  <c r="B1479" i="4" s="1"/>
  <c r="B1480" i="4" s="1"/>
  <c r="B1481" i="4" s="1"/>
  <c r="B1482" i="4" s="1"/>
  <c r="B1483" i="4" s="1"/>
  <c r="B1484" i="4" s="1"/>
  <c r="B1485" i="4" s="1"/>
  <c r="B1486" i="4" s="1"/>
  <c r="B1487" i="4" s="1"/>
  <c r="B1488" i="4" s="1"/>
  <c r="B1489" i="4" s="1"/>
  <c r="B1490" i="4" s="1"/>
  <c r="B1491" i="4" s="1"/>
  <c r="B1492" i="4" s="1"/>
  <c r="B1493" i="4" s="1"/>
  <c r="B1494" i="4" s="1"/>
  <c r="B1495" i="4" s="1"/>
  <c r="B1496" i="4" s="1"/>
  <c r="B1497" i="4" s="1"/>
  <c r="B1498" i="4" s="1"/>
  <c r="B1499" i="4" s="1"/>
  <c r="B1500" i="4" s="1"/>
  <c r="B1501" i="4" s="1"/>
  <c r="B1252" i="5"/>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L1451" i="5"/>
  <c r="L1501" i="9"/>
  <c r="H1429" i="9"/>
  <c r="H1430" i="9" s="1"/>
  <c r="B1452" i="9"/>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L1501" i="7"/>
  <c r="H1279" i="5"/>
  <c r="H1280" i="5" s="1"/>
  <c r="L1451" i="4"/>
  <c r="L1401" i="4"/>
  <c r="L1451" i="8"/>
  <c r="B1402" i="9"/>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H1429" i="4"/>
  <c r="H1430" i="4" s="1"/>
  <c r="H1329" i="8"/>
  <c r="H1330" i="8" s="1"/>
  <c r="L1451" i="9"/>
  <c r="L1401" i="5"/>
  <c r="L1451" i="7"/>
  <c r="H1379" i="9"/>
  <c r="H1380" i="9" s="1"/>
  <c r="B1352" i="9"/>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L1401" i="8"/>
  <c r="B1302" i="8"/>
  <c r="B1303" i="8" s="1"/>
  <c r="B1304" i="8" s="1"/>
  <c r="B1305" i="8" s="1"/>
  <c r="B1306" i="8" s="1"/>
  <c r="B1307" i="8" s="1"/>
  <c r="B1308" i="8" s="1"/>
  <c r="B1309" i="8" s="1"/>
  <c r="B1310" i="8" s="1"/>
  <c r="B1311" i="8" s="1"/>
  <c r="B1312" i="8" s="1"/>
  <c r="B1313" i="8" s="1"/>
  <c r="B1314" i="8" s="1"/>
  <c r="B1315" i="8" s="1"/>
  <c r="B1316" i="8" s="1"/>
  <c r="B1317" i="8" s="1"/>
  <c r="B1318" i="8" s="1"/>
  <c r="B1319" i="8" s="1"/>
  <c r="B1320" i="8" s="1"/>
  <c r="B1321" i="8" s="1"/>
  <c r="B1322" i="8" s="1"/>
  <c r="B1323" i="8" s="1"/>
  <c r="B1324" i="8" s="1"/>
  <c r="B1325" i="8" s="1"/>
  <c r="B1326" i="8" s="1"/>
  <c r="B1327" i="8" s="1"/>
  <c r="B1328" i="8" s="1"/>
  <c r="B1329" i="8" s="1"/>
  <c r="B1330" i="8" s="1"/>
  <c r="B1331" i="8" s="1"/>
  <c r="B1332" i="8" s="1"/>
  <c r="B1333" i="8" s="1"/>
  <c r="B1334" i="8" s="1"/>
  <c r="B1335" i="8" s="1"/>
  <c r="B1336" i="8" s="1"/>
  <c r="B1337" i="8" s="1"/>
  <c r="B1338" i="8" s="1"/>
  <c r="B1339" i="8" s="1"/>
  <c r="B1340" i="8" s="1"/>
  <c r="B1341" i="8" s="1"/>
  <c r="B1342" i="8" s="1"/>
  <c r="B1343" i="8" s="1"/>
  <c r="B1344" i="8" s="1"/>
  <c r="B1345" i="8" s="1"/>
  <c r="B1346" i="8" s="1"/>
  <c r="B1347" i="8" s="1"/>
  <c r="B1348" i="8" s="1"/>
  <c r="B1349" i="8" s="1"/>
  <c r="B1350" i="8" s="1"/>
  <c r="B1351" i="8" s="1"/>
  <c r="L1401" i="7"/>
  <c r="L1351" i="9"/>
  <c r="H1379" i="4"/>
  <c r="H1380" i="4" s="1"/>
  <c r="B1352" i="5"/>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302" i="5"/>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H1329" i="5"/>
  <c r="H1330" i="5" s="1"/>
  <c r="L1401" i="9"/>
  <c r="H1379" i="8"/>
  <c r="H1380" i="8" s="1"/>
  <c r="B1352" i="8"/>
  <c r="B1353" i="8" s="1"/>
  <c r="B1354" i="8" s="1"/>
  <c r="B1355" i="8" s="1"/>
  <c r="B1356" i="8" s="1"/>
  <c r="B1357" i="8" s="1"/>
  <c r="B1358" i="8" s="1"/>
  <c r="B1359" i="8" s="1"/>
  <c r="B1360" i="8" s="1"/>
  <c r="B1361" i="8" s="1"/>
  <c r="B1362" i="8" s="1"/>
  <c r="B1363" i="8" s="1"/>
  <c r="B1364" i="8" s="1"/>
  <c r="B1365" i="8" s="1"/>
  <c r="B1366" i="8" s="1"/>
  <c r="B1367" i="8" s="1"/>
  <c r="B1368" i="8" s="1"/>
  <c r="B1369" i="8" s="1"/>
  <c r="B1370" i="8" s="1"/>
  <c r="B1371" i="8" s="1"/>
  <c r="B1372" i="8" s="1"/>
  <c r="B1373" i="8" s="1"/>
  <c r="B1374" i="8" s="1"/>
  <c r="B1375" i="8" s="1"/>
  <c r="B1376" i="8" s="1"/>
  <c r="B1377" i="8" s="1"/>
  <c r="B1378" i="8" s="1"/>
  <c r="B1379" i="8" s="1"/>
  <c r="B1380" i="8" s="1"/>
  <c r="B1381" i="8" s="1"/>
  <c r="B1382" i="8" s="1"/>
  <c r="B1383" i="8" s="1"/>
  <c r="B1384" i="8" s="1"/>
  <c r="B1385" i="8" s="1"/>
  <c r="B1386" i="8" s="1"/>
  <c r="B1387" i="8" s="1"/>
  <c r="B1388" i="8" s="1"/>
  <c r="B1389" i="8" s="1"/>
  <c r="B1390" i="8" s="1"/>
  <c r="B1391" i="8" s="1"/>
  <c r="B1392" i="8" s="1"/>
  <c r="B1393" i="8" s="1"/>
  <c r="B1394" i="8" s="1"/>
  <c r="B1395" i="8" s="1"/>
  <c r="B1396" i="8" s="1"/>
  <c r="B1397" i="8" s="1"/>
  <c r="B1398" i="8" s="1"/>
  <c r="B1399" i="8" s="1"/>
  <c r="B1400" i="8" s="1"/>
  <c r="B1401" i="8" s="1"/>
  <c r="L1351" i="5"/>
  <c r="B1252" i="4"/>
  <c r="B1253" i="4" s="1"/>
  <c r="B1254" i="4" s="1"/>
  <c r="B1255" i="4" s="1"/>
  <c r="B1256" i="4" s="1"/>
  <c r="B1257" i="4" s="1"/>
  <c r="B1258" i="4" s="1"/>
  <c r="B1259" i="4" s="1"/>
  <c r="B1260" i="4" s="1"/>
  <c r="B1261" i="4" s="1"/>
  <c r="B1262" i="4" s="1"/>
  <c r="B1263" i="4" s="1"/>
  <c r="B1264" i="4" s="1"/>
  <c r="B1265" i="4" s="1"/>
  <c r="B1266" i="4" s="1"/>
  <c r="B1267" i="4" s="1"/>
  <c r="B1268" i="4" s="1"/>
  <c r="B1269" i="4" s="1"/>
  <c r="B1270" i="4" s="1"/>
  <c r="B1271" i="4" s="1"/>
  <c r="B1272" i="4" s="1"/>
  <c r="B1273" i="4" s="1"/>
  <c r="B1274" i="4" s="1"/>
  <c r="B1275" i="4" s="1"/>
  <c r="B1276" i="4" s="1"/>
  <c r="B1277" i="4" s="1"/>
  <c r="B1278" i="4" s="1"/>
  <c r="B1279" i="4" s="1"/>
  <c r="B1280" i="4" s="1"/>
  <c r="B1281" i="4" s="1"/>
  <c r="B1282" i="4" s="1"/>
  <c r="B1283" i="4" s="1"/>
  <c r="B1284" i="4" s="1"/>
  <c r="B1285" i="4" s="1"/>
  <c r="B1286" i="4" s="1"/>
  <c r="B1287" i="4" s="1"/>
  <c r="B1288" i="4" s="1"/>
  <c r="B1289" i="4" s="1"/>
  <c r="B1290" i="4" s="1"/>
  <c r="B1291" i="4" s="1"/>
  <c r="B1292" i="4" s="1"/>
  <c r="B1293" i="4" s="1"/>
  <c r="B1294" i="4" s="1"/>
  <c r="B1295" i="4" s="1"/>
  <c r="B1296" i="4" s="1"/>
  <c r="B1297" i="4" s="1"/>
  <c r="B1298" i="4" s="1"/>
  <c r="B1299" i="4" s="1"/>
  <c r="B1300" i="4" s="1"/>
  <c r="B1301" i="4" s="1"/>
  <c r="B1302" i="9"/>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H1329" i="9"/>
  <c r="H1330" i="9" s="1"/>
  <c r="B1252" i="8"/>
  <c r="B1253" i="8" s="1"/>
  <c r="B1254" i="8" s="1"/>
  <c r="B1255" i="8" s="1"/>
  <c r="B1256" i="8" s="1"/>
  <c r="B1257" i="8" s="1"/>
  <c r="B1258" i="8" s="1"/>
  <c r="B1259" i="8" s="1"/>
  <c r="B1260" i="8" s="1"/>
  <c r="B1261" i="8" s="1"/>
  <c r="B1262" i="8" s="1"/>
  <c r="B1263" i="8" s="1"/>
  <c r="B1264" i="8" s="1"/>
  <c r="B1265" i="8" s="1"/>
  <c r="B1266" i="8" s="1"/>
  <c r="B1267" i="8" s="1"/>
  <c r="B1268" i="8" s="1"/>
  <c r="B1269" i="8" s="1"/>
  <c r="B1270" i="8" s="1"/>
  <c r="B1271" i="8" s="1"/>
  <c r="B1272" i="8" s="1"/>
  <c r="B1273" i="8" s="1"/>
  <c r="B1274" i="8" s="1"/>
  <c r="B1275" i="8" s="1"/>
  <c r="B1276" i="8" s="1"/>
  <c r="B1277" i="8" s="1"/>
  <c r="B1278" i="8" s="1"/>
  <c r="B1279" i="8" s="1"/>
  <c r="B1280" i="8" s="1"/>
  <c r="B1281" i="8" s="1"/>
  <c r="B1282" i="8" s="1"/>
  <c r="B1283" i="8" s="1"/>
  <c r="B1284" i="8" s="1"/>
  <c r="B1285" i="8" s="1"/>
  <c r="B1286" i="8" s="1"/>
  <c r="B1287" i="8" s="1"/>
  <c r="B1288" i="8" s="1"/>
  <c r="B1289" i="8" s="1"/>
  <c r="B1290" i="8" s="1"/>
  <c r="B1291" i="8" s="1"/>
  <c r="B1292" i="8" s="1"/>
  <c r="B1293" i="8" s="1"/>
  <c r="B1294" i="8" s="1"/>
  <c r="B1295" i="8" s="1"/>
  <c r="B1296" i="8" s="1"/>
  <c r="B1297" i="8" s="1"/>
  <c r="B1298" i="8" s="1"/>
  <c r="B1299" i="8" s="1"/>
  <c r="B1300" i="8" s="1"/>
  <c r="B1301" i="8" s="1"/>
  <c r="H1029" i="9"/>
  <c r="H1030" i="9" s="1"/>
  <c r="H1079" i="9"/>
  <c r="H1080" i="9" s="1"/>
  <c r="H1229" i="9"/>
  <c r="H1230" i="9" s="1"/>
  <c r="L1351" i="8"/>
  <c r="L1351" i="4"/>
  <c r="H1279" i="8"/>
  <c r="H1280" i="8" s="1"/>
  <c r="H1329" i="4"/>
  <c r="H1330" i="4" s="1"/>
  <c r="L1301" i="5"/>
  <c r="L1351" i="7"/>
  <c r="L1251" i="9"/>
  <c r="L1301" i="9"/>
  <c r="B1202" i="4"/>
  <c r="B1203" i="4" s="1"/>
  <c r="B1204" i="4" s="1"/>
  <c r="B1205" i="4" s="1"/>
  <c r="B1206" i="4" s="1"/>
  <c r="B1207" i="4" s="1"/>
  <c r="B1208" i="4" s="1"/>
  <c r="B1209" i="4" s="1"/>
  <c r="B1210" i="4" s="1"/>
  <c r="B1211" i="4" s="1"/>
  <c r="B1212" i="4" s="1"/>
  <c r="B1213" i="4" s="1"/>
  <c r="B1214" i="4" s="1"/>
  <c r="B1215" i="4" s="1"/>
  <c r="B1216" i="4" s="1"/>
  <c r="B1217" i="4" s="1"/>
  <c r="B1218" i="4" s="1"/>
  <c r="B1219" i="4" s="1"/>
  <c r="B1220" i="4" s="1"/>
  <c r="B1221" i="4" s="1"/>
  <c r="B1222" i="4" s="1"/>
  <c r="B1223" i="4" s="1"/>
  <c r="B1224" i="4" s="1"/>
  <c r="B1225" i="4" s="1"/>
  <c r="B1226" i="4" s="1"/>
  <c r="B1227" i="4" s="1"/>
  <c r="B1228" i="4" s="1"/>
  <c r="B1229" i="4" s="1"/>
  <c r="B1230" i="4" s="1"/>
  <c r="B1231" i="4" s="1"/>
  <c r="B1232" i="4" s="1"/>
  <c r="B1233" i="4" s="1"/>
  <c r="B1234" i="4" s="1"/>
  <c r="B1235" i="4" s="1"/>
  <c r="B1236" i="4" s="1"/>
  <c r="B1237" i="4" s="1"/>
  <c r="B1238" i="4" s="1"/>
  <c r="B1239" i="4" s="1"/>
  <c r="B1240" i="4" s="1"/>
  <c r="B1241" i="4" s="1"/>
  <c r="B1242" i="4" s="1"/>
  <c r="B1243" i="4" s="1"/>
  <c r="B1244" i="4" s="1"/>
  <c r="B1245" i="4" s="1"/>
  <c r="B1246" i="4" s="1"/>
  <c r="B1247" i="4" s="1"/>
  <c r="B1248" i="4" s="1"/>
  <c r="B1249" i="4" s="1"/>
  <c r="B1250" i="4" s="1"/>
  <c r="B1251" i="4" s="1"/>
  <c r="B1252" i="9"/>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H1279" i="9"/>
  <c r="H1280" i="9" s="1"/>
  <c r="H1229" i="4"/>
  <c r="H1230" i="4" s="1"/>
  <c r="B1202" i="8"/>
  <c r="B1203" i="8" s="1"/>
  <c r="B1204" i="8" s="1"/>
  <c r="B1205" i="8" s="1"/>
  <c r="B1206" i="8" s="1"/>
  <c r="B1207" i="8" s="1"/>
  <c r="B1208" i="8" s="1"/>
  <c r="B1209" i="8" s="1"/>
  <c r="B1210" i="8" s="1"/>
  <c r="B1211" i="8" s="1"/>
  <c r="B1212" i="8" s="1"/>
  <c r="B1213" i="8" s="1"/>
  <c r="B1214" i="8" s="1"/>
  <c r="B1215" i="8" s="1"/>
  <c r="B1216" i="8" s="1"/>
  <c r="B1217" i="8" s="1"/>
  <c r="B1218" i="8" s="1"/>
  <c r="B1219" i="8" s="1"/>
  <c r="B1220" i="8" s="1"/>
  <c r="B1221" i="8" s="1"/>
  <c r="B1222" i="8" s="1"/>
  <c r="B1223" i="8" s="1"/>
  <c r="B1224" i="8" s="1"/>
  <c r="B1225" i="8" s="1"/>
  <c r="B1226" i="8" s="1"/>
  <c r="B1227" i="8" s="1"/>
  <c r="B1228" i="8" s="1"/>
  <c r="B1229" i="8" s="1"/>
  <c r="B1230" i="8" s="1"/>
  <c r="B1231" i="8" s="1"/>
  <c r="B1232" i="8" s="1"/>
  <c r="B1233" i="8" s="1"/>
  <c r="B1234" i="8" s="1"/>
  <c r="B1235" i="8" s="1"/>
  <c r="B1236" i="8" s="1"/>
  <c r="B1237" i="8" s="1"/>
  <c r="B1238" i="8" s="1"/>
  <c r="B1239" i="8" s="1"/>
  <c r="B1240" i="8" s="1"/>
  <c r="B1241" i="8" s="1"/>
  <c r="B1242" i="8" s="1"/>
  <c r="B1243" i="8" s="1"/>
  <c r="B1244" i="8" s="1"/>
  <c r="B1245" i="8" s="1"/>
  <c r="B1246" i="8" s="1"/>
  <c r="B1247" i="8" s="1"/>
  <c r="B1248" i="8" s="1"/>
  <c r="B1249" i="8" s="1"/>
  <c r="B1250" i="8" s="1"/>
  <c r="B1251" i="8" s="1"/>
  <c r="L1301" i="4"/>
  <c r="L1301" i="8"/>
  <c r="L1251" i="4"/>
  <c r="H1279" i="4"/>
  <c r="H1280" i="4" s="1"/>
  <c r="L1301" i="7"/>
  <c r="L1251" i="5"/>
  <c r="H1229" i="5"/>
  <c r="H1230" i="5" s="1"/>
  <c r="B1202" i="5"/>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L1251" i="8"/>
  <c r="L1201" i="9"/>
  <c r="L1251" i="7"/>
  <c r="H1179" i="8"/>
  <c r="H1180" i="8" s="1"/>
  <c r="B1202" i="9"/>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H1229" i="8"/>
  <c r="H1230" i="8" s="1"/>
  <c r="H1129" i="9"/>
  <c r="H1130" i="9" s="1"/>
  <c r="B1102" i="8"/>
  <c r="B1103" i="8" s="1"/>
  <c r="B1104" i="8" s="1"/>
  <c r="B1105" i="8" s="1"/>
  <c r="B1106" i="8" s="1"/>
  <c r="B1107" i="8" s="1"/>
  <c r="B1108" i="8" s="1"/>
  <c r="B1109" i="8" s="1"/>
  <c r="B1110" i="8" s="1"/>
  <c r="B1111" i="8" s="1"/>
  <c r="B1112" i="8" s="1"/>
  <c r="B1113" i="8" s="1"/>
  <c r="B1114" i="8" s="1"/>
  <c r="B1115" i="8" s="1"/>
  <c r="B1116" i="8" s="1"/>
  <c r="B1117" i="8" s="1"/>
  <c r="B1118" i="8" s="1"/>
  <c r="B1119" i="8" s="1"/>
  <c r="B1120" i="8" s="1"/>
  <c r="B1121" i="8" s="1"/>
  <c r="B1122" i="8" s="1"/>
  <c r="B1123" i="8" s="1"/>
  <c r="B1124" i="8" s="1"/>
  <c r="B1125" i="8" s="1"/>
  <c r="B1126" i="8" s="1"/>
  <c r="B1127" i="8" s="1"/>
  <c r="B1128" i="8" s="1"/>
  <c r="B1129" i="8" s="1"/>
  <c r="B1130" i="8" s="1"/>
  <c r="B1131" i="8" s="1"/>
  <c r="B1132" i="8" s="1"/>
  <c r="B1133" i="8" s="1"/>
  <c r="B1134" i="8" s="1"/>
  <c r="B1135" i="8" s="1"/>
  <c r="B1136" i="8" s="1"/>
  <c r="B1137" i="8" s="1"/>
  <c r="B1138" i="8" s="1"/>
  <c r="B1139" i="8" s="1"/>
  <c r="B1140" i="8" s="1"/>
  <c r="B1141" i="8" s="1"/>
  <c r="B1142" i="8" s="1"/>
  <c r="B1143" i="8" s="1"/>
  <c r="B1144" i="8" s="1"/>
  <c r="B1145" i="8" s="1"/>
  <c r="B1146" i="8" s="1"/>
  <c r="B1147" i="8" s="1"/>
  <c r="B1148" i="8" s="1"/>
  <c r="B1149" i="8" s="1"/>
  <c r="B1150" i="8" s="1"/>
  <c r="B1151" i="8" s="1"/>
  <c r="B1152" i="4"/>
  <c r="B1153" i="4" s="1"/>
  <c r="B1154" i="4" s="1"/>
  <c r="B1155" i="4" s="1"/>
  <c r="B1156" i="4" s="1"/>
  <c r="B1157" i="4" s="1"/>
  <c r="B1158" i="4" s="1"/>
  <c r="B1159" i="4" s="1"/>
  <c r="B1160" i="4" s="1"/>
  <c r="B1161" i="4" s="1"/>
  <c r="B1162" i="4" s="1"/>
  <c r="B1163" i="4" s="1"/>
  <c r="B1164" i="4" s="1"/>
  <c r="B1165" i="4" s="1"/>
  <c r="B1166" i="4" s="1"/>
  <c r="B1167" i="4" s="1"/>
  <c r="B1168" i="4" s="1"/>
  <c r="B1169" i="4" s="1"/>
  <c r="B1170" i="4" s="1"/>
  <c r="B1171" i="4" s="1"/>
  <c r="B1172" i="4" s="1"/>
  <c r="B1173" i="4" s="1"/>
  <c r="B1174" i="4" s="1"/>
  <c r="B1175" i="4" s="1"/>
  <c r="B1176" i="4" s="1"/>
  <c r="B1177" i="4" s="1"/>
  <c r="B1178" i="4" s="1"/>
  <c r="B1179" i="4" s="1"/>
  <c r="B1180" i="4" s="1"/>
  <c r="B1181" i="4" s="1"/>
  <c r="B1182" i="4" s="1"/>
  <c r="B1183" i="4" s="1"/>
  <c r="B1184" i="4" s="1"/>
  <c r="B1185" i="4" s="1"/>
  <c r="B1186" i="4" s="1"/>
  <c r="B1187" i="4" s="1"/>
  <c r="B1188" i="4" s="1"/>
  <c r="B1189" i="4" s="1"/>
  <c r="B1190" i="4" s="1"/>
  <c r="B1191" i="4" s="1"/>
  <c r="B1192" i="4" s="1"/>
  <c r="B1193" i="4" s="1"/>
  <c r="B1194" i="4" s="1"/>
  <c r="B1195" i="4" s="1"/>
  <c r="B1196" i="4" s="1"/>
  <c r="B1197" i="4" s="1"/>
  <c r="B1198" i="4" s="1"/>
  <c r="B1199" i="4" s="1"/>
  <c r="B1200" i="4" s="1"/>
  <c r="B1201" i="4" s="1"/>
  <c r="H1179" i="4"/>
  <c r="H1180" i="4" s="1"/>
  <c r="B1152" i="8"/>
  <c r="B1153" i="8" s="1"/>
  <c r="B1154" i="8" s="1"/>
  <c r="B1155" i="8" s="1"/>
  <c r="B1156" i="8" s="1"/>
  <c r="B1157" i="8" s="1"/>
  <c r="B1158" i="8" s="1"/>
  <c r="B1159" i="8" s="1"/>
  <c r="B1160" i="8" s="1"/>
  <c r="B1161" i="8" s="1"/>
  <c r="B1162" i="8" s="1"/>
  <c r="B1163" i="8" s="1"/>
  <c r="B1164" i="8" s="1"/>
  <c r="B1165" i="8" s="1"/>
  <c r="B1166" i="8" s="1"/>
  <c r="B1167" i="8" s="1"/>
  <c r="B1168" i="8" s="1"/>
  <c r="B1169" i="8" s="1"/>
  <c r="B1170" i="8" s="1"/>
  <c r="B1171" i="8" s="1"/>
  <c r="B1172" i="8" s="1"/>
  <c r="B1173" i="8" s="1"/>
  <c r="B1174" i="8" s="1"/>
  <c r="B1175" i="8" s="1"/>
  <c r="B1176" i="8" s="1"/>
  <c r="B1177" i="8" s="1"/>
  <c r="B1178" i="8" s="1"/>
  <c r="B1179" i="8" s="1"/>
  <c r="B1180" i="8" s="1"/>
  <c r="B1181" i="8" s="1"/>
  <c r="B1182" i="8" s="1"/>
  <c r="B1183" i="8" s="1"/>
  <c r="B1184" i="8" s="1"/>
  <c r="B1185" i="8" s="1"/>
  <c r="B1186" i="8" s="1"/>
  <c r="B1187" i="8" s="1"/>
  <c r="B1188" i="8" s="1"/>
  <c r="B1189" i="8" s="1"/>
  <c r="B1190" i="8" s="1"/>
  <c r="B1191" i="8" s="1"/>
  <c r="B1192" i="8" s="1"/>
  <c r="B1193" i="8" s="1"/>
  <c r="B1194" i="8" s="1"/>
  <c r="B1195" i="8" s="1"/>
  <c r="B1196" i="8" s="1"/>
  <c r="B1197" i="8" s="1"/>
  <c r="B1198" i="8" s="1"/>
  <c r="B1199" i="8" s="1"/>
  <c r="B1200" i="8" s="1"/>
  <c r="B1201" i="8" s="1"/>
  <c r="L1201" i="7"/>
  <c r="B1052" i="9"/>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L1201" i="5"/>
  <c r="H1079" i="5"/>
  <c r="H1080" i="5" s="1"/>
  <c r="L1151" i="4"/>
  <c r="H1179" i="9"/>
  <c r="H1180" i="9" s="1"/>
  <c r="L1201" i="4"/>
  <c r="B1152" i="9"/>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152" i="5"/>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H829" i="9"/>
  <c r="H830" i="9" s="1"/>
  <c r="L1201" i="8"/>
  <c r="H1179" i="5"/>
  <c r="H1180" i="5" s="1"/>
  <c r="B1102" i="5"/>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L1101" i="7"/>
  <c r="H1129" i="4"/>
  <c r="H1130" i="4" s="1"/>
  <c r="B1102" i="4"/>
  <c r="B1103" i="4" s="1"/>
  <c r="B1104" i="4" s="1"/>
  <c r="B1105" i="4" s="1"/>
  <c r="B1106" i="4" s="1"/>
  <c r="B1107" i="4" s="1"/>
  <c r="B1108" i="4" s="1"/>
  <c r="B1109" i="4" s="1"/>
  <c r="B1110" i="4" s="1"/>
  <c r="B1111" i="4" s="1"/>
  <c r="B1112" i="4" s="1"/>
  <c r="B1113" i="4" s="1"/>
  <c r="B1114" i="4" s="1"/>
  <c r="B1115" i="4" s="1"/>
  <c r="B1116" i="4" s="1"/>
  <c r="B1117" i="4" s="1"/>
  <c r="B1118" i="4" s="1"/>
  <c r="B1119" i="4" s="1"/>
  <c r="B1120" i="4" s="1"/>
  <c r="B1121" i="4" s="1"/>
  <c r="B1122" i="4" s="1"/>
  <c r="B1123" i="4" s="1"/>
  <c r="B1124" i="4" s="1"/>
  <c r="B1125" i="4" s="1"/>
  <c r="B1126" i="4" s="1"/>
  <c r="B1127" i="4" s="1"/>
  <c r="B1128" i="4" s="1"/>
  <c r="B1129" i="4" s="1"/>
  <c r="B1130" i="4" s="1"/>
  <c r="B1131" i="4" s="1"/>
  <c r="B1132" i="4" s="1"/>
  <c r="B1133" i="4" s="1"/>
  <c r="B1134" i="4" s="1"/>
  <c r="B1135" i="4" s="1"/>
  <c r="B1136" i="4" s="1"/>
  <c r="B1137" i="4" s="1"/>
  <c r="B1138" i="4" s="1"/>
  <c r="B1139" i="4" s="1"/>
  <c r="B1140" i="4" s="1"/>
  <c r="B1141" i="4" s="1"/>
  <c r="B1142" i="4" s="1"/>
  <c r="B1143" i="4" s="1"/>
  <c r="B1144" i="4" s="1"/>
  <c r="B1145" i="4" s="1"/>
  <c r="B1146" i="4" s="1"/>
  <c r="B1147" i="4" s="1"/>
  <c r="B1148" i="4" s="1"/>
  <c r="B1149" i="4" s="1"/>
  <c r="B1150" i="4" s="1"/>
  <c r="B1151" i="4" s="1"/>
  <c r="L1151" i="5"/>
  <c r="L1151" i="9"/>
  <c r="H1129" i="5"/>
  <c r="H1130" i="5" s="1"/>
  <c r="L1151" i="7"/>
  <c r="H1079" i="8"/>
  <c r="H1080" i="8" s="1"/>
  <c r="L1151" i="8"/>
  <c r="B1002" i="9"/>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8"/>
  <c r="B1053" i="8" s="1"/>
  <c r="B1054" i="8" s="1"/>
  <c r="B1055" i="8" s="1"/>
  <c r="B1056" i="8" s="1"/>
  <c r="B1057" i="8" s="1"/>
  <c r="B1058" i="8" s="1"/>
  <c r="B1059" i="8" s="1"/>
  <c r="B1060" i="8" s="1"/>
  <c r="B1061" i="8" s="1"/>
  <c r="B1062" i="8" s="1"/>
  <c r="B1063" i="8" s="1"/>
  <c r="B1064" i="8" s="1"/>
  <c r="B1065" i="8" s="1"/>
  <c r="B1066" i="8" s="1"/>
  <c r="B1067" i="8" s="1"/>
  <c r="B1068" i="8" s="1"/>
  <c r="B1069" i="8" s="1"/>
  <c r="B1070" i="8" s="1"/>
  <c r="B1071" i="8" s="1"/>
  <c r="B1072" i="8" s="1"/>
  <c r="B1073" i="8" s="1"/>
  <c r="B1074" i="8" s="1"/>
  <c r="B1075" i="8" s="1"/>
  <c r="B1076" i="8" s="1"/>
  <c r="B1077" i="8" s="1"/>
  <c r="B1078" i="8" s="1"/>
  <c r="B1079" i="8" s="1"/>
  <c r="B1080" i="8" s="1"/>
  <c r="B1081" i="8" s="1"/>
  <c r="B1082" i="8" s="1"/>
  <c r="B1083" i="8" s="1"/>
  <c r="B1084" i="8" s="1"/>
  <c r="B1085" i="8" s="1"/>
  <c r="B1086" i="8" s="1"/>
  <c r="B1087" i="8" s="1"/>
  <c r="B1088" i="8" s="1"/>
  <c r="B1089" i="8" s="1"/>
  <c r="B1090" i="8" s="1"/>
  <c r="B1091" i="8" s="1"/>
  <c r="B1092" i="8" s="1"/>
  <c r="B1093" i="8" s="1"/>
  <c r="B1094" i="8" s="1"/>
  <c r="B1095" i="8" s="1"/>
  <c r="B1096" i="8" s="1"/>
  <c r="B1097" i="8" s="1"/>
  <c r="B1098" i="8" s="1"/>
  <c r="B1099" i="8" s="1"/>
  <c r="B1100" i="8" s="1"/>
  <c r="B1101" i="8" s="1"/>
  <c r="B1102" i="9"/>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H1129" i="8"/>
  <c r="H1130" i="8" s="1"/>
  <c r="H1029" i="5"/>
  <c r="H1030" i="5" s="1"/>
  <c r="L1051" i="9"/>
  <c r="L1101" i="8"/>
  <c r="L1101" i="9"/>
  <c r="B1052" i="5"/>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L1051" i="4"/>
  <c r="B1052" i="4"/>
  <c r="B1053" i="4" s="1"/>
  <c r="B1054" i="4" s="1"/>
  <c r="B1055" i="4" s="1"/>
  <c r="B1056" i="4" s="1"/>
  <c r="B1057" i="4" s="1"/>
  <c r="B1058" i="4" s="1"/>
  <c r="B1059" i="4" s="1"/>
  <c r="B1060" i="4" s="1"/>
  <c r="B1061" i="4" s="1"/>
  <c r="B1062" i="4" s="1"/>
  <c r="B1063" i="4" s="1"/>
  <c r="B1064" i="4" s="1"/>
  <c r="B1065" i="4" s="1"/>
  <c r="B1066" i="4" s="1"/>
  <c r="B1067" i="4" s="1"/>
  <c r="B1068" i="4" s="1"/>
  <c r="B1069" i="4" s="1"/>
  <c r="B1070" i="4" s="1"/>
  <c r="B1071" i="4" s="1"/>
  <c r="B1072" i="4" s="1"/>
  <c r="B1073" i="4" s="1"/>
  <c r="B1074" i="4" s="1"/>
  <c r="B1075" i="4" s="1"/>
  <c r="B1076" i="4" s="1"/>
  <c r="B1077" i="4" s="1"/>
  <c r="B1078" i="4" s="1"/>
  <c r="B1079" i="4" s="1"/>
  <c r="B1080" i="4" s="1"/>
  <c r="B1081" i="4" s="1"/>
  <c r="B1082" i="4" s="1"/>
  <c r="B1083" i="4" s="1"/>
  <c r="B1084" i="4" s="1"/>
  <c r="B1085" i="4" s="1"/>
  <c r="B1086" i="4" s="1"/>
  <c r="B1087" i="4" s="1"/>
  <c r="B1088" i="4" s="1"/>
  <c r="B1089" i="4" s="1"/>
  <c r="B1090" i="4" s="1"/>
  <c r="B1091" i="4" s="1"/>
  <c r="B1092" i="4" s="1"/>
  <c r="B1093" i="4" s="1"/>
  <c r="B1094" i="4" s="1"/>
  <c r="B1095" i="4" s="1"/>
  <c r="B1096" i="4" s="1"/>
  <c r="B1097" i="4" s="1"/>
  <c r="B1098" i="4" s="1"/>
  <c r="B1099" i="4" s="1"/>
  <c r="B1100" i="4" s="1"/>
  <c r="B1101" i="4" s="1"/>
  <c r="L1101" i="5"/>
  <c r="H979" i="8"/>
  <c r="H980" i="8" s="1"/>
  <c r="L1101" i="4"/>
  <c r="H1079" i="4"/>
  <c r="H1080" i="4" s="1"/>
  <c r="H1029" i="4"/>
  <c r="H1030" i="4" s="1"/>
  <c r="L1051" i="7"/>
  <c r="B1002" i="4"/>
  <c r="B1003" i="4" s="1"/>
  <c r="B1004" i="4" s="1"/>
  <c r="B1005" i="4" s="1"/>
  <c r="B1006" i="4" s="1"/>
  <c r="B1007" i="4" s="1"/>
  <c r="B1008" i="4" s="1"/>
  <c r="B1009" i="4" s="1"/>
  <c r="B1010" i="4" s="1"/>
  <c r="B1011" i="4" s="1"/>
  <c r="B1012" i="4" s="1"/>
  <c r="B1013" i="4" s="1"/>
  <c r="B1014" i="4" s="1"/>
  <c r="B1015" i="4" s="1"/>
  <c r="B1016" i="4" s="1"/>
  <c r="B1017" i="4" s="1"/>
  <c r="B1018" i="4" s="1"/>
  <c r="B1019" i="4" s="1"/>
  <c r="B1020" i="4" s="1"/>
  <c r="B1021" i="4" s="1"/>
  <c r="B1022" i="4" s="1"/>
  <c r="B1023" i="4" s="1"/>
  <c r="B1024" i="4" s="1"/>
  <c r="B1025" i="4" s="1"/>
  <c r="B1026" i="4" s="1"/>
  <c r="B1027" i="4" s="1"/>
  <c r="B1028" i="4" s="1"/>
  <c r="B1029" i="4" s="1"/>
  <c r="B1030" i="4" s="1"/>
  <c r="B1031" i="4" s="1"/>
  <c r="B1032" i="4" s="1"/>
  <c r="B1033" i="4" s="1"/>
  <c r="B1034" i="4" s="1"/>
  <c r="B1035" i="4" s="1"/>
  <c r="B1036" i="4" s="1"/>
  <c r="B1037" i="4" s="1"/>
  <c r="B1038" i="4" s="1"/>
  <c r="B1039" i="4" s="1"/>
  <c r="B1040" i="4" s="1"/>
  <c r="B1041" i="4" s="1"/>
  <c r="B1042" i="4" s="1"/>
  <c r="B1043" i="4" s="1"/>
  <c r="B1044" i="4" s="1"/>
  <c r="B1045" i="4" s="1"/>
  <c r="B1046" i="4" s="1"/>
  <c r="B1047" i="4" s="1"/>
  <c r="B1048" i="4" s="1"/>
  <c r="B1049" i="4" s="1"/>
  <c r="B1050" i="4" s="1"/>
  <c r="B1051" i="4" s="1"/>
  <c r="H1029" i="8"/>
  <c r="H1030" i="8" s="1"/>
  <c r="L1051" i="5"/>
  <c r="B1002" i="5"/>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L1051" i="8"/>
  <c r="L951" i="5"/>
  <c r="B952" i="4"/>
  <c r="B953" i="4" s="1"/>
  <c r="B954" i="4" s="1"/>
  <c r="B955" i="4" s="1"/>
  <c r="B956" i="4" s="1"/>
  <c r="B957" i="4" s="1"/>
  <c r="B958" i="4" s="1"/>
  <c r="B959" i="4" s="1"/>
  <c r="B960" i="4" s="1"/>
  <c r="B961" i="4" s="1"/>
  <c r="B962" i="4" s="1"/>
  <c r="B963" i="4" s="1"/>
  <c r="B964" i="4" s="1"/>
  <c r="B965" i="4" s="1"/>
  <c r="B966" i="4" s="1"/>
  <c r="B967" i="4" s="1"/>
  <c r="B968" i="4" s="1"/>
  <c r="B969" i="4" s="1"/>
  <c r="B970" i="4" s="1"/>
  <c r="B971" i="4" s="1"/>
  <c r="B972" i="4" s="1"/>
  <c r="B973" i="4" s="1"/>
  <c r="B974" i="4" s="1"/>
  <c r="B975" i="4" s="1"/>
  <c r="B976" i="4" s="1"/>
  <c r="B977" i="4" s="1"/>
  <c r="B978" i="4" s="1"/>
  <c r="B979" i="4" s="1"/>
  <c r="B980" i="4" s="1"/>
  <c r="B981" i="4" s="1"/>
  <c r="B982" i="4" s="1"/>
  <c r="B983" i="4" s="1"/>
  <c r="B984" i="4" s="1"/>
  <c r="B985" i="4" s="1"/>
  <c r="B986" i="4" s="1"/>
  <c r="B987" i="4" s="1"/>
  <c r="B988" i="4" s="1"/>
  <c r="B989" i="4" s="1"/>
  <c r="B990" i="4" s="1"/>
  <c r="B991" i="4" s="1"/>
  <c r="B992" i="4" s="1"/>
  <c r="B993" i="4" s="1"/>
  <c r="B994" i="4" s="1"/>
  <c r="B995" i="4" s="1"/>
  <c r="B996" i="4" s="1"/>
  <c r="B997" i="4" s="1"/>
  <c r="B998" i="4" s="1"/>
  <c r="B999" i="4" s="1"/>
  <c r="B1000" i="4" s="1"/>
  <c r="B1001" i="4" s="1"/>
  <c r="B952" i="5"/>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H979" i="5"/>
  <c r="H980" i="5" s="1"/>
  <c r="L1001" i="4"/>
  <c r="H979" i="9"/>
  <c r="H980" i="9" s="1"/>
  <c r="L1001" i="9"/>
  <c r="L1001" i="5"/>
  <c r="H979" i="4"/>
  <c r="H980" i="4" s="1"/>
  <c r="L1001" i="8"/>
  <c r="L901" i="4"/>
  <c r="L951" i="8"/>
  <c r="L1001" i="7"/>
  <c r="H929" i="9"/>
  <c r="H930" i="9" s="1"/>
  <c r="B852" i="8"/>
  <c r="B853" i="8" s="1"/>
  <c r="B854" i="8" s="1"/>
  <c r="B855" i="8" s="1"/>
  <c r="B856" i="8" s="1"/>
  <c r="B857" i="8" s="1"/>
  <c r="B858" i="8" s="1"/>
  <c r="B859" i="8" s="1"/>
  <c r="B860" i="8" s="1"/>
  <c r="B861" i="8" s="1"/>
  <c r="B862" i="8" s="1"/>
  <c r="B863" i="8" s="1"/>
  <c r="B864" i="8" s="1"/>
  <c r="B865" i="8" s="1"/>
  <c r="B866" i="8" s="1"/>
  <c r="B867" i="8" s="1"/>
  <c r="B868" i="8" s="1"/>
  <c r="B869" i="8" s="1"/>
  <c r="B870" i="8" s="1"/>
  <c r="B871" i="8" s="1"/>
  <c r="B872" i="8" s="1"/>
  <c r="B873" i="8" s="1"/>
  <c r="B874" i="8" s="1"/>
  <c r="B875" i="8" s="1"/>
  <c r="B876" i="8" s="1"/>
  <c r="B877" i="8" s="1"/>
  <c r="B878" i="8" s="1"/>
  <c r="B879" i="8" s="1"/>
  <c r="B880" i="8" s="1"/>
  <c r="B881" i="8" s="1"/>
  <c r="B882" i="8" s="1"/>
  <c r="B883" i="8" s="1"/>
  <c r="B884" i="8" s="1"/>
  <c r="B885" i="8" s="1"/>
  <c r="B886" i="8" s="1"/>
  <c r="B887" i="8" s="1"/>
  <c r="B888" i="8" s="1"/>
  <c r="B889" i="8" s="1"/>
  <c r="B890" i="8" s="1"/>
  <c r="B891" i="8" s="1"/>
  <c r="B892" i="8" s="1"/>
  <c r="B893" i="8" s="1"/>
  <c r="B894" i="8" s="1"/>
  <c r="B895" i="8" s="1"/>
  <c r="B896" i="8" s="1"/>
  <c r="B897" i="8" s="1"/>
  <c r="B898" i="8" s="1"/>
  <c r="B899" i="8" s="1"/>
  <c r="B900" i="8" s="1"/>
  <c r="B901" i="8" s="1"/>
  <c r="H929" i="5"/>
  <c r="H930" i="5" s="1"/>
  <c r="H929" i="8"/>
  <c r="H930" i="8" s="1"/>
  <c r="B902" i="8"/>
  <c r="B903" i="8" s="1"/>
  <c r="B904" i="8" s="1"/>
  <c r="B905" i="8" s="1"/>
  <c r="B906" i="8" s="1"/>
  <c r="B907" i="8" s="1"/>
  <c r="B908" i="8" s="1"/>
  <c r="B909" i="8" s="1"/>
  <c r="B910" i="8" s="1"/>
  <c r="B911" i="8" s="1"/>
  <c r="B912" i="8" s="1"/>
  <c r="B913" i="8" s="1"/>
  <c r="B914" i="8" s="1"/>
  <c r="B915" i="8" s="1"/>
  <c r="B916" i="8" s="1"/>
  <c r="B917" i="8" s="1"/>
  <c r="B918" i="8" s="1"/>
  <c r="B919" i="8" s="1"/>
  <c r="B920" i="8" s="1"/>
  <c r="B921" i="8" s="1"/>
  <c r="B922" i="8" s="1"/>
  <c r="B923" i="8" s="1"/>
  <c r="B924" i="8" s="1"/>
  <c r="B925" i="8" s="1"/>
  <c r="B926" i="8" s="1"/>
  <c r="B927" i="8" s="1"/>
  <c r="B928" i="8" s="1"/>
  <c r="B929" i="8" s="1"/>
  <c r="B930" i="8" s="1"/>
  <c r="B931" i="8" s="1"/>
  <c r="B932" i="8" s="1"/>
  <c r="B933" i="8" s="1"/>
  <c r="B934" i="8" s="1"/>
  <c r="B935" i="8" s="1"/>
  <c r="B936" i="8" s="1"/>
  <c r="B937" i="8" s="1"/>
  <c r="B938" i="8" s="1"/>
  <c r="B939" i="8" s="1"/>
  <c r="B940" i="8" s="1"/>
  <c r="B941" i="8" s="1"/>
  <c r="B942" i="8" s="1"/>
  <c r="B943" i="8" s="1"/>
  <c r="B944" i="8" s="1"/>
  <c r="B945" i="8" s="1"/>
  <c r="B946" i="8" s="1"/>
  <c r="B947" i="8" s="1"/>
  <c r="B948" i="8" s="1"/>
  <c r="B949" i="8" s="1"/>
  <c r="B950" i="8" s="1"/>
  <c r="B951" i="8" s="1"/>
  <c r="L851" i="4"/>
  <c r="L951" i="4"/>
  <c r="B902" i="4"/>
  <c r="B903" i="4" s="1"/>
  <c r="B904" i="4" s="1"/>
  <c r="B905" i="4" s="1"/>
  <c r="B906" i="4" s="1"/>
  <c r="B907" i="4" s="1"/>
  <c r="B908" i="4" s="1"/>
  <c r="B909" i="4" s="1"/>
  <c r="B910" i="4" s="1"/>
  <c r="B911" i="4" s="1"/>
  <c r="B912" i="4" s="1"/>
  <c r="B913" i="4" s="1"/>
  <c r="B914" i="4" s="1"/>
  <c r="B915" i="4" s="1"/>
  <c r="B916" i="4" s="1"/>
  <c r="B917" i="4" s="1"/>
  <c r="B918" i="4" s="1"/>
  <c r="B919" i="4" s="1"/>
  <c r="B920" i="4" s="1"/>
  <c r="B921" i="4" s="1"/>
  <c r="B922" i="4" s="1"/>
  <c r="B923" i="4" s="1"/>
  <c r="B924" i="4" s="1"/>
  <c r="B925" i="4" s="1"/>
  <c r="B926" i="4" s="1"/>
  <c r="B927" i="4" s="1"/>
  <c r="B928" i="4" s="1"/>
  <c r="B929" i="4" s="1"/>
  <c r="B930" i="4" s="1"/>
  <c r="B931" i="4" s="1"/>
  <c r="B932" i="4" s="1"/>
  <c r="B933" i="4" s="1"/>
  <c r="B934" i="4" s="1"/>
  <c r="B935" i="4" s="1"/>
  <c r="B936" i="4" s="1"/>
  <c r="B937" i="4" s="1"/>
  <c r="B938" i="4" s="1"/>
  <c r="B939" i="4" s="1"/>
  <c r="B940" i="4" s="1"/>
  <c r="B941" i="4" s="1"/>
  <c r="B942" i="4" s="1"/>
  <c r="B943" i="4" s="1"/>
  <c r="B944" i="4" s="1"/>
  <c r="B945" i="4" s="1"/>
  <c r="B946" i="4" s="1"/>
  <c r="B947" i="4" s="1"/>
  <c r="B948" i="4" s="1"/>
  <c r="B949" i="4" s="1"/>
  <c r="B950" i="4" s="1"/>
  <c r="B951" i="4" s="1"/>
  <c r="B902" i="5"/>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L951" i="7"/>
  <c r="H879" i="9"/>
  <c r="H880" i="9" s="1"/>
  <c r="H929" i="4"/>
  <c r="H930" i="4" s="1"/>
  <c r="L951" i="9"/>
  <c r="H879" i="4"/>
  <c r="H880" i="4" s="1"/>
  <c r="H729" i="5"/>
  <c r="H730" i="5" s="1"/>
  <c r="L901" i="5"/>
  <c r="H879" i="5"/>
  <c r="H880" i="5" s="1"/>
  <c r="L901" i="8"/>
  <c r="B852" i="9"/>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L901" i="9"/>
  <c r="H779" i="9"/>
  <c r="H780" i="9" s="1"/>
  <c r="H879" i="8"/>
  <c r="H880" i="8" s="1"/>
  <c r="H679" i="8"/>
  <c r="H680" i="8" s="1"/>
  <c r="L901" i="7"/>
  <c r="H829" i="4"/>
  <c r="H830" i="4" s="1"/>
  <c r="B802" i="4"/>
  <c r="B803" i="4" s="1"/>
  <c r="B804" i="4" s="1"/>
  <c r="B805" i="4" s="1"/>
  <c r="B806" i="4" s="1"/>
  <c r="B807" i="4" s="1"/>
  <c r="B808" i="4" s="1"/>
  <c r="B809" i="4" s="1"/>
  <c r="B810" i="4" s="1"/>
  <c r="B811" i="4" s="1"/>
  <c r="B812" i="4" s="1"/>
  <c r="B813" i="4" s="1"/>
  <c r="B814" i="4" s="1"/>
  <c r="B815" i="4" s="1"/>
  <c r="B816" i="4" s="1"/>
  <c r="B817" i="4" s="1"/>
  <c r="B818" i="4" s="1"/>
  <c r="B819" i="4" s="1"/>
  <c r="B820" i="4" s="1"/>
  <c r="B821" i="4" s="1"/>
  <c r="B822" i="4" s="1"/>
  <c r="B823" i="4" s="1"/>
  <c r="B824" i="4" s="1"/>
  <c r="B825" i="4" s="1"/>
  <c r="B826" i="4" s="1"/>
  <c r="B827" i="4" s="1"/>
  <c r="B828" i="4" s="1"/>
  <c r="B829" i="4" s="1"/>
  <c r="B830" i="4" s="1"/>
  <c r="B831" i="4" s="1"/>
  <c r="B832" i="4" s="1"/>
  <c r="B833" i="4" s="1"/>
  <c r="B834" i="4" s="1"/>
  <c r="B835" i="4" s="1"/>
  <c r="B836" i="4" s="1"/>
  <c r="B837" i="4" s="1"/>
  <c r="B838" i="4" s="1"/>
  <c r="B839" i="4" s="1"/>
  <c r="B840" i="4" s="1"/>
  <c r="B841" i="4" s="1"/>
  <c r="B842" i="4" s="1"/>
  <c r="B843" i="4" s="1"/>
  <c r="B844" i="4" s="1"/>
  <c r="B845" i="4" s="1"/>
  <c r="B846" i="4" s="1"/>
  <c r="B847" i="4" s="1"/>
  <c r="B848" i="4" s="1"/>
  <c r="B849" i="4" s="1"/>
  <c r="B850" i="4" s="1"/>
  <c r="B851" i="4" s="1"/>
  <c r="L851" i="7"/>
  <c r="L751" i="4"/>
  <c r="B802" i="5"/>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702" i="8"/>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732" i="8" s="1"/>
  <c r="B733" i="8" s="1"/>
  <c r="B734" i="8" s="1"/>
  <c r="B735" i="8" s="1"/>
  <c r="B736" i="8" s="1"/>
  <c r="B737" i="8" s="1"/>
  <c r="B738" i="8" s="1"/>
  <c r="B739" i="8" s="1"/>
  <c r="B740" i="8" s="1"/>
  <c r="B741" i="8" s="1"/>
  <c r="B742" i="8" s="1"/>
  <c r="B743" i="8" s="1"/>
  <c r="B744" i="8" s="1"/>
  <c r="B745" i="8" s="1"/>
  <c r="B746" i="8" s="1"/>
  <c r="B747" i="8" s="1"/>
  <c r="B748" i="8" s="1"/>
  <c r="B749" i="8" s="1"/>
  <c r="B750" i="8" s="1"/>
  <c r="B751" i="8" s="1"/>
  <c r="L851" i="9"/>
  <c r="H829" i="5"/>
  <c r="H830" i="5" s="1"/>
  <c r="L751" i="5"/>
  <c r="B802" i="8"/>
  <c r="B803" i="8" s="1"/>
  <c r="B804" i="8" s="1"/>
  <c r="B805" i="8" s="1"/>
  <c r="B806" i="8" s="1"/>
  <c r="B807" i="8" s="1"/>
  <c r="B808" i="8" s="1"/>
  <c r="B809" i="8" s="1"/>
  <c r="B810" i="8" s="1"/>
  <c r="B811" i="8" s="1"/>
  <c r="B812" i="8" s="1"/>
  <c r="B813" i="8" s="1"/>
  <c r="B814" i="8" s="1"/>
  <c r="B815" i="8" s="1"/>
  <c r="B816" i="8" s="1"/>
  <c r="B817" i="8" s="1"/>
  <c r="B818" i="8" s="1"/>
  <c r="B819" i="8" s="1"/>
  <c r="B820" i="8" s="1"/>
  <c r="B821" i="8" s="1"/>
  <c r="B822" i="8" s="1"/>
  <c r="B823" i="8" s="1"/>
  <c r="B824" i="8" s="1"/>
  <c r="B825" i="8" s="1"/>
  <c r="B826" i="8" s="1"/>
  <c r="B827" i="8" s="1"/>
  <c r="B828" i="8" s="1"/>
  <c r="B829" i="8" s="1"/>
  <c r="B830" i="8" s="1"/>
  <c r="B831" i="8" s="1"/>
  <c r="B832" i="8" s="1"/>
  <c r="B833" i="8" s="1"/>
  <c r="B834" i="8" s="1"/>
  <c r="B835" i="8" s="1"/>
  <c r="B836" i="8" s="1"/>
  <c r="B837" i="8" s="1"/>
  <c r="B838" i="8" s="1"/>
  <c r="B839" i="8" s="1"/>
  <c r="B840" i="8" s="1"/>
  <c r="B841" i="8" s="1"/>
  <c r="B842" i="8" s="1"/>
  <c r="B843" i="8" s="1"/>
  <c r="B844" i="8" s="1"/>
  <c r="B845" i="8" s="1"/>
  <c r="B846" i="8" s="1"/>
  <c r="B847" i="8" s="1"/>
  <c r="B848" i="8" s="1"/>
  <c r="B849" i="8" s="1"/>
  <c r="B850" i="8" s="1"/>
  <c r="B851" i="8" s="1"/>
  <c r="L851" i="5"/>
  <c r="H529" i="4"/>
  <c r="H530" i="4" s="1"/>
  <c r="B802" i="9"/>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L851" i="8"/>
  <c r="H829" i="8"/>
  <c r="H830" i="8" s="1"/>
  <c r="H779" i="4"/>
  <c r="H780" i="4" s="1"/>
  <c r="B752" i="4"/>
  <c r="B753" i="4" s="1"/>
  <c r="B754" i="4" s="1"/>
  <c r="B755" i="4" s="1"/>
  <c r="B756" i="4" s="1"/>
  <c r="B757" i="4" s="1"/>
  <c r="B758" i="4" s="1"/>
  <c r="B759" i="4" s="1"/>
  <c r="B760" i="4" s="1"/>
  <c r="B761" i="4" s="1"/>
  <c r="B762" i="4" s="1"/>
  <c r="B763" i="4" s="1"/>
  <c r="B764" i="4" s="1"/>
  <c r="B765" i="4" s="1"/>
  <c r="B766" i="4" s="1"/>
  <c r="B767" i="4" s="1"/>
  <c r="B768" i="4" s="1"/>
  <c r="B769" i="4" s="1"/>
  <c r="B770" i="4" s="1"/>
  <c r="B771" i="4" s="1"/>
  <c r="B772" i="4" s="1"/>
  <c r="B773" i="4" s="1"/>
  <c r="B774" i="4" s="1"/>
  <c r="B775" i="4" s="1"/>
  <c r="B776" i="4" s="1"/>
  <c r="B777" i="4" s="1"/>
  <c r="B778" i="4" s="1"/>
  <c r="B779" i="4" s="1"/>
  <c r="B780" i="4" s="1"/>
  <c r="B781" i="4" s="1"/>
  <c r="B782" i="4" s="1"/>
  <c r="B783" i="4" s="1"/>
  <c r="B784" i="4" s="1"/>
  <c r="B785" i="4" s="1"/>
  <c r="B786" i="4" s="1"/>
  <c r="B787" i="4" s="1"/>
  <c r="B788" i="4" s="1"/>
  <c r="B789" i="4" s="1"/>
  <c r="B790" i="4" s="1"/>
  <c r="B791" i="4" s="1"/>
  <c r="B792" i="4" s="1"/>
  <c r="B793" i="4" s="1"/>
  <c r="B794" i="4" s="1"/>
  <c r="B795" i="4" s="1"/>
  <c r="B796" i="4" s="1"/>
  <c r="B797" i="4" s="1"/>
  <c r="B798" i="4" s="1"/>
  <c r="B799" i="4" s="1"/>
  <c r="B800" i="4" s="1"/>
  <c r="B801" i="4" s="1"/>
  <c r="B752" i="8"/>
  <c r="B753" i="8" s="1"/>
  <c r="B754" i="8" s="1"/>
  <c r="B755" i="8" s="1"/>
  <c r="B756" i="8" s="1"/>
  <c r="B757" i="8" s="1"/>
  <c r="B758" i="8" s="1"/>
  <c r="B759" i="8" s="1"/>
  <c r="B760" i="8" s="1"/>
  <c r="B761" i="8" s="1"/>
  <c r="B762" i="8" s="1"/>
  <c r="B763" i="8" s="1"/>
  <c r="B764" i="8" s="1"/>
  <c r="B765" i="8" s="1"/>
  <c r="B766" i="8" s="1"/>
  <c r="B767" i="8" s="1"/>
  <c r="B768" i="8" s="1"/>
  <c r="B769" i="8" s="1"/>
  <c r="B770" i="8" s="1"/>
  <c r="B771" i="8" s="1"/>
  <c r="B772" i="8" s="1"/>
  <c r="B773" i="8" s="1"/>
  <c r="B774" i="8" s="1"/>
  <c r="B775" i="8" s="1"/>
  <c r="B776" i="8" s="1"/>
  <c r="B777" i="8" s="1"/>
  <c r="B778" i="8" s="1"/>
  <c r="B779" i="8" s="1"/>
  <c r="B780" i="8" s="1"/>
  <c r="B781" i="8" s="1"/>
  <c r="B782" i="8" s="1"/>
  <c r="B783" i="8" s="1"/>
  <c r="B784" i="8" s="1"/>
  <c r="B785" i="8" s="1"/>
  <c r="B786" i="8" s="1"/>
  <c r="B787" i="8" s="1"/>
  <c r="B788" i="8" s="1"/>
  <c r="B789" i="8" s="1"/>
  <c r="B790" i="8" s="1"/>
  <c r="B791" i="8" s="1"/>
  <c r="B792" i="8" s="1"/>
  <c r="B793" i="8" s="1"/>
  <c r="B794" i="8" s="1"/>
  <c r="B795" i="8" s="1"/>
  <c r="B796" i="8" s="1"/>
  <c r="B797" i="8" s="1"/>
  <c r="B798" i="8" s="1"/>
  <c r="B799" i="8" s="1"/>
  <c r="B800" i="8" s="1"/>
  <c r="B801" i="8" s="1"/>
  <c r="L801" i="4"/>
  <c r="L801" i="9"/>
  <c r="B752" i="5"/>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552" i="8"/>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L801" i="5"/>
  <c r="L751" i="9"/>
  <c r="L801" i="8"/>
  <c r="H779" i="5"/>
  <c r="H780" i="5" s="1"/>
  <c r="B702" i="5"/>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L801" i="7"/>
  <c r="B702" i="9"/>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L751" i="7"/>
  <c r="B752" i="9"/>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H529" i="8"/>
  <c r="H530" i="8" s="1"/>
  <c r="H779" i="8"/>
  <c r="H780" i="8" s="1"/>
  <c r="H679" i="5"/>
  <c r="H680" i="5" s="1"/>
  <c r="H579" i="9"/>
  <c r="H580" i="9" s="1"/>
  <c r="H629" i="8"/>
  <c r="H630" i="8" s="1"/>
  <c r="H729" i="8"/>
  <c r="H730" i="8" s="1"/>
  <c r="B702" i="4"/>
  <c r="B703" i="4" s="1"/>
  <c r="B704" i="4" s="1"/>
  <c r="B705" i="4" s="1"/>
  <c r="B706" i="4" s="1"/>
  <c r="B707" i="4" s="1"/>
  <c r="B708" i="4" s="1"/>
  <c r="B709" i="4" s="1"/>
  <c r="B710" i="4" s="1"/>
  <c r="B711" i="4" s="1"/>
  <c r="B712" i="4" s="1"/>
  <c r="B713" i="4" s="1"/>
  <c r="B714" i="4" s="1"/>
  <c r="B715" i="4" s="1"/>
  <c r="B716" i="4" s="1"/>
  <c r="B717" i="4" s="1"/>
  <c r="B718" i="4" s="1"/>
  <c r="B719" i="4" s="1"/>
  <c r="B720" i="4" s="1"/>
  <c r="B721" i="4" s="1"/>
  <c r="B722" i="4" s="1"/>
  <c r="B723" i="4" s="1"/>
  <c r="B724" i="4" s="1"/>
  <c r="B725" i="4" s="1"/>
  <c r="B726" i="4" s="1"/>
  <c r="B727" i="4" s="1"/>
  <c r="B728" i="4" s="1"/>
  <c r="B729" i="4" s="1"/>
  <c r="B730" i="4" s="1"/>
  <c r="B731" i="4" s="1"/>
  <c r="B732" i="4" s="1"/>
  <c r="B733" i="4" s="1"/>
  <c r="B734" i="4" s="1"/>
  <c r="B735" i="4" s="1"/>
  <c r="B736" i="4" s="1"/>
  <c r="B737" i="4" s="1"/>
  <c r="B738" i="4" s="1"/>
  <c r="B739" i="4" s="1"/>
  <c r="B740" i="4" s="1"/>
  <c r="B741" i="4" s="1"/>
  <c r="B742" i="4" s="1"/>
  <c r="B743" i="4" s="1"/>
  <c r="B744" i="4" s="1"/>
  <c r="B745" i="4" s="1"/>
  <c r="B746" i="4" s="1"/>
  <c r="B747" i="4" s="1"/>
  <c r="B748" i="4" s="1"/>
  <c r="B749" i="4" s="1"/>
  <c r="B750" i="4" s="1"/>
  <c r="B751" i="4" s="1"/>
  <c r="H729" i="4"/>
  <c r="H730" i="4" s="1"/>
  <c r="L751" i="8"/>
  <c r="H729" i="9"/>
  <c r="H730" i="9" s="1"/>
  <c r="L651" i="4"/>
  <c r="L701" i="4"/>
  <c r="L701" i="5"/>
  <c r="B652" i="4"/>
  <c r="B653" i="4" s="1"/>
  <c r="B654" i="4" s="1"/>
  <c r="B655" i="4" s="1"/>
  <c r="B656" i="4" s="1"/>
  <c r="B657" i="4" s="1"/>
  <c r="B658" i="4" s="1"/>
  <c r="B659" i="4" s="1"/>
  <c r="B660" i="4" s="1"/>
  <c r="B661" i="4" s="1"/>
  <c r="B662" i="4" s="1"/>
  <c r="B663" i="4" s="1"/>
  <c r="B664" i="4" s="1"/>
  <c r="B665" i="4" s="1"/>
  <c r="B666" i="4" s="1"/>
  <c r="B667" i="4" s="1"/>
  <c r="B668" i="4" s="1"/>
  <c r="B669" i="4" s="1"/>
  <c r="B670" i="4" s="1"/>
  <c r="B671" i="4" s="1"/>
  <c r="B672" i="4" s="1"/>
  <c r="B673" i="4" s="1"/>
  <c r="B674" i="4" s="1"/>
  <c r="B675" i="4" s="1"/>
  <c r="B676" i="4" s="1"/>
  <c r="B677" i="4" s="1"/>
  <c r="B678" i="4" s="1"/>
  <c r="B679" i="4" s="1"/>
  <c r="B680" i="4" s="1"/>
  <c r="B681" i="4" s="1"/>
  <c r="B682" i="4" s="1"/>
  <c r="B683" i="4" s="1"/>
  <c r="B684" i="4" s="1"/>
  <c r="B685" i="4" s="1"/>
  <c r="B686" i="4" s="1"/>
  <c r="B687" i="4" s="1"/>
  <c r="B688" i="4" s="1"/>
  <c r="B689" i="4" s="1"/>
  <c r="B690" i="4" s="1"/>
  <c r="B691" i="4" s="1"/>
  <c r="B692" i="4" s="1"/>
  <c r="B693" i="4" s="1"/>
  <c r="B694" i="4" s="1"/>
  <c r="B695" i="4" s="1"/>
  <c r="B696" i="4" s="1"/>
  <c r="B697" i="4" s="1"/>
  <c r="B698" i="4" s="1"/>
  <c r="B699" i="4" s="1"/>
  <c r="B700" i="4" s="1"/>
  <c r="B701" i="4" s="1"/>
  <c r="B602" i="9"/>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H629" i="9"/>
  <c r="H630" i="9" s="1"/>
  <c r="H479" i="8"/>
  <c r="H480" i="8" s="1"/>
  <c r="H679" i="4"/>
  <c r="H680" i="4" s="1"/>
  <c r="L701" i="9"/>
  <c r="B652" i="8"/>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652" i="9"/>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652" i="5"/>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H679" i="9"/>
  <c r="H680" i="9" s="1"/>
  <c r="L651" i="5"/>
  <c r="L651" i="7"/>
  <c r="H529" i="9"/>
  <c r="H530" i="9" s="1"/>
  <c r="L701" i="7"/>
  <c r="H629" i="4"/>
  <c r="H630" i="4" s="1"/>
  <c r="L701" i="8"/>
  <c r="H579" i="4"/>
  <c r="H580" i="4" s="1"/>
  <c r="B152" i="8"/>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602" i="5"/>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H579" i="8"/>
  <c r="H580" i="8" s="1"/>
  <c r="L601" i="4"/>
  <c r="H629" i="5"/>
  <c r="H630" i="5" s="1"/>
  <c r="L651" i="9"/>
  <c r="B552" i="9"/>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4"/>
  <c r="B603" i="4" s="1"/>
  <c r="B604" i="4" s="1"/>
  <c r="B605" i="4" s="1"/>
  <c r="B606" i="4" s="1"/>
  <c r="B607" i="4" s="1"/>
  <c r="B608" i="4" s="1"/>
  <c r="B609" i="4" s="1"/>
  <c r="B610" i="4" s="1"/>
  <c r="B611" i="4" s="1"/>
  <c r="B612" i="4" s="1"/>
  <c r="B613" i="4" s="1"/>
  <c r="B614" i="4" s="1"/>
  <c r="B615" i="4" s="1"/>
  <c r="B616" i="4" s="1"/>
  <c r="B617" i="4" s="1"/>
  <c r="B618" i="4" s="1"/>
  <c r="B619" i="4" s="1"/>
  <c r="B620" i="4" s="1"/>
  <c r="B621" i="4" s="1"/>
  <c r="B622" i="4" s="1"/>
  <c r="B623" i="4" s="1"/>
  <c r="B624" i="4" s="1"/>
  <c r="B625" i="4" s="1"/>
  <c r="B626" i="4" s="1"/>
  <c r="B627" i="4" s="1"/>
  <c r="B628" i="4" s="1"/>
  <c r="B629" i="4" s="1"/>
  <c r="B630" i="4" s="1"/>
  <c r="B631" i="4" s="1"/>
  <c r="B632" i="4" s="1"/>
  <c r="B633" i="4" s="1"/>
  <c r="B634" i="4" s="1"/>
  <c r="B635" i="4" s="1"/>
  <c r="B636" i="4" s="1"/>
  <c r="B637" i="4" s="1"/>
  <c r="B638" i="4" s="1"/>
  <c r="B639" i="4" s="1"/>
  <c r="B640" i="4" s="1"/>
  <c r="B641" i="4" s="1"/>
  <c r="B642" i="4" s="1"/>
  <c r="B643" i="4" s="1"/>
  <c r="B644" i="4" s="1"/>
  <c r="B645" i="4" s="1"/>
  <c r="B646" i="4" s="1"/>
  <c r="B647" i="4" s="1"/>
  <c r="B648" i="4" s="1"/>
  <c r="B649" i="4" s="1"/>
  <c r="B650" i="4" s="1"/>
  <c r="B651" i="4" s="1"/>
  <c r="L601" i="5"/>
  <c r="L651" i="8"/>
  <c r="B552" i="5"/>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H579" i="5"/>
  <c r="H580" i="5" s="1"/>
  <c r="L601" i="9"/>
  <c r="L551" i="4"/>
  <c r="L601" i="7"/>
  <c r="L551" i="5"/>
  <c r="L601" i="8"/>
  <c r="B502" i="5"/>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452" i="9"/>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H479" i="9"/>
  <c r="H480" i="9" s="1"/>
  <c r="H429" i="8"/>
  <c r="H430" i="8" s="1"/>
  <c r="L501" i="4"/>
  <c r="B452" i="8"/>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4"/>
  <c r="B503" i="4" s="1"/>
  <c r="B504" i="4" s="1"/>
  <c r="B505" i="4" s="1"/>
  <c r="B506" i="4" s="1"/>
  <c r="B507" i="4" s="1"/>
  <c r="B508" i="4" s="1"/>
  <c r="B509" i="4" s="1"/>
  <c r="B510" i="4" s="1"/>
  <c r="B511" i="4" s="1"/>
  <c r="B512" i="4" s="1"/>
  <c r="B513" i="4" s="1"/>
  <c r="B514" i="4" s="1"/>
  <c r="B515" i="4" s="1"/>
  <c r="B516" i="4" s="1"/>
  <c r="B517" i="4" s="1"/>
  <c r="B518" i="4" s="1"/>
  <c r="B519" i="4" s="1"/>
  <c r="B520" i="4" s="1"/>
  <c r="B521" i="4" s="1"/>
  <c r="B522" i="4" s="1"/>
  <c r="B523" i="4" s="1"/>
  <c r="B524" i="4" s="1"/>
  <c r="B525" i="4" s="1"/>
  <c r="B526" i="4" s="1"/>
  <c r="B527" i="4" s="1"/>
  <c r="B528" i="4" s="1"/>
  <c r="B529" i="4" s="1"/>
  <c r="B530" i="4" s="1"/>
  <c r="B531" i="4" s="1"/>
  <c r="B532" i="4" s="1"/>
  <c r="B533" i="4" s="1"/>
  <c r="B534" i="4" s="1"/>
  <c r="B535" i="4" s="1"/>
  <c r="B536" i="4" s="1"/>
  <c r="B537" i="4" s="1"/>
  <c r="B538" i="4" s="1"/>
  <c r="B539" i="4" s="1"/>
  <c r="B540" i="4" s="1"/>
  <c r="B541" i="4" s="1"/>
  <c r="B542" i="4" s="1"/>
  <c r="B543" i="4" s="1"/>
  <c r="B544" i="4" s="1"/>
  <c r="B545" i="4" s="1"/>
  <c r="B546" i="4" s="1"/>
  <c r="B547" i="4" s="1"/>
  <c r="B548" i="4" s="1"/>
  <c r="B549" i="4" s="1"/>
  <c r="B550" i="4" s="1"/>
  <c r="B551" i="4" s="1"/>
  <c r="L551" i="9"/>
  <c r="H529" i="5"/>
  <c r="H530" i="5" s="1"/>
  <c r="L501" i="5"/>
  <c r="L501" i="9"/>
  <c r="H479" i="4"/>
  <c r="H480" i="4" s="1"/>
  <c r="B502" i="8"/>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L551" i="7"/>
  <c r="L551" i="8"/>
  <c r="B402" i="9"/>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5"/>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L451" i="4"/>
  <c r="H429" i="9"/>
  <c r="H430" i="9" s="1"/>
  <c r="H479" i="5"/>
  <c r="H480" i="5" s="1"/>
  <c r="H379" i="8"/>
  <c r="H380" i="8" s="1"/>
  <c r="H379" i="5"/>
  <c r="H380" i="5" s="1"/>
  <c r="B402" i="8"/>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L501" i="7"/>
  <c r="L451" i="5"/>
  <c r="L501" i="8"/>
  <c r="L351" i="7"/>
  <c r="H429" i="5"/>
  <c r="H430" i="5" s="1"/>
  <c r="B402" i="5"/>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H429" i="4"/>
  <c r="H430" i="4" s="1"/>
  <c r="H379" i="9"/>
  <c r="H380" i="9" s="1"/>
  <c r="L451" i="9"/>
  <c r="B402" i="4"/>
  <c r="B403" i="4" s="1"/>
  <c r="B404" i="4" s="1"/>
  <c r="B405" i="4" s="1"/>
  <c r="B406" i="4" s="1"/>
  <c r="B407" i="4" s="1"/>
  <c r="B408" i="4" s="1"/>
  <c r="B409" i="4" s="1"/>
  <c r="B410" i="4" s="1"/>
  <c r="B411" i="4" s="1"/>
  <c r="B412" i="4" s="1"/>
  <c r="B413" i="4" s="1"/>
  <c r="B414" i="4" s="1"/>
  <c r="B415" i="4" s="1"/>
  <c r="B416" i="4" s="1"/>
  <c r="B417" i="4" s="1"/>
  <c r="B418" i="4" s="1"/>
  <c r="B419" i="4" s="1"/>
  <c r="B420" i="4" s="1"/>
  <c r="B421" i="4" s="1"/>
  <c r="B422" i="4" s="1"/>
  <c r="B423" i="4" s="1"/>
  <c r="B424" i="4" s="1"/>
  <c r="B425" i="4" s="1"/>
  <c r="B426" i="4" s="1"/>
  <c r="B427" i="4" s="1"/>
  <c r="B428" i="4" s="1"/>
  <c r="B429" i="4" s="1"/>
  <c r="B430" i="4" s="1"/>
  <c r="B431" i="4" s="1"/>
  <c r="B432" i="4" s="1"/>
  <c r="B433" i="4" s="1"/>
  <c r="B434" i="4" s="1"/>
  <c r="B435" i="4" s="1"/>
  <c r="B436" i="4" s="1"/>
  <c r="B437" i="4" s="1"/>
  <c r="B438" i="4" s="1"/>
  <c r="B439" i="4" s="1"/>
  <c r="B440" i="4" s="1"/>
  <c r="B441" i="4" s="1"/>
  <c r="B442" i="4" s="1"/>
  <c r="B443" i="4" s="1"/>
  <c r="B444" i="4" s="1"/>
  <c r="B445" i="4" s="1"/>
  <c r="B446" i="4" s="1"/>
  <c r="B447" i="4" s="1"/>
  <c r="B448" i="4" s="1"/>
  <c r="B449" i="4" s="1"/>
  <c r="B450" i="4" s="1"/>
  <c r="B451" i="4" s="1"/>
  <c r="L351" i="8"/>
  <c r="L451" i="7"/>
  <c r="H229" i="9"/>
  <c r="H230" i="9" s="1"/>
  <c r="L401" i="8"/>
  <c r="H279" i="5"/>
  <c r="H280" i="5" s="1"/>
  <c r="L401" i="4"/>
  <c r="L451" i="8"/>
  <c r="B352" i="4"/>
  <c r="B353" i="4" s="1"/>
  <c r="B354" i="4" s="1"/>
  <c r="B355" i="4" s="1"/>
  <c r="B356" i="4" s="1"/>
  <c r="B357" i="4" s="1"/>
  <c r="B358" i="4" s="1"/>
  <c r="B359" i="4" s="1"/>
  <c r="B360" i="4" s="1"/>
  <c r="B361" i="4" s="1"/>
  <c r="B362" i="4" s="1"/>
  <c r="B363" i="4" s="1"/>
  <c r="B364" i="4" s="1"/>
  <c r="B365" i="4" s="1"/>
  <c r="B366" i="4" s="1"/>
  <c r="B367" i="4" s="1"/>
  <c r="B368" i="4" s="1"/>
  <c r="B369" i="4" s="1"/>
  <c r="B370" i="4" s="1"/>
  <c r="B371" i="4" s="1"/>
  <c r="B372" i="4" s="1"/>
  <c r="B373" i="4" s="1"/>
  <c r="B374" i="4" s="1"/>
  <c r="B375" i="4" s="1"/>
  <c r="B376" i="4" s="1"/>
  <c r="B377" i="4" s="1"/>
  <c r="B378" i="4" s="1"/>
  <c r="B379" i="4" s="1"/>
  <c r="B380" i="4" s="1"/>
  <c r="B381" i="4" s="1"/>
  <c r="B382" i="4" s="1"/>
  <c r="B383" i="4" s="1"/>
  <c r="B384" i="4" s="1"/>
  <c r="B385" i="4" s="1"/>
  <c r="B386" i="4" s="1"/>
  <c r="B387" i="4" s="1"/>
  <c r="B388" i="4" s="1"/>
  <c r="B389" i="4" s="1"/>
  <c r="B390" i="4" s="1"/>
  <c r="B391" i="4" s="1"/>
  <c r="B392" i="4" s="1"/>
  <c r="B393" i="4" s="1"/>
  <c r="B394" i="4" s="1"/>
  <c r="B395" i="4" s="1"/>
  <c r="B396" i="4" s="1"/>
  <c r="B397" i="4" s="1"/>
  <c r="B398" i="4" s="1"/>
  <c r="B399" i="4" s="1"/>
  <c r="B400" i="4" s="1"/>
  <c r="B401" i="4" s="1"/>
  <c r="H379" i="4"/>
  <c r="H380" i="4" s="1"/>
  <c r="L401" i="9"/>
  <c r="L401" i="5"/>
  <c r="L351" i="5"/>
  <c r="L401" i="7"/>
  <c r="H329" i="5"/>
  <c r="H330" i="5" s="1"/>
  <c r="H329" i="9"/>
  <c r="H330" i="9" s="1"/>
  <c r="B352" i="9"/>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H329" i="8"/>
  <c r="H330" i="8" s="1"/>
  <c r="B302" i="8"/>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H129" i="4"/>
  <c r="H130" i="4" s="1"/>
  <c r="H179" i="5"/>
  <c r="H180" i="5" s="1"/>
  <c r="L351" i="4"/>
  <c r="L301" i="9"/>
  <c r="B302" i="4"/>
  <c r="B303" i="4" s="1"/>
  <c r="B304" i="4" s="1"/>
  <c r="B305" i="4" s="1"/>
  <c r="B306" i="4" s="1"/>
  <c r="B307" i="4" s="1"/>
  <c r="B308" i="4" s="1"/>
  <c r="B309" i="4" s="1"/>
  <c r="B310" i="4" s="1"/>
  <c r="B311" i="4" s="1"/>
  <c r="B312" i="4" s="1"/>
  <c r="B313" i="4" s="1"/>
  <c r="B314" i="4" s="1"/>
  <c r="B315" i="4" s="1"/>
  <c r="B316" i="4" s="1"/>
  <c r="B317" i="4" s="1"/>
  <c r="B318" i="4" s="1"/>
  <c r="B319" i="4" s="1"/>
  <c r="B320" i="4" s="1"/>
  <c r="B321" i="4" s="1"/>
  <c r="B322" i="4" s="1"/>
  <c r="B323" i="4" s="1"/>
  <c r="B324" i="4" s="1"/>
  <c r="B325" i="4" s="1"/>
  <c r="B326" i="4" s="1"/>
  <c r="B327" i="4" s="1"/>
  <c r="B328" i="4" s="1"/>
  <c r="B329" i="4" s="1"/>
  <c r="B330" i="4" s="1"/>
  <c r="B331" i="4" s="1"/>
  <c r="B332" i="4" s="1"/>
  <c r="B333" i="4" s="1"/>
  <c r="B334" i="4" s="1"/>
  <c r="B335" i="4" s="1"/>
  <c r="B336" i="4" s="1"/>
  <c r="B337" i="4" s="1"/>
  <c r="B338" i="4" s="1"/>
  <c r="B339" i="4" s="1"/>
  <c r="B340" i="4" s="1"/>
  <c r="B341" i="4" s="1"/>
  <c r="B342" i="4" s="1"/>
  <c r="B343" i="4" s="1"/>
  <c r="B344" i="4" s="1"/>
  <c r="B345" i="4" s="1"/>
  <c r="B346" i="4" s="1"/>
  <c r="B347" i="4" s="1"/>
  <c r="B348" i="4" s="1"/>
  <c r="B349" i="4" s="1"/>
  <c r="B350" i="4" s="1"/>
  <c r="B351" i="4" s="1"/>
  <c r="H329" i="4"/>
  <c r="H330" i="4" s="1"/>
  <c r="L301" i="4"/>
  <c r="H179" i="8"/>
  <c r="H180" i="8" s="1"/>
  <c r="B252" i="5"/>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9"/>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L351" i="9"/>
  <c r="H279" i="9"/>
  <c r="H280" i="9" s="1"/>
  <c r="H279" i="8"/>
  <c r="H280" i="8" s="1"/>
  <c r="L301" i="5"/>
  <c r="B252" i="4"/>
  <c r="B253" i="4" s="1"/>
  <c r="B254" i="4" s="1"/>
  <c r="B255" i="4" s="1"/>
  <c r="B256" i="4" s="1"/>
  <c r="B257" i="4" s="1"/>
  <c r="B258" i="4" s="1"/>
  <c r="B259" i="4" s="1"/>
  <c r="B260" i="4" s="1"/>
  <c r="B261" i="4" s="1"/>
  <c r="B262" i="4" s="1"/>
  <c r="B263" i="4" s="1"/>
  <c r="B264" i="4" s="1"/>
  <c r="B265" i="4" s="1"/>
  <c r="B266" i="4" s="1"/>
  <c r="B267" i="4" s="1"/>
  <c r="B268" i="4" s="1"/>
  <c r="B269" i="4" s="1"/>
  <c r="B270" i="4" s="1"/>
  <c r="B271" i="4" s="1"/>
  <c r="B272" i="4" s="1"/>
  <c r="B273" i="4" s="1"/>
  <c r="B274" i="4" s="1"/>
  <c r="B275" i="4" s="1"/>
  <c r="B276" i="4" s="1"/>
  <c r="B277" i="4" s="1"/>
  <c r="B278" i="4" s="1"/>
  <c r="B279" i="4" s="1"/>
  <c r="B280" i="4" s="1"/>
  <c r="B281" i="4" s="1"/>
  <c r="B282" i="4" s="1"/>
  <c r="B283" i="4" s="1"/>
  <c r="B284" i="4" s="1"/>
  <c r="B285" i="4" s="1"/>
  <c r="B286" i="4" s="1"/>
  <c r="B287" i="4" s="1"/>
  <c r="B288" i="4" s="1"/>
  <c r="B289" i="4" s="1"/>
  <c r="B290" i="4" s="1"/>
  <c r="B291" i="4" s="1"/>
  <c r="B292" i="4" s="1"/>
  <c r="B293" i="4" s="1"/>
  <c r="B294" i="4" s="1"/>
  <c r="B295" i="4" s="1"/>
  <c r="B296" i="4" s="1"/>
  <c r="B297" i="4" s="1"/>
  <c r="B298" i="4" s="1"/>
  <c r="B299" i="4" s="1"/>
  <c r="B300" i="4" s="1"/>
  <c r="B301" i="4" s="1"/>
  <c r="H279" i="4"/>
  <c r="H280" i="4" s="1"/>
  <c r="B252" i="8"/>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L251" i="5"/>
  <c r="B202" i="8"/>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H229" i="8"/>
  <c r="H230" i="8" s="1"/>
  <c r="B252" i="9"/>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L301" i="7"/>
  <c r="L301" i="8"/>
  <c r="B202" i="4"/>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B232" i="4" s="1"/>
  <c r="B233" i="4" s="1"/>
  <c r="B234" i="4" s="1"/>
  <c r="B235" i="4" s="1"/>
  <c r="B236" i="4" s="1"/>
  <c r="B237" i="4" s="1"/>
  <c r="B238" i="4" s="1"/>
  <c r="B239" i="4" s="1"/>
  <c r="B240" i="4" s="1"/>
  <c r="B241" i="4" s="1"/>
  <c r="B242" i="4" s="1"/>
  <c r="B243" i="4" s="1"/>
  <c r="B244" i="4" s="1"/>
  <c r="B245" i="4" s="1"/>
  <c r="B246" i="4" s="1"/>
  <c r="B247" i="4" s="1"/>
  <c r="B248" i="4" s="1"/>
  <c r="B249" i="4" s="1"/>
  <c r="B250" i="4" s="1"/>
  <c r="B251" i="4" s="1"/>
  <c r="H229" i="4"/>
  <c r="H230" i="4" s="1"/>
  <c r="L251" i="7"/>
  <c r="B202" i="5"/>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152" i="4"/>
  <c r="B153" i="4" s="1"/>
  <c r="B154" i="4" s="1"/>
  <c r="B155" i="4" s="1"/>
  <c r="B156" i="4" s="1"/>
  <c r="B157" i="4" s="1"/>
  <c r="B158" i="4" s="1"/>
  <c r="B159" i="4" s="1"/>
  <c r="B160" i="4" s="1"/>
  <c r="B161" i="4" s="1"/>
  <c r="B162" i="4" s="1"/>
  <c r="B163" i="4" s="1"/>
  <c r="B164" i="4" s="1"/>
  <c r="B165" i="4" s="1"/>
  <c r="B166" i="4" s="1"/>
  <c r="B167" i="4" s="1"/>
  <c r="B168" i="4" s="1"/>
  <c r="B169" i="4" s="1"/>
  <c r="B170" i="4" s="1"/>
  <c r="B171" i="4" s="1"/>
  <c r="B172" i="4" s="1"/>
  <c r="B173" i="4" s="1"/>
  <c r="B174" i="4" s="1"/>
  <c r="B175" i="4" s="1"/>
  <c r="B176" i="4" s="1"/>
  <c r="B177" i="4" s="1"/>
  <c r="B178" i="4" s="1"/>
  <c r="B179" i="4" s="1"/>
  <c r="B180" i="4" s="1"/>
  <c r="B181" i="4" s="1"/>
  <c r="B182" i="4" s="1"/>
  <c r="B183" i="4" s="1"/>
  <c r="B184" i="4" s="1"/>
  <c r="B185" i="4" s="1"/>
  <c r="B186" i="4" s="1"/>
  <c r="B187" i="4" s="1"/>
  <c r="B188" i="4" s="1"/>
  <c r="B189" i="4" s="1"/>
  <c r="B190" i="4" s="1"/>
  <c r="B191" i="4" s="1"/>
  <c r="B192" i="4" s="1"/>
  <c r="B193" i="4" s="1"/>
  <c r="B194" i="4" s="1"/>
  <c r="B195" i="4" s="1"/>
  <c r="B196" i="4" s="1"/>
  <c r="B197" i="4" s="1"/>
  <c r="B198" i="4" s="1"/>
  <c r="B199" i="4" s="1"/>
  <c r="B200" i="4" s="1"/>
  <c r="B201" i="4" s="1"/>
  <c r="B102" i="8"/>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L151" i="8"/>
  <c r="L201" i="9"/>
  <c r="L251" i="4"/>
  <c r="B202" i="9"/>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H129" i="9"/>
  <c r="H130" i="9" s="1"/>
  <c r="H229" i="5"/>
  <c r="H230" i="5" s="1"/>
  <c r="B102" i="9"/>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L251" i="9"/>
  <c r="L251" i="8"/>
  <c r="H179" i="9"/>
  <c r="H180" i="9" s="1"/>
  <c r="B152" i="9"/>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L201" i="5"/>
  <c r="L201" i="4"/>
  <c r="B152" i="5"/>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L201" i="8"/>
  <c r="H179" i="4"/>
  <c r="H180" i="4" s="1"/>
  <c r="L201" i="7"/>
  <c r="B102" i="4"/>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B139" i="4" s="1"/>
  <c r="B140" i="4" s="1"/>
  <c r="B141" i="4" s="1"/>
  <c r="B142" i="4" s="1"/>
  <c r="B143" i="4" s="1"/>
  <c r="B144" i="4" s="1"/>
  <c r="B145" i="4" s="1"/>
  <c r="B146" i="4" s="1"/>
  <c r="B147" i="4" s="1"/>
  <c r="B148" i="4" s="1"/>
  <c r="B149" i="4" s="1"/>
  <c r="B150" i="4" s="1"/>
  <c r="B151" i="4" s="1"/>
  <c r="L151" i="7"/>
  <c r="L151" i="4"/>
  <c r="L151" i="5"/>
  <c r="B102" i="5"/>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H129" i="5"/>
  <c r="H130" i="5" s="1"/>
  <c r="L151" i="9"/>
  <c r="H129" i="8"/>
  <c r="H130" i="8" s="1"/>
  <c r="B1503" i="8"/>
  <c r="B1504" i="8" s="1"/>
  <c r="B1505" i="8" s="1"/>
  <c r="B1506" i="8" s="1"/>
  <c r="B1507" i="8" s="1"/>
  <c r="B1508" i="8" s="1"/>
  <c r="B1509" i="8" s="1"/>
  <c r="B1510" i="8" s="1"/>
  <c r="B1511" i="8" s="1"/>
  <c r="B1512" i="8" s="1"/>
  <c r="B1513" i="8" s="1"/>
  <c r="B1514" i="8" s="1"/>
  <c r="B1515" i="8" s="1"/>
  <c r="B1516" i="8" s="1"/>
  <c r="B1517" i="8" s="1"/>
  <c r="B1518" i="8" s="1"/>
  <c r="B1519" i="8" s="1"/>
  <c r="B1520" i="8" s="1"/>
  <c r="B1521" i="8" s="1"/>
  <c r="B1522" i="8" s="1"/>
  <c r="B1523" i="8" s="1"/>
  <c r="B1524" i="8" s="1"/>
  <c r="B1525" i="8" s="1"/>
  <c r="B1526" i="8" s="1"/>
  <c r="B1527" i="8" s="1"/>
  <c r="B1528" i="8" s="1"/>
  <c r="B1529" i="8" s="1"/>
  <c r="B1530" i="8" s="1"/>
  <c r="B1531" i="8" s="1"/>
  <c r="B1532" i="8" s="1"/>
  <c r="B1533" i="8" s="1"/>
  <c r="B1534" i="8" s="1"/>
  <c r="B1535" i="8" s="1"/>
  <c r="C1503" i="4"/>
  <c r="AK141" i="13"/>
  <c r="L154" i="13"/>
  <c r="M134" i="13"/>
  <c r="O135" i="13"/>
  <c r="M142" i="13"/>
  <c r="AN139" i="13"/>
  <c r="AD151" i="13"/>
  <c r="P135" i="13"/>
  <c r="AL141" i="13"/>
  <c r="V135" i="13"/>
  <c r="X136" i="13"/>
  <c r="X143" i="13"/>
  <c r="AN153" i="13"/>
  <c r="AH156" i="13"/>
  <c r="AK153" i="13"/>
  <c r="AE136" i="13"/>
  <c r="AF143" i="13"/>
  <c r="K154" i="13"/>
  <c r="P14" i="5" s="1"/>
  <c r="AF136" i="13"/>
  <c r="AI143" i="13"/>
  <c r="S138" i="13"/>
  <c r="S146" i="13"/>
  <c r="T138" i="13"/>
  <c r="AD146" i="13"/>
  <c r="S133" i="13"/>
  <c r="Y138" i="13"/>
  <c r="AE146" i="13"/>
  <c r="Z133" i="13"/>
  <c r="AD139" i="13"/>
  <c r="AE148" i="13"/>
  <c r="AA133" i="13"/>
  <c r="AM139" i="13"/>
  <c r="K149" i="13"/>
  <c r="N14" i="4" s="1"/>
  <c r="L149" i="13"/>
  <c r="Z151" i="13"/>
  <c r="AC151" i="13"/>
  <c r="A1504" i="4"/>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03" i="7"/>
  <c r="A1504" i="7" s="1"/>
  <c r="A1505" i="7" s="1"/>
  <c r="B1503" i="7"/>
  <c r="B1504" i="7" s="1"/>
  <c r="B1505" i="7" s="1"/>
  <c r="B1503" i="5"/>
  <c r="B1504" i="5" s="1"/>
  <c r="B1505" i="5" s="1"/>
  <c r="B1503" i="9"/>
  <c r="B1504" i="9" s="1"/>
  <c r="B1505" i="9" s="1"/>
  <c r="B1503" i="4"/>
  <c r="B1504" i="4" s="1"/>
  <c r="B1505" i="4" s="1"/>
  <c r="W135" i="13"/>
  <c r="Q137" i="13"/>
  <c r="Z140" i="13"/>
  <c r="Z144" i="13"/>
  <c r="AF146" i="13"/>
  <c r="S152" i="13"/>
  <c r="AK154" i="13"/>
  <c r="N134" i="13"/>
  <c r="AC135" i="13"/>
  <c r="S137" i="13"/>
  <c r="AG138" i="13"/>
  <c r="AD140" i="13"/>
  <c r="W142" i="13"/>
  <c r="AE144" i="13"/>
  <c r="AG146" i="13"/>
  <c r="AL149" i="13"/>
  <c r="V152" i="13"/>
  <c r="M155" i="13"/>
  <c r="P134" i="13"/>
  <c r="AD135" i="13"/>
  <c r="T137" i="13"/>
  <c r="AH138" i="13"/>
  <c r="AE140" i="13"/>
  <c r="X142" i="13"/>
  <c r="AF144" i="13"/>
  <c r="AJ146" i="13"/>
  <c r="K150" i="13"/>
  <c r="N14" i="5" s="1"/>
  <c r="W152" i="13"/>
  <c r="W155" i="13"/>
  <c r="R134" i="13"/>
  <c r="AE135" i="13"/>
  <c r="V137" i="13"/>
  <c r="AJ138" i="13"/>
  <c r="AF140" i="13"/>
  <c r="Z142" i="13"/>
  <c r="AG144" i="13"/>
  <c r="AK146" i="13"/>
  <c r="L150" i="13"/>
  <c r="X152" i="13"/>
  <c r="X155" i="13"/>
  <c r="M133" i="13"/>
  <c r="S134" i="13"/>
  <c r="R136" i="13"/>
  <c r="W137" i="13"/>
  <c r="Y139" i="13"/>
  <c r="AI140" i="13"/>
  <c r="Q143" i="13"/>
  <c r="R145" i="13"/>
  <c r="AE147" i="13"/>
  <c r="M150" i="13"/>
  <c r="S153" i="13"/>
  <c r="AE155" i="13"/>
  <c r="Z138" i="13"/>
  <c r="AK149" i="13"/>
  <c r="T134" i="13"/>
  <c r="X137" i="13"/>
  <c r="AJ140" i="13"/>
  <c r="R143" i="13"/>
  <c r="S145" i="13"/>
  <c r="AI147" i="13"/>
  <c r="S150" i="13"/>
  <c r="Y153" i="13"/>
  <c r="AI155" i="13"/>
  <c r="P133" i="13"/>
  <c r="AE134" i="13"/>
  <c r="T136" i="13"/>
  <c r="AI137" i="13"/>
  <c r="AA139" i="13"/>
  <c r="S141" i="13"/>
  <c r="S143" i="13"/>
  <c r="X145" i="13"/>
  <c r="Q148" i="13"/>
  <c r="AC150" i="13"/>
  <c r="AI153" i="13"/>
  <c r="Q156" i="13"/>
  <c r="N142" i="13"/>
  <c r="N133" i="13"/>
  <c r="S136" i="13"/>
  <c r="Z139" i="13"/>
  <c r="Q133" i="13"/>
  <c r="AF134" i="13"/>
  <c r="U136" i="13"/>
  <c r="AJ137" i="13"/>
  <c r="AB139" i="13"/>
  <c r="T141" i="13"/>
  <c r="T143" i="13"/>
  <c r="Y145" i="13"/>
  <c r="R148" i="13"/>
  <c r="AD150" i="13"/>
  <c r="AJ153" i="13"/>
  <c r="R156" i="13"/>
  <c r="R133" i="13"/>
  <c r="N135" i="13"/>
  <c r="W136" i="13"/>
  <c r="R138" i="13"/>
  <c r="AC139" i="13"/>
  <c r="AJ141" i="13"/>
  <c r="W143" i="13"/>
  <c r="R146" i="13"/>
  <c r="Y148" i="13"/>
  <c r="Y151" i="13"/>
  <c r="AD155" i="13"/>
  <c r="AD154" i="13"/>
  <c r="R153" i="13"/>
  <c r="R152" i="13"/>
  <c r="AJ150" i="13"/>
  <c r="AJ149" i="13"/>
  <c r="X148" i="13"/>
  <c r="X147" i="13"/>
  <c r="Q146" i="13"/>
  <c r="Q145" i="13"/>
  <c r="K144" i="13"/>
  <c r="J14" i="8" s="1"/>
  <c r="N143" i="13"/>
  <c r="L142" i="13"/>
  <c r="P141" i="13"/>
  <c r="P140" i="13"/>
  <c r="V139" i="13"/>
  <c r="X138" i="13"/>
  <c r="AH137" i="13"/>
  <c r="AK136" i="13"/>
  <c r="P136" i="13"/>
  <c r="S135" i="13"/>
  <c r="AC134" i="13"/>
  <c r="AF133" i="13"/>
  <c r="L133" i="13"/>
  <c r="AC155" i="13"/>
  <c r="AC154" i="13"/>
  <c r="Q153" i="13"/>
  <c r="Q152" i="13"/>
  <c r="AI150" i="13"/>
  <c r="AI149" i="13"/>
  <c r="W148" i="13"/>
  <c r="W147" i="13"/>
  <c r="N146" i="13"/>
  <c r="P145" i="13"/>
  <c r="AN143" i="13"/>
  <c r="M143" i="13"/>
  <c r="AN141" i="13"/>
  <c r="O141" i="13"/>
  <c r="M140" i="13"/>
  <c r="T139" i="13"/>
  <c r="W138" i="13"/>
  <c r="AF137" i="13"/>
  <c r="AJ136" i="13"/>
  <c r="N136" i="13"/>
  <c r="R135" i="13"/>
  <c r="AB134" i="13"/>
  <c r="AE133" i="13"/>
  <c r="K133" i="13"/>
  <c r="F14" i="4" s="1"/>
  <c r="AE156" i="13"/>
  <c r="AB155" i="13"/>
  <c r="Q154" i="13"/>
  <c r="N153" i="13"/>
  <c r="AK151" i="13"/>
  <c r="AH150" i="13"/>
  <c r="W149" i="13"/>
  <c r="T148" i="13"/>
  <c r="M147" i="13"/>
  <c r="M146" i="13"/>
  <c r="AI144" i="13"/>
  <c r="AK143" i="13"/>
  <c r="AI142" i="13"/>
  <c r="AM141" i="13"/>
  <c r="AK140" i="13"/>
  <c r="L140" i="13"/>
  <c r="N139" i="13"/>
  <c r="U138" i="13"/>
  <c r="Y137" i="13"/>
  <c r="AH136" i="13"/>
  <c r="AL135" i="13"/>
  <c r="Q135" i="13"/>
  <c r="U134" i="13"/>
  <c r="AD133" i="13"/>
  <c r="Y156" i="13"/>
  <c r="Y155" i="13"/>
  <c r="M154" i="13"/>
  <c r="M153" i="13"/>
  <c r="AE151" i="13"/>
  <c r="AE150" i="13"/>
  <c r="S149" i="13"/>
  <c r="S148" i="13"/>
  <c r="AL146" i="13"/>
  <c r="AN145" i="13"/>
  <c r="AH144" i="13"/>
  <c r="AJ143" i="13"/>
  <c r="AC133" i="13"/>
  <c r="AG134" i="13"/>
  <c r="AF135" i="13"/>
  <c r="AG136" i="13"/>
  <c r="AK137" i="13"/>
  <c r="AK138" i="13"/>
  <c r="K140" i="13"/>
  <c r="H14" i="8" s="1"/>
  <c r="W141" i="13"/>
  <c r="AC142" i="13"/>
  <c r="L144" i="13"/>
  <c r="Z145" i="13"/>
  <c r="Y147" i="13"/>
  <c r="M149" i="13"/>
  <c r="AK150" i="13"/>
  <c r="Y152" i="13"/>
  <c r="AE154" i="13"/>
  <c r="S156" i="13"/>
  <c r="AI133" i="13"/>
  <c r="AH134" i="13"/>
  <c r="AI135" i="13"/>
  <c r="AL136" i="13"/>
  <c r="AL137" i="13"/>
  <c r="AL138" i="13"/>
  <c r="Q140" i="13"/>
  <c r="X141" i="13"/>
  <c r="AD142" i="13"/>
  <c r="Q144" i="13"/>
  <c r="AC145" i="13"/>
  <c r="AB147" i="13"/>
  <c r="P149" i="13"/>
  <c r="K151" i="13"/>
  <c r="N14" i="7" s="1"/>
  <c r="AC152" i="13"/>
  <c r="AF154" i="13"/>
  <c r="T156" i="13"/>
  <c r="AJ133" i="13"/>
  <c r="AI134" i="13"/>
  <c r="AJ135" i="13"/>
  <c r="AN136" i="13"/>
  <c r="AN137" i="13"/>
  <c r="L139" i="13"/>
  <c r="R140" i="13"/>
  <c r="Y141" i="13"/>
  <c r="AG142" i="13"/>
  <c r="X144" i="13"/>
  <c r="AL145" i="13"/>
  <c r="AC147" i="13"/>
  <c r="Q149" i="13"/>
  <c r="W151" i="13"/>
  <c r="K153" i="13"/>
  <c r="P14" i="4" s="1"/>
  <c r="AI154" i="13"/>
  <c r="W156" i="13"/>
  <c r="L134" i="13"/>
  <c r="AJ134" i="13"/>
  <c r="AK135" i="13"/>
  <c r="P137" i="13"/>
  <c r="K138" i="13"/>
  <c r="H14" i="5" s="1"/>
  <c r="M139" i="13"/>
  <c r="Y140" i="13"/>
  <c r="Z141" i="13"/>
  <c r="AH142" i="13"/>
  <c r="Y144" i="13"/>
  <c r="AM145" i="13"/>
  <c r="AD147" i="13"/>
  <c r="R149" i="13"/>
  <c r="X151" i="13"/>
  <c r="L153" i="13"/>
  <c r="AJ154" i="13"/>
  <c r="X156" i="13"/>
  <c r="AC337" i="12"/>
  <c r="AJ333" i="12"/>
  <c r="V334" i="12"/>
  <c r="R345" i="12"/>
  <c r="AI333" i="12"/>
  <c r="AB337" i="12"/>
  <c r="U334" i="12"/>
  <c r="V133" i="13"/>
  <c r="AK133" i="13"/>
  <c r="AL134" i="13"/>
  <c r="X135" i="13"/>
  <c r="AN135" i="13"/>
  <c r="K137" i="13"/>
  <c r="H14" i="4" s="1"/>
  <c r="AA137" i="13"/>
  <c r="AC138" i="13"/>
  <c r="O139" i="13"/>
  <c r="AF139" i="13"/>
  <c r="AL140" i="13"/>
  <c r="AB141" i="13"/>
  <c r="AJ142" i="13"/>
  <c r="Z143" i="13"/>
  <c r="AL144" i="13"/>
  <c r="AD145" i="13"/>
  <c r="V146" i="13"/>
  <c r="AL147" i="13"/>
  <c r="AF148" i="13"/>
  <c r="T150" i="13"/>
  <c r="N151" i="13"/>
  <c r="AF152" i="13"/>
  <c r="Z153" i="13"/>
  <c r="T154" i="13"/>
  <c r="N155" i="13"/>
  <c r="AF156" i="13"/>
  <c r="W133" i="13"/>
  <c r="W134" i="13"/>
  <c r="AN134" i="13"/>
  <c r="K136" i="13"/>
  <c r="F14" i="8" s="1"/>
  <c r="Z136" i="13"/>
  <c r="AB137" i="13"/>
  <c r="M138" i="13"/>
  <c r="AD138" i="13"/>
  <c r="AH139" i="13"/>
  <c r="V140" i="13"/>
  <c r="AC141" i="13"/>
  <c r="T142" i="13"/>
  <c r="AA143" i="13"/>
  <c r="S144" i="13"/>
  <c r="K145" i="13"/>
  <c r="L14" i="4" s="1"/>
  <c r="AE145" i="13"/>
  <c r="O147" i="13"/>
  <c r="AM147" i="13"/>
  <c r="AG148" i="13"/>
  <c r="AA149" i="13"/>
  <c r="U150" i="13"/>
  <c r="O151" i="13"/>
  <c r="AM151" i="13"/>
  <c r="AG152" i="13"/>
  <c r="AA153" i="13"/>
  <c r="U154" i="13"/>
  <c r="O155" i="13"/>
  <c r="AM155" i="13"/>
  <c r="AG156" i="13"/>
  <c r="X133" i="13"/>
  <c r="AM133" i="13"/>
  <c r="Y134" i="13"/>
  <c r="K135" i="13"/>
  <c r="F14" i="7" s="1"/>
  <c r="AA135" i="13"/>
  <c r="L136" i="13"/>
  <c r="AB136" i="13"/>
  <c r="N137" i="13"/>
  <c r="AC137" i="13"/>
  <c r="P138" i="13"/>
  <c r="AE138" i="13"/>
  <c r="Q139" i="13"/>
  <c r="AI139" i="13"/>
  <c r="W140" i="13"/>
  <c r="L141" i="13"/>
  <c r="AD141" i="13"/>
  <c r="U142" i="13"/>
  <c r="AL142" i="13"/>
  <c r="AB143" i="13"/>
  <c r="T144" i="13"/>
  <c r="L145" i="13"/>
  <c r="AF145" i="13"/>
  <c r="X146" i="13"/>
  <c r="P147" i="13"/>
  <c r="AN147" i="13"/>
  <c r="AH148" i="13"/>
  <c r="AB149" i="13"/>
  <c r="V150" i="13"/>
  <c r="P151" i="13"/>
  <c r="AN151" i="13"/>
  <c r="AH152" i="13"/>
  <c r="AB153" i="13"/>
  <c r="V154" i="13"/>
  <c r="P155" i="13"/>
  <c r="AN155" i="13"/>
  <c r="AN156" i="13"/>
  <c r="AB156" i="13"/>
  <c r="P156" i="13"/>
  <c r="AH155" i="13"/>
  <c r="V155" i="13"/>
  <c r="AN154" i="13"/>
  <c r="AB154" i="13"/>
  <c r="P154" i="13"/>
  <c r="AH153" i="13"/>
  <c r="V153" i="13"/>
  <c r="AN152" i="13"/>
  <c r="AB152" i="13"/>
  <c r="P152" i="13"/>
  <c r="AH151" i="13"/>
  <c r="V151" i="13"/>
  <c r="AN150" i="13"/>
  <c r="AB150" i="13"/>
  <c r="P150" i="13"/>
  <c r="AH149" i="13"/>
  <c r="V149" i="13"/>
  <c r="AN148" i="13"/>
  <c r="AB148" i="13"/>
  <c r="P148" i="13"/>
  <c r="AH147" i="13"/>
  <c r="V147" i="13"/>
  <c r="AN146" i="13"/>
  <c r="AB146" i="13"/>
  <c r="P146" i="13"/>
  <c r="AH145" i="13"/>
  <c r="V145" i="13"/>
  <c r="AN144" i="13"/>
  <c r="AB144" i="13"/>
  <c r="P144" i="13"/>
  <c r="AH143" i="13"/>
  <c r="V143" i="13"/>
  <c r="AN142" i="13"/>
  <c r="AB142" i="13"/>
  <c r="P142" i="13"/>
  <c r="AH141" i="13"/>
  <c r="V141" i="13"/>
  <c r="AN140" i="13"/>
  <c r="AB140" i="13"/>
  <c r="AM156" i="13"/>
  <c r="AA156" i="13"/>
  <c r="O156" i="13"/>
  <c r="AG155" i="13"/>
  <c r="U155" i="13"/>
  <c r="AM154" i="13"/>
  <c r="AA154" i="13"/>
  <c r="O154" i="13"/>
  <c r="AG153" i="13"/>
  <c r="U153" i="13"/>
  <c r="AM152" i="13"/>
  <c r="AA152" i="13"/>
  <c r="O152" i="13"/>
  <c r="AG151" i="13"/>
  <c r="U151" i="13"/>
  <c r="AM150" i="13"/>
  <c r="AA150" i="13"/>
  <c r="O150" i="13"/>
  <c r="AG149" i="13"/>
  <c r="U149" i="13"/>
  <c r="AM148" i="13"/>
  <c r="AA148" i="13"/>
  <c r="O148" i="13"/>
  <c r="AG147" i="13"/>
  <c r="U147" i="13"/>
  <c r="AM146" i="13"/>
  <c r="AA146" i="13"/>
  <c r="O146" i="13"/>
  <c r="AG145" i="13"/>
  <c r="U145" i="13"/>
  <c r="AM144" i="13"/>
  <c r="AA144" i="13"/>
  <c r="O144" i="13"/>
  <c r="AG143" i="13"/>
  <c r="U143" i="13"/>
  <c r="AM142" i="13"/>
  <c r="AA142" i="13"/>
  <c r="O142" i="13"/>
  <c r="AG141" i="13"/>
  <c r="U141" i="13"/>
  <c r="AM140" i="13"/>
  <c r="AA140" i="13"/>
  <c r="O140" i="13"/>
  <c r="AG139" i="13"/>
  <c r="U139" i="13"/>
  <c r="AM138" i="13"/>
  <c r="AA138" i="13"/>
  <c r="O138" i="13"/>
  <c r="AG137" i="13"/>
  <c r="U137" i="13"/>
  <c r="AM136" i="13"/>
  <c r="AA136" i="13"/>
  <c r="O136" i="13"/>
  <c r="AG135" i="13"/>
  <c r="U135" i="13"/>
  <c r="AM134" i="13"/>
  <c r="AA134" i="13"/>
  <c r="O134" i="13"/>
  <c r="AG133" i="13"/>
  <c r="U133" i="13"/>
  <c r="AL156" i="13"/>
  <c r="Z156" i="13"/>
  <c r="N156" i="13"/>
  <c r="AF155" i="13"/>
  <c r="T155" i="13"/>
  <c r="AL154" i="13"/>
  <c r="Z154" i="13"/>
  <c r="N154" i="13"/>
  <c r="AF153" i="13"/>
  <c r="T153" i="13"/>
  <c r="AL152" i="13"/>
  <c r="Z152" i="13"/>
  <c r="N152" i="13"/>
  <c r="AF151" i="13"/>
  <c r="T151" i="13"/>
  <c r="AL150" i="13"/>
  <c r="Z150" i="13"/>
  <c r="N150" i="13"/>
  <c r="AF149" i="13"/>
  <c r="T149" i="13"/>
  <c r="AL148" i="13"/>
  <c r="Z148" i="13"/>
  <c r="N148" i="13"/>
  <c r="AF147" i="13"/>
  <c r="T147" i="13"/>
  <c r="AK156" i="13"/>
  <c r="V156" i="13"/>
  <c r="AK155" i="13"/>
  <c r="S155" i="13"/>
  <c r="AH154" i="13"/>
  <c r="S154" i="13"/>
  <c r="AE153" i="13"/>
  <c r="P153" i="13"/>
  <c r="AE152" i="13"/>
  <c r="M152" i="13"/>
  <c r="AB151" i="13"/>
  <c r="M151" i="13"/>
  <c r="Y150" i="13"/>
  <c r="AN149" i="13"/>
  <c r="Y149" i="13"/>
  <c r="AK148" i="13"/>
  <c r="V148" i="13"/>
  <c r="AK147" i="13"/>
  <c r="S147" i="13"/>
  <c r="AI146" i="13"/>
  <c r="U146" i="13"/>
  <c r="AK145" i="13"/>
  <c r="W145" i="13"/>
  <c r="AK144" i="13"/>
  <c r="W144" i="13"/>
  <c r="AM143" i="13"/>
  <c r="Y143" i="13"/>
  <c r="K143" i="13"/>
  <c r="J14" i="7" s="1"/>
  <c r="Y142" i="13"/>
  <c r="K142" i="13"/>
  <c r="J14" i="5" s="1"/>
  <c r="AA141" i="13"/>
  <c r="M141" i="13"/>
  <c r="AC140" i="13"/>
  <c r="N140" i="13"/>
  <c r="AE139" i="13"/>
  <c r="R139" i="13"/>
  <c r="AI138" i="13"/>
  <c r="V138" i="13"/>
  <c r="AM137" i="13"/>
  <c r="Z137" i="13"/>
  <c r="M137" i="13"/>
  <c r="AD136" i="13"/>
  <c r="Q136" i="13"/>
  <c r="AH135" i="13"/>
  <c r="T135" i="13"/>
  <c r="AK134" i="13"/>
  <c r="X134" i="13"/>
  <c r="K134" i="13"/>
  <c r="F14" i="5" s="1"/>
  <c r="AB133" i="13"/>
  <c r="O133" i="13"/>
  <c r="AJ156" i="13"/>
  <c r="U156" i="13"/>
  <c r="AJ155" i="13"/>
  <c r="R155" i="13"/>
  <c r="AG154" i="13"/>
  <c r="R154" i="13"/>
  <c r="AD153" i="13"/>
  <c r="O153" i="13"/>
  <c r="AD152" i="13"/>
  <c r="L152" i="13"/>
  <c r="AA151" i="13"/>
  <c r="L151" i="13"/>
  <c r="X150" i="13"/>
  <c r="AM149" i="13"/>
  <c r="X149" i="13"/>
  <c r="AJ148" i="13"/>
  <c r="U148" i="13"/>
  <c r="AJ147" i="13"/>
  <c r="R147" i="13"/>
  <c r="AH146" i="13"/>
  <c r="T146" i="13"/>
  <c r="AJ145" i="13"/>
  <c r="T145" i="13"/>
  <c r="AJ144" i="13"/>
  <c r="V144" i="13"/>
  <c r="AL143" i="13"/>
  <c r="AD156" i="13"/>
  <c r="L156" i="13"/>
  <c r="AA155" i="13"/>
  <c r="L155" i="13"/>
  <c r="X154" i="13"/>
  <c r="AM153" i="13"/>
  <c r="X153" i="13"/>
  <c r="AJ152" i="13"/>
  <c r="U152" i="13"/>
  <c r="AJ151" i="13"/>
  <c r="R151" i="13"/>
  <c r="AG150" i="13"/>
  <c r="R150" i="13"/>
  <c r="AD149" i="13"/>
  <c r="O149" i="13"/>
  <c r="AD148" i="13"/>
  <c r="L148" i="13"/>
  <c r="AA147" i="13"/>
  <c r="L147" i="13"/>
  <c r="Z146" i="13"/>
  <c r="L146" i="13"/>
  <c r="AB145" i="13"/>
  <c r="N145" i="13"/>
  <c r="AD144" i="13"/>
  <c r="N144" i="13"/>
  <c r="AD143" i="13"/>
  <c r="P143" i="13"/>
  <c r="AF142" i="13"/>
  <c r="R142" i="13"/>
  <c r="AF141" i="13"/>
  <c r="R141" i="13"/>
  <c r="AH140" i="13"/>
  <c r="T140" i="13"/>
  <c r="AK139" i="13"/>
  <c r="X139" i="13"/>
  <c r="K139" i="13"/>
  <c r="H14" i="7" s="1"/>
  <c r="AB138" i="13"/>
  <c r="N138" i="13"/>
  <c r="AE137" i="13"/>
  <c r="R137" i="13"/>
  <c r="AI136" i="13"/>
  <c r="V136" i="13"/>
  <c r="AM135" i="13"/>
  <c r="Z135" i="13"/>
  <c r="M135" i="13"/>
  <c r="AD134" i="13"/>
  <c r="Q134" i="13"/>
  <c r="AH133" i="13"/>
  <c r="T133" i="13"/>
  <c r="AC156" i="13"/>
  <c r="K156" i="13"/>
  <c r="P14" i="8" s="1"/>
  <c r="Z155" i="13"/>
  <c r="K155" i="13"/>
  <c r="P14" i="7" s="1"/>
  <c r="W154" i="13"/>
  <c r="AL153" i="13"/>
  <c r="W153" i="13"/>
  <c r="AI152" i="13"/>
  <c r="T152" i="13"/>
  <c r="AI151" i="13"/>
  <c r="Q151" i="13"/>
  <c r="AF150" i="13"/>
  <c r="Q150" i="13"/>
  <c r="AC149" i="13"/>
  <c r="N149" i="13"/>
  <c r="AC148" i="13"/>
  <c r="K148" i="13"/>
  <c r="L14" i="8" s="1"/>
  <c r="Z147" i="13"/>
  <c r="K147" i="13"/>
  <c r="L14" i="7" s="1"/>
  <c r="Y146" i="13"/>
  <c r="K146" i="13"/>
  <c r="L14" i="5" s="1"/>
  <c r="AA145" i="13"/>
  <c r="M145" i="13"/>
  <c r="AC144" i="13"/>
  <c r="M144" i="13"/>
  <c r="AC143" i="13"/>
  <c r="O143" i="13"/>
  <c r="AE142" i="13"/>
  <c r="Q142" i="13"/>
  <c r="AE141" i="13"/>
  <c r="Q141" i="13"/>
  <c r="AG140" i="13"/>
  <c r="S140" i="13"/>
  <c r="AJ139" i="13"/>
  <c r="W139" i="13"/>
  <c r="AN138" i="13"/>
  <c r="V134" i="13"/>
  <c r="Y136" i="13"/>
  <c r="L138" i="13"/>
  <c r="U140" i="13"/>
  <c r="S142" i="13"/>
  <c r="R144" i="13"/>
  <c r="N147" i="13"/>
  <c r="Z149" i="13"/>
  <c r="AL151" i="13"/>
  <c r="AL155" i="13"/>
  <c r="AL133" i="13"/>
  <c r="Y135" i="13"/>
  <c r="L137" i="13"/>
  <c r="P139" i="13"/>
  <c r="K141" i="13"/>
  <c r="J14" i="4" s="1"/>
  <c r="AK142" i="13"/>
  <c r="W146" i="13"/>
  <c r="Y133" i="13"/>
  <c r="AN133" i="13"/>
  <c r="Z134" i="13"/>
  <c r="L135" i="13"/>
  <c r="AB135" i="13"/>
  <c r="M136" i="13"/>
  <c r="AC136" i="13"/>
  <c r="O137" i="13"/>
  <c r="AD137" i="13"/>
  <c r="Q138" i="13"/>
  <c r="AF138" i="13"/>
  <c r="S139" i="13"/>
  <c r="AL139" i="13"/>
  <c r="X140" i="13"/>
  <c r="N141" i="13"/>
  <c r="AI141" i="13"/>
  <c r="V142" i="13"/>
  <c r="L143" i="13"/>
  <c r="AE143" i="13"/>
  <c r="U144" i="13"/>
  <c r="O145" i="13"/>
  <c r="AI145" i="13"/>
  <c r="AC146" i="13"/>
  <c r="Q147" i="13"/>
  <c r="M148" i="13"/>
  <c r="AI148" i="13"/>
  <c r="AE149" i="13"/>
  <c r="W150" i="13"/>
  <c r="S151" i="13"/>
  <c r="K152" i="13"/>
  <c r="N14" i="8" s="1"/>
  <c r="AK152" i="13"/>
  <c r="AC153" i="13"/>
  <c r="Y154" i="13"/>
  <c r="Q155" i="13"/>
  <c r="M156" i="13"/>
  <c r="AI156" i="13"/>
  <c r="AD350" i="12"/>
  <c r="Z338" i="12"/>
  <c r="AC338" i="12"/>
  <c r="AL343" i="12"/>
  <c r="AM343" i="12"/>
  <c r="Q345" i="12"/>
  <c r="W334" i="12"/>
  <c r="Z339" i="12"/>
  <c r="S346" i="12"/>
  <c r="AH334" i="12"/>
  <c r="AA339" i="12"/>
  <c r="T346" i="12"/>
  <c r="M335" i="12"/>
  <c r="Y340" i="12"/>
  <c r="S347" i="12"/>
  <c r="L333" i="12"/>
  <c r="N335" i="12"/>
  <c r="Z340" i="12"/>
  <c r="AC347" i="12"/>
  <c r="M333" i="12"/>
  <c r="AF335" i="12"/>
  <c r="AA341" i="12"/>
  <c r="AD348" i="12"/>
  <c r="N333" i="12"/>
  <c r="AI335" i="12"/>
  <c r="AK341" i="12"/>
  <c r="AE348" i="12"/>
  <c r="Y333" i="12"/>
  <c r="AD336" i="12"/>
  <c r="AJ342" i="12"/>
  <c r="AD349" i="12"/>
  <c r="AG333" i="12"/>
  <c r="AE336" i="12"/>
  <c r="AK342" i="12"/>
  <c r="AE349" i="12"/>
  <c r="AJ335" i="12"/>
  <c r="AD338" i="12"/>
  <c r="U346" i="12"/>
  <c r="P335" i="12"/>
  <c r="AM341" i="12"/>
  <c r="L350" i="12"/>
  <c r="AF337" i="12"/>
  <c r="W345" i="12"/>
  <c r="M350" i="12"/>
  <c r="AF336" i="12"/>
  <c r="AL341" i="12"/>
  <c r="K350" i="12"/>
  <c r="P15" i="8" s="1"/>
  <c r="AE337" i="12"/>
  <c r="T344" i="12"/>
  <c r="AL333" i="12"/>
  <c r="AD339" i="12"/>
  <c r="AF346" i="12"/>
  <c r="R335" i="12"/>
  <c r="K341" i="12"/>
  <c r="J15" i="8" s="1"/>
  <c r="AG346" i="12"/>
  <c r="N349" i="12"/>
  <c r="N350" i="12"/>
  <c r="AD337" i="12"/>
  <c r="AC340" i="12"/>
  <c r="S344" i="12"/>
  <c r="AD347" i="12"/>
  <c r="O333" i="12"/>
  <c r="X334" i="12"/>
  <c r="AG336" i="12"/>
  <c r="AC339" i="12"/>
  <c r="K343" i="12"/>
  <c r="L15" i="5" s="1"/>
  <c r="AE346" i="12"/>
  <c r="AG348" i="12"/>
  <c r="AD334" i="12"/>
  <c r="M336" i="12"/>
  <c r="AF338" i="12"/>
  <c r="AN341" i="12"/>
  <c r="U344" i="12"/>
  <c r="M349" i="12"/>
  <c r="AM333" i="12"/>
  <c r="N336" i="12"/>
  <c r="K338" i="12"/>
  <c r="AM339" i="12"/>
  <c r="T343" i="12"/>
  <c r="AE345" i="12"/>
  <c r="W333" i="12"/>
  <c r="AF334" i="12"/>
  <c r="L339" i="12"/>
  <c r="O335" i="12"/>
  <c r="AB339" i="12"/>
  <c r="AL342" i="12"/>
  <c r="S345" i="12"/>
  <c r="AF348" i="12"/>
  <c r="AK333" i="12"/>
  <c r="L336" i="12"/>
  <c r="AE338" i="12"/>
  <c r="AK340" i="12"/>
  <c r="T345" i="12"/>
  <c r="AE347" i="12"/>
  <c r="T333" i="12"/>
  <c r="Q335" i="12"/>
  <c r="AH336" i="12"/>
  <c r="AL340" i="12"/>
  <c r="S343" i="12"/>
  <c r="AF347" i="12"/>
  <c r="U333" i="12"/>
  <c r="AE334" i="12"/>
  <c r="M337" i="12"/>
  <c r="K339" i="12"/>
  <c r="J15" i="4" s="1"/>
  <c r="K342" i="12"/>
  <c r="L15" i="4" s="1"/>
  <c r="V344" i="12"/>
  <c r="AI347" i="12"/>
  <c r="AN333" i="12"/>
  <c r="S335" i="12"/>
  <c r="Q336" i="12"/>
  <c r="N337" i="12"/>
  <c r="L338" i="12"/>
  <c r="AN339" i="12"/>
  <c r="L341" i="12"/>
  <c r="U342" i="12"/>
  <c r="W343" i="12"/>
  <c r="W344" i="12"/>
  <c r="AF345" i="12"/>
  <c r="AH346" i="12"/>
  <c r="M348" i="12"/>
  <c r="O349" i="12"/>
  <c r="Q350" i="12"/>
  <c r="X333" i="12"/>
  <c r="K334" i="12"/>
  <c r="F15" i="5" s="1"/>
  <c r="AG334" i="12"/>
  <c r="T335" i="12"/>
  <c r="R336" i="12"/>
  <c r="O337" i="12"/>
  <c r="M338" i="12"/>
  <c r="M339" i="12"/>
  <c r="K340" i="12"/>
  <c r="J15" i="5" s="1"/>
  <c r="M341" i="12"/>
  <c r="V342" i="12"/>
  <c r="X343" i="12"/>
  <c r="AG344" i="12"/>
  <c r="AI345" i="12"/>
  <c r="AI346" i="12"/>
  <c r="N348" i="12"/>
  <c r="P349" i="12"/>
  <c r="Y350" i="12"/>
  <c r="AB335" i="12"/>
  <c r="N338" i="12"/>
  <c r="L340" i="12"/>
  <c r="W341" i="12"/>
  <c r="W342" i="12"/>
  <c r="Y343" i="12"/>
  <c r="AH344" i="12"/>
  <c r="AJ345" i="12"/>
  <c r="O347" i="12"/>
  <c r="Q348" i="12"/>
  <c r="Q349" i="12"/>
  <c r="Z350" i="12"/>
  <c r="Q334" i="12"/>
  <c r="P337" i="12"/>
  <c r="Z333" i="12"/>
  <c r="AI334" i="12"/>
  <c r="T336" i="12"/>
  <c r="Q338" i="12"/>
  <c r="M340" i="12"/>
  <c r="X341" i="12"/>
  <c r="X342" i="12"/>
  <c r="AI343" i="12"/>
  <c r="AI344" i="12"/>
  <c r="AK345" i="12"/>
  <c r="P347" i="12"/>
  <c r="R348" i="12"/>
  <c r="AA349" i="12"/>
  <c r="AC350" i="12"/>
  <c r="S336" i="12"/>
  <c r="N339" i="12"/>
  <c r="R334" i="12"/>
  <c r="AC335" i="12"/>
  <c r="Q337" i="12"/>
  <c r="O339" i="12"/>
  <c r="AA333" i="12"/>
  <c r="S334" i="12"/>
  <c r="AJ334" i="12"/>
  <c r="AD335" i="12"/>
  <c r="Z336" i="12"/>
  <c r="R337" i="12"/>
  <c r="R338" i="12"/>
  <c r="P339" i="12"/>
  <c r="W340" i="12"/>
  <c r="Y341" i="12"/>
  <c r="Y342" i="12"/>
  <c r="AJ343" i="12"/>
  <c r="AJ344" i="12"/>
  <c r="Q346" i="12"/>
  <c r="Q347" i="12"/>
  <c r="S348" i="12"/>
  <c r="AB349" i="12"/>
  <c r="AN350" i="12"/>
  <c r="AB350" i="12"/>
  <c r="P350" i="12"/>
  <c r="AH349" i="12"/>
  <c r="V349" i="12"/>
  <c r="AN348" i="12"/>
  <c r="AB348" i="12"/>
  <c r="P348" i="12"/>
  <c r="AH347" i="12"/>
  <c r="V347" i="12"/>
  <c r="AN346" i="12"/>
  <c r="AB346" i="12"/>
  <c r="P346" i="12"/>
  <c r="AH345" i="12"/>
  <c r="V345" i="12"/>
  <c r="AN344" i="12"/>
  <c r="AB344" i="12"/>
  <c r="P344" i="12"/>
  <c r="AH343" i="12"/>
  <c r="V343" i="12"/>
  <c r="AN342" i="12"/>
  <c r="AB342" i="12"/>
  <c r="P342" i="12"/>
  <c r="AH341" i="12"/>
  <c r="V341" i="12"/>
  <c r="AN340" i="12"/>
  <c r="AB340" i="12"/>
  <c r="P340" i="12"/>
  <c r="AH339" i="12"/>
  <c r="V339" i="12"/>
  <c r="AN338" i="12"/>
  <c r="AB338" i="12"/>
  <c r="P338" i="12"/>
  <c r="AH337" i="12"/>
  <c r="V337" i="12"/>
  <c r="AN336" i="12"/>
  <c r="AB336" i="12"/>
  <c r="P336" i="12"/>
  <c r="AH335" i="12"/>
  <c r="V335" i="12"/>
  <c r="AN334" i="12"/>
  <c r="AB334" i="12"/>
  <c r="P334" i="12"/>
  <c r="AH333" i="12"/>
  <c r="V333" i="12"/>
  <c r="AM350" i="12"/>
  <c r="AA350" i="12"/>
  <c r="O350" i="12"/>
  <c r="AG349" i="12"/>
  <c r="U349" i="12"/>
  <c r="AM348" i="12"/>
  <c r="AA348" i="12"/>
  <c r="O348" i="12"/>
  <c r="AG347" i="12"/>
  <c r="U347" i="12"/>
  <c r="AM346" i="12"/>
  <c r="AA346" i="12"/>
  <c r="O346" i="12"/>
  <c r="AG345" i="12"/>
  <c r="U345" i="12"/>
  <c r="AM344" i="12"/>
  <c r="AA344" i="12"/>
  <c r="O344" i="12"/>
  <c r="AG343" i="12"/>
  <c r="U343" i="12"/>
  <c r="AM342" i="12"/>
  <c r="AA342" i="12"/>
  <c r="O342" i="12"/>
  <c r="AG341" i="12"/>
  <c r="U341" i="12"/>
  <c r="AM340" i="12"/>
  <c r="AA340" i="12"/>
  <c r="O340" i="12"/>
  <c r="AG339" i="12"/>
  <c r="U339" i="12"/>
  <c r="AM338" i="12"/>
  <c r="AA338" i="12"/>
  <c r="O338" i="12"/>
  <c r="AG337" i="12"/>
  <c r="U337" i="12"/>
  <c r="AM336" i="12"/>
  <c r="AA336" i="12"/>
  <c r="O336" i="12"/>
  <c r="AG335" i="12"/>
  <c r="U335" i="12"/>
  <c r="AL350" i="12"/>
  <c r="X350" i="12"/>
  <c r="AN349" i="12"/>
  <c r="Z349" i="12"/>
  <c r="L349" i="12"/>
  <c r="Z348" i="12"/>
  <c r="L348" i="12"/>
  <c r="AB347" i="12"/>
  <c r="N347" i="12"/>
  <c r="AD346" i="12"/>
  <c r="N346" i="12"/>
  <c r="AD345" i="12"/>
  <c r="P345" i="12"/>
  <c r="AF344" i="12"/>
  <c r="R344" i="12"/>
  <c r="AF343" i="12"/>
  <c r="R343" i="12"/>
  <c r="AH342" i="12"/>
  <c r="T342" i="12"/>
  <c r="AJ341" i="12"/>
  <c r="T341" i="12"/>
  <c r="AJ340" i="12"/>
  <c r="V340" i="12"/>
  <c r="AL339" i="12"/>
  <c r="X339" i="12"/>
  <c r="AL338" i="12"/>
  <c r="X338" i="12"/>
  <c r="AN337" i="12"/>
  <c r="Z337" i="12"/>
  <c r="L337" i="12"/>
  <c r="AK350" i="12"/>
  <c r="W350" i="12"/>
  <c r="AM349" i="12"/>
  <c r="Y349" i="12"/>
  <c r="K349" i="12"/>
  <c r="P15" i="5" s="1"/>
  <c r="Y348" i="12"/>
  <c r="K348" i="12"/>
  <c r="P15" i="4" s="1"/>
  <c r="AA347" i="12"/>
  <c r="M347" i="12"/>
  <c r="AC346" i="12"/>
  <c r="M346" i="12"/>
  <c r="AC345" i="12"/>
  <c r="O345" i="12"/>
  <c r="AE344" i="12"/>
  <c r="Q344" i="12"/>
  <c r="AE343" i="12"/>
  <c r="Q343" i="12"/>
  <c r="AG342" i="12"/>
  <c r="S342" i="12"/>
  <c r="AI341" i="12"/>
  <c r="S341" i="12"/>
  <c r="AI340" i="12"/>
  <c r="U340" i="12"/>
  <c r="AK339" i="12"/>
  <c r="W339" i="12"/>
  <c r="AK338" i="12"/>
  <c r="W338" i="12"/>
  <c r="AM337" i="12"/>
  <c r="Y337" i="12"/>
  <c r="K337" i="12"/>
  <c r="H15" i="5" s="1"/>
  <c r="Y336" i="12"/>
  <c r="K336" i="12"/>
  <c r="H15" i="4" s="1"/>
  <c r="AA335" i="12"/>
  <c r="AJ350" i="12"/>
  <c r="V350" i="12"/>
  <c r="AL349" i="12"/>
  <c r="X349" i="12"/>
  <c r="AL348" i="12"/>
  <c r="X348" i="12"/>
  <c r="AN347" i="12"/>
  <c r="Z347" i="12"/>
  <c r="L347" i="12"/>
  <c r="Z346" i="12"/>
  <c r="L346" i="12"/>
  <c r="AB345" i="12"/>
  <c r="N345" i="12"/>
  <c r="AD344" i="12"/>
  <c r="N344" i="12"/>
  <c r="AD343" i="12"/>
  <c r="P343" i="12"/>
  <c r="AF342" i="12"/>
  <c r="R342" i="12"/>
  <c r="AF341" i="12"/>
  <c r="R341" i="12"/>
  <c r="AH340" i="12"/>
  <c r="T340" i="12"/>
  <c r="AJ339" i="12"/>
  <c r="T339" i="12"/>
  <c r="AJ338" i="12"/>
  <c r="V338" i="12"/>
  <c r="AL337" i="12"/>
  <c r="X337" i="12"/>
  <c r="AL336" i="12"/>
  <c r="X336" i="12"/>
  <c r="AN335" i="12"/>
  <c r="Z335" i="12"/>
  <c r="L335" i="12"/>
  <c r="AC334" i="12"/>
  <c r="O334" i="12"/>
  <c r="AF333" i="12"/>
  <c r="S333" i="12"/>
  <c r="U350" i="12"/>
  <c r="AK349" i="12"/>
  <c r="W349" i="12"/>
  <c r="AK348" i="12"/>
  <c r="AM347" i="12"/>
  <c r="Y347" i="12"/>
  <c r="K347" i="12"/>
  <c r="N15" i="8" s="1"/>
  <c r="K346" i="12"/>
  <c r="N15" i="5" s="1"/>
  <c r="AA345" i="12"/>
  <c r="AC344" i="12"/>
  <c r="M344" i="12"/>
  <c r="AC343" i="12"/>
  <c r="AE342" i="12"/>
  <c r="Q342" i="12"/>
  <c r="Q341" i="12"/>
  <c r="AG340" i="12"/>
  <c r="S340" i="12"/>
  <c r="S339" i="12"/>
  <c r="AI338" i="12"/>
  <c r="AK337" i="12"/>
  <c r="W337" i="12"/>
  <c r="AK336" i="12"/>
  <c r="AM335" i="12"/>
  <c r="Y335" i="12"/>
  <c r="AA334" i="12"/>
  <c r="N334" i="12"/>
  <c r="AE333" i="12"/>
  <c r="AC333" i="12"/>
  <c r="AF350" i="12"/>
  <c r="R349" i="12"/>
  <c r="T348" i="12"/>
  <c r="T347" i="12"/>
  <c r="V346" i="12"/>
  <c r="X345" i="12"/>
  <c r="X344" i="12"/>
  <c r="Z343" i="12"/>
  <c r="L342" i="12"/>
  <c r="N341" i="12"/>
  <c r="N340" i="12"/>
  <c r="AI350" i="12"/>
  <c r="W348" i="12"/>
  <c r="Y346" i="12"/>
  <c r="M345" i="12"/>
  <c r="O343" i="12"/>
  <c r="AE341" i="12"/>
  <c r="AI339" i="12"/>
  <c r="U338" i="12"/>
  <c r="W336" i="12"/>
  <c r="K335" i="12"/>
  <c r="R333" i="12"/>
  <c r="AF349" i="12"/>
  <c r="Z342" i="12"/>
  <c r="AH350" i="12"/>
  <c r="T350" i="12"/>
  <c r="AJ349" i="12"/>
  <c r="T349" i="12"/>
  <c r="AJ348" i="12"/>
  <c r="V348" i="12"/>
  <c r="AL347" i="12"/>
  <c r="X347" i="12"/>
  <c r="AL346" i="12"/>
  <c r="X346" i="12"/>
  <c r="AN345" i="12"/>
  <c r="Z345" i="12"/>
  <c r="L345" i="12"/>
  <c r="Z344" i="12"/>
  <c r="L344" i="12"/>
  <c r="AB343" i="12"/>
  <c r="N343" i="12"/>
  <c r="AD342" i="12"/>
  <c r="N342" i="12"/>
  <c r="AD341" i="12"/>
  <c r="P341" i="12"/>
  <c r="AF340" i="12"/>
  <c r="R340" i="12"/>
  <c r="AF339" i="12"/>
  <c r="R339" i="12"/>
  <c r="AH338" i="12"/>
  <c r="T338" i="12"/>
  <c r="AJ337" i="12"/>
  <c r="T337" i="12"/>
  <c r="AJ336" i="12"/>
  <c r="V336" i="12"/>
  <c r="AL335" i="12"/>
  <c r="X335" i="12"/>
  <c r="AM334" i="12"/>
  <c r="Z334" i="12"/>
  <c r="M334" i="12"/>
  <c r="AD333" i="12"/>
  <c r="Q333" i="12"/>
  <c r="AG350" i="12"/>
  <c r="S350" i="12"/>
  <c r="AI349" i="12"/>
  <c r="S349" i="12"/>
  <c r="AI348" i="12"/>
  <c r="U348" i="12"/>
  <c r="AK347" i="12"/>
  <c r="W347" i="12"/>
  <c r="AK346" i="12"/>
  <c r="W346" i="12"/>
  <c r="AM345" i="12"/>
  <c r="Y345" i="12"/>
  <c r="K345" i="12"/>
  <c r="N15" i="4" s="1"/>
  <c r="Y344" i="12"/>
  <c r="K344" i="12"/>
  <c r="L15" i="8" s="1"/>
  <c r="AA343" i="12"/>
  <c r="M343" i="12"/>
  <c r="AC342" i="12"/>
  <c r="M342" i="12"/>
  <c r="AC341" i="12"/>
  <c r="O341" i="12"/>
  <c r="AE340" i="12"/>
  <c r="Q340" i="12"/>
  <c r="AE339" i="12"/>
  <c r="Q339" i="12"/>
  <c r="AG338" i="12"/>
  <c r="S338" i="12"/>
  <c r="AI337" i="12"/>
  <c r="S337" i="12"/>
  <c r="AI336" i="12"/>
  <c r="U336" i="12"/>
  <c r="AK335" i="12"/>
  <c r="W335" i="12"/>
  <c r="AL334" i="12"/>
  <c r="Y334" i="12"/>
  <c r="L334" i="12"/>
  <c r="P333" i="12"/>
  <c r="R350" i="12"/>
  <c r="AH348" i="12"/>
  <c r="AJ347" i="12"/>
  <c r="AJ346" i="12"/>
  <c r="AL345" i="12"/>
  <c r="AL344" i="12"/>
  <c r="AN343" i="12"/>
  <c r="L343" i="12"/>
  <c r="AB341" i="12"/>
  <c r="AD340" i="12"/>
  <c r="K333" i="12"/>
  <c r="F15" i="4" s="1"/>
  <c r="AB333" i="12"/>
  <c r="T334" i="12"/>
  <c r="AK334" i="12"/>
  <c r="AE335" i="12"/>
  <c r="AC336" i="12"/>
  <c r="AA337" i="12"/>
  <c r="Y338" i="12"/>
  <c r="Y339" i="12"/>
  <c r="X340" i="12"/>
  <c r="Z341" i="12"/>
  <c r="AI342" i="12"/>
  <c r="AK343" i="12"/>
  <c r="AK344" i="12"/>
  <c r="R346" i="12"/>
  <c r="R347" i="12"/>
  <c r="AC348" i="12"/>
  <c r="AC349" i="12"/>
  <c r="AE350" i="12"/>
  <c r="L1532" i="8" l="1"/>
  <c r="L1532" i="7"/>
  <c r="L1532" i="9"/>
  <c r="L1532" i="5"/>
  <c r="L1532" i="4"/>
  <c r="B1506" i="7"/>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A1506" i="7"/>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B1506" i="9"/>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06" i="5"/>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06" i="4"/>
  <c r="B1507" i="4" s="1"/>
  <c r="B1508" i="4" s="1"/>
  <c r="B1509" i="4" s="1"/>
  <c r="B1510" i="4" s="1"/>
  <c r="B1511" i="4" s="1"/>
  <c r="B1512" i="4" s="1"/>
  <c r="B1513" i="4" s="1"/>
  <c r="B1514" i="4" s="1"/>
  <c r="B1515" i="4" s="1"/>
  <c r="B1516" i="4" s="1"/>
  <c r="B1517" i="4" s="1"/>
  <c r="B1518" i="4" s="1"/>
  <c r="B1519" i="4" s="1"/>
  <c r="B1520" i="4" s="1"/>
  <c r="B1521" i="4" s="1"/>
  <c r="B1522" i="4" s="1"/>
  <c r="B1523" i="4" s="1"/>
  <c r="B1524" i="4" s="1"/>
  <c r="B1525" i="4" s="1"/>
  <c r="B1526" i="4" s="1"/>
  <c r="B1527" i="4" s="1"/>
  <c r="B1528" i="4" s="1"/>
  <c r="B1529" i="4" s="1"/>
  <c r="B1530" i="4" s="1"/>
  <c r="B1531" i="4" s="1"/>
  <c r="B1532" i="4" s="1"/>
  <c r="B1533" i="4" s="1"/>
  <c r="B1534" i="4" s="1"/>
  <c r="B1535" i="4" s="1"/>
  <c r="F55" i="4" l="1"/>
  <c r="F105" i="4" s="1"/>
  <c r="F155" i="4" s="1"/>
  <c r="F205" i="4" s="1"/>
  <c r="F255" i="4" s="1"/>
  <c r="F305" i="4" s="1"/>
  <c r="F355" i="4" s="1"/>
  <c r="F405" i="4" s="1"/>
  <c r="F455" i="4" s="1"/>
  <c r="F505" i="4" s="1"/>
  <c r="F555" i="4" s="1"/>
  <c r="F605" i="4" s="1"/>
  <c r="F655" i="4" s="1"/>
  <c r="F705" i="4" s="1"/>
  <c r="F755" i="4" s="1"/>
  <c r="F805" i="4" s="1"/>
  <c r="F855" i="4" s="1"/>
  <c r="F905" i="4" s="1"/>
  <c r="F955" i="4" s="1"/>
  <c r="F1005" i="4" s="1"/>
  <c r="F1055" i="4" s="1"/>
  <c r="F1105" i="4" s="1"/>
  <c r="F1155" i="4" s="1"/>
  <c r="F1205" i="4" s="1"/>
  <c r="F1255" i="4" s="1"/>
  <c r="F1305" i="4" s="1"/>
  <c r="F1355" i="4" s="1"/>
  <c r="F1405" i="4" s="1"/>
  <c r="F1455" i="4" s="1"/>
  <c r="F55" i="5"/>
  <c r="F105" i="5" s="1"/>
  <c r="F155" i="5" s="1"/>
  <c r="F205" i="5" s="1"/>
  <c r="F255" i="5" s="1"/>
  <c r="F305" i="5" s="1"/>
  <c r="F355" i="5" s="1"/>
  <c r="F405" i="5" s="1"/>
  <c r="F455" i="5" s="1"/>
  <c r="F505" i="5" s="1"/>
  <c r="F555" i="5" s="1"/>
  <c r="F605" i="5" s="1"/>
  <c r="F655" i="5" s="1"/>
  <c r="F705" i="5" s="1"/>
  <c r="F755" i="5" s="1"/>
  <c r="F805" i="5" s="1"/>
  <c r="F855" i="5" s="1"/>
  <c r="F905" i="5" s="1"/>
  <c r="F955" i="5" s="1"/>
  <c r="F1005" i="5" s="1"/>
  <c r="F1055" i="5" s="1"/>
  <c r="F1105" i="5" s="1"/>
  <c r="F1155" i="5" s="1"/>
  <c r="F1205" i="5" s="1"/>
  <c r="F1255" i="5" s="1"/>
  <c r="F1305" i="5" s="1"/>
  <c r="F1355" i="5" s="1"/>
  <c r="F1405" i="5" s="1"/>
  <c r="F1455" i="5" s="1"/>
  <c r="F55" i="7"/>
  <c r="F105" i="7" s="1"/>
  <c r="F155" i="7" s="1"/>
  <c r="F205" i="7" s="1"/>
  <c r="F255" i="7" s="1"/>
  <c r="F305" i="7" s="1"/>
  <c r="F355" i="7" s="1"/>
  <c r="F405" i="7" s="1"/>
  <c r="F455" i="7" s="1"/>
  <c r="F505" i="7" s="1"/>
  <c r="F555" i="7" s="1"/>
  <c r="F605" i="7" s="1"/>
  <c r="F655" i="7" s="1"/>
  <c r="F705" i="7" s="1"/>
  <c r="F755" i="7" s="1"/>
  <c r="F805" i="7" s="1"/>
  <c r="F855" i="7" s="1"/>
  <c r="F905" i="7" s="1"/>
  <c r="F955" i="7" s="1"/>
  <c r="F1005" i="7" s="1"/>
  <c r="F1055" i="7" s="1"/>
  <c r="F1105" i="7" s="1"/>
  <c r="F1155" i="7" s="1"/>
  <c r="F1205" i="7" s="1"/>
  <c r="F1255" i="7" s="1"/>
  <c r="F1305" i="7" s="1"/>
  <c r="F1355" i="7" s="1"/>
  <c r="F1405" i="7" s="1"/>
  <c r="F1455" i="7" s="1"/>
  <c r="F55" i="8"/>
  <c r="F105" i="8" s="1"/>
  <c r="F155" i="8" s="1"/>
  <c r="F205" i="8" s="1"/>
  <c r="F255" i="8" s="1"/>
  <c r="F305" i="8" s="1"/>
  <c r="F355" i="8" s="1"/>
  <c r="F405" i="8" s="1"/>
  <c r="F455" i="8" s="1"/>
  <c r="F505" i="8" s="1"/>
  <c r="F555" i="8" s="1"/>
  <c r="F605" i="8" s="1"/>
  <c r="F655" i="8" s="1"/>
  <c r="F705" i="8" s="1"/>
  <c r="F755" i="8" s="1"/>
  <c r="F805" i="8" s="1"/>
  <c r="F855" i="8" s="1"/>
  <c r="F905" i="8" s="1"/>
  <c r="F955" i="8" s="1"/>
  <c r="F1005" i="8" s="1"/>
  <c r="F1055" i="8" s="1"/>
  <c r="F1105" i="8" s="1"/>
  <c r="F1155" i="8" s="1"/>
  <c r="F1205" i="8" s="1"/>
  <c r="F1255" i="8" s="1"/>
  <c r="F1305" i="8" s="1"/>
  <c r="F1355" i="8" s="1"/>
  <c r="F1405" i="8" s="1"/>
  <c r="F1455" i="8" s="1"/>
  <c r="F55" i="9"/>
  <c r="F105" i="9" s="1"/>
  <c r="X64" i="7"/>
  <c r="X114" i="7" s="1"/>
  <c r="X164" i="7" s="1"/>
  <c r="X214" i="7" s="1"/>
  <c r="X264" i="7" s="1"/>
  <c r="X314" i="7" s="1"/>
  <c r="X364" i="7" s="1"/>
  <c r="X414" i="7" s="1"/>
  <c r="X464" i="7" s="1"/>
  <c r="X514" i="7" s="1"/>
  <c r="X564" i="7" s="1"/>
  <c r="X614" i="7" s="1"/>
  <c r="X664" i="7" s="1"/>
  <c r="X714" i="7" s="1"/>
  <c r="X764" i="7" s="1"/>
  <c r="X814" i="7" s="1"/>
  <c r="X864" i="7" s="1"/>
  <c r="X914" i="7" s="1"/>
  <c r="X964" i="7" s="1"/>
  <c r="X1014" i="7" s="1"/>
  <c r="X1064" i="7" s="1"/>
  <c r="X1114" i="7" s="1"/>
  <c r="X1164" i="7" s="1"/>
  <c r="X1214" i="7" s="1"/>
  <c r="X1264" i="7" s="1"/>
  <c r="X1314" i="7" s="1"/>
  <c r="X1364" i="7" s="1"/>
  <c r="X1414" i="7" s="1"/>
  <c r="X1464" i="7" s="1"/>
  <c r="W64" i="7"/>
  <c r="W114" i="7" s="1"/>
  <c r="W164" i="7" s="1"/>
  <c r="W214" i="7" s="1"/>
  <c r="W264" i="7" s="1"/>
  <c r="W314" i="7" s="1"/>
  <c r="W364" i="7" s="1"/>
  <c r="W414" i="7" s="1"/>
  <c r="W464" i="7" s="1"/>
  <c r="W514" i="7" s="1"/>
  <c r="W564" i="7" s="1"/>
  <c r="W614" i="7" s="1"/>
  <c r="W664" i="7" s="1"/>
  <c r="W714" i="7" s="1"/>
  <c r="W764" i="7" s="1"/>
  <c r="W814" i="7" s="1"/>
  <c r="W864" i="7" s="1"/>
  <c r="W914" i="7" s="1"/>
  <c r="W964" i="7" s="1"/>
  <c r="W1014" i="7" s="1"/>
  <c r="W1064" i="7" s="1"/>
  <c r="W1114" i="7" s="1"/>
  <c r="W1164" i="7" s="1"/>
  <c r="W1214" i="7" s="1"/>
  <c r="W1264" i="7" s="1"/>
  <c r="W1314" i="7" s="1"/>
  <c r="W1364" i="7" s="1"/>
  <c r="W1414" i="7" s="1"/>
  <c r="W1464" i="7" s="1"/>
  <c r="V64" i="7"/>
  <c r="V114" i="7" s="1"/>
  <c r="V164" i="7" s="1"/>
  <c r="V214" i="7" s="1"/>
  <c r="V264" i="7" s="1"/>
  <c r="V314" i="7" s="1"/>
  <c r="V364" i="7" s="1"/>
  <c r="V414" i="7" s="1"/>
  <c r="V464" i="7" s="1"/>
  <c r="V514" i="7" s="1"/>
  <c r="V564" i="7" s="1"/>
  <c r="V614" i="7" s="1"/>
  <c r="V664" i="7" s="1"/>
  <c r="V714" i="7" s="1"/>
  <c r="V764" i="7" s="1"/>
  <c r="V814" i="7" s="1"/>
  <c r="V864" i="7" s="1"/>
  <c r="V914" i="7" s="1"/>
  <c r="V964" i="7" s="1"/>
  <c r="V1014" i="7" s="1"/>
  <c r="V1064" i="7" s="1"/>
  <c r="V1114" i="7" s="1"/>
  <c r="V1164" i="7" s="1"/>
  <c r="V1214" i="7" s="1"/>
  <c r="V1264" i="7" s="1"/>
  <c r="V1314" i="7" s="1"/>
  <c r="V1364" i="7" s="1"/>
  <c r="V1414" i="7" s="1"/>
  <c r="V1464" i="7" s="1"/>
  <c r="U64" i="7"/>
  <c r="U114" i="7" s="1"/>
  <c r="U164" i="7" s="1"/>
  <c r="U214" i="7" s="1"/>
  <c r="U264" i="7" s="1"/>
  <c r="U314" i="7" s="1"/>
  <c r="U364" i="7" s="1"/>
  <c r="U414" i="7" s="1"/>
  <c r="U464" i="7" s="1"/>
  <c r="U514" i="7" s="1"/>
  <c r="U564" i="7" s="1"/>
  <c r="U614" i="7" s="1"/>
  <c r="U664" i="7" s="1"/>
  <c r="U714" i="7" s="1"/>
  <c r="U764" i="7" s="1"/>
  <c r="U814" i="7" s="1"/>
  <c r="U864" i="7" s="1"/>
  <c r="U914" i="7" s="1"/>
  <c r="U964" i="7" s="1"/>
  <c r="U1014" i="7" s="1"/>
  <c r="U1064" i="7" s="1"/>
  <c r="U1114" i="7" s="1"/>
  <c r="U1164" i="7" s="1"/>
  <c r="U1214" i="7" s="1"/>
  <c r="U1264" i="7" s="1"/>
  <c r="U1314" i="7" s="1"/>
  <c r="U1364" i="7" s="1"/>
  <c r="U1414" i="7" s="1"/>
  <c r="U1464" i="7" s="1"/>
  <c r="X63" i="7"/>
  <c r="X113" i="7" s="1"/>
  <c r="X163" i="7" s="1"/>
  <c r="X213" i="7" s="1"/>
  <c r="X263" i="7" s="1"/>
  <c r="X313" i="7" s="1"/>
  <c r="X363" i="7" s="1"/>
  <c r="X413" i="7" s="1"/>
  <c r="X463" i="7" s="1"/>
  <c r="X513" i="7" s="1"/>
  <c r="X563" i="7" s="1"/>
  <c r="X613" i="7" s="1"/>
  <c r="X663" i="7" s="1"/>
  <c r="X713" i="7" s="1"/>
  <c r="X763" i="7" s="1"/>
  <c r="X813" i="7" s="1"/>
  <c r="X863" i="7" s="1"/>
  <c r="X913" i="7" s="1"/>
  <c r="X963" i="7" s="1"/>
  <c r="X1013" i="7" s="1"/>
  <c r="X1063" i="7" s="1"/>
  <c r="X1113" i="7" s="1"/>
  <c r="X1163" i="7" s="1"/>
  <c r="X1213" i="7" s="1"/>
  <c r="X1263" i="7" s="1"/>
  <c r="X1313" i="7" s="1"/>
  <c r="X1363" i="7" s="1"/>
  <c r="X1413" i="7" s="1"/>
  <c r="X1463" i="7" s="1"/>
  <c r="W63" i="7"/>
  <c r="W113" i="7" s="1"/>
  <c r="W163" i="7" s="1"/>
  <c r="W213" i="7" s="1"/>
  <c r="W263" i="7" s="1"/>
  <c r="W313" i="7" s="1"/>
  <c r="W363" i="7" s="1"/>
  <c r="W413" i="7" s="1"/>
  <c r="W463" i="7" s="1"/>
  <c r="W513" i="7" s="1"/>
  <c r="W563" i="7" s="1"/>
  <c r="W613" i="7" s="1"/>
  <c r="W663" i="7" s="1"/>
  <c r="W713" i="7" s="1"/>
  <c r="W763" i="7" s="1"/>
  <c r="W813" i="7" s="1"/>
  <c r="W863" i="7" s="1"/>
  <c r="W913" i="7" s="1"/>
  <c r="W963" i="7" s="1"/>
  <c r="W1013" i="7" s="1"/>
  <c r="W1063" i="7" s="1"/>
  <c r="W1113" i="7" s="1"/>
  <c r="W1163" i="7" s="1"/>
  <c r="W1213" i="7" s="1"/>
  <c r="W1263" i="7" s="1"/>
  <c r="W1313" i="7" s="1"/>
  <c r="W1363" i="7" s="1"/>
  <c r="W1413" i="7" s="1"/>
  <c r="W1463" i="7" s="1"/>
  <c r="V63" i="7"/>
  <c r="V113" i="7" s="1"/>
  <c r="V163" i="7" s="1"/>
  <c r="V213" i="7" s="1"/>
  <c r="V263" i="7" s="1"/>
  <c r="V313" i="7" s="1"/>
  <c r="V363" i="7" s="1"/>
  <c r="V413" i="7" s="1"/>
  <c r="V463" i="7" s="1"/>
  <c r="V513" i="7" s="1"/>
  <c r="V563" i="7" s="1"/>
  <c r="V613" i="7" s="1"/>
  <c r="V663" i="7" s="1"/>
  <c r="V713" i="7" s="1"/>
  <c r="V763" i="7" s="1"/>
  <c r="V813" i="7" s="1"/>
  <c r="V863" i="7" s="1"/>
  <c r="V913" i="7" s="1"/>
  <c r="V963" i="7" s="1"/>
  <c r="V1013" i="7" s="1"/>
  <c r="V1063" i="7" s="1"/>
  <c r="V1113" i="7" s="1"/>
  <c r="V1163" i="7" s="1"/>
  <c r="V1213" i="7" s="1"/>
  <c r="V1263" i="7" s="1"/>
  <c r="V1313" i="7" s="1"/>
  <c r="V1363" i="7" s="1"/>
  <c r="V1413" i="7" s="1"/>
  <c r="V1463" i="7" s="1"/>
  <c r="U63" i="7"/>
  <c r="U113" i="7" s="1"/>
  <c r="U163" i="7" s="1"/>
  <c r="U213" i="7" s="1"/>
  <c r="U263" i="7" s="1"/>
  <c r="U313" i="7" s="1"/>
  <c r="U363" i="7" s="1"/>
  <c r="U413" i="7" s="1"/>
  <c r="U463" i="7" s="1"/>
  <c r="U513" i="7" s="1"/>
  <c r="U563" i="7" s="1"/>
  <c r="U613" i="7" s="1"/>
  <c r="U663" i="7" s="1"/>
  <c r="U713" i="7" s="1"/>
  <c r="U763" i="7" s="1"/>
  <c r="U813" i="7" s="1"/>
  <c r="U863" i="7" s="1"/>
  <c r="U913" i="7" s="1"/>
  <c r="U963" i="7" s="1"/>
  <c r="U1013" i="7" s="1"/>
  <c r="U1063" i="7" s="1"/>
  <c r="U1113" i="7" s="1"/>
  <c r="U1163" i="7" s="1"/>
  <c r="U1213" i="7" s="1"/>
  <c r="U1263" i="7" s="1"/>
  <c r="U1313" i="7" s="1"/>
  <c r="U1363" i="7" s="1"/>
  <c r="U1413" i="7" s="1"/>
  <c r="U1463" i="7" s="1"/>
  <c r="X62" i="7"/>
  <c r="X112" i="7" s="1"/>
  <c r="X162" i="7" s="1"/>
  <c r="X212" i="7" s="1"/>
  <c r="X262" i="7" s="1"/>
  <c r="X312" i="7" s="1"/>
  <c r="X362" i="7" s="1"/>
  <c r="X412" i="7" s="1"/>
  <c r="X462" i="7" s="1"/>
  <c r="X512" i="7" s="1"/>
  <c r="X562" i="7" s="1"/>
  <c r="X612" i="7" s="1"/>
  <c r="X662" i="7" s="1"/>
  <c r="X712" i="7" s="1"/>
  <c r="X762" i="7" s="1"/>
  <c r="X812" i="7" s="1"/>
  <c r="X862" i="7" s="1"/>
  <c r="X912" i="7" s="1"/>
  <c r="X962" i="7" s="1"/>
  <c r="X1012" i="7" s="1"/>
  <c r="X1062" i="7" s="1"/>
  <c r="X1112" i="7" s="1"/>
  <c r="X1162" i="7" s="1"/>
  <c r="X1212" i="7" s="1"/>
  <c r="X1262" i="7" s="1"/>
  <c r="X1312" i="7" s="1"/>
  <c r="X1362" i="7" s="1"/>
  <c r="X1412" i="7" s="1"/>
  <c r="X1462" i="7" s="1"/>
  <c r="W62" i="7"/>
  <c r="W112" i="7" s="1"/>
  <c r="W162" i="7" s="1"/>
  <c r="W212" i="7" s="1"/>
  <c r="W262" i="7" s="1"/>
  <c r="W312" i="7" s="1"/>
  <c r="W362" i="7" s="1"/>
  <c r="W412" i="7" s="1"/>
  <c r="W462" i="7" s="1"/>
  <c r="W512" i="7" s="1"/>
  <c r="W562" i="7" s="1"/>
  <c r="W612" i="7" s="1"/>
  <c r="W662" i="7" s="1"/>
  <c r="W712" i="7" s="1"/>
  <c r="W762" i="7" s="1"/>
  <c r="W812" i="7" s="1"/>
  <c r="W862" i="7" s="1"/>
  <c r="W912" i="7" s="1"/>
  <c r="W962" i="7" s="1"/>
  <c r="W1012" i="7" s="1"/>
  <c r="W1062" i="7" s="1"/>
  <c r="W1112" i="7" s="1"/>
  <c r="W1162" i="7" s="1"/>
  <c r="W1212" i="7" s="1"/>
  <c r="W1262" i="7" s="1"/>
  <c r="W1312" i="7" s="1"/>
  <c r="W1362" i="7" s="1"/>
  <c r="W1412" i="7" s="1"/>
  <c r="W1462" i="7" s="1"/>
  <c r="V62" i="7"/>
  <c r="V112" i="7" s="1"/>
  <c r="V162" i="7" s="1"/>
  <c r="V212" i="7" s="1"/>
  <c r="V262" i="7" s="1"/>
  <c r="V312" i="7" s="1"/>
  <c r="V362" i="7" s="1"/>
  <c r="V412" i="7" s="1"/>
  <c r="V462" i="7" s="1"/>
  <c r="V512" i="7" s="1"/>
  <c r="V562" i="7" s="1"/>
  <c r="V612" i="7" s="1"/>
  <c r="V662" i="7" s="1"/>
  <c r="V712" i="7" s="1"/>
  <c r="V762" i="7" s="1"/>
  <c r="V812" i="7" s="1"/>
  <c r="V862" i="7" s="1"/>
  <c r="V912" i="7" s="1"/>
  <c r="V962" i="7" s="1"/>
  <c r="V1012" i="7" s="1"/>
  <c r="V1062" i="7" s="1"/>
  <c r="V1112" i="7" s="1"/>
  <c r="V1162" i="7" s="1"/>
  <c r="V1212" i="7" s="1"/>
  <c r="V1262" i="7" s="1"/>
  <c r="V1312" i="7" s="1"/>
  <c r="V1362" i="7" s="1"/>
  <c r="V1412" i="7" s="1"/>
  <c r="V1462" i="7" s="1"/>
  <c r="U62" i="7"/>
  <c r="U112" i="7" s="1"/>
  <c r="U162" i="7" s="1"/>
  <c r="U212" i="7" s="1"/>
  <c r="U262" i="7" s="1"/>
  <c r="U312" i="7" s="1"/>
  <c r="U362" i="7" s="1"/>
  <c r="U412" i="7" s="1"/>
  <c r="U462" i="7" s="1"/>
  <c r="U512" i="7" s="1"/>
  <c r="U562" i="7" s="1"/>
  <c r="U612" i="7" s="1"/>
  <c r="U662" i="7" s="1"/>
  <c r="U712" i="7" s="1"/>
  <c r="U762" i="7" s="1"/>
  <c r="U812" i="7" s="1"/>
  <c r="U862" i="7" s="1"/>
  <c r="U912" i="7" s="1"/>
  <c r="U962" i="7" s="1"/>
  <c r="U1012" i="7" s="1"/>
  <c r="U1062" i="7" s="1"/>
  <c r="U1112" i="7" s="1"/>
  <c r="U1162" i="7" s="1"/>
  <c r="U1212" i="7" s="1"/>
  <c r="U1262" i="7" s="1"/>
  <c r="U1312" i="7" s="1"/>
  <c r="U1362" i="7" s="1"/>
  <c r="U1412" i="7" s="1"/>
  <c r="U1462" i="7" s="1"/>
  <c r="X61" i="7"/>
  <c r="X111" i="7" s="1"/>
  <c r="X161" i="7" s="1"/>
  <c r="X211" i="7" s="1"/>
  <c r="X261" i="7" s="1"/>
  <c r="X311" i="7" s="1"/>
  <c r="X361" i="7" s="1"/>
  <c r="X411" i="7" s="1"/>
  <c r="X461" i="7" s="1"/>
  <c r="X511" i="7" s="1"/>
  <c r="X561" i="7" s="1"/>
  <c r="X611" i="7" s="1"/>
  <c r="X661" i="7" s="1"/>
  <c r="X711" i="7" s="1"/>
  <c r="X761" i="7" s="1"/>
  <c r="X811" i="7" s="1"/>
  <c r="X861" i="7" s="1"/>
  <c r="X911" i="7" s="1"/>
  <c r="X961" i="7" s="1"/>
  <c r="X1011" i="7" s="1"/>
  <c r="X1061" i="7" s="1"/>
  <c r="X1111" i="7" s="1"/>
  <c r="X1161" i="7" s="1"/>
  <c r="X1211" i="7" s="1"/>
  <c r="X1261" i="7" s="1"/>
  <c r="X1311" i="7" s="1"/>
  <c r="X1361" i="7" s="1"/>
  <c r="X1411" i="7" s="1"/>
  <c r="X1461" i="7" s="1"/>
  <c r="W61" i="7"/>
  <c r="W111" i="7" s="1"/>
  <c r="W161" i="7" s="1"/>
  <c r="W211" i="7" s="1"/>
  <c r="W261" i="7" s="1"/>
  <c r="W311" i="7" s="1"/>
  <c r="W361" i="7" s="1"/>
  <c r="W411" i="7" s="1"/>
  <c r="W461" i="7" s="1"/>
  <c r="W511" i="7" s="1"/>
  <c r="W561" i="7" s="1"/>
  <c r="W611" i="7" s="1"/>
  <c r="W661" i="7" s="1"/>
  <c r="W711" i="7" s="1"/>
  <c r="W761" i="7" s="1"/>
  <c r="W811" i="7" s="1"/>
  <c r="W861" i="7" s="1"/>
  <c r="W911" i="7" s="1"/>
  <c r="W961" i="7" s="1"/>
  <c r="W1011" i="7" s="1"/>
  <c r="W1061" i="7" s="1"/>
  <c r="W1111" i="7" s="1"/>
  <c r="W1161" i="7" s="1"/>
  <c r="W1211" i="7" s="1"/>
  <c r="W1261" i="7" s="1"/>
  <c r="W1311" i="7" s="1"/>
  <c r="W1361" i="7" s="1"/>
  <c r="W1411" i="7" s="1"/>
  <c r="W1461" i="7" s="1"/>
  <c r="V61" i="7"/>
  <c r="V111" i="7" s="1"/>
  <c r="V161" i="7" s="1"/>
  <c r="V211" i="7" s="1"/>
  <c r="V261" i="7" s="1"/>
  <c r="V311" i="7" s="1"/>
  <c r="V361" i="7" s="1"/>
  <c r="V411" i="7" s="1"/>
  <c r="V461" i="7" s="1"/>
  <c r="V511" i="7" s="1"/>
  <c r="V561" i="7" s="1"/>
  <c r="V611" i="7" s="1"/>
  <c r="V661" i="7" s="1"/>
  <c r="V711" i="7" s="1"/>
  <c r="V761" i="7" s="1"/>
  <c r="V811" i="7" s="1"/>
  <c r="V861" i="7" s="1"/>
  <c r="V911" i="7" s="1"/>
  <c r="V961" i="7" s="1"/>
  <c r="V1011" i="7" s="1"/>
  <c r="V1061" i="7" s="1"/>
  <c r="V1111" i="7" s="1"/>
  <c r="V1161" i="7" s="1"/>
  <c r="V1211" i="7" s="1"/>
  <c r="V1261" i="7" s="1"/>
  <c r="V1311" i="7" s="1"/>
  <c r="V1361" i="7" s="1"/>
  <c r="V1411" i="7" s="1"/>
  <c r="V1461" i="7" s="1"/>
  <c r="X64" i="8"/>
  <c r="X114" i="8" s="1"/>
  <c r="X164" i="8" s="1"/>
  <c r="X214" i="8" s="1"/>
  <c r="X264" i="8" s="1"/>
  <c r="X314" i="8" s="1"/>
  <c r="X364" i="8" s="1"/>
  <c r="X414" i="8" s="1"/>
  <c r="X464" i="8" s="1"/>
  <c r="X514" i="8" s="1"/>
  <c r="X564" i="8" s="1"/>
  <c r="X614" i="8" s="1"/>
  <c r="X664" i="8" s="1"/>
  <c r="X714" i="8" s="1"/>
  <c r="X764" i="8" s="1"/>
  <c r="X814" i="8" s="1"/>
  <c r="X864" i="8" s="1"/>
  <c r="X914" i="8" s="1"/>
  <c r="X964" i="8" s="1"/>
  <c r="X1014" i="8" s="1"/>
  <c r="X1064" i="8" s="1"/>
  <c r="X1114" i="8" s="1"/>
  <c r="X1164" i="8" s="1"/>
  <c r="X1214" i="8" s="1"/>
  <c r="X1264" i="8" s="1"/>
  <c r="X1314" i="8" s="1"/>
  <c r="X1364" i="8" s="1"/>
  <c r="X1414" i="8" s="1"/>
  <c r="X1464" i="8" s="1"/>
  <c r="W64" i="8"/>
  <c r="W114" i="8" s="1"/>
  <c r="W164" i="8" s="1"/>
  <c r="W214" i="8" s="1"/>
  <c r="W264" i="8" s="1"/>
  <c r="W314" i="8" s="1"/>
  <c r="W364" i="8" s="1"/>
  <c r="W414" i="8" s="1"/>
  <c r="W464" i="8" s="1"/>
  <c r="W514" i="8" s="1"/>
  <c r="W564" i="8" s="1"/>
  <c r="W614" i="8" s="1"/>
  <c r="W664" i="8" s="1"/>
  <c r="W714" i="8" s="1"/>
  <c r="W764" i="8" s="1"/>
  <c r="W814" i="8" s="1"/>
  <c r="W864" i="8" s="1"/>
  <c r="W914" i="8" s="1"/>
  <c r="W964" i="8" s="1"/>
  <c r="W1014" i="8" s="1"/>
  <c r="W1064" i="8" s="1"/>
  <c r="W1114" i="8" s="1"/>
  <c r="W1164" i="8" s="1"/>
  <c r="W1214" i="8" s="1"/>
  <c r="W1264" i="8" s="1"/>
  <c r="W1314" i="8" s="1"/>
  <c r="W1364" i="8" s="1"/>
  <c r="W1414" i="8" s="1"/>
  <c r="W1464" i="8" s="1"/>
  <c r="V64" i="8"/>
  <c r="V114" i="8" s="1"/>
  <c r="V164" i="8" s="1"/>
  <c r="V214" i="8" s="1"/>
  <c r="V264" i="8" s="1"/>
  <c r="V314" i="8" s="1"/>
  <c r="V364" i="8" s="1"/>
  <c r="V414" i="8" s="1"/>
  <c r="V464" i="8" s="1"/>
  <c r="V514" i="8" s="1"/>
  <c r="V564" i="8" s="1"/>
  <c r="V614" i="8" s="1"/>
  <c r="V664" i="8" s="1"/>
  <c r="V714" i="8" s="1"/>
  <c r="V764" i="8" s="1"/>
  <c r="V814" i="8" s="1"/>
  <c r="V864" i="8" s="1"/>
  <c r="V914" i="8" s="1"/>
  <c r="V964" i="8" s="1"/>
  <c r="V1014" i="8" s="1"/>
  <c r="V1064" i="8" s="1"/>
  <c r="V1114" i="8" s="1"/>
  <c r="V1164" i="8" s="1"/>
  <c r="V1214" i="8" s="1"/>
  <c r="V1264" i="8" s="1"/>
  <c r="V1314" i="8" s="1"/>
  <c r="V1364" i="8" s="1"/>
  <c r="V1414" i="8" s="1"/>
  <c r="V1464" i="8" s="1"/>
  <c r="U64" i="8"/>
  <c r="U114" i="8" s="1"/>
  <c r="U164" i="8" s="1"/>
  <c r="U214" i="8" s="1"/>
  <c r="U264" i="8" s="1"/>
  <c r="U314" i="8" s="1"/>
  <c r="U364" i="8" s="1"/>
  <c r="U414" i="8" s="1"/>
  <c r="U464" i="8" s="1"/>
  <c r="U514" i="8" s="1"/>
  <c r="U564" i="8" s="1"/>
  <c r="U614" i="8" s="1"/>
  <c r="U664" i="8" s="1"/>
  <c r="U714" i="8" s="1"/>
  <c r="U764" i="8" s="1"/>
  <c r="U814" i="8" s="1"/>
  <c r="U864" i="8" s="1"/>
  <c r="U914" i="8" s="1"/>
  <c r="U964" i="8" s="1"/>
  <c r="U1014" i="8" s="1"/>
  <c r="U1064" i="8" s="1"/>
  <c r="U1114" i="8" s="1"/>
  <c r="U1164" i="8" s="1"/>
  <c r="U1214" i="8" s="1"/>
  <c r="U1264" i="8" s="1"/>
  <c r="U1314" i="8" s="1"/>
  <c r="U1364" i="8" s="1"/>
  <c r="U1414" i="8" s="1"/>
  <c r="U1464" i="8" s="1"/>
  <c r="X63" i="8"/>
  <c r="X113" i="8" s="1"/>
  <c r="X163" i="8" s="1"/>
  <c r="X213" i="8" s="1"/>
  <c r="X263" i="8" s="1"/>
  <c r="X313" i="8" s="1"/>
  <c r="X363" i="8" s="1"/>
  <c r="X413" i="8" s="1"/>
  <c r="X463" i="8" s="1"/>
  <c r="X513" i="8" s="1"/>
  <c r="X563" i="8" s="1"/>
  <c r="X613" i="8" s="1"/>
  <c r="X663" i="8" s="1"/>
  <c r="X713" i="8" s="1"/>
  <c r="X763" i="8" s="1"/>
  <c r="X813" i="8" s="1"/>
  <c r="X863" i="8" s="1"/>
  <c r="X913" i="8" s="1"/>
  <c r="X963" i="8" s="1"/>
  <c r="X1013" i="8" s="1"/>
  <c r="X1063" i="8" s="1"/>
  <c r="X1113" i="8" s="1"/>
  <c r="X1163" i="8" s="1"/>
  <c r="X1213" i="8" s="1"/>
  <c r="X1263" i="8" s="1"/>
  <c r="X1313" i="8" s="1"/>
  <c r="X1363" i="8" s="1"/>
  <c r="X1413" i="8" s="1"/>
  <c r="X1463" i="8" s="1"/>
  <c r="W63" i="8"/>
  <c r="W113" i="8" s="1"/>
  <c r="W163" i="8" s="1"/>
  <c r="W213" i="8" s="1"/>
  <c r="W263" i="8" s="1"/>
  <c r="W313" i="8" s="1"/>
  <c r="W363" i="8" s="1"/>
  <c r="W413" i="8" s="1"/>
  <c r="W463" i="8" s="1"/>
  <c r="W513" i="8" s="1"/>
  <c r="W563" i="8" s="1"/>
  <c r="W613" i="8" s="1"/>
  <c r="W663" i="8" s="1"/>
  <c r="W713" i="8" s="1"/>
  <c r="W763" i="8" s="1"/>
  <c r="W813" i="8" s="1"/>
  <c r="W863" i="8" s="1"/>
  <c r="W913" i="8" s="1"/>
  <c r="W963" i="8" s="1"/>
  <c r="W1013" i="8" s="1"/>
  <c r="W1063" i="8" s="1"/>
  <c r="W1113" i="8" s="1"/>
  <c r="W1163" i="8" s="1"/>
  <c r="W1213" i="8" s="1"/>
  <c r="W1263" i="8" s="1"/>
  <c r="W1313" i="8" s="1"/>
  <c r="W1363" i="8" s="1"/>
  <c r="W1413" i="8" s="1"/>
  <c r="W1463" i="8" s="1"/>
  <c r="V63" i="8"/>
  <c r="V113" i="8" s="1"/>
  <c r="V163" i="8" s="1"/>
  <c r="V213" i="8" s="1"/>
  <c r="V263" i="8" s="1"/>
  <c r="V313" i="8" s="1"/>
  <c r="V363" i="8" s="1"/>
  <c r="V413" i="8" s="1"/>
  <c r="V463" i="8" s="1"/>
  <c r="V513" i="8" s="1"/>
  <c r="V563" i="8" s="1"/>
  <c r="V613" i="8" s="1"/>
  <c r="V663" i="8" s="1"/>
  <c r="V713" i="8" s="1"/>
  <c r="V763" i="8" s="1"/>
  <c r="V813" i="8" s="1"/>
  <c r="V863" i="8" s="1"/>
  <c r="V913" i="8" s="1"/>
  <c r="V963" i="8" s="1"/>
  <c r="V1013" i="8" s="1"/>
  <c r="V1063" i="8" s="1"/>
  <c r="V1113" i="8" s="1"/>
  <c r="V1163" i="8" s="1"/>
  <c r="V1213" i="8" s="1"/>
  <c r="V1263" i="8" s="1"/>
  <c r="V1313" i="8" s="1"/>
  <c r="V1363" i="8" s="1"/>
  <c r="V1413" i="8" s="1"/>
  <c r="V1463" i="8" s="1"/>
  <c r="U63" i="8"/>
  <c r="U113" i="8" s="1"/>
  <c r="U163" i="8" s="1"/>
  <c r="U213" i="8" s="1"/>
  <c r="U263" i="8" s="1"/>
  <c r="U313" i="8" s="1"/>
  <c r="U363" i="8" s="1"/>
  <c r="U413" i="8" s="1"/>
  <c r="U463" i="8" s="1"/>
  <c r="U513" i="8" s="1"/>
  <c r="U563" i="8" s="1"/>
  <c r="U613" i="8" s="1"/>
  <c r="U663" i="8" s="1"/>
  <c r="U713" i="8" s="1"/>
  <c r="U763" i="8" s="1"/>
  <c r="U813" i="8" s="1"/>
  <c r="U863" i="8" s="1"/>
  <c r="U913" i="8" s="1"/>
  <c r="U963" i="8" s="1"/>
  <c r="U1013" i="8" s="1"/>
  <c r="U1063" i="8" s="1"/>
  <c r="U1113" i="8" s="1"/>
  <c r="U1163" i="8" s="1"/>
  <c r="U1213" i="8" s="1"/>
  <c r="U1263" i="8" s="1"/>
  <c r="U1313" i="8" s="1"/>
  <c r="U1363" i="8" s="1"/>
  <c r="U1413" i="8" s="1"/>
  <c r="U1463" i="8" s="1"/>
  <c r="X62" i="8"/>
  <c r="X112" i="8" s="1"/>
  <c r="X162" i="8" s="1"/>
  <c r="X212" i="8" s="1"/>
  <c r="X262" i="8" s="1"/>
  <c r="X312" i="8" s="1"/>
  <c r="X362" i="8" s="1"/>
  <c r="X412" i="8" s="1"/>
  <c r="X462" i="8" s="1"/>
  <c r="X512" i="8" s="1"/>
  <c r="X562" i="8" s="1"/>
  <c r="X612" i="8" s="1"/>
  <c r="X662" i="8" s="1"/>
  <c r="X712" i="8" s="1"/>
  <c r="X762" i="8" s="1"/>
  <c r="X812" i="8" s="1"/>
  <c r="X862" i="8" s="1"/>
  <c r="X912" i="8" s="1"/>
  <c r="X962" i="8" s="1"/>
  <c r="X1012" i="8" s="1"/>
  <c r="X1062" i="8" s="1"/>
  <c r="X1112" i="8" s="1"/>
  <c r="X1162" i="8" s="1"/>
  <c r="X1212" i="8" s="1"/>
  <c r="X1262" i="8" s="1"/>
  <c r="X1312" i="8" s="1"/>
  <c r="X1362" i="8" s="1"/>
  <c r="X1412" i="8" s="1"/>
  <c r="X1462" i="8" s="1"/>
  <c r="W62" i="8"/>
  <c r="W112" i="8" s="1"/>
  <c r="W162" i="8" s="1"/>
  <c r="W212" i="8" s="1"/>
  <c r="W262" i="8" s="1"/>
  <c r="W312" i="8" s="1"/>
  <c r="W362" i="8" s="1"/>
  <c r="W412" i="8" s="1"/>
  <c r="W462" i="8" s="1"/>
  <c r="W512" i="8" s="1"/>
  <c r="W562" i="8" s="1"/>
  <c r="W612" i="8" s="1"/>
  <c r="W662" i="8" s="1"/>
  <c r="W712" i="8" s="1"/>
  <c r="W762" i="8" s="1"/>
  <c r="W812" i="8" s="1"/>
  <c r="W862" i="8" s="1"/>
  <c r="W912" i="8" s="1"/>
  <c r="W962" i="8" s="1"/>
  <c r="W1012" i="8" s="1"/>
  <c r="W1062" i="8" s="1"/>
  <c r="W1112" i="8" s="1"/>
  <c r="W1162" i="8" s="1"/>
  <c r="W1212" i="8" s="1"/>
  <c r="W1262" i="8" s="1"/>
  <c r="W1312" i="8" s="1"/>
  <c r="W1362" i="8" s="1"/>
  <c r="W1412" i="8" s="1"/>
  <c r="W1462" i="8" s="1"/>
  <c r="V62" i="8"/>
  <c r="V112" i="8" s="1"/>
  <c r="V162" i="8" s="1"/>
  <c r="V212" i="8" s="1"/>
  <c r="V262" i="8" s="1"/>
  <c r="V312" i="8" s="1"/>
  <c r="V362" i="8" s="1"/>
  <c r="V412" i="8" s="1"/>
  <c r="V462" i="8" s="1"/>
  <c r="V512" i="8" s="1"/>
  <c r="V562" i="8" s="1"/>
  <c r="V612" i="8" s="1"/>
  <c r="V662" i="8" s="1"/>
  <c r="V712" i="8" s="1"/>
  <c r="V762" i="8" s="1"/>
  <c r="V812" i="8" s="1"/>
  <c r="V862" i="8" s="1"/>
  <c r="V912" i="8" s="1"/>
  <c r="V962" i="8" s="1"/>
  <c r="V1012" i="8" s="1"/>
  <c r="V1062" i="8" s="1"/>
  <c r="V1112" i="8" s="1"/>
  <c r="V1162" i="8" s="1"/>
  <c r="V1212" i="8" s="1"/>
  <c r="V1262" i="8" s="1"/>
  <c r="V1312" i="8" s="1"/>
  <c r="V1362" i="8" s="1"/>
  <c r="V1412" i="8" s="1"/>
  <c r="V1462" i="8" s="1"/>
  <c r="U62" i="8"/>
  <c r="U112" i="8" s="1"/>
  <c r="U162" i="8" s="1"/>
  <c r="U212" i="8" s="1"/>
  <c r="U262" i="8" s="1"/>
  <c r="U312" i="8" s="1"/>
  <c r="U362" i="8" s="1"/>
  <c r="U412" i="8" s="1"/>
  <c r="U462" i="8" s="1"/>
  <c r="U512" i="8" s="1"/>
  <c r="U562" i="8" s="1"/>
  <c r="U612" i="8" s="1"/>
  <c r="U662" i="8" s="1"/>
  <c r="U712" i="8" s="1"/>
  <c r="U762" i="8" s="1"/>
  <c r="U812" i="8" s="1"/>
  <c r="U862" i="8" s="1"/>
  <c r="U912" i="8" s="1"/>
  <c r="U962" i="8" s="1"/>
  <c r="U1012" i="8" s="1"/>
  <c r="U1062" i="8" s="1"/>
  <c r="U1112" i="8" s="1"/>
  <c r="U1162" i="8" s="1"/>
  <c r="U1212" i="8" s="1"/>
  <c r="U1262" i="8" s="1"/>
  <c r="U1312" i="8" s="1"/>
  <c r="U1362" i="8" s="1"/>
  <c r="U1412" i="8" s="1"/>
  <c r="U1462" i="8" s="1"/>
  <c r="X61" i="8"/>
  <c r="X111" i="8" s="1"/>
  <c r="X161" i="8" s="1"/>
  <c r="X211" i="8" s="1"/>
  <c r="X261" i="8" s="1"/>
  <c r="X311" i="8" s="1"/>
  <c r="X361" i="8" s="1"/>
  <c r="X411" i="8" s="1"/>
  <c r="X461" i="8" s="1"/>
  <c r="X511" i="8" s="1"/>
  <c r="X561" i="8" s="1"/>
  <c r="X611" i="8" s="1"/>
  <c r="X661" i="8" s="1"/>
  <c r="X711" i="8" s="1"/>
  <c r="X761" i="8" s="1"/>
  <c r="X811" i="8" s="1"/>
  <c r="X861" i="8" s="1"/>
  <c r="X911" i="8" s="1"/>
  <c r="X961" i="8" s="1"/>
  <c r="X1011" i="8" s="1"/>
  <c r="X1061" i="8" s="1"/>
  <c r="X1111" i="8" s="1"/>
  <c r="X1161" i="8" s="1"/>
  <c r="X1211" i="8" s="1"/>
  <c r="X1261" i="8" s="1"/>
  <c r="X1311" i="8" s="1"/>
  <c r="X1361" i="8" s="1"/>
  <c r="X1411" i="8" s="1"/>
  <c r="X1461" i="8" s="1"/>
  <c r="W61" i="8"/>
  <c r="W111" i="8" s="1"/>
  <c r="W161" i="8" s="1"/>
  <c r="W211" i="8" s="1"/>
  <c r="W261" i="8" s="1"/>
  <c r="W311" i="8" s="1"/>
  <c r="W361" i="8" s="1"/>
  <c r="W411" i="8" s="1"/>
  <c r="W461" i="8" s="1"/>
  <c r="W511" i="8" s="1"/>
  <c r="W561" i="8" s="1"/>
  <c r="W611" i="8" s="1"/>
  <c r="W661" i="8" s="1"/>
  <c r="W711" i="8" s="1"/>
  <c r="W761" i="8" s="1"/>
  <c r="W811" i="8" s="1"/>
  <c r="W861" i="8" s="1"/>
  <c r="W911" i="8" s="1"/>
  <c r="W961" i="8" s="1"/>
  <c r="W1011" i="8" s="1"/>
  <c r="W1061" i="8" s="1"/>
  <c r="W1111" i="8" s="1"/>
  <c r="W1161" i="8" s="1"/>
  <c r="W1211" i="8" s="1"/>
  <c r="W1261" i="8" s="1"/>
  <c r="W1311" i="8" s="1"/>
  <c r="W1361" i="8" s="1"/>
  <c r="W1411" i="8" s="1"/>
  <c r="W1461" i="8" s="1"/>
  <c r="V61" i="8"/>
  <c r="V111" i="8" s="1"/>
  <c r="V161" i="8" s="1"/>
  <c r="V211" i="8" s="1"/>
  <c r="V261" i="8" s="1"/>
  <c r="V311" i="8" s="1"/>
  <c r="V361" i="8" s="1"/>
  <c r="V411" i="8" s="1"/>
  <c r="V461" i="8" s="1"/>
  <c r="V511" i="8" s="1"/>
  <c r="V561" i="8" s="1"/>
  <c r="V611" i="8" s="1"/>
  <c r="V661" i="8" s="1"/>
  <c r="V711" i="8" s="1"/>
  <c r="V761" i="8" s="1"/>
  <c r="V811" i="8" s="1"/>
  <c r="V861" i="8" s="1"/>
  <c r="V911" i="8" s="1"/>
  <c r="V961" i="8" s="1"/>
  <c r="V1011" i="8" s="1"/>
  <c r="V1061" i="8" s="1"/>
  <c r="V1111" i="8" s="1"/>
  <c r="V1161" i="8" s="1"/>
  <c r="V1211" i="8" s="1"/>
  <c r="V1261" i="8" s="1"/>
  <c r="V1311" i="8" s="1"/>
  <c r="V1361" i="8" s="1"/>
  <c r="V1411" i="8" s="1"/>
  <c r="V1461" i="8" s="1"/>
  <c r="X64" i="9"/>
  <c r="X114" i="9" s="1"/>
  <c r="X164" i="9" s="1"/>
  <c r="X214" i="9" s="1"/>
  <c r="X264" i="9" s="1"/>
  <c r="X314" i="9" s="1"/>
  <c r="X364" i="9" s="1"/>
  <c r="X414" i="9" s="1"/>
  <c r="X464" i="9" s="1"/>
  <c r="X514" i="9" s="1"/>
  <c r="X564" i="9" s="1"/>
  <c r="X614" i="9" s="1"/>
  <c r="X664" i="9" s="1"/>
  <c r="X714" i="9" s="1"/>
  <c r="X764" i="9" s="1"/>
  <c r="X814" i="9" s="1"/>
  <c r="X864" i="9" s="1"/>
  <c r="X914" i="9" s="1"/>
  <c r="X964" i="9" s="1"/>
  <c r="X1014" i="9" s="1"/>
  <c r="X1064" i="9" s="1"/>
  <c r="X1114" i="9" s="1"/>
  <c r="X1164" i="9" s="1"/>
  <c r="X1214" i="9" s="1"/>
  <c r="X1264" i="9" s="1"/>
  <c r="X1314" i="9" s="1"/>
  <c r="X1364" i="9" s="1"/>
  <c r="X1414" i="9" s="1"/>
  <c r="X1464" i="9" s="1"/>
  <c r="W64" i="9"/>
  <c r="W114" i="9" s="1"/>
  <c r="W164" i="9" s="1"/>
  <c r="W214" i="9" s="1"/>
  <c r="W264" i="9" s="1"/>
  <c r="W314" i="9" s="1"/>
  <c r="W364" i="9" s="1"/>
  <c r="W414" i="9" s="1"/>
  <c r="W464" i="9" s="1"/>
  <c r="W514" i="9" s="1"/>
  <c r="W564" i="9" s="1"/>
  <c r="W614" i="9" s="1"/>
  <c r="W664" i="9" s="1"/>
  <c r="W714" i="9" s="1"/>
  <c r="W764" i="9" s="1"/>
  <c r="W814" i="9" s="1"/>
  <c r="W864" i="9" s="1"/>
  <c r="W914" i="9" s="1"/>
  <c r="W964" i="9" s="1"/>
  <c r="W1014" i="9" s="1"/>
  <c r="W1064" i="9" s="1"/>
  <c r="W1114" i="9" s="1"/>
  <c r="W1164" i="9" s="1"/>
  <c r="W1214" i="9" s="1"/>
  <c r="W1264" i="9" s="1"/>
  <c r="W1314" i="9" s="1"/>
  <c r="W1364" i="9" s="1"/>
  <c r="W1414" i="9" s="1"/>
  <c r="W1464" i="9" s="1"/>
  <c r="V64" i="9"/>
  <c r="V114" i="9" s="1"/>
  <c r="V164" i="9" s="1"/>
  <c r="V214" i="9" s="1"/>
  <c r="V264" i="9" s="1"/>
  <c r="V314" i="9" s="1"/>
  <c r="V364" i="9" s="1"/>
  <c r="V414" i="9" s="1"/>
  <c r="V464" i="9" s="1"/>
  <c r="V514" i="9" s="1"/>
  <c r="V564" i="9" s="1"/>
  <c r="V614" i="9" s="1"/>
  <c r="V664" i="9" s="1"/>
  <c r="V714" i="9" s="1"/>
  <c r="V764" i="9" s="1"/>
  <c r="V814" i="9" s="1"/>
  <c r="V864" i="9" s="1"/>
  <c r="V914" i="9" s="1"/>
  <c r="V964" i="9" s="1"/>
  <c r="V1014" i="9" s="1"/>
  <c r="V1064" i="9" s="1"/>
  <c r="V1114" i="9" s="1"/>
  <c r="V1164" i="9" s="1"/>
  <c r="V1214" i="9" s="1"/>
  <c r="V1264" i="9" s="1"/>
  <c r="V1314" i="9" s="1"/>
  <c r="V1364" i="9" s="1"/>
  <c r="V1414" i="9" s="1"/>
  <c r="V1464" i="9" s="1"/>
  <c r="U64" i="9"/>
  <c r="U114" i="9" s="1"/>
  <c r="U164" i="9" s="1"/>
  <c r="U214" i="9" s="1"/>
  <c r="U264" i="9" s="1"/>
  <c r="U314" i="9" s="1"/>
  <c r="U364" i="9" s="1"/>
  <c r="U414" i="9" s="1"/>
  <c r="U464" i="9" s="1"/>
  <c r="U514" i="9" s="1"/>
  <c r="U564" i="9" s="1"/>
  <c r="U614" i="9" s="1"/>
  <c r="U664" i="9" s="1"/>
  <c r="U714" i="9" s="1"/>
  <c r="U764" i="9" s="1"/>
  <c r="U814" i="9" s="1"/>
  <c r="U864" i="9" s="1"/>
  <c r="U914" i="9" s="1"/>
  <c r="U964" i="9" s="1"/>
  <c r="U1014" i="9" s="1"/>
  <c r="U1064" i="9" s="1"/>
  <c r="U1114" i="9" s="1"/>
  <c r="U1164" i="9" s="1"/>
  <c r="U1214" i="9" s="1"/>
  <c r="U1264" i="9" s="1"/>
  <c r="U1314" i="9" s="1"/>
  <c r="U1364" i="9" s="1"/>
  <c r="U1414" i="9" s="1"/>
  <c r="U1464" i="9" s="1"/>
  <c r="X63" i="9"/>
  <c r="X113" i="9" s="1"/>
  <c r="X163" i="9" s="1"/>
  <c r="X213" i="9" s="1"/>
  <c r="X263" i="9" s="1"/>
  <c r="X313" i="9" s="1"/>
  <c r="X363" i="9" s="1"/>
  <c r="X413" i="9" s="1"/>
  <c r="X463" i="9" s="1"/>
  <c r="X513" i="9" s="1"/>
  <c r="X563" i="9" s="1"/>
  <c r="X613" i="9" s="1"/>
  <c r="X663" i="9" s="1"/>
  <c r="X713" i="9" s="1"/>
  <c r="X763" i="9" s="1"/>
  <c r="X813" i="9" s="1"/>
  <c r="X863" i="9" s="1"/>
  <c r="X913" i="9" s="1"/>
  <c r="X963" i="9" s="1"/>
  <c r="X1013" i="9" s="1"/>
  <c r="X1063" i="9" s="1"/>
  <c r="X1113" i="9" s="1"/>
  <c r="X1163" i="9" s="1"/>
  <c r="X1213" i="9" s="1"/>
  <c r="X1263" i="9" s="1"/>
  <c r="X1313" i="9" s="1"/>
  <c r="X1363" i="9" s="1"/>
  <c r="X1413" i="9" s="1"/>
  <c r="X1463" i="9" s="1"/>
  <c r="W63" i="9"/>
  <c r="W113" i="9" s="1"/>
  <c r="W163" i="9" s="1"/>
  <c r="W213" i="9" s="1"/>
  <c r="W263" i="9" s="1"/>
  <c r="W313" i="9" s="1"/>
  <c r="W363" i="9" s="1"/>
  <c r="W413" i="9" s="1"/>
  <c r="W463" i="9" s="1"/>
  <c r="W513" i="9" s="1"/>
  <c r="W563" i="9" s="1"/>
  <c r="W613" i="9" s="1"/>
  <c r="W663" i="9" s="1"/>
  <c r="W713" i="9" s="1"/>
  <c r="W763" i="9" s="1"/>
  <c r="W813" i="9" s="1"/>
  <c r="W863" i="9" s="1"/>
  <c r="W913" i="9" s="1"/>
  <c r="W963" i="9" s="1"/>
  <c r="W1013" i="9" s="1"/>
  <c r="W1063" i="9" s="1"/>
  <c r="W1113" i="9" s="1"/>
  <c r="W1163" i="9" s="1"/>
  <c r="W1213" i="9" s="1"/>
  <c r="W1263" i="9" s="1"/>
  <c r="W1313" i="9" s="1"/>
  <c r="W1363" i="9" s="1"/>
  <c r="W1413" i="9" s="1"/>
  <c r="W1463" i="9" s="1"/>
  <c r="V63" i="9"/>
  <c r="V113" i="9" s="1"/>
  <c r="V163" i="9" s="1"/>
  <c r="V213" i="9" s="1"/>
  <c r="V263" i="9" s="1"/>
  <c r="V313" i="9" s="1"/>
  <c r="V363" i="9" s="1"/>
  <c r="V413" i="9" s="1"/>
  <c r="V463" i="9" s="1"/>
  <c r="V513" i="9" s="1"/>
  <c r="V563" i="9" s="1"/>
  <c r="V613" i="9" s="1"/>
  <c r="V663" i="9" s="1"/>
  <c r="V713" i="9" s="1"/>
  <c r="V763" i="9" s="1"/>
  <c r="V813" i="9" s="1"/>
  <c r="V863" i="9" s="1"/>
  <c r="V913" i="9" s="1"/>
  <c r="V963" i="9" s="1"/>
  <c r="V1013" i="9" s="1"/>
  <c r="V1063" i="9" s="1"/>
  <c r="V1113" i="9" s="1"/>
  <c r="V1163" i="9" s="1"/>
  <c r="V1213" i="9" s="1"/>
  <c r="V1263" i="9" s="1"/>
  <c r="V1313" i="9" s="1"/>
  <c r="V1363" i="9" s="1"/>
  <c r="V1413" i="9" s="1"/>
  <c r="V1463" i="9" s="1"/>
  <c r="U63" i="9"/>
  <c r="U113" i="9" s="1"/>
  <c r="U163" i="9" s="1"/>
  <c r="U213" i="9" s="1"/>
  <c r="U263" i="9" s="1"/>
  <c r="U313" i="9" s="1"/>
  <c r="U363" i="9" s="1"/>
  <c r="U413" i="9" s="1"/>
  <c r="U463" i="9" s="1"/>
  <c r="U513" i="9" s="1"/>
  <c r="U563" i="9" s="1"/>
  <c r="U613" i="9" s="1"/>
  <c r="U663" i="9" s="1"/>
  <c r="U713" i="9" s="1"/>
  <c r="U763" i="9" s="1"/>
  <c r="U813" i="9" s="1"/>
  <c r="U863" i="9" s="1"/>
  <c r="U913" i="9" s="1"/>
  <c r="U963" i="9" s="1"/>
  <c r="U1013" i="9" s="1"/>
  <c r="U1063" i="9" s="1"/>
  <c r="U1113" i="9" s="1"/>
  <c r="U1163" i="9" s="1"/>
  <c r="U1213" i="9" s="1"/>
  <c r="U1263" i="9" s="1"/>
  <c r="U1313" i="9" s="1"/>
  <c r="U1363" i="9" s="1"/>
  <c r="U1413" i="9" s="1"/>
  <c r="U1463" i="9" s="1"/>
  <c r="X62" i="9"/>
  <c r="X112" i="9" s="1"/>
  <c r="X162" i="9" s="1"/>
  <c r="X212" i="9" s="1"/>
  <c r="X262" i="9" s="1"/>
  <c r="X312" i="9" s="1"/>
  <c r="X362" i="9" s="1"/>
  <c r="X412" i="9" s="1"/>
  <c r="X462" i="9" s="1"/>
  <c r="X512" i="9" s="1"/>
  <c r="X562" i="9" s="1"/>
  <c r="X612" i="9" s="1"/>
  <c r="X662" i="9" s="1"/>
  <c r="X712" i="9" s="1"/>
  <c r="X762" i="9" s="1"/>
  <c r="X812" i="9" s="1"/>
  <c r="X862" i="9" s="1"/>
  <c r="X912" i="9" s="1"/>
  <c r="X962" i="9" s="1"/>
  <c r="X1012" i="9" s="1"/>
  <c r="X1062" i="9" s="1"/>
  <c r="X1112" i="9" s="1"/>
  <c r="X1162" i="9" s="1"/>
  <c r="X1212" i="9" s="1"/>
  <c r="X1262" i="9" s="1"/>
  <c r="X1312" i="9" s="1"/>
  <c r="X1362" i="9" s="1"/>
  <c r="X1412" i="9" s="1"/>
  <c r="X1462" i="9" s="1"/>
  <c r="W62" i="9"/>
  <c r="W112" i="9" s="1"/>
  <c r="W162" i="9" s="1"/>
  <c r="W212" i="9" s="1"/>
  <c r="W262" i="9" s="1"/>
  <c r="W312" i="9" s="1"/>
  <c r="W362" i="9" s="1"/>
  <c r="W412" i="9" s="1"/>
  <c r="W462" i="9" s="1"/>
  <c r="W512" i="9" s="1"/>
  <c r="W562" i="9" s="1"/>
  <c r="W612" i="9" s="1"/>
  <c r="W662" i="9" s="1"/>
  <c r="W712" i="9" s="1"/>
  <c r="W762" i="9" s="1"/>
  <c r="W812" i="9" s="1"/>
  <c r="W862" i="9" s="1"/>
  <c r="W912" i="9" s="1"/>
  <c r="W962" i="9" s="1"/>
  <c r="W1012" i="9" s="1"/>
  <c r="W1062" i="9" s="1"/>
  <c r="W1112" i="9" s="1"/>
  <c r="W1162" i="9" s="1"/>
  <c r="W1212" i="9" s="1"/>
  <c r="W1262" i="9" s="1"/>
  <c r="W1312" i="9" s="1"/>
  <c r="W1362" i="9" s="1"/>
  <c r="W1412" i="9" s="1"/>
  <c r="W1462" i="9" s="1"/>
  <c r="V62" i="9"/>
  <c r="V112" i="9" s="1"/>
  <c r="V162" i="9" s="1"/>
  <c r="V212" i="9" s="1"/>
  <c r="V262" i="9" s="1"/>
  <c r="V312" i="9" s="1"/>
  <c r="V362" i="9" s="1"/>
  <c r="V412" i="9" s="1"/>
  <c r="V462" i="9" s="1"/>
  <c r="V512" i="9" s="1"/>
  <c r="V562" i="9" s="1"/>
  <c r="V612" i="9" s="1"/>
  <c r="V662" i="9" s="1"/>
  <c r="V712" i="9" s="1"/>
  <c r="V762" i="9" s="1"/>
  <c r="V812" i="9" s="1"/>
  <c r="V862" i="9" s="1"/>
  <c r="V912" i="9" s="1"/>
  <c r="V962" i="9" s="1"/>
  <c r="V1012" i="9" s="1"/>
  <c r="V1062" i="9" s="1"/>
  <c r="V1112" i="9" s="1"/>
  <c r="V1162" i="9" s="1"/>
  <c r="V1212" i="9" s="1"/>
  <c r="V1262" i="9" s="1"/>
  <c r="V1312" i="9" s="1"/>
  <c r="V1362" i="9" s="1"/>
  <c r="V1412" i="9" s="1"/>
  <c r="V1462" i="9" s="1"/>
  <c r="U62" i="9"/>
  <c r="U112" i="9" s="1"/>
  <c r="U162" i="9" s="1"/>
  <c r="U212" i="9" s="1"/>
  <c r="U262" i="9" s="1"/>
  <c r="U312" i="9" s="1"/>
  <c r="U362" i="9" s="1"/>
  <c r="U412" i="9" s="1"/>
  <c r="U462" i="9" s="1"/>
  <c r="U512" i="9" s="1"/>
  <c r="U562" i="9" s="1"/>
  <c r="U612" i="9" s="1"/>
  <c r="U662" i="9" s="1"/>
  <c r="U712" i="9" s="1"/>
  <c r="U762" i="9" s="1"/>
  <c r="U812" i="9" s="1"/>
  <c r="U862" i="9" s="1"/>
  <c r="U912" i="9" s="1"/>
  <c r="U962" i="9" s="1"/>
  <c r="U1012" i="9" s="1"/>
  <c r="U1062" i="9" s="1"/>
  <c r="U1112" i="9" s="1"/>
  <c r="U1162" i="9" s="1"/>
  <c r="U1212" i="9" s="1"/>
  <c r="U1262" i="9" s="1"/>
  <c r="U1312" i="9" s="1"/>
  <c r="U1362" i="9" s="1"/>
  <c r="U1412" i="9" s="1"/>
  <c r="U1462" i="9" s="1"/>
  <c r="X61" i="9"/>
  <c r="X111" i="9" s="1"/>
  <c r="X161" i="9" s="1"/>
  <c r="X211" i="9" s="1"/>
  <c r="X261" i="9" s="1"/>
  <c r="X311" i="9" s="1"/>
  <c r="X361" i="9" s="1"/>
  <c r="X411" i="9" s="1"/>
  <c r="X461" i="9" s="1"/>
  <c r="X511" i="9" s="1"/>
  <c r="X561" i="9" s="1"/>
  <c r="X611" i="9" s="1"/>
  <c r="X661" i="9" s="1"/>
  <c r="X711" i="9" s="1"/>
  <c r="X761" i="9" s="1"/>
  <c r="X811" i="9" s="1"/>
  <c r="X861" i="9" s="1"/>
  <c r="X911" i="9" s="1"/>
  <c r="X961" i="9" s="1"/>
  <c r="X1011" i="9" s="1"/>
  <c r="X1061" i="9" s="1"/>
  <c r="X1111" i="9" s="1"/>
  <c r="X1161" i="9" s="1"/>
  <c r="X1211" i="9" s="1"/>
  <c r="X1261" i="9" s="1"/>
  <c r="X1311" i="9" s="1"/>
  <c r="X1361" i="9" s="1"/>
  <c r="X1411" i="9" s="1"/>
  <c r="X1461" i="9" s="1"/>
  <c r="W61" i="9"/>
  <c r="W111" i="9" s="1"/>
  <c r="W161" i="9" s="1"/>
  <c r="W211" i="9" s="1"/>
  <c r="W261" i="9" s="1"/>
  <c r="W311" i="9" s="1"/>
  <c r="W361" i="9" s="1"/>
  <c r="W411" i="9" s="1"/>
  <c r="W461" i="9" s="1"/>
  <c r="W511" i="9" s="1"/>
  <c r="W561" i="9" s="1"/>
  <c r="W611" i="9" s="1"/>
  <c r="W661" i="9" s="1"/>
  <c r="W711" i="9" s="1"/>
  <c r="W761" i="9" s="1"/>
  <c r="W811" i="9" s="1"/>
  <c r="W861" i="9" s="1"/>
  <c r="W911" i="9" s="1"/>
  <c r="W961" i="9" s="1"/>
  <c r="W1011" i="9" s="1"/>
  <c r="W1061" i="9" s="1"/>
  <c r="W1111" i="9" s="1"/>
  <c r="W1161" i="9" s="1"/>
  <c r="W1211" i="9" s="1"/>
  <c r="W1261" i="9" s="1"/>
  <c r="W1311" i="9" s="1"/>
  <c r="W1361" i="9" s="1"/>
  <c r="W1411" i="9" s="1"/>
  <c r="W1461" i="9" s="1"/>
  <c r="V61" i="9"/>
  <c r="V111" i="9" s="1"/>
  <c r="V161" i="9" s="1"/>
  <c r="V211" i="9" s="1"/>
  <c r="V261" i="9" s="1"/>
  <c r="V311" i="9" s="1"/>
  <c r="V361" i="9" s="1"/>
  <c r="V411" i="9" s="1"/>
  <c r="V461" i="9" s="1"/>
  <c r="V511" i="9" s="1"/>
  <c r="V561" i="9" s="1"/>
  <c r="V611" i="9" s="1"/>
  <c r="V661" i="9" s="1"/>
  <c r="V711" i="9" s="1"/>
  <c r="V761" i="9" s="1"/>
  <c r="V811" i="9" s="1"/>
  <c r="V861" i="9" s="1"/>
  <c r="V911" i="9" s="1"/>
  <c r="V961" i="9" s="1"/>
  <c r="V1011" i="9" s="1"/>
  <c r="V1061" i="9" s="1"/>
  <c r="V1111" i="9" s="1"/>
  <c r="V1161" i="9" s="1"/>
  <c r="V1211" i="9" s="1"/>
  <c r="V1261" i="9" s="1"/>
  <c r="V1311" i="9" s="1"/>
  <c r="V1361" i="9" s="1"/>
  <c r="V1411" i="9" s="1"/>
  <c r="V1461" i="9" s="1"/>
  <c r="X64" i="5"/>
  <c r="X114" i="5" s="1"/>
  <c r="X164" i="5" s="1"/>
  <c r="X214" i="5" s="1"/>
  <c r="X264" i="5" s="1"/>
  <c r="X314" i="5" s="1"/>
  <c r="X364" i="5" s="1"/>
  <c r="X414" i="5" s="1"/>
  <c r="X464" i="5" s="1"/>
  <c r="X514" i="5" s="1"/>
  <c r="X564" i="5" s="1"/>
  <c r="X614" i="5" s="1"/>
  <c r="X664" i="5" s="1"/>
  <c r="X714" i="5" s="1"/>
  <c r="X764" i="5" s="1"/>
  <c r="X814" i="5" s="1"/>
  <c r="X864" i="5" s="1"/>
  <c r="X914" i="5" s="1"/>
  <c r="X964" i="5" s="1"/>
  <c r="X1014" i="5" s="1"/>
  <c r="X1064" i="5" s="1"/>
  <c r="X1114" i="5" s="1"/>
  <c r="X1164" i="5" s="1"/>
  <c r="X1214" i="5" s="1"/>
  <c r="X1264" i="5" s="1"/>
  <c r="X1314" i="5" s="1"/>
  <c r="X1364" i="5" s="1"/>
  <c r="X1414" i="5" s="1"/>
  <c r="X1464" i="5" s="1"/>
  <c r="W64" i="5"/>
  <c r="W114" i="5" s="1"/>
  <c r="W164" i="5" s="1"/>
  <c r="W214" i="5" s="1"/>
  <c r="W264" i="5" s="1"/>
  <c r="W314" i="5" s="1"/>
  <c r="W364" i="5" s="1"/>
  <c r="W414" i="5" s="1"/>
  <c r="W464" i="5" s="1"/>
  <c r="W514" i="5" s="1"/>
  <c r="W564" i="5" s="1"/>
  <c r="W614" i="5" s="1"/>
  <c r="W664" i="5" s="1"/>
  <c r="W714" i="5" s="1"/>
  <c r="W764" i="5" s="1"/>
  <c r="W814" i="5" s="1"/>
  <c r="W864" i="5" s="1"/>
  <c r="W914" i="5" s="1"/>
  <c r="W964" i="5" s="1"/>
  <c r="W1014" i="5" s="1"/>
  <c r="W1064" i="5" s="1"/>
  <c r="W1114" i="5" s="1"/>
  <c r="W1164" i="5" s="1"/>
  <c r="W1214" i="5" s="1"/>
  <c r="W1264" i="5" s="1"/>
  <c r="W1314" i="5" s="1"/>
  <c r="W1364" i="5" s="1"/>
  <c r="W1414" i="5" s="1"/>
  <c r="W1464" i="5" s="1"/>
  <c r="V64" i="5"/>
  <c r="V114" i="5" s="1"/>
  <c r="V164" i="5" s="1"/>
  <c r="V214" i="5" s="1"/>
  <c r="V264" i="5" s="1"/>
  <c r="V314" i="5" s="1"/>
  <c r="V364" i="5" s="1"/>
  <c r="V414" i="5" s="1"/>
  <c r="V464" i="5" s="1"/>
  <c r="V514" i="5" s="1"/>
  <c r="V564" i="5" s="1"/>
  <c r="V614" i="5" s="1"/>
  <c r="V664" i="5" s="1"/>
  <c r="V714" i="5" s="1"/>
  <c r="V764" i="5" s="1"/>
  <c r="V814" i="5" s="1"/>
  <c r="V864" i="5" s="1"/>
  <c r="V914" i="5" s="1"/>
  <c r="V964" i="5" s="1"/>
  <c r="V1014" i="5" s="1"/>
  <c r="V1064" i="5" s="1"/>
  <c r="V1114" i="5" s="1"/>
  <c r="V1164" i="5" s="1"/>
  <c r="V1214" i="5" s="1"/>
  <c r="V1264" i="5" s="1"/>
  <c r="V1314" i="5" s="1"/>
  <c r="V1364" i="5" s="1"/>
  <c r="V1414" i="5" s="1"/>
  <c r="V1464" i="5" s="1"/>
  <c r="U64" i="5"/>
  <c r="U114" i="5" s="1"/>
  <c r="U164" i="5" s="1"/>
  <c r="U214" i="5" s="1"/>
  <c r="U264" i="5" s="1"/>
  <c r="U314" i="5" s="1"/>
  <c r="U364" i="5" s="1"/>
  <c r="U414" i="5" s="1"/>
  <c r="U464" i="5" s="1"/>
  <c r="U514" i="5" s="1"/>
  <c r="U564" i="5" s="1"/>
  <c r="U614" i="5" s="1"/>
  <c r="U664" i="5" s="1"/>
  <c r="U714" i="5" s="1"/>
  <c r="U764" i="5" s="1"/>
  <c r="U814" i="5" s="1"/>
  <c r="U864" i="5" s="1"/>
  <c r="U914" i="5" s="1"/>
  <c r="U964" i="5" s="1"/>
  <c r="U1014" i="5" s="1"/>
  <c r="U1064" i="5" s="1"/>
  <c r="U1114" i="5" s="1"/>
  <c r="U1164" i="5" s="1"/>
  <c r="U1214" i="5" s="1"/>
  <c r="U1264" i="5" s="1"/>
  <c r="U1314" i="5" s="1"/>
  <c r="U1364" i="5" s="1"/>
  <c r="U1414" i="5" s="1"/>
  <c r="U1464" i="5" s="1"/>
  <c r="X63" i="5"/>
  <c r="X113" i="5" s="1"/>
  <c r="X163" i="5" s="1"/>
  <c r="X213" i="5" s="1"/>
  <c r="X263" i="5" s="1"/>
  <c r="X313" i="5" s="1"/>
  <c r="X363" i="5" s="1"/>
  <c r="X413" i="5" s="1"/>
  <c r="X463" i="5" s="1"/>
  <c r="X513" i="5" s="1"/>
  <c r="X563" i="5" s="1"/>
  <c r="X613" i="5" s="1"/>
  <c r="X663" i="5" s="1"/>
  <c r="X713" i="5" s="1"/>
  <c r="X763" i="5" s="1"/>
  <c r="X813" i="5" s="1"/>
  <c r="X863" i="5" s="1"/>
  <c r="X913" i="5" s="1"/>
  <c r="X963" i="5" s="1"/>
  <c r="X1013" i="5" s="1"/>
  <c r="X1063" i="5" s="1"/>
  <c r="X1113" i="5" s="1"/>
  <c r="X1163" i="5" s="1"/>
  <c r="X1213" i="5" s="1"/>
  <c r="X1263" i="5" s="1"/>
  <c r="X1313" i="5" s="1"/>
  <c r="X1363" i="5" s="1"/>
  <c r="X1413" i="5" s="1"/>
  <c r="X1463" i="5" s="1"/>
  <c r="W63" i="5"/>
  <c r="W113" i="5" s="1"/>
  <c r="W163" i="5" s="1"/>
  <c r="W213" i="5" s="1"/>
  <c r="W263" i="5" s="1"/>
  <c r="W313" i="5" s="1"/>
  <c r="W363" i="5" s="1"/>
  <c r="W413" i="5" s="1"/>
  <c r="W463" i="5" s="1"/>
  <c r="W513" i="5" s="1"/>
  <c r="W563" i="5" s="1"/>
  <c r="W613" i="5" s="1"/>
  <c r="W663" i="5" s="1"/>
  <c r="W713" i="5" s="1"/>
  <c r="W763" i="5" s="1"/>
  <c r="W813" i="5" s="1"/>
  <c r="W863" i="5" s="1"/>
  <c r="W913" i="5" s="1"/>
  <c r="W963" i="5" s="1"/>
  <c r="W1013" i="5" s="1"/>
  <c r="W1063" i="5" s="1"/>
  <c r="W1113" i="5" s="1"/>
  <c r="W1163" i="5" s="1"/>
  <c r="W1213" i="5" s="1"/>
  <c r="W1263" i="5" s="1"/>
  <c r="W1313" i="5" s="1"/>
  <c r="W1363" i="5" s="1"/>
  <c r="W1413" i="5" s="1"/>
  <c r="W1463" i="5" s="1"/>
  <c r="V63" i="5"/>
  <c r="V113" i="5" s="1"/>
  <c r="V163" i="5" s="1"/>
  <c r="V213" i="5" s="1"/>
  <c r="V263" i="5" s="1"/>
  <c r="V313" i="5" s="1"/>
  <c r="V363" i="5" s="1"/>
  <c r="V413" i="5" s="1"/>
  <c r="V463" i="5" s="1"/>
  <c r="V513" i="5" s="1"/>
  <c r="V563" i="5" s="1"/>
  <c r="V613" i="5" s="1"/>
  <c r="V663" i="5" s="1"/>
  <c r="V713" i="5" s="1"/>
  <c r="V763" i="5" s="1"/>
  <c r="V813" i="5" s="1"/>
  <c r="V863" i="5" s="1"/>
  <c r="V913" i="5" s="1"/>
  <c r="V963" i="5" s="1"/>
  <c r="V1013" i="5" s="1"/>
  <c r="V1063" i="5" s="1"/>
  <c r="V1113" i="5" s="1"/>
  <c r="V1163" i="5" s="1"/>
  <c r="V1213" i="5" s="1"/>
  <c r="V1263" i="5" s="1"/>
  <c r="V1313" i="5" s="1"/>
  <c r="V1363" i="5" s="1"/>
  <c r="V1413" i="5" s="1"/>
  <c r="V1463" i="5" s="1"/>
  <c r="U63" i="5"/>
  <c r="U113" i="5" s="1"/>
  <c r="U163" i="5" s="1"/>
  <c r="U213" i="5" s="1"/>
  <c r="U263" i="5" s="1"/>
  <c r="U313" i="5" s="1"/>
  <c r="U363" i="5" s="1"/>
  <c r="U413" i="5" s="1"/>
  <c r="U463" i="5" s="1"/>
  <c r="U513" i="5" s="1"/>
  <c r="U563" i="5" s="1"/>
  <c r="U613" i="5" s="1"/>
  <c r="U663" i="5" s="1"/>
  <c r="U713" i="5" s="1"/>
  <c r="U763" i="5" s="1"/>
  <c r="U813" i="5" s="1"/>
  <c r="U863" i="5" s="1"/>
  <c r="U913" i="5" s="1"/>
  <c r="U963" i="5" s="1"/>
  <c r="U1013" i="5" s="1"/>
  <c r="U1063" i="5" s="1"/>
  <c r="U1113" i="5" s="1"/>
  <c r="U1163" i="5" s="1"/>
  <c r="U1213" i="5" s="1"/>
  <c r="U1263" i="5" s="1"/>
  <c r="U1313" i="5" s="1"/>
  <c r="U1363" i="5" s="1"/>
  <c r="U1413" i="5" s="1"/>
  <c r="U1463" i="5" s="1"/>
  <c r="X62" i="5"/>
  <c r="X112" i="5" s="1"/>
  <c r="X162" i="5" s="1"/>
  <c r="X212" i="5" s="1"/>
  <c r="X262" i="5" s="1"/>
  <c r="X312" i="5" s="1"/>
  <c r="X362" i="5" s="1"/>
  <c r="X412" i="5" s="1"/>
  <c r="X462" i="5" s="1"/>
  <c r="X512" i="5" s="1"/>
  <c r="X562" i="5" s="1"/>
  <c r="X612" i="5" s="1"/>
  <c r="X662" i="5" s="1"/>
  <c r="X712" i="5" s="1"/>
  <c r="X762" i="5" s="1"/>
  <c r="X812" i="5" s="1"/>
  <c r="X862" i="5" s="1"/>
  <c r="X912" i="5" s="1"/>
  <c r="X962" i="5" s="1"/>
  <c r="X1012" i="5" s="1"/>
  <c r="X1062" i="5" s="1"/>
  <c r="X1112" i="5" s="1"/>
  <c r="X1162" i="5" s="1"/>
  <c r="X1212" i="5" s="1"/>
  <c r="X1262" i="5" s="1"/>
  <c r="X1312" i="5" s="1"/>
  <c r="X1362" i="5" s="1"/>
  <c r="X1412" i="5" s="1"/>
  <c r="X1462" i="5" s="1"/>
  <c r="W62" i="5"/>
  <c r="W112" i="5" s="1"/>
  <c r="W162" i="5" s="1"/>
  <c r="W212" i="5" s="1"/>
  <c r="W262" i="5" s="1"/>
  <c r="W312" i="5" s="1"/>
  <c r="W362" i="5" s="1"/>
  <c r="W412" i="5" s="1"/>
  <c r="W462" i="5" s="1"/>
  <c r="W512" i="5" s="1"/>
  <c r="W562" i="5" s="1"/>
  <c r="W612" i="5" s="1"/>
  <c r="W662" i="5" s="1"/>
  <c r="W712" i="5" s="1"/>
  <c r="W762" i="5" s="1"/>
  <c r="W812" i="5" s="1"/>
  <c r="W862" i="5" s="1"/>
  <c r="W912" i="5" s="1"/>
  <c r="W962" i="5" s="1"/>
  <c r="W1012" i="5" s="1"/>
  <c r="W1062" i="5" s="1"/>
  <c r="W1112" i="5" s="1"/>
  <c r="W1162" i="5" s="1"/>
  <c r="W1212" i="5" s="1"/>
  <c r="W1262" i="5" s="1"/>
  <c r="W1312" i="5" s="1"/>
  <c r="W1362" i="5" s="1"/>
  <c r="W1412" i="5" s="1"/>
  <c r="W1462" i="5" s="1"/>
  <c r="V62" i="5"/>
  <c r="V112" i="5" s="1"/>
  <c r="V162" i="5" s="1"/>
  <c r="V212" i="5" s="1"/>
  <c r="V262" i="5" s="1"/>
  <c r="V312" i="5" s="1"/>
  <c r="V362" i="5" s="1"/>
  <c r="V412" i="5" s="1"/>
  <c r="V462" i="5" s="1"/>
  <c r="V512" i="5" s="1"/>
  <c r="V562" i="5" s="1"/>
  <c r="V612" i="5" s="1"/>
  <c r="V662" i="5" s="1"/>
  <c r="V712" i="5" s="1"/>
  <c r="V762" i="5" s="1"/>
  <c r="V812" i="5" s="1"/>
  <c r="V862" i="5" s="1"/>
  <c r="V912" i="5" s="1"/>
  <c r="V962" i="5" s="1"/>
  <c r="V1012" i="5" s="1"/>
  <c r="V1062" i="5" s="1"/>
  <c r="V1112" i="5" s="1"/>
  <c r="V1162" i="5" s="1"/>
  <c r="V1212" i="5" s="1"/>
  <c r="V1262" i="5" s="1"/>
  <c r="V1312" i="5" s="1"/>
  <c r="V1362" i="5" s="1"/>
  <c r="V1412" i="5" s="1"/>
  <c r="V1462" i="5" s="1"/>
  <c r="U62" i="5"/>
  <c r="U112" i="5" s="1"/>
  <c r="U162" i="5" s="1"/>
  <c r="U212" i="5" s="1"/>
  <c r="U262" i="5" s="1"/>
  <c r="U312" i="5" s="1"/>
  <c r="U362" i="5" s="1"/>
  <c r="U412" i="5" s="1"/>
  <c r="U462" i="5" s="1"/>
  <c r="U512" i="5" s="1"/>
  <c r="U562" i="5" s="1"/>
  <c r="U612" i="5" s="1"/>
  <c r="U662" i="5" s="1"/>
  <c r="U712" i="5" s="1"/>
  <c r="U762" i="5" s="1"/>
  <c r="U812" i="5" s="1"/>
  <c r="U862" i="5" s="1"/>
  <c r="U912" i="5" s="1"/>
  <c r="U962" i="5" s="1"/>
  <c r="U1012" i="5" s="1"/>
  <c r="U1062" i="5" s="1"/>
  <c r="U1112" i="5" s="1"/>
  <c r="U1162" i="5" s="1"/>
  <c r="U1212" i="5" s="1"/>
  <c r="U1262" i="5" s="1"/>
  <c r="U1312" i="5" s="1"/>
  <c r="U1362" i="5" s="1"/>
  <c r="U1412" i="5" s="1"/>
  <c r="U1462" i="5" s="1"/>
  <c r="X61" i="5"/>
  <c r="X111" i="5" s="1"/>
  <c r="X161" i="5" s="1"/>
  <c r="X211" i="5" s="1"/>
  <c r="X261" i="5" s="1"/>
  <c r="X311" i="5" s="1"/>
  <c r="X361" i="5" s="1"/>
  <c r="X411" i="5" s="1"/>
  <c r="X461" i="5" s="1"/>
  <c r="X511" i="5" s="1"/>
  <c r="X561" i="5" s="1"/>
  <c r="X611" i="5" s="1"/>
  <c r="X661" i="5" s="1"/>
  <c r="X711" i="5" s="1"/>
  <c r="X761" i="5" s="1"/>
  <c r="X811" i="5" s="1"/>
  <c r="X861" i="5" s="1"/>
  <c r="X911" i="5" s="1"/>
  <c r="X961" i="5" s="1"/>
  <c r="X1011" i="5" s="1"/>
  <c r="X1061" i="5" s="1"/>
  <c r="X1111" i="5" s="1"/>
  <c r="X1161" i="5" s="1"/>
  <c r="X1211" i="5" s="1"/>
  <c r="X1261" i="5" s="1"/>
  <c r="X1311" i="5" s="1"/>
  <c r="X1361" i="5" s="1"/>
  <c r="X1411" i="5" s="1"/>
  <c r="X1461" i="5" s="1"/>
  <c r="W61" i="5"/>
  <c r="W111" i="5" s="1"/>
  <c r="W161" i="5" s="1"/>
  <c r="W211" i="5" s="1"/>
  <c r="W261" i="5" s="1"/>
  <c r="W311" i="5" s="1"/>
  <c r="W361" i="5" s="1"/>
  <c r="W411" i="5" s="1"/>
  <c r="W461" i="5" s="1"/>
  <c r="W511" i="5" s="1"/>
  <c r="W561" i="5" s="1"/>
  <c r="W611" i="5" s="1"/>
  <c r="W661" i="5" s="1"/>
  <c r="W711" i="5" s="1"/>
  <c r="W761" i="5" s="1"/>
  <c r="W811" i="5" s="1"/>
  <c r="W861" i="5" s="1"/>
  <c r="W911" i="5" s="1"/>
  <c r="W961" i="5" s="1"/>
  <c r="W1011" i="5" s="1"/>
  <c r="W1061" i="5" s="1"/>
  <c r="W1111" i="5" s="1"/>
  <c r="W1161" i="5" s="1"/>
  <c r="W1211" i="5" s="1"/>
  <c r="W1261" i="5" s="1"/>
  <c r="W1311" i="5" s="1"/>
  <c r="W1361" i="5" s="1"/>
  <c r="W1411" i="5" s="1"/>
  <c r="W1461" i="5" s="1"/>
  <c r="V61" i="5"/>
  <c r="V111" i="5" s="1"/>
  <c r="V161" i="5" s="1"/>
  <c r="V211" i="5" s="1"/>
  <c r="V261" i="5" s="1"/>
  <c r="V311" i="5" s="1"/>
  <c r="V361" i="5" s="1"/>
  <c r="V411" i="5" s="1"/>
  <c r="V461" i="5" s="1"/>
  <c r="V511" i="5" s="1"/>
  <c r="V561" i="5" s="1"/>
  <c r="V611" i="5" s="1"/>
  <c r="V661" i="5" s="1"/>
  <c r="V711" i="5" s="1"/>
  <c r="V761" i="5" s="1"/>
  <c r="V811" i="5" s="1"/>
  <c r="V861" i="5" s="1"/>
  <c r="V911" i="5" s="1"/>
  <c r="V961" i="5" s="1"/>
  <c r="V1011" i="5" s="1"/>
  <c r="V1061" i="5" s="1"/>
  <c r="V1111" i="5" s="1"/>
  <c r="V1161" i="5" s="1"/>
  <c r="V1211" i="5" s="1"/>
  <c r="V1261" i="5" s="1"/>
  <c r="V1311" i="5" s="1"/>
  <c r="V1361" i="5" s="1"/>
  <c r="V1411" i="5" s="1"/>
  <c r="V1461" i="5" s="1"/>
  <c r="U61" i="7"/>
  <c r="U111" i="7" s="1"/>
  <c r="U61" i="8"/>
  <c r="U111" i="8" s="1"/>
  <c r="U161" i="8" s="1"/>
  <c r="U211" i="8" s="1"/>
  <c r="U261" i="8" s="1"/>
  <c r="U311" i="8" s="1"/>
  <c r="U361" i="8" s="1"/>
  <c r="U411" i="8" s="1"/>
  <c r="U461" i="8" s="1"/>
  <c r="U511" i="8" s="1"/>
  <c r="U561" i="8" s="1"/>
  <c r="U611" i="8" s="1"/>
  <c r="U661" i="8" s="1"/>
  <c r="U711" i="8" s="1"/>
  <c r="U761" i="8" s="1"/>
  <c r="U811" i="8" s="1"/>
  <c r="U861" i="8" s="1"/>
  <c r="U911" i="8" s="1"/>
  <c r="U961" i="8" s="1"/>
  <c r="U1011" i="8" s="1"/>
  <c r="U1061" i="8" s="1"/>
  <c r="U1111" i="8" s="1"/>
  <c r="U1161" i="8" s="1"/>
  <c r="U1211" i="8" s="1"/>
  <c r="U1261" i="8" s="1"/>
  <c r="U1311" i="8" s="1"/>
  <c r="U1361" i="8" s="1"/>
  <c r="U1411" i="8" s="1"/>
  <c r="U1461" i="8" s="1"/>
  <c r="U61" i="9"/>
  <c r="U111" i="9" s="1"/>
  <c r="U161" i="9" s="1"/>
  <c r="U211" i="9" s="1"/>
  <c r="U261" i="9" s="1"/>
  <c r="U311" i="9" s="1"/>
  <c r="U361" i="9" s="1"/>
  <c r="U411" i="9" s="1"/>
  <c r="U461" i="9" s="1"/>
  <c r="U511" i="9" s="1"/>
  <c r="U561" i="9" s="1"/>
  <c r="U611" i="9" s="1"/>
  <c r="U661" i="9" s="1"/>
  <c r="U711" i="9" s="1"/>
  <c r="U761" i="9" s="1"/>
  <c r="U811" i="9" s="1"/>
  <c r="U861" i="9" s="1"/>
  <c r="U911" i="9" s="1"/>
  <c r="U961" i="9" s="1"/>
  <c r="U1011" i="9" s="1"/>
  <c r="U1061" i="9" s="1"/>
  <c r="U1111" i="9" s="1"/>
  <c r="U1161" i="9" s="1"/>
  <c r="U1211" i="9" s="1"/>
  <c r="U1261" i="9" s="1"/>
  <c r="U1311" i="9" s="1"/>
  <c r="U1361" i="9" s="1"/>
  <c r="U1411" i="9" s="1"/>
  <c r="U1461" i="9" s="1"/>
  <c r="U61" i="5"/>
  <c r="U111" i="5" s="1"/>
  <c r="U161" i="5" s="1"/>
  <c r="U211" i="5" s="1"/>
  <c r="U261" i="5" s="1"/>
  <c r="U311" i="5" s="1"/>
  <c r="U361" i="5" s="1"/>
  <c r="U411" i="5" s="1"/>
  <c r="U461" i="5" s="1"/>
  <c r="U511" i="5" s="1"/>
  <c r="U561" i="5" s="1"/>
  <c r="U611" i="5" s="1"/>
  <c r="U661" i="5" s="1"/>
  <c r="U711" i="5" s="1"/>
  <c r="U761" i="5" s="1"/>
  <c r="U811" i="5" s="1"/>
  <c r="U861" i="5" s="1"/>
  <c r="U911" i="5" s="1"/>
  <c r="U961" i="5" s="1"/>
  <c r="U1011" i="5" s="1"/>
  <c r="U1061" i="5" s="1"/>
  <c r="U1111" i="5" s="1"/>
  <c r="U1161" i="5" s="1"/>
  <c r="U1211" i="5" s="1"/>
  <c r="U1261" i="5" s="1"/>
  <c r="U1311" i="5" s="1"/>
  <c r="U1361" i="5" s="1"/>
  <c r="U1411" i="5" s="1"/>
  <c r="U1461" i="5" s="1"/>
  <c r="U56" i="7"/>
  <c r="U106" i="7" s="1"/>
  <c r="U56" i="8"/>
  <c r="U106" i="8" s="1"/>
  <c r="U56" i="9"/>
  <c r="U106" i="9" s="1"/>
  <c r="U56" i="5"/>
  <c r="U106" i="5" s="1"/>
  <c r="U55" i="7"/>
  <c r="U105" i="7" s="1"/>
  <c r="U155" i="7" s="1"/>
  <c r="U205" i="7" s="1"/>
  <c r="U255" i="7" s="1"/>
  <c r="U305" i="7" s="1"/>
  <c r="U355" i="7" s="1"/>
  <c r="U405" i="7" s="1"/>
  <c r="U455" i="7" s="1"/>
  <c r="U505" i="7" s="1"/>
  <c r="U555" i="7" s="1"/>
  <c r="U605" i="7" s="1"/>
  <c r="U655" i="7" s="1"/>
  <c r="U705" i="7" s="1"/>
  <c r="U755" i="7" s="1"/>
  <c r="U805" i="7" s="1"/>
  <c r="U855" i="7" s="1"/>
  <c r="U905" i="7" s="1"/>
  <c r="U955" i="7" s="1"/>
  <c r="U1005" i="7" s="1"/>
  <c r="U1055" i="7" s="1"/>
  <c r="U1105" i="7" s="1"/>
  <c r="U1155" i="7" s="1"/>
  <c r="U1205" i="7" s="1"/>
  <c r="U1255" i="7" s="1"/>
  <c r="U1305" i="7" s="1"/>
  <c r="U1355" i="7" s="1"/>
  <c r="U1405" i="7" s="1"/>
  <c r="U1455" i="7" s="1"/>
  <c r="U55" i="8"/>
  <c r="U105" i="8" s="1"/>
  <c r="U55" i="9"/>
  <c r="U105" i="9" s="1"/>
  <c r="U55" i="5"/>
  <c r="U105" i="5" s="1"/>
  <c r="U54" i="7"/>
  <c r="U104" i="7" s="1"/>
  <c r="U54" i="8"/>
  <c r="U104" i="8" s="1"/>
  <c r="U54" i="9"/>
  <c r="U104" i="9" s="1"/>
  <c r="U54" i="5"/>
  <c r="U104" i="5" s="1"/>
  <c r="U53" i="7"/>
  <c r="U103" i="7" s="1"/>
  <c r="U53" i="8"/>
  <c r="U103" i="8" s="1"/>
  <c r="U53" i="9"/>
  <c r="U103" i="9" s="1"/>
  <c r="U53" i="5"/>
  <c r="U103" i="5" s="1"/>
  <c r="J101" i="7"/>
  <c r="L100" i="7"/>
  <c r="L99" i="7"/>
  <c r="L98" i="7"/>
  <c r="L97" i="7"/>
  <c r="L96" i="7"/>
  <c r="L95" i="7"/>
  <c r="L94" i="7"/>
  <c r="L93" i="7"/>
  <c r="L92" i="7"/>
  <c r="L91" i="7"/>
  <c r="L90" i="7"/>
  <c r="L89" i="7"/>
  <c r="L88" i="7"/>
  <c r="L87" i="7"/>
  <c r="L86" i="7"/>
  <c r="L85" i="7"/>
  <c r="L84" i="7"/>
  <c r="L83" i="7"/>
  <c r="J101" i="8"/>
  <c r="H76" i="8" s="1"/>
  <c r="R1545" i="8" s="1"/>
  <c r="L100" i="8"/>
  <c r="L99" i="8"/>
  <c r="L98" i="8"/>
  <c r="L97" i="8"/>
  <c r="L96" i="8"/>
  <c r="L95" i="8"/>
  <c r="L94" i="8"/>
  <c r="L93" i="8"/>
  <c r="L92" i="8"/>
  <c r="L91" i="8"/>
  <c r="L90" i="8"/>
  <c r="L89" i="8"/>
  <c r="L88" i="8"/>
  <c r="L87" i="8"/>
  <c r="L86" i="8"/>
  <c r="L85" i="8"/>
  <c r="L84" i="8"/>
  <c r="L83" i="8"/>
  <c r="J101" i="9"/>
  <c r="H76" i="9" s="1"/>
  <c r="R1545" i="9" s="1"/>
  <c r="L100" i="9"/>
  <c r="L99" i="9"/>
  <c r="L98" i="9"/>
  <c r="L97" i="9"/>
  <c r="L96" i="9"/>
  <c r="L95" i="9"/>
  <c r="L94" i="9"/>
  <c r="L93" i="9"/>
  <c r="L92" i="9"/>
  <c r="L91" i="9"/>
  <c r="L90" i="9"/>
  <c r="L89" i="9"/>
  <c r="L88" i="9"/>
  <c r="L87" i="9"/>
  <c r="L86" i="9"/>
  <c r="L85" i="9"/>
  <c r="L84" i="9"/>
  <c r="L83" i="9"/>
  <c r="J101" i="5"/>
  <c r="L100" i="5"/>
  <c r="L99" i="5"/>
  <c r="L98" i="5"/>
  <c r="L97" i="5"/>
  <c r="L96" i="5"/>
  <c r="L95" i="5"/>
  <c r="L94" i="5"/>
  <c r="L93" i="5"/>
  <c r="L92" i="5"/>
  <c r="L91" i="5"/>
  <c r="L90" i="5"/>
  <c r="L89" i="5"/>
  <c r="L88" i="5"/>
  <c r="L87" i="5"/>
  <c r="L86" i="5"/>
  <c r="L85" i="5"/>
  <c r="L84" i="5"/>
  <c r="L83" i="5"/>
  <c r="X64" i="4"/>
  <c r="X114" i="4" s="1"/>
  <c r="X164" i="4" s="1"/>
  <c r="X214" i="4" s="1"/>
  <c r="X264" i="4" s="1"/>
  <c r="X314" i="4" s="1"/>
  <c r="X364" i="4" s="1"/>
  <c r="X414" i="4" s="1"/>
  <c r="X464" i="4" s="1"/>
  <c r="X514" i="4" s="1"/>
  <c r="X564" i="4" s="1"/>
  <c r="X614" i="4" s="1"/>
  <c r="X664" i="4" s="1"/>
  <c r="X714" i="4" s="1"/>
  <c r="X764" i="4" s="1"/>
  <c r="X814" i="4" s="1"/>
  <c r="X864" i="4" s="1"/>
  <c r="X914" i="4" s="1"/>
  <c r="X964" i="4" s="1"/>
  <c r="X1014" i="4" s="1"/>
  <c r="X1064" i="4" s="1"/>
  <c r="X1114" i="4" s="1"/>
  <c r="X1164" i="4" s="1"/>
  <c r="X1214" i="4" s="1"/>
  <c r="X1264" i="4" s="1"/>
  <c r="X1314" i="4" s="1"/>
  <c r="X1364" i="4" s="1"/>
  <c r="X1414" i="4" s="1"/>
  <c r="X1464" i="4" s="1"/>
  <c r="W64" i="4"/>
  <c r="W114" i="4" s="1"/>
  <c r="W164" i="4" s="1"/>
  <c r="W214" i="4" s="1"/>
  <c r="W264" i="4" s="1"/>
  <c r="W314" i="4" s="1"/>
  <c r="W364" i="4" s="1"/>
  <c r="W414" i="4" s="1"/>
  <c r="W464" i="4" s="1"/>
  <c r="W514" i="4" s="1"/>
  <c r="W564" i="4" s="1"/>
  <c r="W614" i="4" s="1"/>
  <c r="W664" i="4" s="1"/>
  <c r="W714" i="4" s="1"/>
  <c r="W764" i="4" s="1"/>
  <c r="W814" i="4" s="1"/>
  <c r="W864" i="4" s="1"/>
  <c r="W914" i="4" s="1"/>
  <c r="W964" i="4" s="1"/>
  <c r="W1014" i="4" s="1"/>
  <c r="W1064" i="4" s="1"/>
  <c r="W1114" i="4" s="1"/>
  <c r="W1164" i="4" s="1"/>
  <c r="W1214" i="4" s="1"/>
  <c r="W1264" i="4" s="1"/>
  <c r="W1314" i="4" s="1"/>
  <c r="W1364" i="4" s="1"/>
  <c r="W1414" i="4" s="1"/>
  <c r="W1464" i="4" s="1"/>
  <c r="V64" i="4"/>
  <c r="V114" i="4" s="1"/>
  <c r="V164" i="4" s="1"/>
  <c r="V214" i="4" s="1"/>
  <c r="V264" i="4" s="1"/>
  <c r="V314" i="4" s="1"/>
  <c r="V364" i="4" s="1"/>
  <c r="V414" i="4" s="1"/>
  <c r="V464" i="4" s="1"/>
  <c r="V514" i="4" s="1"/>
  <c r="V564" i="4" s="1"/>
  <c r="V614" i="4" s="1"/>
  <c r="V664" i="4" s="1"/>
  <c r="V714" i="4" s="1"/>
  <c r="V764" i="4" s="1"/>
  <c r="V814" i="4" s="1"/>
  <c r="V864" i="4" s="1"/>
  <c r="V914" i="4" s="1"/>
  <c r="V964" i="4" s="1"/>
  <c r="V1014" i="4" s="1"/>
  <c r="V1064" i="4" s="1"/>
  <c r="V1114" i="4" s="1"/>
  <c r="V1164" i="4" s="1"/>
  <c r="V1214" i="4" s="1"/>
  <c r="V1264" i="4" s="1"/>
  <c r="V1314" i="4" s="1"/>
  <c r="V1364" i="4" s="1"/>
  <c r="V1414" i="4" s="1"/>
  <c r="V1464" i="4" s="1"/>
  <c r="U64" i="4"/>
  <c r="U114" i="4" s="1"/>
  <c r="U164" i="4" s="1"/>
  <c r="U214" i="4" s="1"/>
  <c r="U264" i="4" s="1"/>
  <c r="U314" i="4" s="1"/>
  <c r="U364" i="4" s="1"/>
  <c r="U414" i="4" s="1"/>
  <c r="U464" i="4" s="1"/>
  <c r="U514" i="4" s="1"/>
  <c r="U564" i="4" s="1"/>
  <c r="U614" i="4" s="1"/>
  <c r="U664" i="4" s="1"/>
  <c r="U714" i="4" s="1"/>
  <c r="U764" i="4" s="1"/>
  <c r="U814" i="4" s="1"/>
  <c r="U864" i="4" s="1"/>
  <c r="U914" i="4" s="1"/>
  <c r="U964" i="4" s="1"/>
  <c r="U1014" i="4" s="1"/>
  <c r="U1064" i="4" s="1"/>
  <c r="U1114" i="4" s="1"/>
  <c r="U1164" i="4" s="1"/>
  <c r="U1214" i="4" s="1"/>
  <c r="U1264" i="4" s="1"/>
  <c r="U1314" i="4" s="1"/>
  <c r="U1364" i="4" s="1"/>
  <c r="U1414" i="4" s="1"/>
  <c r="U1464" i="4" s="1"/>
  <c r="X63" i="4"/>
  <c r="X113" i="4" s="1"/>
  <c r="X163" i="4" s="1"/>
  <c r="X213" i="4" s="1"/>
  <c r="X263" i="4" s="1"/>
  <c r="X313" i="4" s="1"/>
  <c r="X363" i="4" s="1"/>
  <c r="X413" i="4" s="1"/>
  <c r="X463" i="4" s="1"/>
  <c r="X513" i="4" s="1"/>
  <c r="X563" i="4" s="1"/>
  <c r="X613" i="4" s="1"/>
  <c r="X663" i="4" s="1"/>
  <c r="X713" i="4" s="1"/>
  <c r="X763" i="4" s="1"/>
  <c r="X813" i="4" s="1"/>
  <c r="X863" i="4" s="1"/>
  <c r="X913" i="4" s="1"/>
  <c r="X963" i="4" s="1"/>
  <c r="X1013" i="4" s="1"/>
  <c r="X1063" i="4" s="1"/>
  <c r="X1113" i="4" s="1"/>
  <c r="X1163" i="4" s="1"/>
  <c r="X1213" i="4" s="1"/>
  <c r="X1263" i="4" s="1"/>
  <c r="X1313" i="4" s="1"/>
  <c r="X1363" i="4" s="1"/>
  <c r="X1413" i="4" s="1"/>
  <c r="X1463" i="4" s="1"/>
  <c r="W63" i="4"/>
  <c r="W113" i="4" s="1"/>
  <c r="W163" i="4" s="1"/>
  <c r="W213" i="4" s="1"/>
  <c r="W263" i="4" s="1"/>
  <c r="W313" i="4" s="1"/>
  <c r="W363" i="4" s="1"/>
  <c r="W413" i="4" s="1"/>
  <c r="W463" i="4" s="1"/>
  <c r="W513" i="4" s="1"/>
  <c r="W563" i="4" s="1"/>
  <c r="W613" i="4" s="1"/>
  <c r="W663" i="4" s="1"/>
  <c r="W713" i="4" s="1"/>
  <c r="W763" i="4" s="1"/>
  <c r="W813" i="4" s="1"/>
  <c r="W863" i="4" s="1"/>
  <c r="W913" i="4" s="1"/>
  <c r="W963" i="4" s="1"/>
  <c r="W1013" i="4" s="1"/>
  <c r="W1063" i="4" s="1"/>
  <c r="W1113" i="4" s="1"/>
  <c r="W1163" i="4" s="1"/>
  <c r="W1213" i="4" s="1"/>
  <c r="W1263" i="4" s="1"/>
  <c r="W1313" i="4" s="1"/>
  <c r="W1363" i="4" s="1"/>
  <c r="W1413" i="4" s="1"/>
  <c r="W1463" i="4" s="1"/>
  <c r="V63" i="4"/>
  <c r="V113" i="4" s="1"/>
  <c r="V163" i="4" s="1"/>
  <c r="V213" i="4" s="1"/>
  <c r="V263" i="4" s="1"/>
  <c r="V313" i="4" s="1"/>
  <c r="V363" i="4" s="1"/>
  <c r="V413" i="4" s="1"/>
  <c r="V463" i="4" s="1"/>
  <c r="V513" i="4" s="1"/>
  <c r="V563" i="4" s="1"/>
  <c r="V613" i="4" s="1"/>
  <c r="V663" i="4" s="1"/>
  <c r="V713" i="4" s="1"/>
  <c r="V763" i="4" s="1"/>
  <c r="V813" i="4" s="1"/>
  <c r="V863" i="4" s="1"/>
  <c r="V913" i="4" s="1"/>
  <c r="V963" i="4" s="1"/>
  <c r="V1013" i="4" s="1"/>
  <c r="V1063" i="4" s="1"/>
  <c r="V1113" i="4" s="1"/>
  <c r="V1163" i="4" s="1"/>
  <c r="V1213" i="4" s="1"/>
  <c r="V1263" i="4" s="1"/>
  <c r="V1313" i="4" s="1"/>
  <c r="V1363" i="4" s="1"/>
  <c r="V1413" i="4" s="1"/>
  <c r="V1463" i="4" s="1"/>
  <c r="U63" i="4"/>
  <c r="U113" i="4" s="1"/>
  <c r="U163" i="4" s="1"/>
  <c r="U213" i="4" s="1"/>
  <c r="U263" i="4" s="1"/>
  <c r="U313" i="4" s="1"/>
  <c r="U363" i="4" s="1"/>
  <c r="U413" i="4" s="1"/>
  <c r="U463" i="4" s="1"/>
  <c r="U513" i="4" s="1"/>
  <c r="U563" i="4" s="1"/>
  <c r="U613" i="4" s="1"/>
  <c r="U663" i="4" s="1"/>
  <c r="U713" i="4" s="1"/>
  <c r="U763" i="4" s="1"/>
  <c r="U813" i="4" s="1"/>
  <c r="U863" i="4" s="1"/>
  <c r="U913" i="4" s="1"/>
  <c r="U963" i="4" s="1"/>
  <c r="U1013" i="4" s="1"/>
  <c r="U1063" i="4" s="1"/>
  <c r="U1113" i="4" s="1"/>
  <c r="U1163" i="4" s="1"/>
  <c r="U1213" i="4" s="1"/>
  <c r="U1263" i="4" s="1"/>
  <c r="U1313" i="4" s="1"/>
  <c r="U1363" i="4" s="1"/>
  <c r="U1413" i="4" s="1"/>
  <c r="U1463" i="4" s="1"/>
  <c r="X62" i="4"/>
  <c r="X112" i="4" s="1"/>
  <c r="X162" i="4" s="1"/>
  <c r="X212" i="4" s="1"/>
  <c r="X262" i="4" s="1"/>
  <c r="X312" i="4" s="1"/>
  <c r="X362" i="4" s="1"/>
  <c r="X412" i="4" s="1"/>
  <c r="X462" i="4" s="1"/>
  <c r="X512" i="4" s="1"/>
  <c r="X562" i="4" s="1"/>
  <c r="X612" i="4" s="1"/>
  <c r="X662" i="4" s="1"/>
  <c r="X712" i="4" s="1"/>
  <c r="X762" i="4" s="1"/>
  <c r="X812" i="4" s="1"/>
  <c r="X862" i="4" s="1"/>
  <c r="X912" i="4" s="1"/>
  <c r="X962" i="4" s="1"/>
  <c r="X1012" i="4" s="1"/>
  <c r="X1062" i="4" s="1"/>
  <c r="X1112" i="4" s="1"/>
  <c r="X1162" i="4" s="1"/>
  <c r="X1212" i="4" s="1"/>
  <c r="X1262" i="4" s="1"/>
  <c r="X1312" i="4" s="1"/>
  <c r="X1362" i="4" s="1"/>
  <c r="X1412" i="4" s="1"/>
  <c r="X1462" i="4" s="1"/>
  <c r="W62" i="4"/>
  <c r="W112" i="4" s="1"/>
  <c r="W162" i="4" s="1"/>
  <c r="W212" i="4" s="1"/>
  <c r="W262" i="4" s="1"/>
  <c r="W312" i="4" s="1"/>
  <c r="W362" i="4" s="1"/>
  <c r="W412" i="4" s="1"/>
  <c r="W462" i="4" s="1"/>
  <c r="W512" i="4" s="1"/>
  <c r="W562" i="4" s="1"/>
  <c r="W612" i="4" s="1"/>
  <c r="W662" i="4" s="1"/>
  <c r="W712" i="4" s="1"/>
  <c r="W762" i="4" s="1"/>
  <c r="W812" i="4" s="1"/>
  <c r="W862" i="4" s="1"/>
  <c r="W912" i="4" s="1"/>
  <c r="W962" i="4" s="1"/>
  <c r="W1012" i="4" s="1"/>
  <c r="W1062" i="4" s="1"/>
  <c r="W1112" i="4" s="1"/>
  <c r="W1162" i="4" s="1"/>
  <c r="W1212" i="4" s="1"/>
  <c r="W1262" i="4" s="1"/>
  <c r="W1312" i="4" s="1"/>
  <c r="W1362" i="4" s="1"/>
  <c r="W1412" i="4" s="1"/>
  <c r="W1462" i="4" s="1"/>
  <c r="V62" i="4"/>
  <c r="V112" i="4" s="1"/>
  <c r="V162" i="4" s="1"/>
  <c r="V212" i="4" s="1"/>
  <c r="V262" i="4" s="1"/>
  <c r="V312" i="4" s="1"/>
  <c r="V362" i="4" s="1"/>
  <c r="V412" i="4" s="1"/>
  <c r="V462" i="4" s="1"/>
  <c r="V512" i="4" s="1"/>
  <c r="V562" i="4" s="1"/>
  <c r="V612" i="4" s="1"/>
  <c r="V662" i="4" s="1"/>
  <c r="V712" i="4" s="1"/>
  <c r="V762" i="4" s="1"/>
  <c r="V812" i="4" s="1"/>
  <c r="V862" i="4" s="1"/>
  <c r="V912" i="4" s="1"/>
  <c r="V962" i="4" s="1"/>
  <c r="V1012" i="4" s="1"/>
  <c r="V1062" i="4" s="1"/>
  <c r="V1112" i="4" s="1"/>
  <c r="V1162" i="4" s="1"/>
  <c r="V1212" i="4" s="1"/>
  <c r="V1262" i="4" s="1"/>
  <c r="V1312" i="4" s="1"/>
  <c r="V1362" i="4" s="1"/>
  <c r="V1412" i="4" s="1"/>
  <c r="V1462" i="4" s="1"/>
  <c r="U62" i="4"/>
  <c r="U112" i="4" s="1"/>
  <c r="U162" i="4" s="1"/>
  <c r="U212" i="4" s="1"/>
  <c r="U262" i="4" s="1"/>
  <c r="U312" i="4" s="1"/>
  <c r="U362" i="4" s="1"/>
  <c r="U412" i="4" s="1"/>
  <c r="U462" i="4" s="1"/>
  <c r="U512" i="4" s="1"/>
  <c r="U562" i="4" s="1"/>
  <c r="U612" i="4" s="1"/>
  <c r="U662" i="4" s="1"/>
  <c r="U712" i="4" s="1"/>
  <c r="U762" i="4" s="1"/>
  <c r="U812" i="4" s="1"/>
  <c r="U862" i="4" s="1"/>
  <c r="U912" i="4" s="1"/>
  <c r="U962" i="4" s="1"/>
  <c r="U1012" i="4" s="1"/>
  <c r="U1062" i="4" s="1"/>
  <c r="U1112" i="4" s="1"/>
  <c r="U1162" i="4" s="1"/>
  <c r="U1212" i="4" s="1"/>
  <c r="U1262" i="4" s="1"/>
  <c r="U1312" i="4" s="1"/>
  <c r="U1362" i="4" s="1"/>
  <c r="U1412" i="4" s="1"/>
  <c r="U1462" i="4" s="1"/>
  <c r="X61" i="4"/>
  <c r="X111" i="4" s="1"/>
  <c r="X161" i="4" s="1"/>
  <c r="X211" i="4" s="1"/>
  <c r="X261" i="4" s="1"/>
  <c r="X311" i="4" s="1"/>
  <c r="X361" i="4" s="1"/>
  <c r="X411" i="4" s="1"/>
  <c r="X461" i="4" s="1"/>
  <c r="X511" i="4" s="1"/>
  <c r="X561" i="4" s="1"/>
  <c r="X611" i="4" s="1"/>
  <c r="X661" i="4" s="1"/>
  <c r="X711" i="4" s="1"/>
  <c r="X761" i="4" s="1"/>
  <c r="X811" i="4" s="1"/>
  <c r="X861" i="4" s="1"/>
  <c r="X911" i="4" s="1"/>
  <c r="X961" i="4" s="1"/>
  <c r="X1011" i="4" s="1"/>
  <c r="X1061" i="4" s="1"/>
  <c r="X1111" i="4" s="1"/>
  <c r="X1161" i="4" s="1"/>
  <c r="X1211" i="4" s="1"/>
  <c r="X1261" i="4" s="1"/>
  <c r="X1311" i="4" s="1"/>
  <c r="X1361" i="4" s="1"/>
  <c r="X1411" i="4" s="1"/>
  <c r="X1461" i="4" s="1"/>
  <c r="W61" i="4"/>
  <c r="W111" i="4" s="1"/>
  <c r="W161" i="4" s="1"/>
  <c r="W211" i="4" s="1"/>
  <c r="W261" i="4" s="1"/>
  <c r="W311" i="4" s="1"/>
  <c r="W361" i="4" s="1"/>
  <c r="W411" i="4" s="1"/>
  <c r="W461" i="4" s="1"/>
  <c r="W511" i="4" s="1"/>
  <c r="W561" i="4" s="1"/>
  <c r="W611" i="4" s="1"/>
  <c r="W661" i="4" s="1"/>
  <c r="W711" i="4" s="1"/>
  <c r="W761" i="4" s="1"/>
  <c r="W811" i="4" s="1"/>
  <c r="W861" i="4" s="1"/>
  <c r="W911" i="4" s="1"/>
  <c r="W961" i="4" s="1"/>
  <c r="W1011" i="4" s="1"/>
  <c r="W1061" i="4" s="1"/>
  <c r="W1111" i="4" s="1"/>
  <c r="W1161" i="4" s="1"/>
  <c r="W1211" i="4" s="1"/>
  <c r="W1261" i="4" s="1"/>
  <c r="W1311" i="4" s="1"/>
  <c r="W1361" i="4" s="1"/>
  <c r="W1411" i="4" s="1"/>
  <c r="W1461" i="4" s="1"/>
  <c r="V61" i="4"/>
  <c r="V111" i="4" s="1"/>
  <c r="V161" i="4" s="1"/>
  <c r="V211" i="4" s="1"/>
  <c r="V261" i="4" s="1"/>
  <c r="V311" i="4" s="1"/>
  <c r="V361" i="4" s="1"/>
  <c r="V411" i="4" s="1"/>
  <c r="V461" i="4" s="1"/>
  <c r="V511" i="4" s="1"/>
  <c r="V561" i="4" s="1"/>
  <c r="V611" i="4" s="1"/>
  <c r="V661" i="4" s="1"/>
  <c r="V711" i="4" s="1"/>
  <c r="V761" i="4" s="1"/>
  <c r="V811" i="4" s="1"/>
  <c r="V861" i="4" s="1"/>
  <c r="V911" i="4" s="1"/>
  <c r="V961" i="4" s="1"/>
  <c r="V1011" i="4" s="1"/>
  <c r="V1061" i="4" s="1"/>
  <c r="V1111" i="4" s="1"/>
  <c r="V1161" i="4" s="1"/>
  <c r="V1211" i="4" s="1"/>
  <c r="V1261" i="4" s="1"/>
  <c r="V1311" i="4" s="1"/>
  <c r="V1361" i="4" s="1"/>
  <c r="V1411" i="4" s="1"/>
  <c r="V1461" i="4" s="1"/>
  <c r="U61" i="4"/>
  <c r="U111" i="4" s="1"/>
  <c r="U161" i="4" s="1"/>
  <c r="U211" i="4" s="1"/>
  <c r="U261" i="4" s="1"/>
  <c r="U311" i="4" s="1"/>
  <c r="U361" i="4" s="1"/>
  <c r="U411" i="4" s="1"/>
  <c r="U461" i="4" s="1"/>
  <c r="U511" i="4" s="1"/>
  <c r="U561" i="4" s="1"/>
  <c r="U611" i="4" s="1"/>
  <c r="U661" i="4" s="1"/>
  <c r="U711" i="4" s="1"/>
  <c r="U761" i="4" s="1"/>
  <c r="U811" i="4" s="1"/>
  <c r="U861" i="4" s="1"/>
  <c r="U911" i="4" s="1"/>
  <c r="U961" i="4" s="1"/>
  <c r="U1011" i="4" s="1"/>
  <c r="U1061" i="4" s="1"/>
  <c r="U1111" i="4" s="1"/>
  <c r="U1161" i="4" s="1"/>
  <c r="U1211" i="4" s="1"/>
  <c r="U1261" i="4" s="1"/>
  <c r="U1311" i="4" s="1"/>
  <c r="U1361" i="4" s="1"/>
  <c r="U1411" i="4" s="1"/>
  <c r="U1461" i="4" s="1"/>
  <c r="U56" i="4"/>
  <c r="U106" i="4" s="1"/>
  <c r="U55" i="4"/>
  <c r="U105" i="4" s="1"/>
  <c r="U54" i="4"/>
  <c r="U104" i="4" s="1"/>
  <c r="U53" i="4"/>
  <c r="U103" i="4" s="1"/>
  <c r="U153" i="4" s="1"/>
  <c r="U203" i="4" s="1"/>
  <c r="U253" i="4" s="1"/>
  <c r="U303" i="4" s="1"/>
  <c r="U353" i="4" s="1"/>
  <c r="U403" i="4" s="1"/>
  <c r="U453" i="4" s="1"/>
  <c r="U503" i="4" s="1"/>
  <c r="U553" i="4" s="1"/>
  <c r="U603" i="4" s="1"/>
  <c r="U653" i="4" s="1"/>
  <c r="U703" i="4" s="1"/>
  <c r="U753" i="4" s="1"/>
  <c r="U803" i="4" s="1"/>
  <c r="U853" i="4" s="1"/>
  <c r="U903" i="4" s="1"/>
  <c r="U953" i="4" s="1"/>
  <c r="U1003" i="4" s="1"/>
  <c r="U1053" i="4" s="1"/>
  <c r="U1103" i="4" s="1"/>
  <c r="U1153" i="4" s="1"/>
  <c r="U1203" i="4" s="1"/>
  <c r="U1253" i="4" s="1"/>
  <c r="U1303" i="4" s="1"/>
  <c r="U1353" i="4" s="1"/>
  <c r="U1403" i="4" s="1"/>
  <c r="U1453" i="4" s="1"/>
  <c r="J101" i="4"/>
  <c r="H76" i="4" s="1"/>
  <c r="R1545" i="4" s="1"/>
  <c r="L100" i="4"/>
  <c r="L99" i="4"/>
  <c r="L98" i="4"/>
  <c r="L97" i="4"/>
  <c r="L96" i="4"/>
  <c r="L95" i="4"/>
  <c r="L94" i="4"/>
  <c r="L93" i="4"/>
  <c r="L92" i="4"/>
  <c r="L91" i="4"/>
  <c r="L90" i="4"/>
  <c r="L89" i="4"/>
  <c r="L88" i="4"/>
  <c r="L87" i="4"/>
  <c r="L86" i="4"/>
  <c r="L85" i="4"/>
  <c r="L84" i="4"/>
  <c r="L83" i="4"/>
  <c r="A2" i="7"/>
  <c r="A3" i="7" s="1"/>
  <c r="A4" i="7" s="1"/>
  <c r="A5" i="7" s="1"/>
  <c r="A6" i="7" s="1"/>
  <c r="A7" i="7" s="1"/>
  <c r="A8" i="7" s="1"/>
  <c r="A9" i="7" s="1"/>
  <c r="A10" i="7" s="1"/>
  <c r="A11" i="7" s="1"/>
  <c r="A12" i="7" s="1"/>
  <c r="A13" i="7" s="1"/>
  <c r="A14" i="7" s="1"/>
  <c r="A15" i="7" s="1"/>
  <c r="A16" i="7" s="1"/>
  <c r="A17" i="7" s="1"/>
  <c r="A2" i="8"/>
  <c r="A3" i="8" s="1"/>
  <c r="A4" i="8" s="1"/>
  <c r="A5" i="8" s="1"/>
  <c r="A6" i="8" s="1"/>
  <c r="A7" i="8" s="1"/>
  <c r="A8" i="8" s="1"/>
  <c r="A9" i="8" s="1"/>
  <c r="A10" i="8" s="1"/>
  <c r="A11" i="8" s="1"/>
  <c r="A12" i="8" s="1"/>
  <c r="A13" i="8" s="1"/>
  <c r="A14" i="8" s="1"/>
  <c r="A15" i="8" s="1"/>
  <c r="A16" i="8" s="1"/>
  <c r="A17" i="8" s="1"/>
  <c r="A2" i="9"/>
  <c r="A3" i="9" s="1"/>
  <c r="A4" i="9" s="1"/>
  <c r="A5" i="9" s="1"/>
  <c r="A6" i="9" s="1"/>
  <c r="A7" i="9" s="1"/>
  <c r="A8" i="9" s="1"/>
  <c r="A9" i="9" s="1"/>
  <c r="A10" i="9" s="1"/>
  <c r="A11" i="9" s="1"/>
  <c r="A12" i="9" s="1"/>
  <c r="A13" i="9" s="1"/>
  <c r="A14" i="9" s="1"/>
  <c r="A15" i="9" s="1"/>
  <c r="A16" i="9" s="1"/>
  <c r="A17" i="9" s="1"/>
  <c r="A2" i="5"/>
  <c r="A3" i="5" s="1"/>
  <c r="A4" i="5" s="1"/>
  <c r="A5" i="5" s="1"/>
  <c r="A6" i="5" s="1"/>
  <c r="A7" i="5" s="1"/>
  <c r="A8" i="5" s="1"/>
  <c r="A9" i="5" s="1"/>
  <c r="A10" i="5" s="1"/>
  <c r="A11" i="5" s="1"/>
  <c r="A12" i="5" s="1"/>
  <c r="A13" i="5" s="1"/>
  <c r="A14" i="5" s="1"/>
  <c r="A15" i="5" s="1"/>
  <c r="A16" i="5" s="1"/>
  <c r="A17" i="5" s="1"/>
  <c r="A2" i="4"/>
  <c r="A3" i="4" s="1"/>
  <c r="A4" i="4" s="1"/>
  <c r="A5" i="4" s="1"/>
  <c r="A6" i="4" s="1"/>
  <c r="A7" i="4" s="1"/>
  <c r="A8" i="4" s="1"/>
  <c r="A9" i="4" s="1"/>
  <c r="A10" i="4" s="1"/>
  <c r="A11" i="4" s="1"/>
  <c r="A12" i="4" s="1"/>
  <c r="A13" i="4" s="1"/>
  <c r="A14" i="4" s="1"/>
  <c r="A15" i="4" s="1"/>
  <c r="A16" i="4" s="1"/>
  <c r="A17" i="4" s="1"/>
  <c r="J51" i="9"/>
  <c r="H26" i="9" s="1"/>
  <c r="L50" i="9"/>
  <c r="L49" i="9"/>
  <c r="L48" i="9"/>
  <c r="L47" i="9"/>
  <c r="L46" i="9"/>
  <c r="L45" i="9"/>
  <c r="L44" i="9"/>
  <c r="L43" i="9"/>
  <c r="L42" i="9"/>
  <c r="L41" i="9"/>
  <c r="L40" i="9"/>
  <c r="L39" i="9"/>
  <c r="L38" i="9"/>
  <c r="L37" i="9"/>
  <c r="L36" i="9"/>
  <c r="L35" i="9"/>
  <c r="L34" i="9"/>
  <c r="L33" i="9"/>
  <c r="X10" i="9"/>
  <c r="W10" i="9"/>
  <c r="V10" i="9"/>
  <c r="U10" i="9"/>
  <c r="J51" i="8"/>
  <c r="L50" i="8"/>
  <c r="L49" i="8"/>
  <c r="L48" i="8"/>
  <c r="L47" i="8"/>
  <c r="L46" i="8"/>
  <c r="L45" i="8"/>
  <c r="L44" i="8"/>
  <c r="L43" i="8"/>
  <c r="L42" i="8"/>
  <c r="L41" i="8"/>
  <c r="L40" i="8"/>
  <c r="L39" i="8"/>
  <c r="L38" i="8"/>
  <c r="L37" i="8"/>
  <c r="L36" i="8"/>
  <c r="L35" i="8"/>
  <c r="L34" i="8"/>
  <c r="L33" i="8"/>
  <c r="R15" i="8"/>
  <c r="Q1543" i="8" s="1"/>
  <c r="R14" i="8"/>
  <c r="P1543" i="8" s="1"/>
  <c r="X10" i="8"/>
  <c r="W10" i="8"/>
  <c r="V10" i="8"/>
  <c r="U10" i="8"/>
  <c r="J51" i="7"/>
  <c r="H26" i="7" s="1"/>
  <c r="R1543" i="7" s="1"/>
  <c r="L50" i="7"/>
  <c r="L49" i="7"/>
  <c r="L48" i="7"/>
  <c r="L47" i="7"/>
  <c r="L46" i="7"/>
  <c r="L45" i="7"/>
  <c r="L44" i="7"/>
  <c r="L43" i="7"/>
  <c r="L42" i="7"/>
  <c r="L41" i="7"/>
  <c r="L40" i="7"/>
  <c r="L39" i="7"/>
  <c r="L38" i="7"/>
  <c r="L37" i="7"/>
  <c r="L36" i="7"/>
  <c r="L35" i="7"/>
  <c r="L34" i="7"/>
  <c r="L33" i="7"/>
  <c r="R14" i="7"/>
  <c r="P1543" i="7" s="1"/>
  <c r="X10" i="7"/>
  <c r="W10" i="7"/>
  <c r="V10" i="7"/>
  <c r="U10" i="7"/>
  <c r="A18" i="7" l="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18" i="4"/>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18" i="9"/>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18" i="8"/>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R1543" i="9"/>
  <c r="P1539" i="9" s="1"/>
  <c r="H1507" i="9"/>
  <c r="T1534" i="9" s="1"/>
  <c r="J1465" i="8"/>
  <c r="L1464" i="8"/>
  <c r="J1464" i="8"/>
  <c r="F1464" i="8"/>
  <c r="P1464" i="8"/>
  <c r="A1452" i="8"/>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H1464" i="8"/>
  <c r="N1464" i="8"/>
  <c r="P1465" i="8"/>
  <c r="N1465" i="8"/>
  <c r="L1465" i="8"/>
  <c r="U1460" i="4"/>
  <c r="T1456" i="4"/>
  <c r="D1601" i="4" s="1"/>
  <c r="F1465" i="5"/>
  <c r="F1464" i="5"/>
  <c r="N1464" i="5"/>
  <c r="P1465" i="5"/>
  <c r="L1464" i="5"/>
  <c r="P1464" i="5"/>
  <c r="H1464" i="5"/>
  <c r="N1465" i="5"/>
  <c r="L1465" i="5"/>
  <c r="J1465" i="5"/>
  <c r="H1465" i="5"/>
  <c r="A1452" i="5"/>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J1464" i="5"/>
  <c r="P1465" i="4"/>
  <c r="J1464" i="4"/>
  <c r="H1464" i="4"/>
  <c r="F1464" i="4"/>
  <c r="L1465" i="4"/>
  <c r="P1464" i="4"/>
  <c r="L1464" i="4"/>
  <c r="N1465" i="4"/>
  <c r="N1464" i="4"/>
  <c r="J1465" i="4"/>
  <c r="H1465" i="4"/>
  <c r="F1465" i="4"/>
  <c r="A1452" i="4"/>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W1460" i="7"/>
  <c r="T1476" i="7"/>
  <c r="H1476" i="7" s="1"/>
  <c r="R1601" i="7" s="1"/>
  <c r="P1464" i="7"/>
  <c r="H1464" i="7"/>
  <c r="F1464" i="7"/>
  <c r="N1464" i="7"/>
  <c r="J1464" i="7"/>
  <c r="L1464" i="7"/>
  <c r="A1452" i="7"/>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T1458" i="8"/>
  <c r="N1458" i="8" s="1"/>
  <c r="P1414" i="7"/>
  <c r="J1414" i="7"/>
  <c r="H1414" i="7"/>
  <c r="F1414" i="7"/>
  <c r="L1414" i="7"/>
  <c r="N1414" i="7"/>
  <c r="A1402" i="7"/>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W1410" i="7"/>
  <c r="T1426" i="7"/>
  <c r="H1426" i="7" s="1"/>
  <c r="R1599" i="7" s="1"/>
  <c r="F1415" i="5"/>
  <c r="F1414" i="5"/>
  <c r="N1414" i="5"/>
  <c r="P1415" i="5"/>
  <c r="L1414" i="5"/>
  <c r="P1414" i="5"/>
  <c r="H1414" i="5"/>
  <c r="N1415" i="5"/>
  <c r="J1415" i="5"/>
  <c r="H1415" i="5"/>
  <c r="A1402" i="5"/>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J1414" i="5"/>
  <c r="L1415" i="5"/>
  <c r="P1415" i="4"/>
  <c r="P1414" i="4"/>
  <c r="N1414" i="4"/>
  <c r="F1415" i="4"/>
  <c r="A1402" i="4"/>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F1414" i="4"/>
  <c r="H1414" i="4"/>
  <c r="N1415" i="4"/>
  <c r="L1414" i="4"/>
  <c r="J1414" i="4"/>
  <c r="L1415" i="4"/>
  <c r="H1415" i="4"/>
  <c r="J1415" i="4"/>
  <c r="T1408" i="8"/>
  <c r="N1408" i="8" s="1"/>
  <c r="J1415" i="8"/>
  <c r="P1414" i="8"/>
  <c r="N1414" i="8"/>
  <c r="F1414" i="8"/>
  <c r="L1415" i="8"/>
  <c r="A1402" i="8"/>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P1415" i="8"/>
  <c r="N1415" i="8"/>
  <c r="J1414" i="8"/>
  <c r="H1414" i="8"/>
  <c r="L1414" i="8"/>
  <c r="U1410" i="4"/>
  <c r="T1406" i="4"/>
  <c r="D1599" i="4" s="1"/>
  <c r="N1365" i="8"/>
  <c r="J1364" i="8"/>
  <c r="L1365" i="8"/>
  <c r="H1364" i="8"/>
  <c r="A1352" i="8"/>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N1364" i="8"/>
  <c r="L1364" i="8"/>
  <c r="P1364" i="8"/>
  <c r="F1364" i="8"/>
  <c r="J1365" i="8"/>
  <c r="P1365" i="8"/>
  <c r="T1376" i="7"/>
  <c r="H1376" i="7" s="1"/>
  <c r="R1597" i="7" s="1"/>
  <c r="W1360" i="7"/>
  <c r="P1364" i="7"/>
  <c r="A1352" i="7"/>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N1364" i="7"/>
  <c r="H1364" i="7"/>
  <c r="F1364" i="7"/>
  <c r="L1364" i="7"/>
  <c r="J1364" i="7"/>
  <c r="U1360" i="4"/>
  <c r="T1356" i="4"/>
  <c r="D1597" i="4" s="1"/>
  <c r="P1365" i="4"/>
  <c r="N1365" i="4"/>
  <c r="L1364" i="4"/>
  <c r="L1365" i="4"/>
  <c r="J1364" i="4"/>
  <c r="J1365" i="4"/>
  <c r="H1364" i="4"/>
  <c r="H1365" i="4"/>
  <c r="F1364" i="4"/>
  <c r="F1365" i="4"/>
  <c r="P1364" i="4"/>
  <c r="N1364" i="4"/>
  <c r="A1352" i="4"/>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T1358" i="8"/>
  <c r="N1358" i="8" s="1"/>
  <c r="A1352" i="5"/>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P1364" i="5"/>
  <c r="P1365" i="5"/>
  <c r="N1365" i="5"/>
  <c r="J1365" i="5"/>
  <c r="H1365" i="5"/>
  <c r="F1365" i="5"/>
  <c r="L1365" i="5"/>
  <c r="N1364" i="5"/>
  <c r="L1364" i="5"/>
  <c r="J1364" i="5"/>
  <c r="H1364" i="5"/>
  <c r="F1364" i="5"/>
  <c r="W1310" i="7"/>
  <c r="T1326" i="7"/>
  <c r="H1326" i="7" s="1"/>
  <c r="R1595" i="7" s="1"/>
  <c r="F1315" i="5"/>
  <c r="F1314" i="5"/>
  <c r="P1314" i="5"/>
  <c r="N1315" i="5"/>
  <c r="J1314" i="5"/>
  <c r="L1315" i="5"/>
  <c r="H1314" i="5"/>
  <c r="N1314" i="5"/>
  <c r="P1315" i="5"/>
  <c r="L1314" i="5"/>
  <c r="J1315" i="5"/>
  <c r="H1315" i="5"/>
  <c r="A1302" i="5"/>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P1315" i="4"/>
  <c r="P1314" i="4"/>
  <c r="L1315" i="4"/>
  <c r="A1302" i="4"/>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J1315" i="4"/>
  <c r="N1314" i="4"/>
  <c r="H1315" i="4"/>
  <c r="F1315" i="4"/>
  <c r="L1314" i="4"/>
  <c r="J1314" i="4"/>
  <c r="H1314" i="4"/>
  <c r="F1314" i="4"/>
  <c r="N1315" i="4"/>
  <c r="J1315" i="8"/>
  <c r="A1302" i="8"/>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P1315" i="8"/>
  <c r="N1315" i="8"/>
  <c r="L1315" i="8"/>
  <c r="P1314" i="8"/>
  <c r="L1314" i="8"/>
  <c r="J1314" i="8"/>
  <c r="H1314" i="8"/>
  <c r="F1314" i="8"/>
  <c r="N1314" i="8"/>
  <c r="P1314" i="7"/>
  <c r="A1302" i="7"/>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N1314" i="7"/>
  <c r="L1314" i="7"/>
  <c r="J1314" i="7"/>
  <c r="H1314" i="7"/>
  <c r="F1314" i="7"/>
  <c r="T1306" i="4"/>
  <c r="D1595" i="4" s="1"/>
  <c r="U1310" i="4"/>
  <c r="T1308" i="8"/>
  <c r="N1308" i="8" s="1"/>
  <c r="U1260" i="4"/>
  <c r="T1256" i="4"/>
  <c r="D1593" i="4" s="1"/>
  <c r="P1265" i="4"/>
  <c r="L1265" i="4"/>
  <c r="L1264" i="4"/>
  <c r="H1264" i="4"/>
  <c r="J1265" i="4"/>
  <c r="J1264" i="4"/>
  <c r="H1265" i="4"/>
  <c r="N1264" i="4"/>
  <c r="F1264" i="4"/>
  <c r="N1265" i="4"/>
  <c r="F1265" i="4"/>
  <c r="P1264" i="4"/>
  <c r="A1252" i="4"/>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T1258" i="8"/>
  <c r="N1258" i="8" s="1"/>
  <c r="J1265" i="8"/>
  <c r="F1264" i="8"/>
  <c r="N1265" i="8"/>
  <c r="L1265" i="8"/>
  <c r="P1264" i="8"/>
  <c r="P1265" i="8"/>
  <c r="N1264" i="8"/>
  <c r="L1264" i="8"/>
  <c r="J1264" i="8"/>
  <c r="H1264" i="8"/>
  <c r="A1252" i="8"/>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W1260" i="7"/>
  <c r="T1276" i="7"/>
  <c r="H1276" i="7" s="1"/>
  <c r="R1593" i="7" s="1"/>
  <c r="P1264" i="7"/>
  <c r="A1252" i="7"/>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N1264" i="7"/>
  <c r="L1264" i="7"/>
  <c r="J1264" i="7"/>
  <c r="H1264" i="7"/>
  <c r="F1264" i="7"/>
  <c r="F1265" i="5"/>
  <c r="F1264" i="5"/>
  <c r="P1264" i="5"/>
  <c r="N1264" i="5"/>
  <c r="P1265" i="5"/>
  <c r="L1264" i="5"/>
  <c r="L1265" i="5"/>
  <c r="J1265" i="5"/>
  <c r="H1265" i="5"/>
  <c r="A1252" i="5"/>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N1265" i="5"/>
  <c r="J1264" i="5"/>
  <c r="H1264" i="5"/>
  <c r="N1215" i="4"/>
  <c r="P1214" i="4"/>
  <c r="A1202" i="4"/>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F1215" i="4"/>
  <c r="F1214" i="4"/>
  <c r="L1215" i="4"/>
  <c r="H1214" i="4"/>
  <c r="H1215" i="4"/>
  <c r="P1215" i="4"/>
  <c r="N1214" i="4"/>
  <c r="L1214" i="4"/>
  <c r="J1215" i="4"/>
  <c r="J1214" i="4"/>
  <c r="P1215" i="5"/>
  <c r="N1214" i="5"/>
  <c r="L1215" i="5"/>
  <c r="J1214" i="5"/>
  <c r="J1215" i="5"/>
  <c r="H1214" i="5"/>
  <c r="A1202" i="5"/>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H1215" i="5"/>
  <c r="F1214" i="5"/>
  <c r="N1215" i="5"/>
  <c r="F1215" i="5"/>
  <c r="P1214" i="5"/>
  <c r="L1214" i="5"/>
  <c r="U1210" i="4"/>
  <c r="T1206" i="4"/>
  <c r="D1591" i="4" s="1"/>
  <c r="J1215" i="8"/>
  <c r="P1214" i="8"/>
  <c r="N1214" i="8"/>
  <c r="H1214" i="8"/>
  <c r="F1214" i="8"/>
  <c r="P1215" i="8"/>
  <c r="N1215" i="8"/>
  <c r="A1202" i="8"/>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L1214" i="8"/>
  <c r="J1214" i="8"/>
  <c r="L1215" i="8"/>
  <c r="T1226" i="7"/>
  <c r="H1226" i="7" s="1"/>
  <c r="R1591" i="7" s="1"/>
  <c r="W1210" i="7"/>
  <c r="N1214" i="7"/>
  <c r="L1214" i="7"/>
  <c r="J1214" i="7"/>
  <c r="H1214" i="7"/>
  <c r="P1214" i="7"/>
  <c r="F1214" i="7"/>
  <c r="A1202" i="7"/>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T1208" i="8"/>
  <c r="N1208" i="8" s="1"/>
  <c r="U1160" i="4"/>
  <c r="T1156" i="4"/>
  <c r="D1589" i="4" s="1"/>
  <c r="J1165" i="8"/>
  <c r="L1165" i="8"/>
  <c r="A1152" i="8"/>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P1164" i="8"/>
  <c r="N1164" i="8"/>
  <c r="N1165" i="8"/>
  <c r="L1164" i="8"/>
  <c r="J1164" i="8"/>
  <c r="H1164" i="8"/>
  <c r="F1164" i="8"/>
  <c r="P1165" i="8"/>
  <c r="T1176" i="7"/>
  <c r="H1176" i="7" s="1"/>
  <c r="R1589" i="7" s="1"/>
  <c r="W1160" i="7"/>
  <c r="N1164" i="7"/>
  <c r="A1152" i="7"/>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P1164" i="7"/>
  <c r="L1164" i="7"/>
  <c r="J1164" i="7"/>
  <c r="H1164" i="7"/>
  <c r="F1164" i="7"/>
  <c r="L1165" i="5"/>
  <c r="J1164" i="5"/>
  <c r="J1165" i="5"/>
  <c r="H1164" i="5"/>
  <c r="A1152" i="5"/>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P1164" i="5"/>
  <c r="N1164" i="5"/>
  <c r="L1164" i="5"/>
  <c r="P1165" i="5"/>
  <c r="F1164" i="5"/>
  <c r="N1165" i="5"/>
  <c r="H1165" i="5"/>
  <c r="F1165" i="5"/>
  <c r="N1165" i="4"/>
  <c r="P1164" i="4"/>
  <c r="A1152" i="4"/>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F1165" i="4"/>
  <c r="F1164" i="4"/>
  <c r="N1164" i="4"/>
  <c r="L1164" i="4"/>
  <c r="J1165" i="4"/>
  <c r="P1165" i="4"/>
  <c r="J1164" i="4"/>
  <c r="L1165" i="4"/>
  <c r="H1164" i="4"/>
  <c r="H1165" i="4"/>
  <c r="T1158" i="8"/>
  <c r="N1158" i="8" s="1"/>
  <c r="J1115" i="8"/>
  <c r="P1114" i="8"/>
  <c r="N1114" i="8"/>
  <c r="L1114" i="8"/>
  <c r="J1114" i="8"/>
  <c r="H1114" i="8"/>
  <c r="P1115" i="8"/>
  <c r="F1114" i="8"/>
  <c r="N1115" i="8"/>
  <c r="L1115" i="8"/>
  <c r="A1102" i="8"/>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L1115" i="5"/>
  <c r="J1114" i="5"/>
  <c r="J1115" i="5"/>
  <c r="H1114" i="5"/>
  <c r="A1102" i="5"/>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H1115" i="5"/>
  <c r="F1115" i="5"/>
  <c r="P1114" i="5"/>
  <c r="P1115" i="5"/>
  <c r="N1115" i="5"/>
  <c r="N1114" i="5"/>
  <c r="L1114" i="5"/>
  <c r="F1114" i="5"/>
  <c r="N1115" i="4"/>
  <c r="P1114" i="4"/>
  <c r="A1102" i="4"/>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F1115" i="4"/>
  <c r="F1114" i="4"/>
  <c r="H1115" i="4"/>
  <c r="P1115" i="4"/>
  <c r="L1115" i="4"/>
  <c r="J1114" i="4"/>
  <c r="H1114" i="4"/>
  <c r="J1115" i="4"/>
  <c r="N1114" i="4"/>
  <c r="L1114" i="4"/>
  <c r="T1106" i="4"/>
  <c r="D1587" i="4" s="1"/>
  <c r="U1110" i="4"/>
  <c r="T1126" i="7"/>
  <c r="H1126" i="7" s="1"/>
  <c r="R1587" i="7" s="1"/>
  <c r="W1110" i="7"/>
  <c r="N1114" i="7"/>
  <c r="L1114" i="7"/>
  <c r="J1114" i="7"/>
  <c r="H1114" i="7"/>
  <c r="F1114" i="7"/>
  <c r="P1114" i="7"/>
  <c r="A1102" i="7"/>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T1108" i="8"/>
  <c r="N1108" i="8" s="1"/>
  <c r="N1065" i="8"/>
  <c r="J1064" i="8"/>
  <c r="P1064" i="8"/>
  <c r="N1064" i="8"/>
  <c r="L1064" i="8"/>
  <c r="H1064" i="8"/>
  <c r="F1064" i="8"/>
  <c r="A1052" i="8"/>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P1065" i="8"/>
  <c r="L1065" i="8"/>
  <c r="J1065" i="8"/>
  <c r="T1076" i="7"/>
  <c r="H1076" i="7" s="1"/>
  <c r="R1585" i="7" s="1"/>
  <c r="W1060" i="7"/>
  <c r="P1064" i="7"/>
  <c r="L1064" i="7"/>
  <c r="H1064" i="7"/>
  <c r="A1052" i="7"/>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F1064" i="7"/>
  <c r="N1064" i="7"/>
  <c r="J1064" i="7"/>
  <c r="U1060" i="4"/>
  <c r="T1056" i="4"/>
  <c r="D1585" i="4" s="1"/>
  <c r="P1064" i="5"/>
  <c r="N1065" i="5"/>
  <c r="L1064" i="5"/>
  <c r="L1065" i="5"/>
  <c r="J1064" i="5"/>
  <c r="A1052" i="5"/>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N1064" i="5"/>
  <c r="H1064" i="5"/>
  <c r="F1064" i="5"/>
  <c r="P1065" i="5"/>
  <c r="J1065" i="5"/>
  <c r="F1065" i="5"/>
  <c r="H1065" i="5"/>
  <c r="P1065" i="4"/>
  <c r="H1065" i="4"/>
  <c r="F1064" i="4"/>
  <c r="A1052" i="4"/>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H1064" i="4"/>
  <c r="N1065" i="4"/>
  <c r="L1065" i="4"/>
  <c r="J1065" i="4"/>
  <c r="P1064" i="4"/>
  <c r="N1064" i="4"/>
  <c r="L1064" i="4"/>
  <c r="J1064" i="4"/>
  <c r="F1065" i="4"/>
  <c r="T1058" i="8"/>
  <c r="N1058" i="8" s="1"/>
  <c r="N1014" i="7"/>
  <c r="L1014" i="7"/>
  <c r="H1014" i="7"/>
  <c r="F1014" i="7"/>
  <c r="A1002" i="7"/>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P1014" i="7"/>
  <c r="J1014" i="7"/>
  <c r="T1006" i="4"/>
  <c r="D1583" i="4" s="1"/>
  <c r="U1010" i="4"/>
  <c r="T1026" i="7"/>
  <c r="H1026" i="7" s="1"/>
  <c r="R1583" i="7" s="1"/>
  <c r="W1010" i="7"/>
  <c r="P1014" i="8"/>
  <c r="N1014" i="8"/>
  <c r="L1014" i="8"/>
  <c r="J1014" i="8"/>
  <c r="H1014" i="8"/>
  <c r="P1015" i="8"/>
  <c r="L1015" i="8"/>
  <c r="J1015" i="8"/>
  <c r="F1014" i="8"/>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N1015" i="8"/>
  <c r="A1002" i="5"/>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N1014" i="5"/>
  <c r="N1015" i="5"/>
  <c r="P1015" i="5"/>
  <c r="L1014" i="5"/>
  <c r="J1014" i="5"/>
  <c r="H1014" i="5"/>
  <c r="P1014" i="5"/>
  <c r="F1014" i="5"/>
  <c r="L1015" i="5"/>
  <c r="H1015" i="5"/>
  <c r="J1015" i="5"/>
  <c r="F1015" i="5"/>
  <c r="L1015" i="4"/>
  <c r="N1014" i="4"/>
  <c r="F1015" i="4"/>
  <c r="F1014" i="4"/>
  <c r="J1015" i="4"/>
  <c r="H1015" i="4"/>
  <c r="L1014" i="4"/>
  <c r="A1002" i="4"/>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P1015" i="4"/>
  <c r="J1014" i="4"/>
  <c r="H1014" i="4"/>
  <c r="N1015" i="4"/>
  <c r="P1014" i="4"/>
  <c r="T1008" i="8"/>
  <c r="N1008" i="8" s="1"/>
  <c r="N964" i="8"/>
  <c r="L965" i="8"/>
  <c r="J964" i="8"/>
  <c r="F964" i="8"/>
  <c r="A952" i="8"/>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N965" i="8"/>
  <c r="J965" i="8"/>
  <c r="P964" i="8"/>
  <c r="L964" i="8"/>
  <c r="H964" i="8"/>
  <c r="P965" i="8"/>
  <c r="T976" i="7"/>
  <c r="H976" i="7" s="1"/>
  <c r="R1581" i="7" s="1"/>
  <c r="W960" i="7"/>
  <c r="N964" i="7"/>
  <c r="J964" i="7"/>
  <c r="P964" i="7"/>
  <c r="L964" i="7"/>
  <c r="H964" i="7"/>
  <c r="A952" i="7"/>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F964" i="7"/>
  <c r="T956" i="4"/>
  <c r="D1581" i="4" s="1"/>
  <c r="U960" i="4"/>
  <c r="P964" i="5"/>
  <c r="A952" i="5"/>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P965" i="5"/>
  <c r="L964" i="5"/>
  <c r="J964" i="5"/>
  <c r="N965" i="5"/>
  <c r="F964" i="5"/>
  <c r="J965" i="5"/>
  <c r="H965" i="5"/>
  <c r="F965" i="5"/>
  <c r="L965" i="5"/>
  <c r="N964" i="5"/>
  <c r="H964" i="5"/>
  <c r="N965" i="4"/>
  <c r="P964" i="4"/>
  <c r="A952" i="4"/>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P965" i="4"/>
  <c r="L964" i="4"/>
  <c r="J965" i="4"/>
  <c r="H964" i="4"/>
  <c r="F965" i="4"/>
  <c r="F964" i="4"/>
  <c r="N964" i="4"/>
  <c r="J964" i="4"/>
  <c r="L965" i="4"/>
  <c r="H965" i="4"/>
  <c r="T958" i="8"/>
  <c r="N958" i="8" s="1"/>
  <c r="P914" i="7"/>
  <c r="L914" i="7"/>
  <c r="J914" i="7"/>
  <c r="N914" i="7"/>
  <c r="H914" i="7"/>
  <c r="F914" i="7"/>
  <c r="A902" i="7"/>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P914" i="5"/>
  <c r="P915" i="5"/>
  <c r="N914" i="5"/>
  <c r="L914" i="5"/>
  <c r="J914" i="5"/>
  <c r="A902" i="5"/>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L915" i="5"/>
  <c r="J915" i="5"/>
  <c r="H915" i="5"/>
  <c r="F915" i="5"/>
  <c r="H914" i="5"/>
  <c r="F914" i="5"/>
  <c r="N915" i="5"/>
  <c r="P915" i="4"/>
  <c r="H915" i="4"/>
  <c r="F914" i="4"/>
  <c r="F915" i="4"/>
  <c r="P914" i="4"/>
  <c r="N914" i="4"/>
  <c r="L915" i="4"/>
  <c r="J915" i="4"/>
  <c r="A902" i="4"/>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J914" i="4"/>
  <c r="N915" i="4"/>
  <c r="L914" i="4"/>
  <c r="H914" i="4"/>
  <c r="N915" i="8"/>
  <c r="J914" i="8"/>
  <c r="L915" i="8"/>
  <c r="J915" i="8"/>
  <c r="A902" i="8"/>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F914" i="8"/>
  <c r="P915" i="8"/>
  <c r="P914" i="8"/>
  <c r="N914" i="8"/>
  <c r="L914" i="8"/>
  <c r="H914" i="8"/>
  <c r="U910" i="4"/>
  <c r="T906" i="4"/>
  <c r="D1579" i="4" s="1"/>
  <c r="T908" i="8"/>
  <c r="N908" i="8" s="1"/>
  <c r="W910" i="7"/>
  <c r="T926" i="7"/>
  <c r="H926" i="7" s="1"/>
  <c r="R1579" i="7" s="1"/>
  <c r="J865" i="8"/>
  <c r="N864" i="8"/>
  <c r="L864" i="8"/>
  <c r="A852" i="8"/>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J864" i="8"/>
  <c r="H864" i="8"/>
  <c r="F864" i="8"/>
  <c r="N865" i="8"/>
  <c r="L865" i="8"/>
  <c r="P864" i="8"/>
  <c r="P865" i="8"/>
  <c r="W860" i="7"/>
  <c r="T876" i="7"/>
  <c r="H876" i="7" s="1"/>
  <c r="R1577" i="7" s="1"/>
  <c r="P864" i="7"/>
  <c r="H864" i="7"/>
  <c r="F864" i="7"/>
  <c r="A852" i="7"/>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J864" i="7"/>
  <c r="N864" i="7"/>
  <c r="L864" i="7"/>
  <c r="F865" i="5"/>
  <c r="F864" i="5"/>
  <c r="P864" i="5"/>
  <c r="N864" i="5"/>
  <c r="P865" i="5"/>
  <c r="L864" i="5"/>
  <c r="J864" i="5"/>
  <c r="H864" i="5"/>
  <c r="N865" i="5"/>
  <c r="L865" i="5"/>
  <c r="J865" i="5"/>
  <c r="A852" i="5"/>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H865" i="5"/>
  <c r="P865" i="4"/>
  <c r="P864" i="4"/>
  <c r="N864" i="4"/>
  <c r="L864" i="4"/>
  <c r="J864" i="4"/>
  <c r="L865" i="4"/>
  <c r="A852" i="4"/>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J865" i="4"/>
  <c r="F864" i="4"/>
  <c r="N865" i="4"/>
  <c r="H865" i="4"/>
  <c r="F865" i="4"/>
  <c r="H864" i="4"/>
  <c r="T856" i="4"/>
  <c r="D1577" i="4" s="1"/>
  <c r="U860" i="4"/>
  <c r="T858" i="8"/>
  <c r="N858" i="8" s="1"/>
  <c r="J815" i="8"/>
  <c r="P814" i="8"/>
  <c r="L814" i="8"/>
  <c r="J814" i="8"/>
  <c r="H814" i="8"/>
  <c r="P815" i="8"/>
  <c r="N815" i="8"/>
  <c r="A802" i="8"/>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N814" i="8"/>
  <c r="F814" i="8"/>
  <c r="L815" i="8"/>
  <c r="T826" i="7"/>
  <c r="H826" i="7" s="1"/>
  <c r="R1575" i="7" s="1"/>
  <c r="W810" i="7"/>
  <c r="N814" i="7"/>
  <c r="L814" i="7"/>
  <c r="H814" i="7"/>
  <c r="F814" i="7"/>
  <c r="P814" i="7"/>
  <c r="A802" i="7"/>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J814" i="7"/>
  <c r="L815" i="5"/>
  <c r="J814" i="5"/>
  <c r="J815" i="5"/>
  <c r="H814" i="5"/>
  <c r="A802" i="5"/>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H815" i="5"/>
  <c r="F814" i="5"/>
  <c r="P815" i="5"/>
  <c r="N815" i="5"/>
  <c r="F815" i="5"/>
  <c r="P814" i="5"/>
  <c r="N814" i="5"/>
  <c r="L814" i="5"/>
  <c r="N815" i="4"/>
  <c r="P814" i="4"/>
  <c r="A802" i="4"/>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F815" i="4"/>
  <c r="F814" i="4"/>
  <c r="H815" i="4"/>
  <c r="L815" i="4"/>
  <c r="H814" i="4"/>
  <c r="J815" i="4"/>
  <c r="N814" i="4"/>
  <c r="L814" i="4"/>
  <c r="J814" i="4"/>
  <c r="P815" i="4"/>
  <c r="T806" i="4"/>
  <c r="D1575" i="4" s="1"/>
  <c r="U810" i="4"/>
  <c r="T808" i="8"/>
  <c r="N808" i="8" s="1"/>
  <c r="J765" i="8"/>
  <c r="P764" i="8"/>
  <c r="L764" i="8"/>
  <c r="J764" i="8"/>
  <c r="P765" i="8"/>
  <c r="N765" i="8"/>
  <c r="L765" i="8"/>
  <c r="H764" i="8"/>
  <c r="F764" i="8"/>
  <c r="N764" i="8"/>
  <c r="A752" i="8"/>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T776" i="7"/>
  <c r="H776" i="7" s="1"/>
  <c r="R1573" i="7" s="1"/>
  <c r="W760" i="7"/>
  <c r="L765" i="5"/>
  <c r="J764" i="5"/>
  <c r="J765" i="5"/>
  <c r="H764" i="5"/>
  <c r="A752" i="5"/>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H765" i="5"/>
  <c r="N765" i="5"/>
  <c r="F765" i="5"/>
  <c r="P764" i="5"/>
  <c r="N764" i="5"/>
  <c r="F764" i="5"/>
  <c r="P765" i="5"/>
  <c r="L764" i="5"/>
  <c r="N764" i="7"/>
  <c r="L764" i="7"/>
  <c r="H764" i="7"/>
  <c r="F764" i="7"/>
  <c r="P764" i="7"/>
  <c r="J764" i="7"/>
  <c r="A752" i="7"/>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N765" i="4"/>
  <c r="P764" i="4"/>
  <c r="A752" i="4"/>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F765" i="4"/>
  <c r="F764" i="4"/>
  <c r="H765" i="4"/>
  <c r="N764" i="4"/>
  <c r="L764" i="4"/>
  <c r="J765" i="4"/>
  <c r="J764" i="4"/>
  <c r="H764" i="4"/>
  <c r="L765" i="4"/>
  <c r="P765" i="4"/>
  <c r="T758" i="8"/>
  <c r="N758" i="8" s="1"/>
  <c r="T756" i="4"/>
  <c r="D1573" i="4" s="1"/>
  <c r="U760" i="4"/>
  <c r="A702" i="8"/>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L714" i="8"/>
  <c r="J714" i="8"/>
  <c r="P715" i="8"/>
  <c r="H714" i="8"/>
  <c r="J715" i="8"/>
  <c r="P714" i="8"/>
  <c r="N714" i="8"/>
  <c r="F714" i="8"/>
  <c r="N715" i="8"/>
  <c r="L715" i="8"/>
  <c r="T726" i="7"/>
  <c r="H726" i="7" s="1"/>
  <c r="R1571" i="7" s="1"/>
  <c r="W710" i="7"/>
  <c r="P714" i="7"/>
  <c r="N714" i="7"/>
  <c r="J714" i="7"/>
  <c r="H714" i="7"/>
  <c r="F714" i="7"/>
  <c r="L714" i="7"/>
  <c r="A702" i="7"/>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U710" i="4"/>
  <c r="T706" i="4"/>
  <c r="D1571" i="4" s="1"/>
  <c r="A702" i="5"/>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N714" i="5"/>
  <c r="H714" i="5"/>
  <c r="P715" i="5"/>
  <c r="L714" i="5"/>
  <c r="L715" i="5"/>
  <c r="N715" i="5"/>
  <c r="J714" i="5"/>
  <c r="J715" i="5"/>
  <c r="H715" i="5"/>
  <c r="F715" i="5"/>
  <c r="P714" i="5"/>
  <c r="F714" i="5"/>
  <c r="P715" i="4"/>
  <c r="N715" i="4"/>
  <c r="P714" i="4"/>
  <c r="L714" i="4"/>
  <c r="L715" i="4"/>
  <c r="J714" i="4"/>
  <c r="J715" i="4"/>
  <c r="H714" i="4"/>
  <c r="N714" i="4"/>
  <c r="F714" i="4"/>
  <c r="H715" i="4"/>
  <c r="A702" i="4"/>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F715" i="4"/>
  <c r="T708" i="8"/>
  <c r="N708" i="8" s="1"/>
  <c r="P665" i="4"/>
  <c r="A652" i="4"/>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P664" i="4"/>
  <c r="H665" i="4"/>
  <c r="F665" i="4"/>
  <c r="N664" i="4"/>
  <c r="L664" i="4"/>
  <c r="J664" i="4"/>
  <c r="H664" i="4"/>
  <c r="N665" i="4"/>
  <c r="L665" i="4"/>
  <c r="J665" i="4"/>
  <c r="F664" i="4"/>
  <c r="P664" i="7"/>
  <c r="N664" i="7"/>
  <c r="L664" i="7"/>
  <c r="J664" i="7"/>
  <c r="H664" i="7"/>
  <c r="A652" i="7"/>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F664" i="7"/>
  <c r="U660" i="4"/>
  <c r="T656" i="4"/>
  <c r="D1569" i="4" s="1"/>
  <c r="J665" i="8"/>
  <c r="P664" i="8"/>
  <c r="N664" i="8"/>
  <c r="L664" i="8"/>
  <c r="J664" i="8"/>
  <c r="L665" i="8"/>
  <c r="H664" i="8"/>
  <c r="F664" i="8"/>
  <c r="A652" i="8"/>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P665" i="8"/>
  <c r="N665" i="8"/>
  <c r="T658" i="8"/>
  <c r="N658" i="8" s="1"/>
  <c r="W660" i="7"/>
  <c r="T676" i="7"/>
  <c r="H676" i="7" s="1"/>
  <c r="R1569" i="7" s="1"/>
  <c r="P665" i="5"/>
  <c r="N664" i="5"/>
  <c r="N665" i="5"/>
  <c r="L664" i="5"/>
  <c r="L665" i="5"/>
  <c r="J664" i="5"/>
  <c r="A652" i="5"/>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P664" i="5"/>
  <c r="H664" i="5"/>
  <c r="F664" i="5"/>
  <c r="J665" i="5"/>
  <c r="H665" i="5"/>
  <c r="F665" i="5"/>
  <c r="P615" i="4"/>
  <c r="A602" i="4"/>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N615" i="4"/>
  <c r="L614" i="4"/>
  <c r="L615" i="4"/>
  <c r="J614" i="4"/>
  <c r="J615" i="4"/>
  <c r="H614" i="4"/>
  <c r="H615" i="4"/>
  <c r="F614" i="4"/>
  <c r="P614" i="4"/>
  <c r="N614" i="4"/>
  <c r="F615" i="4"/>
  <c r="N614" i="8"/>
  <c r="L614" i="8"/>
  <c r="J614" i="8"/>
  <c r="H614" i="8"/>
  <c r="P615" i="8"/>
  <c r="F614" i="8"/>
  <c r="L615" i="8"/>
  <c r="J615" i="8"/>
  <c r="P614" i="8"/>
  <c r="A602" i="8"/>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N615" i="8"/>
  <c r="W610" i="7"/>
  <c r="T626" i="7"/>
  <c r="H626" i="7" s="1"/>
  <c r="R1567" i="7" s="1"/>
  <c r="U610" i="4"/>
  <c r="T606" i="4"/>
  <c r="D1567" i="4" s="1"/>
  <c r="P614" i="7"/>
  <c r="N614" i="7"/>
  <c r="L614" i="7"/>
  <c r="J614" i="7"/>
  <c r="H614" i="7"/>
  <c r="F614" i="7"/>
  <c r="A602" i="7"/>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N615" i="5"/>
  <c r="L614" i="5"/>
  <c r="L615" i="5"/>
  <c r="J614" i="5"/>
  <c r="A602" i="5"/>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P614" i="5"/>
  <c r="P615" i="5"/>
  <c r="J615" i="5"/>
  <c r="H615" i="5"/>
  <c r="F615" i="5"/>
  <c r="N614" i="5"/>
  <c r="H614" i="5"/>
  <c r="F614" i="5"/>
  <c r="T608" i="8"/>
  <c r="N608" i="8" s="1"/>
  <c r="N565" i="5"/>
  <c r="L564" i="5"/>
  <c r="L565" i="5"/>
  <c r="J564" i="5"/>
  <c r="A552" i="5"/>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P564" i="5"/>
  <c r="H565" i="5"/>
  <c r="F565" i="5"/>
  <c r="P565" i="5"/>
  <c r="J565" i="5"/>
  <c r="N564" i="5"/>
  <c r="H564" i="5"/>
  <c r="F564" i="5"/>
  <c r="P565" i="4"/>
  <c r="A552" i="4"/>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N565" i="4"/>
  <c r="L564" i="4"/>
  <c r="L565" i="4"/>
  <c r="J564" i="4"/>
  <c r="J565" i="4"/>
  <c r="H564" i="4"/>
  <c r="H565" i="4"/>
  <c r="F564" i="4"/>
  <c r="P564" i="4"/>
  <c r="F565" i="4"/>
  <c r="N564" i="4"/>
  <c r="T576" i="7"/>
  <c r="H576" i="7" s="1"/>
  <c r="R1565" i="7" s="1"/>
  <c r="W560" i="7"/>
  <c r="P564" i="7"/>
  <c r="N564" i="7"/>
  <c r="L564" i="7"/>
  <c r="J564" i="7"/>
  <c r="H564" i="7"/>
  <c r="F564" i="7"/>
  <c r="A552" i="7"/>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T558" i="8"/>
  <c r="N558" i="8" s="1"/>
  <c r="N564" i="8"/>
  <c r="L564" i="8"/>
  <c r="J564" i="8"/>
  <c r="H564" i="8"/>
  <c r="P565" i="8"/>
  <c r="F564" i="8"/>
  <c r="N565" i="8"/>
  <c r="P564" i="8"/>
  <c r="L565" i="8"/>
  <c r="J565" i="8"/>
  <c r="A552" i="8"/>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U560" i="4"/>
  <c r="T556" i="4"/>
  <c r="D1565" i="4" s="1"/>
  <c r="P514" i="8"/>
  <c r="N514" i="8"/>
  <c r="L514" i="8"/>
  <c r="A502" i="8"/>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J514" i="8"/>
  <c r="H514" i="8"/>
  <c r="P515" i="8"/>
  <c r="N515" i="8"/>
  <c r="J515" i="8"/>
  <c r="L515" i="8"/>
  <c r="F514" i="8"/>
  <c r="W510" i="7"/>
  <c r="T526" i="7"/>
  <c r="H526" i="7" s="1"/>
  <c r="R1563" i="7" s="1"/>
  <c r="P514" i="7"/>
  <c r="L514" i="7"/>
  <c r="J514" i="7"/>
  <c r="H514" i="7"/>
  <c r="F514" i="7"/>
  <c r="N514" i="7"/>
  <c r="A502" i="7"/>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U510" i="4"/>
  <c r="T506" i="4"/>
  <c r="D1563" i="4" s="1"/>
  <c r="P515" i="5"/>
  <c r="N514" i="5"/>
  <c r="L515" i="5"/>
  <c r="N515" i="5"/>
  <c r="L514" i="5"/>
  <c r="J514" i="5"/>
  <c r="A502" i="5"/>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J515" i="5"/>
  <c r="H514" i="5"/>
  <c r="H515" i="5"/>
  <c r="F515" i="5"/>
  <c r="P514" i="5"/>
  <c r="F514" i="5"/>
  <c r="P515" i="4"/>
  <c r="P514" i="4"/>
  <c r="A502" i="4"/>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N514" i="4"/>
  <c r="L514" i="4"/>
  <c r="F514" i="4"/>
  <c r="N515" i="4"/>
  <c r="J515" i="4"/>
  <c r="L515" i="4"/>
  <c r="H514" i="4"/>
  <c r="H515" i="4"/>
  <c r="F515" i="4"/>
  <c r="J514" i="4"/>
  <c r="T508" i="8"/>
  <c r="N508" i="8" s="1"/>
  <c r="N464" i="8"/>
  <c r="L464" i="8"/>
  <c r="J464" i="8"/>
  <c r="H464" i="8"/>
  <c r="P465" i="8"/>
  <c r="F464" i="8"/>
  <c r="L465" i="8"/>
  <c r="N465" i="8"/>
  <c r="J465" i="8"/>
  <c r="P464" i="8"/>
  <c r="A452" i="8"/>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W460" i="7"/>
  <c r="T476" i="7"/>
  <c r="H476" i="7" s="1"/>
  <c r="R1561" i="7" s="1"/>
  <c r="P464" i="7"/>
  <c r="N464" i="7"/>
  <c r="L464" i="7"/>
  <c r="J464" i="7"/>
  <c r="H464" i="7"/>
  <c r="F464" i="7"/>
  <c r="A452" i="7"/>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U460" i="4"/>
  <c r="T456" i="4"/>
  <c r="D1561" i="4" s="1"/>
  <c r="N465" i="5"/>
  <c r="L464" i="5"/>
  <c r="L465" i="5"/>
  <c r="J464" i="5"/>
  <c r="A452" i="5"/>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P464" i="5"/>
  <c r="J465" i="5"/>
  <c r="P465" i="5"/>
  <c r="H465" i="5"/>
  <c r="F465" i="5"/>
  <c r="N464" i="5"/>
  <c r="H464" i="5"/>
  <c r="F464" i="5"/>
  <c r="P465" i="4"/>
  <c r="A452" i="4"/>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N464" i="4"/>
  <c r="N465" i="4"/>
  <c r="L464" i="4"/>
  <c r="L465" i="4"/>
  <c r="J464" i="4"/>
  <c r="J465" i="4"/>
  <c r="H464" i="4"/>
  <c r="H465" i="4"/>
  <c r="F465" i="4"/>
  <c r="P464" i="4"/>
  <c r="F464" i="4"/>
  <c r="T458" i="8"/>
  <c r="N458" i="8" s="1"/>
  <c r="P414" i="8"/>
  <c r="L414" i="8"/>
  <c r="A402" i="8"/>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J414" i="8"/>
  <c r="H414" i="8"/>
  <c r="F414" i="8"/>
  <c r="N414" i="8"/>
  <c r="L415" i="8"/>
  <c r="P415" i="8"/>
  <c r="J415" i="8"/>
  <c r="N415" i="8"/>
  <c r="W410" i="7"/>
  <c r="T426" i="7"/>
  <c r="H426" i="7" s="1"/>
  <c r="R1559" i="7" s="1"/>
  <c r="P414" i="7"/>
  <c r="J414" i="7"/>
  <c r="H414" i="7"/>
  <c r="F414" i="7"/>
  <c r="L414" i="7"/>
  <c r="A402" i="7"/>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N414" i="7"/>
  <c r="U410" i="4"/>
  <c r="T406" i="4"/>
  <c r="D1559" i="4" s="1"/>
  <c r="P415" i="4"/>
  <c r="A402" i="4"/>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P414" i="4"/>
  <c r="H414" i="4"/>
  <c r="F414" i="4"/>
  <c r="L415" i="4"/>
  <c r="H415" i="4"/>
  <c r="N414" i="4"/>
  <c r="N415" i="4"/>
  <c r="J415" i="4"/>
  <c r="F415" i="4"/>
  <c r="J414" i="4"/>
  <c r="L414" i="4"/>
  <c r="T408" i="8"/>
  <c r="N408" i="8" s="1"/>
  <c r="P415" i="5"/>
  <c r="N414" i="5"/>
  <c r="N415" i="5"/>
  <c r="L414" i="5"/>
  <c r="L415" i="5"/>
  <c r="J414" i="5"/>
  <c r="A402" i="5"/>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J415" i="5"/>
  <c r="H414" i="5"/>
  <c r="F415" i="5"/>
  <c r="P414" i="5"/>
  <c r="H415" i="5"/>
  <c r="F414" i="5"/>
  <c r="T376" i="7"/>
  <c r="H376" i="7" s="1"/>
  <c r="R1557" i="7" s="1"/>
  <c r="W360" i="7"/>
  <c r="P364" i="7"/>
  <c r="N364" i="7"/>
  <c r="H364" i="7"/>
  <c r="F364" i="7"/>
  <c r="A352" i="7"/>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L364" i="7"/>
  <c r="J364" i="7"/>
  <c r="U360" i="4"/>
  <c r="T356" i="4"/>
  <c r="D1557" i="4" s="1"/>
  <c r="P365" i="4"/>
  <c r="P364" i="4"/>
  <c r="N365" i="4"/>
  <c r="N364" i="4"/>
  <c r="L365" i="4"/>
  <c r="L364" i="4"/>
  <c r="J365" i="4"/>
  <c r="J364" i="4"/>
  <c r="H364" i="4"/>
  <c r="F364" i="4"/>
  <c r="H365" i="4"/>
  <c r="F365" i="4"/>
  <c r="A352" i="4"/>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T358" i="8"/>
  <c r="N358" i="8" s="1"/>
  <c r="A352" i="8"/>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J364" i="8"/>
  <c r="N365" i="8"/>
  <c r="F364" i="8"/>
  <c r="P365" i="8"/>
  <c r="H364" i="8"/>
  <c r="L365" i="8"/>
  <c r="P364" i="8"/>
  <c r="N364" i="8"/>
  <c r="L364" i="8"/>
  <c r="J365" i="8"/>
  <c r="A352" i="5"/>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P365" i="5"/>
  <c r="L364" i="5"/>
  <c r="L365" i="5"/>
  <c r="H364" i="5"/>
  <c r="J365" i="5"/>
  <c r="F364" i="5"/>
  <c r="N365" i="5"/>
  <c r="J364" i="5"/>
  <c r="H365" i="5"/>
  <c r="F365" i="5"/>
  <c r="P364" i="5"/>
  <c r="N364" i="5"/>
  <c r="N315" i="8"/>
  <c r="J314" i="8"/>
  <c r="F314" i="8"/>
  <c r="P315" i="8"/>
  <c r="A302" i="8"/>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L315" i="8"/>
  <c r="J315" i="8"/>
  <c r="L314" i="8"/>
  <c r="P314" i="8"/>
  <c r="N314" i="8"/>
  <c r="H314" i="8"/>
  <c r="P314" i="7"/>
  <c r="L314" i="7"/>
  <c r="J314" i="7"/>
  <c r="N314" i="7"/>
  <c r="H314" i="7"/>
  <c r="F314" i="7"/>
  <c r="A302" i="7"/>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P314" i="5"/>
  <c r="P315" i="5"/>
  <c r="N314" i="5"/>
  <c r="J314" i="5"/>
  <c r="N315" i="5"/>
  <c r="H314" i="5"/>
  <c r="L315" i="5"/>
  <c r="F314" i="5"/>
  <c r="J315" i="5"/>
  <c r="H315" i="5"/>
  <c r="L314" i="5"/>
  <c r="A302" i="5"/>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F315" i="5"/>
  <c r="P315" i="4"/>
  <c r="H315" i="4"/>
  <c r="F314" i="4"/>
  <c r="F315" i="4"/>
  <c r="L315" i="4"/>
  <c r="J315" i="4"/>
  <c r="P314" i="4"/>
  <c r="N314" i="4"/>
  <c r="L314" i="4"/>
  <c r="A302" i="4"/>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J314" i="4"/>
  <c r="H314" i="4"/>
  <c r="N315" i="4"/>
  <c r="T326" i="7"/>
  <c r="H326" i="7" s="1"/>
  <c r="R1555" i="7" s="1"/>
  <c r="W310" i="7"/>
  <c r="T306" i="4"/>
  <c r="D1555" i="4" s="1"/>
  <c r="U310" i="4"/>
  <c r="T308" i="8"/>
  <c r="N308" i="8" s="1"/>
  <c r="L264" i="8"/>
  <c r="P265" i="8"/>
  <c r="H264" i="8"/>
  <c r="J264" i="8"/>
  <c r="N265" i="8"/>
  <c r="F264" i="8"/>
  <c r="L265" i="8"/>
  <c r="P264" i="8"/>
  <c r="A252" i="8"/>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N264" i="8"/>
  <c r="J265" i="8"/>
  <c r="T276" i="7"/>
  <c r="H276" i="7" s="1"/>
  <c r="R1553" i="7" s="1"/>
  <c r="W260" i="7"/>
  <c r="F265" i="5"/>
  <c r="F264" i="5"/>
  <c r="P264" i="5"/>
  <c r="N264" i="5"/>
  <c r="P265" i="5"/>
  <c r="L264" i="5"/>
  <c r="H264" i="5"/>
  <c r="L265" i="5"/>
  <c r="N265" i="5"/>
  <c r="J265" i="5"/>
  <c r="H265" i="5"/>
  <c r="A252" i="5"/>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J264" i="5"/>
  <c r="P265" i="4"/>
  <c r="F265" i="4"/>
  <c r="P264" i="4"/>
  <c r="H264" i="4"/>
  <c r="A252" i="4"/>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N264" i="4"/>
  <c r="L264" i="4"/>
  <c r="J264" i="4"/>
  <c r="N265" i="4"/>
  <c r="L265" i="4"/>
  <c r="J265" i="4"/>
  <c r="H265" i="4"/>
  <c r="F264" i="4"/>
  <c r="T258" i="8"/>
  <c r="N258" i="8" s="1"/>
  <c r="P264" i="7"/>
  <c r="L264" i="7"/>
  <c r="J264" i="7"/>
  <c r="H264" i="7"/>
  <c r="F264" i="7"/>
  <c r="A252" i="7"/>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N264" i="7"/>
  <c r="U260" i="4"/>
  <c r="T256" i="4"/>
  <c r="D1553" i="4" s="1"/>
  <c r="P214" i="7"/>
  <c r="A202" i="7"/>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L214" i="7"/>
  <c r="F214" i="7"/>
  <c r="N214" i="7"/>
  <c r="J214" i="7"/>
  <c r="H214" i="7"/>
  <c r="P215" i="5"/>
  <c r="N214" i="5"/>
  <c r="L215" i="5"/>
  <c r="J214" i="5"/>
  <c r="A202" i="5"/>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N215" i="5"/>
  <c r="L214" i="5"/>
  <c r="J215" i="5"/>
  <c r="H214" i="5"/>
  <c r="H215" i="5"/>
  <c r="F215" i="5"/>
  <c r="P214" i="5"/>
  <c r="F214" i="5"/>
  <c r="T208" i="8"/>
  <c r="N208" i="8" s="1"/>
  <c r="H214" i="8"/>
  <c r="A202" i="8"/>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F214" i="8"/>
  <c r="P215" i="8"/>
  <c r="L215" i="8"/>
  <c r="P214" i="8"/>
  <c r="J214" i="8"/>
  <c r="J215" i="8"/>
  <c r="N214" i="8"/>
  <c r="L214" i="8"/>
  <c r="N215" i="8"/>
  <c r="T226" i="7"/>
  <c r="H226" i="7" s="1"/>
  <c r="R1551" i="7" s="1"/>
  <c r="W210" i="7"/>
  <c r="T206" i="4"/>
  <c r="D1551" i="4" s="1"/>
  <c r="U210" i="4"/>
  <c r="P215" i="4"/>
  <c r="P214" i="4"/>
  <c r="A202" i="4"/>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N214" i="4"/>
  <c r="N215" i="4"/>
  <c r="L214" i="4"/>
  <c r="J214" i="4"/>
  <c r="H214" i="4"/>
  <c r="L215" i="4"/>
  <c r="J215" i="4"/>
  <c r="H215" i="4"/>
  <c r="F215" i="4"/>
  <c r="F214" i="4"/>
  <c r="W110" i="5"/>
  <c r="U155" i="5"/>
  <c r="W110" i="9"/>
  <c r="U155" i="9"/>
  <c r="U110" i="9"/>
  <c r="U153" i="9"/>
  <c r="T176" i="7"/>
  <c r="H176" i="7" s="1"/>
  <c r="R1549" i="7" s="1"/>
  <c r="W160" i="7"/>
  <c r="P164" i="7"/>
  <c r="A152" i="7"/>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J164" i="7"/>
  <c r="H164" i="7"/>
  <c r="F164" i="7"/>
  <c r="N164" i="7"/>
  <c r="L164" i="7"/>
  <c r="U110" i="7"/>
  <c r="U153" i="7"/>
  <c r="W110" i="4"/>
  <c r="U155" i="4"/>
  <c r="X110" i="8"/>
  <c r="U156" i="8"/>
  <c r="J165" i="4"/>
  <c r="J164" i="4"/>
  <c r="P164" i="4"/>
  <c r="A152" i="4"/>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N164" i="4"/>
  <c r="P165" i="4"/>
  <c r="L164" i="4"/>
  <c r="F165" i="4"/>
  <c r="F164" i="4"/>
  <c r="N165" i="4"/>
  <c r="H164" i="4"/>
  <c r="L165" i="4"/>
  <c r="H165" i="4"/>
  <c r="V110" i="9"/>
  <c r="U154" i="9"/>
  <c r="X110" i="7"/>
  <c r="U156" i="7"/>
  <c r="V110" i="8"/>
  <c r="U154" i="8"/>
  <c r="T108" i="7"/>
  <c r="N108" i="7" s="1"/>
  <c r="U161" i="7"/>
  <c r="A102" i="9"/>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F155" i="9"/>
  <c r="U110" i="5"/>
  <c r="U153" i="5"/>
  <c r="W110" i="8"/>
  <c r="U155" i="8"/>
  <c r="J165" i="8"/>
  <c r="N164" i="8"/>
  <c r="A152" i="8"/>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P164" i="8"/>
  <c r="L164" i="8"/>
  <c r="P165" i="8"/>
  <c r="N165" i="8"/>
  <c r="L165" i="8"/>
  <c r="J164" i="8"/>
  <c r="H164" i="8"/>
  <c r="F164" i="8"/>
  <c r="U160" i="4"/>
  <c r="T156" i="4"/>
  <c r="D1549" i="4" s="1"/>
  <c r="U110" i="8"/>
  <c r="U153" i="8"/>
  <c r="V110" i="4"/>
  <c r="U154" i="4"/>
  <c r="X110" i="5"/>
  <c r="U156" i="5"/>
  <c r="X110" i="9"/>
  <c r="U156" i="9"/>
  <c r="F165" i="5"/>
  <c r="F164" i="5"/>
  <c r="P164" i="5"/>
  <c r="J165" i="5"/>
  <c r="H165" i="5"/>
  <c r="L164" i="5"/>
  <c r="J164" i="5"/>
  <c r="H164" i="5"/>
  <c r="L165" i="5"/>
  <c r="A152" i="5"/>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N164" i="5"/>
  <c r="P165" i="5"/>
  <c r="N165" i="5"/>
  <c r="X110" i="4"/>
  <c r="U156" i="4"/>
  <c r="V110" i="5"/>
  <c r="U154" i="5"/>
  <c r="V110" i="7"/>
  <c r="U154" i="7"/>
  <c r="T158" i="8"/>
  <c r="N158" i="8" s="1"/>
  <c r="N115" i="8"/>
  <c r="J114" i="8"/>
  <c r="J115" i="8"/>
  <c r="P114" i="8"/>
  <c r="N114" i="8"/>
  <c r="A102" i="8"/>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L114" i="8"/>
  <c r="H114" i="8"/>
  <c r="F114" i="8"/>
  <c r="P115" i="8"/>
  <c r="L115" i="8"/>
  <c r="P114" i="7"/>
  <c r="L114" i="7"/>
  <c r="J114" i="7"/>
  <c r="A102" i="7"/>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N114" i="7"/>
  <c r="H114" i="7"/>
  <c r="F114" i="7"/>
  <c r="P114" i="5"/>
  <c r="P115" i="5"/>
  <c r="N114" i="5"/>
  <c r="N115" i="5"/>
  <c r="L114" i="5"/>
  <c r="J114" i="5"/>
  <c r="F115" i="5"/>
  <c r="H114" i="5"/>
  <c r="F114" i="5"/>
  <c r="L115" i="5"/>
  <c r="A102" i="5"/>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H115" i="5"/>
  <c r="J115" i="5"/>
  <c r="P115" i="4"/>
  <c r="F115" i="4"/>
  <c r="P114" i="4"/>
  <c r="J114" i="4"/>
  <c r="A102" i="4"/>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N115" i="4"/>
  <c r="L115" i="4"/>
  <c r="J115" i="4"/>
  <c r="N114" i="4"/>
  <c r="L114" i="4"/>
  <c r="H114" i="4"/>
  <c r="F114" i="4"/>
  <c r="H115" i="4"/>
  <c r="T106" i="4"/>
  <c r="D1547" i="4" s="1"/>
  <c r="U110" i="4"/>
  <c r="T108" i="8"/>
  <c r="N108" i="8" s="1"/>
  <c r="T126" i="7"/>
  <c r="H126" i="7" s="1"/>
  <c r="R1547" i="7" s="1"/>
  <c r="W110" i="7"/>
  <c r="V60" i="9"/>
  <c r="V60" i="7"/>
  <c r="T58" i="8"/>
  <c r="N58" i="8" s="1"/>
  <c r="H26" i="8"/>
  <c r="W60" i="7"/>
  <c r="T56" i="4"/>
  <c r="D1545" i="4" s="1"/>
  <c r="H76" i="5"/>
  <c r="A52" i="4"/>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X60" i="7"/>
  <c r="P64" i="5"/>
  <c r="F64" i="5"/>
  <c r="N64" i="5"/>
  <c r="L64" i="5"/>
  <c r="J64" i="5"/>
  <c r="H64" i="5"/>
  <c r="J65" i="5"/>
  <c r="P65" i="5"/>
  <c r="L65" i="5"/>
  <c r="H65" i="5"/>
  <c r="F65" i="5"/>
  <c r="N65" i="5"/>
  <c r="U60" i="8"/>
  <c r="P64" i="4"/>
  <c r="L64" i="4"/>
  <c r="N64" i="4"/>
  <c r="J64" i="4"/>
  <c r="F64" i="4"/>
  <c r="H64" i="4"/>
  <c r="P65" i="4"/>
  <c r="F65" i="4"/>
  <c r="L65" i="4"/>
  <c r="H65" i="4"/>
  <c r="J65" i="4"/>
  <c r="N65" i="4"/>
  <c r="U60" i="7"/>
  <c r="P64" i="7"/>
  <c r="N64" i="7"/>
  <c r="L64" i="7"/>
  <c r="F64" i="7"/>
  <c r="J64" i="7"/>
  <c r="H64" i="7"/>
  <c r="T58" i="7"/>
  <c r="N58" i="7" s="1"/>
  <c r="P64" i="8"/>
  <c r="L64" i="8"/>
  <c r="N64" i="8"/>
  <c r="J64" i="8"/>
  <c r="F64" i="8"/>
  <c r="H64" i="8"/>
  <c r="J65" i="8"/>
  <c r="P65" i="8"/>
  <c r="L65" i="8"/>
  <c r="N65" i="8"/>
  <c r="W60" i="4"/>
  <c r="A52" i="5"/>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U60" i="5"/>
  <c r="X60" i="4"/>
  <c r="W60" i="8"/>
  <c r="X60" i="5"/>
  <c r="X60" i="9"/>
  <c r="V60" i="5"/>
  <c r="X60" i="8"/>
  <c r="V60" i="8"/>
  <c r="V60" i="4"/>
  <c r="T76" i="7"/>
  <c r="H76" i="7" s="1"/>
  <c r="R1545" i="7" s="1"/>
  <c r="U60" i="4"/>
  <c r="A52" i="9"/>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W60" i="5"/>
  <c r="A52" i="8"/>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U60" i="9"/>
  <c r="W60" i="9"/>
  <c r="A52" i="7"/>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L101" i="7"/>
  <c r="H79" i="9"/>
  <c r="H80" i="9" s="1"/>
  <c r="B2" i="9"/>
  <c r="B3" i="9" s="1"/>
  <c r="B4" i="9" s="1"/>
  <c r="B5" i="9" s="1"/>
  <c r="B6" i="9" s="1"/>
  <c r="B7" i="9" s="1"/>
  <c r="B8" i="9" s="1"/>
  <c r="B9" i="9" s="1"/>
  <c r="B10" i="9" s="1"/>
  <c r="B11" i="9" s="1"/>
  <c r="B12" i="9" s="1"/>
  <c r="B13" i="9" s="1"/>
  <c r="B14" i="9" s="1"/>
  <c r="B15" i="9" s="1"/>
  <c r="B16" i="9" s="1"/>
  <c r="B17" i="9" s="1"/>
  <c r="B52" i="9"/>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L51" i="9"/>
  <c r="L51" i="8"/>
  <c r="B52" i="8"/>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L101" i="9"/>
  <c r="L101" i="5"/>
  <c r="L101" i="8"/>
  <c r="H79" i="8"/>
  <c r="H80" i="8" s="1"/>
  <c r="L101" i="4"/>
  <c r="H79" i="4"/>
  <c r="H80" i="4" s="1"/>
  <c r="B52" i="4"/>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H29" i="9"/>
  <c r="H29" i="7"/>
  <c r="H30" i="7" s="1"/>
  <c r="L51" i="7"/>
  <c r="J51" i="5"/>
  <c r="L50" i="5"/>
  <c r="L49" i="5"/>
  <c r="L48" i="5"/>
  <c r="L47" i="5"/>
  <c r="L46" i="5"/>
  <c r="L45" i="5"/>
  <c r="L44" i="5"/>
  <c r="L43" i="5"/>
  <c r="L42" i="5"/>
  <c r="L41" i="5"/>
  <c r="L40" i="5"/>
  <c r="L39" i="5"/>
  <c r="L38" i="5"/>
  <c r="L37" i="5"/>
  <c r="L36" i="5"/>
  <c r="L35" i="5"/>
  <c r="L34" i="5"/>
  <c r="L33" i="5"/>
  <c r="R15" i="5"/>
  <c r="Q1543" i="5" s="1"/>
  <c r="R14" i="5"/>
  <c r="P1543" i="5" s="1"/>
  <c r="X10" i="5"/>
  <c r="W10" i="5"/>
  <c r="V10" i="5"/>
  <c r="U10" i="5"/>
  <c r="G24" i="3"/>
  <c r="U10" i="4"/>
  <c r="X10" i="4"/>
  <c r="W10" i="4"/>
  <c r="V10" i="4"/>
  <c r="B18" i="9" l="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AD26" i="14"/>
  <c r="X26" i="14" s="1"/>
  <c r="P1539" i="7"/>
  <c r="C1537" i="5"/>
  <c r="C1403" i="7"/>
  <c r="C1303" i="8"/>
  <c r="C1103" i="7"/>
  <c r="C853" i="4"/>
  <c r="C803" i="8"/>
  <c r="C553" i="5"/>
  <c r="C503" i="7"/>
  <c r="C253" i="4"/>
  <c r="C203" i="8"/>
  <c r="C1403" i="5"/>
  <c r="C1303" i="4"/>
  <c r="C1253" i="8"/>
  <c r="C1103" i="5"/>
  <c r="C1053" i="7"/>
  <c r="C803" i="4"/>
  <c r="C753" i="8"/>
  <c r="C503" i="5"/>
  <c r="C453" i="7"/>
  <c r="C203" i="4"/>
  <c r="C153" i="8"/>
  <c r="C1537" i="9"/>
  <c r="C1253" i="4"/>
  <c r="C1053" i="5"/>
  <c r="C1003" i="7"/>
  <c r="C753" i="4"/>
  <c r="C703" i="8"/>
  <c r="C453" i="5"/>
  <c r="C403" i="7"/>
  <c r="C153" i="4"/>
  <c r="C103" i="8"/>
  <c r="C1453" i="5"/>
  <c r="C1453" i="8"/>
  <c r="C1203" i="8"/>
  <c r="C1003" i="5"/>
  <c r="C953" i="7"/>
  <c r="C703" i="4"/>
  <c r="C653" i="8"/>
  <c r="C403" i="5"/>
  <c r="C353" i="7"/>
  <c r="C103" i="4"/>
  <c r="C1153" i="8"/>
  <c r="C903" i="5"/>
  <c r="C853" i="7"/>
  <c r="C603" i="4"/>
  <c r="C553" i="8"/>
  <c r="C303" i="5"/>
  <c r="C253" i="7"/>
  <c r="C1537" i="7"/>
  <c r="C1453" i="7"/>
  <c r="C1453" i="4"/>
  <c r="C1403" i="8"/>
  <c r="C1303" i="5"/>
  <c r="C1303" i="7"/>
  <c r="C1153" i="4"/>
  <c r="C1103" i="8"/>
  <c r="C853" i="5"/>
  <c r="C803" i="7"/>
  <c r="C553" i="4"/>
  <c r="C503" i="8"/>
  <c r="C253" i="5"/>
  <c r="C203" i="7"/>
  <c r="C1253" i="7"/>
  <c r="C1103" i="4"/>
  <c r="C1053" i="8"/>
  <c r="C803" i="5"/>
  <c r="C753" i="7"/>
  <c r="C503" i="4"/>
  <c r="C453" i="8"/>
  <c r="C203" i="5"/>
  <c r="C153" i="7"/>
  <c r="C1253" i="5"/>
  <c r="C1053" i="4"/>
  <c r="C1003" i="8"/>
  <c r="C753" i="5"/>
  <c r="C453" i="4"/>
  <c r="C403" i="8"/>
  <c r="C153" i="5"/>
  <c r="C103" i="7"/>
  <c r="C1537" i="8"/>
  <c r="C1353" i="5"/>
  <c r="C1353" i="7"/>
  <c r="C1203" i="4"/>
  <c r="C953" i="5"/>
  <c r="C903" i="7"/>
  <c r="C653" i="4"/>
  <c r="C603" i="8"/>
  <c r="C353" i="5"/>
  <c r="C303" i="7"/>
  <c r="C703" i="7"/>
  <c r="C1403" i="4"/>
  <c r="C553" i="7"/>
  <c r="C953" i="8"/>
  <c r="C953" i="4"/>
  <c r="C703" i="5"/>
  <c r="C403" i="4"/>
  <c r="C1153" i="7"/>
  <c r="C603" i="7"/>
  <c r="C1203" i="7"/>
  <c r="C1153" i="5"/>
  <c r="C1003" i="4"/>
  <c r="C253" i="8"/>
  <c r="C653" i="7"/>
  <c r="C603" i="5"/>
  <c r="C1203" i="5"/>
  <c r="C853" i="8"/>
  <c r="C303" i="8"/>
  <c r="C303" i="4"/>
  <c r="C653" i="5"/>
  <c r="C1353" i="8"/>
  <c r="C1353" i="4"/>
  <c r="C903" i="8"/>
  <c r="C903" i="4"/>
  <c r="C353" i="8"/>
  <c r="C353" i="4"/>
  <c r="C103" i="5"/>
  <c r="T1507" i="9"/>
  <c r="U1507" i="9" s="1"/>
  <c r="H79" i="5"/>
  <c r="H80" i="5" s="1"/>
  <c r="R1545" i="5"/>
  <c r="H29" i="8"/>
  <c r="R1543" i="8"/>
  <c r="P1539" i="8" s="1"/>
  <c r="H1507" i="8"/>
  <c r="T1534" i="8" s="1"/>
  <c r="H30" i="9"/>
  <c r="H1510" i="9"/>
  <c r="H1511" i="9" s="1"/>
  <c r="R1465" i="8"/>
  <c r="Q1601" i="8" s="1"/>
  <c r="H1507" i="7"/>
  <c r="R1415" i="5"/>
  <c r="Q1599" i="5" s="1"/>
  <c r="R1464" i="7"/>
  <c r="P1601" i="7" s="1"/>
  <c r="B1452" i="7"/>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H1479" i="7"/>
  <c r="R1464" i="8"/>
  <c r="P1601" i="8" s="1"/>
  <c r="R1464" i="4"/>
  <c r="P1601" i="4" s="1"/>
  <c r="R1464" i="5"/>
  <c r="P1601" i="5" s="1"/>
  <c r="R1465" i="4"/>
  <c r="Q1601" i="4" s="1"/>
  <c r="R1465" i="5"/>
  <c r="Q1601" i="5" s="1"/>
  <c r="R1414" i="5"/>
  <c r="P1599" i="5" s="1"/>
  <c r="R1365" i="8"/>
  <c r="Q1597" i="8" s="1"/>
  <c r="R1414" i="8"/>
  <c r="P1599" i="8" s="1"/>
  <c r="R1414" i="4"/>
  <c r="P1599" i="4" s="1"/>
  <c r="R1414" i="7"/>
  <c r="P1599" i="7" s="1"/>
  <c r="R1365" i="4"/>
  <c r="Q1597" i="4" s="1"/>
  <c r="H1429" i="7"/>
  <c r="H1430" i="7" s="1"/>
  <c r="B1402" i="7"/>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R1415" i="4"/>
  <c r="Q1599" i="4" s="1"/>
  <c r="R1415" i="8"/>
  <c r="Q1599" i="8" s="1"/>
  <c r="B1352" i="7"/>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H1379" i="7"/>
  <c r="H1380" i="7" s="1"/>
  <c r="R1364" i="8"/>
  <c r="P1597" i="8" s="1"/>
  <c r="R1365" i="5"/>
  <c r="Q1597" i="5" s="1"/>
  <c r="R1364" i="7"/>
  <c r="P1597" i="7" s="1"/>
  <c r="R1364" i="4"/>
  <c r="P1597" i="4" s="1"/>
  <c r="R1264" i="4"/>
  <c r="P1593" i="4" s="1"/>
  <c r="R1364" i="5"/>
  <c r="P1597" i="5" s="1"/>
  <c r="R1315" i="4"/>
  <c r="Q1595" i="4" s="1"/>
  <c r="R1314" i="7"/>
  <c r="P1595" i="7" s="1"/>
  <c r="R1315" i="8"/>
  <c r="Q1595" i="8" s="1"/>
  <c r="R1314" i="5"/>
  <c r="P1595" i="5" s="1"/>
  <c r="R1314" i="4"/>
  <c r="P1595" i="4" s="1"/>
  <c r="R1315" i="5"/>
  <c r="Q1595" i="5" s="1"/>
  <c r="R1314" i="8"/>
  <c r="P1595" i="8" s="1"/>
  <c r="H1329" i="7"/>
  <c r="H1330" i="7" s="1"/>
  <c r="B1302" i="7"/>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R1164" i="7"/>
  <c r="P1589" i="7" s="1"/>
  <c r="R1214" i="7"/>
  <c r="P1591" i="7" s="1"/>
  <c r="R1264" i="7"/>
  <c r="P1593" i="7" s="1"/>
  <c r="R1264" i="8"/>
  <c r="P1593" i="8" s="1"/>
  <c r="B1252" i="7"/>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H1279" i="7"/>
  <c r="H1280" i="7" s="1"/>
  <c r="R1265" i="8"/>
  <c r="Q1593" i="8" s="1"/>
  <c r="R1264" i="5"/>
  <c r="P1593" i="5" s="1"/>
  <c r="R914" i="7"/>
  <c r="P1579" i="7" s="1"/>
  <c r="R1215" i="5"/>
  <c r="Q1591" i="5" s="1"/>
  <c r="R1265" i="5"/>
  <c r="Q1593" i="5" s="1"/>
  <c r="R1265" i="4"/>
  <c r="Q1593" i="4" s="1"/>
  <c r="R1114" i="8"/>
  <c r="P1587" i="8" s="1"/>
  <c r="R1214" i="5"/>
  <c r="P1591" i="5" s="1"/>
  <c r="R1214" i="8"/>
  <c r="P1591" i="8" s="1"/>
  <c r="R1215" i="8"/>
  <c r="Q1591" i="8" s="1"/>
  <c r="R1214" i="4"/>
  <c r="P1591" i="4" s="1"/>
  <c r="R1165" i="5"/>
  <c r="Q1589" i="5" s="1"/>
  <c r="B1202" i="7"/>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H1229" i="7"/>
  <c r="H1230" i="7" s="1"/>
  <c r="R1215" i="4"/>
  <c r="Q1591" i="4" s="1"/>
  <c r="R964" i="7"/>
  <c r="P1581" i="7" s="1"/>
  <c r="R1164" i="8"/>
  <c r="P1589" i="8" s="1"/>
  <c r="R1164" i="5"/>
  <c r="P1589" i="5" s="1"/>
  <c r="R1164" i="4"/>
  <c r="P1589" i="4" s="1"/>
  <c r="R1165" i="4"/>
  <c r="Q1589" i="4" s="1"/>
  <c r="R1165" i="8"/>
  <c r="Q1589" i="8" s="1"/>
  <c r="B1152" i="7"/>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H1179" i="7"/>
  <c r="H1180" i="7" s="1"/>
  <c r="R1065" i="8"/>
  <c r="Q1585" i="8" s="1"/>
  <c r="R1114" i="5"/>
  <c r="P1587" i="5" s="1"/>
  <c r="R1114" i="7"/>
  <c r="P1587" i="7" s="1"/>
  <c r="R1114" i="4"/>
  <c r="P1587" i="4" s="1"/>
  <c r="B1102" i="7"/>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H1129" i="7"/>
  <c r="H1130" i="7" s="1"/>
  <c r="R1115" i="4"/>
  <c r="Q1587" i="4" s="1"/>
  <c r="R1115" i="5"/>
  <c r="Q1587" i="5" s="1"/>
  <c r="R1015" i="5"/>
  <c r="Q1583" i="5" s="1"/>
  <c r="R1065" i="4"/>
  <c r="Q1585" i="4" s="1"/>
  <c r="R1115" i="8"/>
  <c r="Q1587" i="8" s="1"/>
  <c r="B1052" i="7"/>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H1079" i="7"/>
  <c r="H1080" i="7" s="1"/>
  <c r="R1065" i="5"/>
  <c r="Q1585" i="5" s="1"/>
  <c r="R1064" i="5"/>
  <c r="P1585" i="5" s="1"/>
  <c r="R1064" i="8"/>
  <c r="P1585" i="8" s="1"/>
  <c r="R1064" i="7"/>
  <c r="P1585" i="7" s="1"/>
  <c r="R1064" i="4"/>
  <c r="P1585" i="4" s="1"/>
  <c r="R1014" i="8"/>
  <c r="P1583" i="8" s="1"/>
  <c r="R1014" i="5"/>
  <c r="P1583" i="5" s="1"/>
  <c r="R1014" i="7"/>
  <c r="P1583" i="7" s="1"/>
  <c r="R1014" i="4"/>
  <c r="P1583" i="4" s="1"/>
  <c r="R1015" i="4"/>
  <c r="Q1583" i="4" s="1"/>
  <c r="B1002" i="7"/>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H1029" i="7"/>
  <c r="H1030" i="7" s="1"/>
  <c r="R1015" i="8"/>
  <c r="Q1583" i="8" s="1"/>
  <c r="R914" i="4"/>
  <c r="P1579" i="4" s="1"/>
  <c r="H979" i="7"/>
  <c r="H980" i="7" s="1"/>
  <c r="B952" i="7"/>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R965" i="4"/>
  <c r="Q1581" i="4" s="1"/>
  <c r="R965" i="8"/>
  <c r="Q1581" i="8" s="1"/>
  <c r="R964" i="5"/>
  <c r="P1581" i="5" s="1"/>
  <c r="R965" i="5"/>
  <c r="Q1581" i="5" s="1"/>
  <c r="R964" i="8"/>
  <c r="P1581" i="8" s="1"/>
  <c r="R964" i="4"/>
  <c r="P1581" i="4" s="1"/>
  <c r="R814" i="8"/>
  <c r="P1575" i="8" s="1"/>
  <c r="R915" i="4"/>
  <c r="Q1579" i="4" s="1"/>
  <c r="R915" i="5"/>
  <c r="Q1579" i="5" s="1"/>
  <c r="R914" i="8"/>
  <c r="P1579" i="8" s="1"/>
  <c r="R914" i="5"/>
  <c r="P1579" i="5" s="1"/>
  <c r="B902" i="7"/>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H929" i="7"/>
  <c r="H930" i="7" s="1"/>
  <c r="R915" i="8"/>
  <c r="Q1579" i="8" s="1"/>
  <c r="R864" i="5"/>
  <c r="P1577" i="5" s="1"/>
  <c r="R864" i="7"/>
  <c r="P1577" i="7" s="1"/>
  <c r="R865" i="4"/>
  <c r="Q1577" i="4" s="1"/>
  <c r="R864" i="8"/>
  <c r="P1577" i="8" s="1"/>
  <c r="R864" i="4"/>
  <c r="P1577" i="4" s="1"/>
  <c r="R865" i="5"/>
  <c r="Q1577" i="5" s="1"/>
  <c r="R664" i="7"/>
  <c r="P1569" i="7" s="1"/>
  <c r="R714" i="4"/>
  <c r="P1571" i="4" s="1"/>
  <c r="R715" i="5"/>
  <c r="Q1571" i="5" s="1"/>
  <c r="R714" i="8"/>
  <c r="P1571" i="8" s="1"/>
  <c r="H879" i="7"/>
  <c r="H880" i="7" s="1"/>
  <c r="B852" i="7"/>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R865" i="8"/>
  <c r="Q1577" i="8" s="1"/>
  <c r="H829" i="7"/>
  <c r="H830" i="7" s="1"/>
  <c r="B802" i="7"/>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R815" i="5"/>
  <c r="Q1575" i="5" s="1"/>
  <c r="R814" i="7"/>
  <c r="P1575" i="7" s="1"/>
  <c r="R814" i="5"/>
  <c r="P1575" i="5" s="1"/>
  <c r="R814" i="4"/>
  <c r="P1575" i="4" s="1"/>
  <c r="R764" i="5"/>
  <c r="P1573" i="5" s="1"/>
  <c r="R815" i="4"/>
  <c r="Q1575" i="4" s="1"/>
  <c r="R815" i="8"/>
  <c r="Q1575" i="8" s="1"/>
  <c r="R765" i="5"/>
  <c r="Q1573" i="5" s="1"/>
  <c r="R764" i="8"/>
  <c r="P1573" i="8" s="1"/>
  <c r="R764" i="7"/>
  <c r="P1573" i="7" s="1"/>
  <c r="H779" i="7"/>
  <c r="H780" i="7" s="1"/>
  <c r="B752" i="7"/>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R764" i="4"/>
  <c r="P1573" i="4" s="1"/>
  <c r="R464" i="7"/>
  <c r="P1561" i="7" s="1"/>
  <c r="R614" i="7"/>
  <c r="P1567" i="7" s="1"/>
  <c r="R665" i="8"/>
  <c r="Q1569" i="8" s="1"/>
  <c r="R765" i="4"/>
  <c r="Q1573" i="4" s="1"/>
  <c r="R664" i="5"/>
  <c r="P1569" i="5" s="1"/>
  <c r="R765" i="8"/>
  <c r="Q1573" i="8" s="1"/>
  <c r="R715" i="4"/>
  <c r="Q1571" i="4" s="1"/>
  <c r="B702" i="7"/>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H729" i="7"/>
  <c r="H730" i="7" s="1"/>
  <c r="R715" i="8"/>
  <c r="Q1571" i="8" s="1"/>
  <c r="R714" i="5"/>
  <c r="P1571" i="5" s="1"/>
  <c r="R714" i="7"/>
  <c r="P1571" i="7" s="1"/>
  <c r="R565" i="8"/>
  <c r="Q1565" i="8" s="1"/>
  <c r="R564" i="7"/>
  <c r="P1565" i="7" s="1"/>
  <c r="B652" i="7"/>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H679" i="7"/>
  <c r="H680" i="7" s="1"/>
  <c r="R664" i="8"/>
  <c r="P1569" i="8" s="1"/>
  <c r="R665" i="4"/>
  <c r="Q1569" i="4" s="1"/>
  <c r="R465" i="8"/>
  <c r="Q1561" i="8" s="1"/>
  <c r="R614" i="5"/>
  <c r="P1567" i="5" s="1"/>
  <c r="R665" i="5"/>
  <c r="Q1569" i="5" s="1"/>
  <c r="R664" i="4"/>
  <c r="P1569" i="4" s="1"/>
  <c r="R614" i="8"/>
  <c r="P1567" i="8" s="1"/>
  <c r="R615" i="5"/>
  <c r="Q1567" i="5" s="1"/>
  <c r="R614" i="4"/>
  <c r="P1567" i="4" s="1"/>
  <c r="R615" i="8"/>
  <c r="Q1567" i="8" s="1"/>
  <c r="B602" i="7"/>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H629" i="7"/>
  <c r="H630" i="7" s="1"/>
  <c r="R315" i="8"/>
  <c r="Q1555" i="8" s="1"/>
  <c r="R514" i="8"/>
  <c r="P1563" i="8" s="1"/>
  <c r="R615" i="4"/>
  <c r="Q1567" i="4" s="1"/>
  <c r="R565" i="5"/>
  <c r="Q1565" i="5" s="1"/>
  <c r="R564" i="8"/>
  <c r="P1565" i="8" s="1"/>
  <c r="B552" i="7"/>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H579" i="7"/>
  <c r="H580" i="7" s="1"/>
  <c r="R564" i="4"/>
  <c r="P1565" i="4" s="1"/>
  <c r="R364" i="4"/>
  <c r="P1557" i="4" s="1"/>
  <c r="R565" i="4"/>
  <c r="Q1565" i="4" s="1"/>
  <c r="R564" i="5"/>
  <c r="P1565" i="5" s="1"/>
  <c r="R515" i="4"/>
  <c r="Q1563" i="4" s="1"/>
  <c r="R514" i="5"/>
  <c r="P1563" i="5" s="1"/>
  <c r="R515" i="5"/>
  <c r="Q1563" i="5" s="1"/>
  <c r="R515" i="8"/>
  <c r="Q1563" i="8" s="1"/>
  <c r="R514" i="7"/>
  <c r="P1563" i="7" s="1"/>
  <c r="R514" i="4"/>
  <c r="P1563" i="4" s="1"/>
  <c r="R464" i="4"/>
  <c r="P1561" i="4" s="1"/>
  <c r="B502" i="7"/>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H529" i="7"/>
  <c r="H530" i="7" s="1"/>
  <c r="R464" i="5"/>
  <c r="P1561" i="5" s="1"/>
  <c r="R465" i="4"/>
  <c r="Q1561" i="4" s="1"/>
  <c r="R465" i="5"/>
  <c r="Q1561" i="5" s="1"/>
  <c r="R464" i="8"/>
  <c r="P1561" i="8" s="1"/>
  <c r="R314" i="4"/>
  <c r="P1555" i="4" s="1"/>
  <c r="R365" i="5"/>
  <c r="Q1557" i="5" s="1"/>
  <c r="B452" i="7"/>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H479" i="7"/>
  <c r="H480" i="7" s="1"/>
  <c r="R414" i="7"/>
  <c r="P1559" i="7" s="1"/>
  <c r="R414" i="4"/>
  <c r="P1559" i="4" s="1"/>
  <c r="R415" i="5"/>
  <c r="Q1559" i="5" s="1"/>
  <c r="R415" i="8"/>
  <c r="Q1559" i="8" s="1"/>
  <c r="R414" i="8"/>
  <c r="P1559" i="8" s="1"/>
  <c r="R415" i="4"/>
  <c r="Q1559" i="4" s="1"/>
  <c r="R365" i="8"/>
  <c r="Q1557" i="8" s="1"/>
  <c r="R414" i="5"/>
  <c r="P1559" i="5" s="1"/>
  <c r="B402" i="7"/>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H429" i="7"/>
  <c r="H430" i="7" s="1"/>
  <c r="R364" i="7"/>
  <c r="P1557" i="7" s="1"/>
  <c r="R364" i="8"/>
  <c r="P1557" i="8" s="1"/>
  <c r="R365" i="4"/>
  <c r="Q1557" i="4" s="1"/>
  <c r="R364" i="5"/>
  <c r="P1557" i="5" s="1"/>
  <c r="R165" i="8"/>
  <c r="Q1549" i="8" s="1"/>
  <c r="R265" i="8"/>
  <c r="Q1553" i="8" s="1"/>
  <c r="B352" i="7"/>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H379" i="7"/>
  <c r="H380" i="7" s="1"/>
  <c r="R314" i="7"/>
  <c r="P1555" i="7" s="1"/>
  <c r="R314" i="8"/>
  <c r="P1555" i="8" s="1"/>
  <c r="B302" i="7"/>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H329" i="7"/>
  <c r="H330" i="7" s="1"/>
  <c r="R165" i="4"/>
  <c r="Q1549" i="4" s="1"/>
  <c r="R215" i="4"/>
  <c r="Q1551" i="4" s="1"/>
  <c r="R214" i="8"/>
  <c r="P1551" i="8" s="1"/>
  <c r="R314" i="5"/>
  <c r="P1555" i="5" s="1"/>
  <c r="R315" i="4"/>
  <c r="Q1555" i="4" s="1"/>
  <c r="R315" i="5"/>
  <c r="Q1555" i="5" s="1"/>
  <c r="H279" i="7"/>
  <c r="H280" i="7" s="1"/>
  <c r="B252" i="7"/>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R264" i="7"/>
  <c r="P1553" i="7" s="1"/>
  <c r="R264" i="8"/>
  <c r="P1553" i="8" s="1"/>
  <c r="R265" i="4"/>
  <c r="Q1553" i="4" s="1"/>
  <c r="R264" i="4"/>
  <c r="P1553" i="4" s="1"/>
  <c r="R264" i="5"/>
  <c r="P1553" i="5" s="1"/>
  <c r="R265" i="5"/>
  <c r="Q1553" i="5" s="1"/>
  <c r="W160" i="4"/>
  <c r="U205" i="4"/>
  <c r="X160" i="4"/>
  <c r="U206" i="4"/>
  <c r="V160" i="8"/>
  <c r="U204" i="8"/>
  <c r="U160" i="7"/>
  <c r="U203" i="7"/>
  <c r="W160" i="8"/>
  <c r="U205" i="8"/>
  <c r="X160" i="7"/>
  <c r="U206" i="7"/>
  <c r="B202" i="7"/>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H229" i="7"/>
  <c r="H230" i="7" s="1"/>
  <c r="X160" i="9"/>
  <c r="U206" i="9"/>
  <c r="V160" i="7"/>
  <c r="U204" i="7"/>
  <c r="U160" i="5"/>
  <c r="U203" i="5"/>
  <c r="V160" i="9"/>
  <c r="U204" i="9"/>
  <c r="U160" i="9"/>
  <c r="U203" i="9"/>
  <c r="A152" i="9"/>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F205" i="9"/>
  <c r="W160" i="9"/>
  <c r="U205" i="9"/>
  <c r="W160" i="5"/>
  <c r="U205" i="5"/>
  <c r="V160" i="4"/>
  <c r="U204" i="4"/>
  <c r="U160" i="8"/>
  <c r="U203" i="8"/>
  <c r="R214" i="5"/>
  <c r="P1551" i="5" s="1"/>
  <c r="R215" i="5"/>
  <c r="Q1551" i="5" s="1"/>
  <c r="R215" i="8"/>
  <c r="Q1551" i="8" s="1"/>
  <c r="X160" i="5"/>
  <c r="U206" i="5"/>
  <c r="X160" i="8"/>
  <c r="U206" i="8"/>
  <c r="R214" i="7"/>
  <c r="P1551" i="7" s="1"/>
  <c r="T158" i="7"/>
  <c r="N158" i="7" s="1"/>
  <c r="U211" i="7"/>
  <c r="R115" i="4"/>
  <c r="Q1547" i="4" s="1"/>
  <c r="R114" i="8"/>
  <c r="P1547" i="8" s="1"/>
  <c r="V160" i="5"/>
  <c r="U204" i="5"/>
  <c r="R164" i="4"/>
  <c r="P1549" i="4" s="1"/>
  <c r="R214" i="4"/>
  <c r="P1551" i="4" s="1"/>
  <c r="R164" i="5"/>
  <c r="P1549" i="5" s="1"/>
  <c r="R165" i="5"/>
  <c r="Q1549" i="5" s="1"/>
  <c r="R164" i="8"/>
  <c r="P1549" i="8" s="1"/>
  <c r="B152" i="7"/>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H179" i="7"/>
  <c r="H180" i="7" s="1"/>
  <c r="R164" i="7"/>
  <c r="P1549" i="7" s="1"/>
  <c r="B102" i="7"/>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H129" i="7"/>
  <c r="H130" i="7" s="1"/>
  <c r="R114" i="4"/>
  <c r="P1547" i="4" s="1"/>
  <c r="R114" i="5"/>
  <c r="P1547" i="5" s="1"/>
  <c r="R115" i="8"/>
  <c r="Q1547" i="8" s="1"/>
  <c r="R114" i="7"/>
  <c r="P1547" i="7" s="1"/>
  <c r="R115" i="5"/>
  <c r="Q1547" i="5" s="1"/>
  <c r="B52" i="5"/>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2" i="8"/>
  <c r="B3" i="8" s="1"/>
  <c r="B4" i="8" s="1"/>
  <c r="B5" i="8" s="1"/>
  <c r="B6" i="8" s="1"/>
  <c r="B7" i="8" s="1"/>
  <c r="B8" i="8" s="1"/>
  <c r="B9" i="8" s="1"/>
  <c r="B10" i="8" s="1"/>
  <c r="B11" i="8" s="1"/>
  <c r="B12" i="8" s="1"/>
  <c r="B13" i="8" s="1"/>
  <c r="B14" i="8" s="1"/>
  <c r="B15" i="8" s="1"/>
  <c r="B16" i="8" s="1"/>
  <c r="B17" i="8" s="1"/>
  <c r="H26" i="5"/>
  <c r="C53" i="4"/>
  <c r="C53" i="8"/>
  <c r="C3" i="4"/>
  <c r="C3" i="8"/>
  <c r="C53" i="7"/>
  <c r="C53" i="5"/>
  <c r="C1537" i="4"/>
  <c r="C3" i="7"/>
  <c r="C3" i="5"/>
  <c r="R64" i="7"/>
  <c r="P1545" i="7" s="1"/>
  <c r="R65" i="4"/>
  <c r="Q1545" i="4" s="1"/>
  <c r="R65" i="5"/>
  <c r="Q1545" i="5" s="1"/>
  <c r="R65" i="8"/>
  <c r="Q1545" i="8" s="1"/>
  <c r="R64" i="4"/>
  <c r="P1545" i="4" s="1"/>
  <c r="R64" i="8"/>
  <c r="P1545" i="8" s="1"/>
  <c r="R64" i="5"/>
  <c r="P1545" i="5" s="1"/>
  <c r="B2" i="7"/>
  <c r="B3" i="7" s="1"/>
  <c r="B4" i="7" s="1"/>
  <c r="B5" i="7" s="1"/>
  <c r="B6" i="7" s="1"/>
  <c r="B7" i="7" s="1"/>
  <c r="B8" i="7" s="1"/>
  <c r="B9" i="7" s="1"/>
  <c r="B10" i="7" s="1"/>
  <c r="B11" i="7" s="1"/>
  <c r="B12" i="7" s="1"/>
  <c r="B13" i="7" s="1"/>
  <c r="B14" i="7" s="1"/>
  <c r="B15" i="7" s="1"/>
  <c r="B16" i="7" s="1"/>
  <c r="B17" i="7" s="1"/>
  <c r="H79" i="7"/>
  <c r="H80" i="7" s="1"/>
  <c r="B52" i="7"/>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L51" i="5"/>
  <c r="T1534" i="7" l="1"/>
  <c r="F38" i="3"/>
  <c r="G38" i="3" s="1"/>
  <c r="AE78" i="14"/>
  <c r="Z78" i="14" s="1"/>
  <c r="B18" i="8"/>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AD25" i="14"/>
  <c r="X25" i="14" s="1"/>
  <c r="AD128" i="14"/>
  <c r="X128" i="14" s="1"/>
  <c r="T1507" i="7"/>
  <c r="U1507" i="7" s="1"/>
  <c r="H30" i="8"/>
  <c r="H1510" i="8"/>
  <c r="H1511" i="8" s="1"/>
  <c r="B2" i="5"/>
  <c r="B3" i="5" s="1"/>
  <c r="B4" i="5" s="1"/>
  <c r="B5" i="5" s="1"/>
  <c r="B6" i="5" s="1"/>
  <c r="B7" i="5" s="1"/>
  <c r="B8" i="5" s="1"/>
  <c r="B9" i="5" s="1"/>
  <c r="B10" i="5" s="1"/>
  <c r="B11" i="5" s="1"/>
  <c r="B12" i="5" s="1"/>
  <c r="B13" i="5" s="1"/>
  <c r="B14" i="5" s="1"/>
  <c r="B15" i="5" s="1"/>
  <c r="B16" i="5" s="1"/>
  <c r="B17" i="5" s="1"/>
  <c r="R1543" i="5"/>
  <c r="P1539" i="5" s="1"/>
  <c r="H1507" i="5"/>
  <c r="C48" i="3" s="1"/>
  <c r="T1507" i="8"/>
  <c r="U1507" i="8" s="1"/>
  <c r="H1480" i="7"/>
  <c r="H1510" i="7"/>
  <c r="H1511" i="7" s="1"/>
  <c r="W210" i="5"/>
  <c r="U255" i="5"/>
  <c r="W210" i="9"/>
  <c r="U255" i="9"/>
  <c r="X210" i="8"/>
  <c r="U256" i="8"/>
  <c r="X210" i="4"/>
  <c r="U256" i="4"/>
  <c r="T208" i="7"/>
  <c r="N208" i="7" s="1"/>
  <c r="U261" i="7"/>
  <c r="U210" i="9"/>
  <c r="U253" i="9"/>
  <c r="V210" i="9"/>
  <c r="U254" i="9"/>
  <c r="W210" i="8"/>
  <c r="U255" i="8"/>
  <c r="U210" i="5"/>
  <c r="U253" i="5"/>
  <c r="U210" i="7"/>
  <c r="U253" i="7"/>
  <c r="U210" i="8"/>
  <c r="U253" i="8"/>
  <c r="A202" i="9"/>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F255" i="9"/>
  <c r="V210" i="7"/>
  <c r="U254" i="7"/>
  <c r="X210" i="5"/>
  <c r="U256" i="5"/>
  <c r="V210" i="5"/>
  <c r="U254" i="5"/>
  <c r="X210" i="9"/>
  <c r="U256" i="9"/>
  <c r="V210" i="8"/>
  <c r="U254" i="8"/>
  <c r="V210" i="4"/>
  <c r="U254" i="4"/>
  <c r="X210" i="7"/>
  <c r="U256" i="7"/>
  <c r="W210" i="4"/>
  <c r="U255" i="4"/>
  <c r="H29" i="5"/>
  <c r="AC7" i="2"/>
  <c r="AB7" i="2"/>
  <c r="AA7" i="2"/>
  <c r="Z7" i="2"/>
  <c r="Y7" i="2"/>
  <c r="X7" i="2"/>
  <c r="W7" i="2"/>
  <c r="V7" i="2"/>
  <c r="U7" i="2"/>
  <c r="T7" i="2"/>
  <c r="S7" i="2"/>
  <c r="R7" i="2"/>
  <c r="Q7" i="2"/>
  <c r="P7" i="2"/>
  <c r="O7" i="2"/>
  <c r="N7" i="2"/>
  <c r="F33" i="3"/>
  <c r="A43" i="3" s="1"/>
  <c r="D32" i="3"/>
  <c r="A31" i="3"/>
  <c r="F4" i="2"/>
  <c r="F5" i="2" s="1"/>
  <c r="F6" i="2" s="1"/>
  <c r="F7" i="2" s="1"/>
  <c r="F8" i="2" s="1"/>
  <c r="F9" i="2" s="1"/>
  <c r="F10"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E5" i="2"/>
  <c r="D6" i="2"/>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 i="2"/>
  <c r="C4" i="2"/>
  <c r="E4" i="2" s="1"/>
  <c r="F3" i="3"/>
  <c r="B32" i="3" s="1"/>
  <c r="H33" i="3" s="1"/>
  <c r="D3" i="3"/>
  <c r="E33" i="3"/>
  <c r="E41" i="3"/>
  <c r="I170" i="14" s="1"/>
  <c r="R15" i="4"/>
  <c r="Q1543" i="4" s="1"/>
  <c r="R14" i="4"/>
  <c r="P1543" i="4" s="1"/>
  <c r="J51" i="4"/>
  <c r="L50" i="4"/>
  <c r="L49" i="4"/>
  <c r="L48" i="4"/>
  <c r="L47" i="4"/>
  <c r="L46" i="4"/>
  <c r="L45" i="4"/>
  <c r="L44" i="4"/>
  <c r="L43" i="4"/>
  <c r="L42" i="4"/>
  <c r="L41" i="4"/>
  <c r="L40" i="4"/>
  <c r="L39" i="4"/>
  <c r="L38" i="4"/>
  <c r="L37" i="4"/>
  <c r="L36" i="4"/>
  <c r="L35" i="4"/>
  <c r="L34" i="4"/>
  <c r="L33" i="4"/>
  <c r="H51" i="4"/>
  <c r="E45" i="2"/>
  <c r="E3" i="2"/>
  <c r="F36" i="2" l="1"/>
  <c r="F37" i="2" s="1"/>
  <c r="F38" i="2" s="1"/>
  <c r="F39" i="2" s="1"/>
  <c r="F40" i="2" s="1"/>
  <c r="F41" i="2" s="1"/>
  <c r="F42" i="2" s="1"/>
  <c r="F43" i="2" s="1"/>
  <c r="F44" i="2" s="1"/>
  <c r="T1496" i="4"/>
  <c r="U1496" i="4" s="1"/>
  <c r="T1490" i="4"/>
  <c r="U1490" i="4" s="1"/>
  <c r="T1484" i="4"/>
  <c r="U1484" i="4" s="1"/>
  <c r="T1448" i="5"/>
  <c r="U1448" i="5" s="1"/>
  <c r="T1442" i="5"/>
  <c r="U1442" i="5" s="1"/>
  <c r="T1436" i="5"/>
  <c r="U1436" i="5" s="1"/>
  <c r="T1445" i="7"/>
  <c r="U1445" i="7" s="1"/>
  <c r="T1439" i="7"/>
  <c r="U1439" i="7" s="1"/>
  <c r="T1433" i="7"/>
  <c r="U1433" i="7" s="1"/>
  <c r="T1447" i="8"/>
  <c r="U1447" i="8" s="1"/>
  <c r="T1441" i="8"/>
  <c r="U1441" i="8" s="1"/>
  <c r="T1435" i="8"/>
  <c r="U1435" i="8" s="1"/>
  <c r="T1449" i="9"/>
  <c r="U1449" i="9" s="1"/>
  <c r="T1443" i="9"/>
  <c r="U1443" i="9" s="1"/>
  <c r="T1437" i="9"/>
  <c r="U1437" i="9" s="1"/>
  <c r="T1395" i="4"/>
  <c r="U1395" i="4" s="1"/>
  <c r="T1389" i="4"/>
  <c r="U1389" i="4" s="1"/>
  <c r="T1383" i="4"/>
  <c r="U1383" i="4" s="1"/>
  <c r="T1347" i="5"/>
  <c r="U1347" i="5" s="1"/>
  <c r="T1341" i="5"/>
  <c r="U1341" i="5" s="1"/>
  <c r="T1335" i="5"/>
  <c r="U1335" i="5" s="1"/>
  <c r="T1350" i="7"/>
  <c r="U1350" i="7" s="1"/>
  <c r="T1344" i="7"/>
  <c r="U1344" i="7" s="1"/>
  <c r="T1338" i="7"/>
  <c r="U1338" i="7" s="1"/>
  <c r="T1346" i="8"/>
  <c r="U1346" i="8" s="1"/>
  <c r="T1340" i="8"/>
  <c r="U1340" i="8" s="1"/>
  <c r="T1334" i="8"/>
  <c r="U1334" i="8" s="1"/>
  <c r="T1348" i="9"/>
  <c r="U1348" i="9" s="1"/>
  <c r="T1342" i="9"/>
  <c r="U1342" i="9" s="1"/>
  <c r="T1336" i="9"/>
  <c r="U1336" i="9" s="1"/>
  <c r="T1300" i="4"/>
  <c r="U1300" i="4" s="1"/>
  <c r="T1294" i="4"/>
  <c r="U1294" i="4" s="1"/>
  <c r="T1288" i="4"/>
  <c r="U1288" i="4" s="1"/>
  <c r="T1246" i="5"/>
  <c r="U1246" i="5" s="1"/>
  <c r="T1240" i="5"/>
  <c r="U1240" i="5" s="1"/>
  <c r="T1234" i="5"/>
  <c r="U1234" i="5" s="1"/>
  <c r="T1249" i="7"/>
  <c r="U1249" i="7" s="1"/>
  <c r="T1243" i="7"/>
  <c r="U1243" i="7" s="1"/>
  <c r="T1237" i="7"/>
  <c r="U1237" i="7" s="1"/>
  <c r="T1245" i="8"/>
  <c r="U1245" i="8" s="1"/>
  <c r="T1239" i="8"/>
  <c r="U1239" i="8" s="1"/>
  <c r="T1233" i="8"/>
  <c r="U1233" i="8" s="1"/>
  <c r="T1247" i="9"/>
  <c r="U1247" i="9" s="1"/>
  <c r="T1241" i="9"/>
  <c r="U1241" i="9" s="1"/>
  <c r="T1235" i="9"/>
  <c r="U1235" i="9" s="1"/>
  <c r="T1199" i="4"/>
  <c r="U1199" i="4" s="1"/>
  <c r="T1193" i="4"/>
  <c r="U1193" i="4" s="1"/>
  <c r="T1187" i="4"/>
  <c r="U1187" i="4" s="1"/>
  <c r="T1145" i="5"/>
  <c r="U1145" i="5" s="1"/>
  <c r="T1139" i="5"/>
  <c r="U1139" i="5" s="1"/>
  <c r="T1133" i="5"/>
  <c r="U1133" i="5" s="1"/>
  <c r="T1148" i="7"/>
  <c r="U1148" i="7" s="1"/>
  <c r="T1142" i="7"/>
  <c r="U1142" i="7" s="1"/>
  <c r="T1136" i="7"/>
  <c r="U1136" i="7" s="1"/>
  <c r="T1150" i="8"/>
  <c r="U1150" i="8" s="1"/>
  <c r="T1144" i="8"/>
  <c r="U1144" i="8" s="1"/>
  <c r="T1138" i="8"/>
  <c r="U1138" i="8" s="1"/>
  <c r="T1146" i="9"/>
  <c r="U1146" i="9" s="1"/>
  <c r="T1140" i="9"/>
  <c r="U1140" i="9" s="1"/>
  <c r="T1134" i="9"/>
  <c r="U1134" i="9" s="1"/>
  <c r="T1500" i="4"/>
  <c r="U1500" i="4" s="1"/>
  <c r="T1494" i="4"/>
  <c r="U1494" i="4" s="1"/>
  <c r="T1488" i="4"/>
  <c r="U1488" i="4" s="1"/>
  <c r="T1446" i="5"/>
  <c r="U1446" i="5" s="1"/>
  <c r="T1440" i="5"/>
  <c r="U1440" i="5" s="1"/>
  <c r="T1434" i="5"/>
  <c r="U1434" i="5" s="1"/>
  <c r="T1449" i="7"/>
  <c r="U1449" i="7" s="1"/>
  <c r="T1443" i="7"/>
  <c r="U1443" i="7" s="1"/>
  <c r="T1437" i="7"/>
  <c r="U1437" i="7" s="1"/>
  <c r="T1445" i="8"/>
  <c r="U1445" i="8" s="1"/>
  <c r="T1439" i="8"/>
  <c r="U1439" i="8" s="1"/>
  <c r="T1433" i="8"/>
  <c r="U1433" i="8" s="1"/>
  <c r="T1447" i="9"/>
  <c r="U1447" i="9" s="1"/>
  <c r="T1441" i="9"/>
  <c r="U1441" i="9" s="1"/>
  <c r="T1435" i="9"/>
  <c r="U1435" i="9" s="1"/>
  <c r="T1399" i="4"/>
  <c r="U1399" i="4" s="1"/>
  <c r="T1393" i="4"/>
  <c r="U1393" i="4" s="1"/>
  <c r="T1387" i="4"/>
  <c r="U1387" i="4" s="1"/>
  <c r="T1345" i="5"/>
  <c r="U1345" i="5" s="1"/>
  <c r="T1339" i="5"/>
  <c r="U1339" i="5" s="1"/>
  <c r="T1333" i="5"/>
  <c r="U1333" i="5" s="1"/>
  <c r="T1348" i="7"/>
  <c r="U1348" i="7" s="1"/>
  <c r="T1342" i="7"/>
  <c r="U1342" i="7" s="1"/>
  <c r="T1336" i="7"/>
  <c r="U1336" i="7" s="1"/>
  <c r="T1350" i="8"/>
  <c r="U1350" i="8" s="1"/>
  <c r="T1344" i="8"/>
  <c r="U1344" i="8" s="1"/>
  <c r="T1338" i="8"/>
  <c r="U1338" i="8" s="1"/>
  <c r="T1346" i="9"/>
  <c r="U1346" i="9" s="1"/>
  <c r="T1340" i="9"/>
  <c r="U1340" i="9" s="1"/>
  <c r="T1334" i="9"/>
  <c r="U1334" i="9" s="1"/>
  <c r="T1298" i="4"/>
  <c r="U1298" i="4" s="1"/>
  <c r="T1292" i="4"/>
  <c r="U1292" i="4" s="1"/>
  <c r="T1286" i="4"/>
  <c r="U1286" i="4" s="1"/>
  <c r="T1250" i="5"/>
  <c r="U1250" i="5" s="1"/>
  <c r="T1244" i="5"/>
  <c r="U1244" i="5" s="1"/>
  <c r="T1238" i="5"/>
  <c r="U1238" i="5" s="1"/>
  <c r="T1247" i="7"/>
  <c r="U1247" i="7" s="1"/>
  <c r="T1241" i="7"/>
  <c r="U1241" i="7" s="1"/>
  <c r="T1235" i="7"/>
  <c r="U1235" i="7" s="1"/>
  <c r="T1249" i="8"/>
  <c r="U1249" i="8" s="1"/>
  <c r="T1243" i="8"/>
  <c r="U1243" i="8" s="1"/>
  <c r="T1237" i="8"/>
  <c r="U1237" i="8" s="1"/>
  <c r="T1245" i="9"/>
  <c r="U1245" i="9" s="1"/>
  <c r="T1239" i="9"/>
  <c r="U1239" i="9" s="1"/>
  <c r="T1233" i="9"/>
  <c r="U1233" i="9" s="1"/>
  <c r="T1197" i="4"/>
  <c r="U1197" i="4" s="1"/>
  <c r="T1191" i="4"/>
  <c r="U1191" i="4" s="1"/>
  <c r="T1185" i="4"/>
  <c r="U1185" i="4" s="1"/>
  <c r="T1149" i="5"/>
  <c r="U1149" i="5" s="1"/>
  <c r="T1143" i="5"/>
  <c r="U1143" i="5" s="1"/>
  <c r="T1137" i="5"/>
  <c r="U1137" i="5" s="1"/>
  <c r="T1146" i="7"/>
  <c r="U1146" i="7" s="1"/>
  <c r="T1140" i="7"/>
  <c r="U1140" i="7" s="1"/>
  <c r="T1134" i="7"/>
  <c r="U1134" i="7" s="1"/>
  <c r="T1148" i="8"/>
  <c r="U1148" i="8" s="1"/>
  <c r="T1142" i="8"/>
  <c r="U1142" i="8" s="1"/>
  <c r="T1136" i="8"/>
  <c r="U1136" i="8" s="1"/>
  <c r="T1150" i="9"/>
  <c r="U1150" i="9" s="1"/>
  <c r="T1144" i="9"/>
  <c r="U1144" i="9" s="1"/>
  <c r="T1138" i="9"/>
  <c r="U1138" i="9" s="1"/>
  <c r="T1449" i="5"/>
  <c r="U1449" i="5" s="1"/>
  <c r="T1448" i="8"/>
  <c r="U1448" i="8" s="1"/>
  <c r="T1446" i="9"/>
  <c r="U1446" i="9" s="1"/>
  <c r="T1439" i="9"/>
  <c r="U1439" i="9" s="1"/>
  <c r="T1388" i="4"/>
  <c r="U1388" i="4" s="1"/>
  <c r="T1344" i="5"/>
  <c r="U1344" i="5" s="1"/>
  <c r="T1337" i="5"/>
  <c r="U1337" i="5" s="1"/>
  <c r="T1349" i="9"/>
  <c r="U1349" i="9" s="1"/>
  <c r="T1297" i="4"/>
  <c r="U1297" i="4" s="1"/>
  <c r="T1290" i="4"/>
  <c r="U1290" i="4" s="1"/>
  <c r="T1283" i="4"/>
  <c r="U1283" i="4" s="1"/>
  <c r="T1239" i="5"/>
  <c r="U1239" i="5" s="1"/>
  <c r="T1246" i="7"/>
  <c r="U1246" i="7" s="1"/>
  <c r="T1239" i="7"/>
  <c r="U1239" i="7" s="1"/>
  <c r="T1238" i="8"/>
  <c r="U1238" i="8" s="1"/>
  <c r="T1244" i="9"/>
  <c r="U1244" i="9" s="1"/>
  <c r="T1237" i="9"/>
  <c r="U1237" i="9" s="1"/>
  <c r="T1200" i="4"/>
  <c r="U1200" i="4" s="1"/>
  <c r="T1149" i="7"/>
  <c r="U1149" i="7" s="1"/>
  <c r="T1147" i="8"/>
  <c r="U1147" i="8" s="1"/>
  <c r="T1140" i="8"/>
  <c r="U1140" i="8" s="1"/>
  <c r="T1133" i="8"/>
  <c r="U1133" i="8" s="1"/>
  <c r="T1139" i="9"/>
  <c r="U1139" i="9" s="1"/>
  <c r="T1496" i="5"/>
  <c r="U1496" i="5" s="1"/>
  <c r="T1490" i="5"/>
  <c r="U1490" i="5" s="1"/>
  <c r="T1484" i="5"/>
  <c r="U1484" i="5" s="1"/>
  <c r="T1499" i="7"/>
  <c r="U1499" i="7" s="1"/>
  <c r="T1493" i="7"/>
  <c r="U1493" i="7" s="1"/>
  <c r="T1487" i="7"/>
  <c r="U1487" i="7" s="1"/>
  <c r="T1495" i="8"/>
  <c r="U1495" i="8" s="1"/>
  <c r="T1489" i="8"/>
  <c r="U1489" i="8" s="1"/>
  <c r="T1483" i="8"/>
  <c r="U1483" i="8" s="1"/>
  <c r="T1497" i="9"/>
  <c r="U1497" i="9" s="1"/>
  <c r="T1491" i="9"/>
  <c r="U1491" i="9" s="1"/>
  <c r="T1485" i="9"/>
  <c r="U1485" i="9" s="1"/>
  <c r="T1499" i="4"/>
  <c r="U1499" i="4" s="1"/>
  <c r="T1492" i="4"/>
  <c r="U1492" i="4" s="1"/>
  <c r="T1485" i="4"/>
  <c r="U1485" i="4" s="1"/>
  <c r="T1441" i="5"/>
  <c r="U1441" i="5" s="1"/>
  <c r="T1448" i="7"/>
  <c r="U1448" i="7" s="1"/>
  <c r="T1441" i="7"/>
  <c r="U1441" i="7" s="1"/>
  <c r="T1434" i="7"/>
  <c r="U1434" i="7" s="1"/>
  <c r="T1440" i="8"/>
  <c r="U1440" i="8" s="1"/>
  <c r="T1446" i="4"/>
  <c r="U1446" i="4" s="1"/>
  <c r="T1440" i="4"/>
  <c r="U1440" i="4" s="1"/>
  <c r="T1434" i="4"/>
  <c r="U1434" i="4" s="1"/>
  <c r="T1398" i="5"/>
  <c r="U1398" i="5" s="1"/>
  <c r="T1392" i="5"/>
  <c r="U1392" i="5" s="1"/>
  <c r="T1386" i="5"/>
  <c r="U1386" i="5" s="1"/>
  <c r="T1395" i="7"/>
  <c r="U1395" i="7" s="1"/>
  <c r="T1389" i="7"/>
  <c r="U1389" i="7" s="1"/>
  <c r="T1383" i="7"/>
  <c r="U1383" i="7" s="1"/>
  <c r="T1397" i="8"/>
  <c r="U1397" i="8" s="1"/>
  <c r="T1391" i="8"/>
  <c r="U1391" i="8" s="1"/>
  <c r="T1385" i="8"/>
  <c r="U1385" i="8" s="1"/>
  <c r="T1399" i="9"/>
  <c r="U1399" i="9" s="1"/>
  <c r="T1393" i="9"/>
  <c r="U1393" i="9" s="1"/>
  <c r="T1387" i="9"/>
  <c r="U1387" i="9" s="1"/>
  <c r="T1343" i="7"/>
  <c r="U1343" i="7" s="1"/>
  <c r="T1349" i="8"/>
  <c r="U1349" i="8" s="1"/>
  <c r="T1342" i="8"/>
  <c r="U1342" i="8" s="1"/>
  <c r="T1335" i="8"/>
  <c r="U1335" i="8" s="1"/>
  <c r="T1341" i="9"/>
  <c r="U1341" i="9" s="1"/>
  <c r="T1348" i="4"/>
  <c r="U1348" i="4" s="1"/>
  <c r="T1342" i="4"/>
  <c r="U1342" i="4" s="1"/>
  <c r="T1336" i="4"/>
  <c r="U1336" i="4" s="1"/>
  <c r="T1300" i="5"/>
  <c r="U1300" i="5" s="1"/>
  <c r="T1294" i="5"/>
  <c r="U1294" i="5" s="1"/>
  <c r="T1288" i="5"/>
  <c r="U1288" i="5" s="1"/>
  <c r="T1297" i="7"/>
  <c r="U1297" i="7" s="1"/>
  <c r="T1291" i="7"/>
  <c r="U1291" i="7" s="1"/>
  <c r="T1285" i="7"/>
  <c r="U1285" i="7" s="1"/>
  <c r="T1299" i="8"/>
  <c r="U1299" i="8" s="1"/>
  <c r="T1293" i="8"/>
  <c r="U1293" i="8" s="1"/>
  <c r="T1287" i="8"/>
  <c r="U1287" i="8" s="1"/>
  <c r="T1295" i="9"/>
  <c r="U1295" i="9" s="1"/>
  <c r="T1289" i="9"/>
  <c r="U1289" i="9" s="1"/>
  <c r="T1283" i="9"/>
  <c r="U1283" i="9" s="1"/>
  <c r="T1250" i="4"/>
  <c r="U1250" i="4" s="1"/>
  <c r="T1244" i="4"/>
  <c r="U1244" i="4" s="1"/>
  <c r="T1238" i="4"/>
  <c r="U1238" i="4" s="1"/>
  <c r="T1196" i="5"/>
  <c r="U1196" i="5" s="1"/>
  <c r="T1190" i="5"/>
  <c r="U1190" i="5" s="1"/>
  <c r="T1184" i="5"/>
  <c r="U1184" i="5" s="1"/>
  <c r="T1483" i="5"/>
  <c r="U1483" i="5" s="1"/>
  <c r="T1495" i="7"/>
  <c r="U1495" i="7" s="1"/>
  <c r="T1496" i="8"/>
  <c r="U1496" i="8" s="1"/>
  <c r="T1496" i="9"/>
  <c r="U1496" i="9" s="1"/>
  <c r="T1483" i="9"/>
  <c r="U1483" i="9" s="1"/>
  <c r="T1446" i="7"/>
  <c r="U1446" i="7" s="1"/>
  <c r="T1438" i="7"/>
  <c r="U1438" i="7" s="1"/>
  <c r="T1443" i="8"/>
  <c r="U1443" i="8" s="1"/>
  <c r="T1448" i="9"/>
  <c r="U1448" i="9" s="1"/>
  <c r="T1440" i="9"/>
  <c r="U1440" i="9" s="1"/>
  <c r="T1447" i="4"/>
  <c r="U1447" i="4" s="1"/>
  <c r="T1397" i="5"/>
  <c r="U1397" i="5" s="1"/>
  <c r="T1384" i="5"/>
  <c r="U1384" i="5" s="1"/>
  <c r="T1391" i="7"/>
  <c r="U1391" i="7" s="1"/>
  <c r="T1398" i="8"/>
  <c r="U1398" i="8" s="1"/>
  <c r="T1398" i="9"/>
  <c r="U1398" i="9" s="1"/>
  <c r="T1385" i="9"/>
  <c r="U1385" i="9" s="1"/>
  <c r="T1392" i="4"/>
  <c r="U1392" i="4" s="1"/>
  <c r="T1348" i="5"/>
  <c r="U1348" i="5" s="1"/>
  <c r="T1340" i="5"/>
  <c r="U1340" i="5" s="1"/>
  <c r="T1337" i="9"/>
  <c r="U1337" i="9" s="1"/>
  <c r="T1344" i="4"/>
  <c r="U1344" i="4" s="1"/>
  <c r="T1288" i="7"/>
  <c r="U1288" i="7" s="1"/>
  <c r="T1295" i="8"/>
  <c r="U1295" i="8" s="1"/>
  <c r="T1296" i="9"/>
  <c r="U1296" i="9" s="1"/>
  <c r="T1243" i="5"/>
  <c r="U1243" i="5" s="1"/>
  <c r="T1238" i="7"/>
  <c r="U1238" i="7" s="1"/>
  <c r="T1244" i="8"/>
  <c r="U1244" i="8" s="1"/>
  <c r="T1236" i="8"/>
  <c r="U1236" i="8" s="1"/>
  <c r="T1242" i="9"/>
  <c r="U1242" i="9" s="1"/>
  <c r="T1234" i="9"/>
  <c r="U1234" i="9" s="1"/>
  <c r="T1241" i="4"/>
  <c r="U1241" i="4" s="1"/>
  <c r="T1192" i="5"/>
  <c r="U1192" i="5" s="1"/>
  <c r="T1199" i="7"/>
  <c r="U1199" i="7" s="1"/>
  <c r="T1193" i="7"/>
  <c r="U1193" i="7" s="1"/>
  <c r="T1187" i="7"/>
  <c r="U1187" i="7" s="1"/>
  <c r="T1195" i="8"/>
  <c r="U1195" i="8" s="1"/>
  <c r="T1189" i="8"/>
  <c r="U1189" i="8" s="1"/>
  <c r="T1183" i="8"/>
  <c r="U1183" i="8" s="1"/>
  <c r="T1197" i="9"/>
  <c r="U1197" i="9" s="1"/>
  <c r="T1191" i="9"/>
  <c r="U1191" i="9" s="1"/>
  <c r="T1185" i="9"/>
  <c r="U1185" i="9" s="1"/>
  <c r="T1184" i="4"/>
  <c r="U1184" i="4" s="1"/>
  <c r="T1147" i="7"/>
  <c r="U1147" i="7" s="1"/>
  <c r="T1145" i="8"/>
  <c r="U1145" i="8" s="1"/>
  <c r="T1137" i="8"/>
  <c r="U1137" i="8" s="1"/>
  <c r="T1135" i="9"/>
  <c r="U1135" i="9" s="1"/>
  <c r="T1149" i="4"/>
  <c r="U1149" i="4" s="1"/>
  <c r="T1143" i="4"/>
  <c r="U1143" i="4" s="1"/>
  <c r="T1137" i="4"/>
  <c r="U1137" i="4" s="1"/>
  <c r="T1095" i="5"/>
  <c r="U1095" i="5" s="1"/>
  <c r="T1089" i="5"/>
  <c r="U1089" i="5" s="1"/>
  <c r="T1083" i="5"/>
  <c r="U1083" i="5" s="1"/>
  <c r="T1095" i="4"/>
  <c r="U1095" i="4" s="1"/>
  <c r="T1089" i="4"/>
  <c r="U1089" i="4" s="1"/>
  <c r="T1083" i="4"/>
  <c r="U1083" i="4" s="1"/>
  <c r="T1047" i="5"/>
  <c r="U1047" i="5" s="1"/>
  <c r="T1041" i="5"/>
  <c r="U1041" i="5" s="1"/>
  <c r="T1035" i="5"/>
  <c r="U1035" i="5" s="1"/>
  <c r="T1050" i="7"/>
  <c r="U1050" i="7" s="1"/>
  <c r="T1044" i="7"/>
  <c r="U1044" i="7" s="1"/>
  <c r="T1038" i="7"/>
  <c r="U1038" i="7" s="1"/>
  <c r="T1046" i="8"/>
  <c r="U1046" i="8" s="1"/>
  <c r="T1040" i="8"/>
  <c r="U1040" i="8" s="1"/>
  <c r="T1034" i="8"/>
  <c r="U1034" i="8" s="1"/>
  <c r="T1048" i="9"/>
  <c r="U1048" i="9" s="1"/>
  <c r="T1042" i="9"/>
  <c r="U1042" i="9" s="1"/>
  <c r="T1036" i="9"/>
  <c r="U1036" i="9" s="1"/>
  <c r="T1000" i="4"/>
  <c r="U1000" i="4" s="1"/>
  <c r="T994" i="4"/>
  <c r="U994" i="4" s="1"/>
  <c r="T988" i="4"/>
  <c r="U988" i="4" s="1"/>
  <c r="T946" i="5"/>
  <c r="U946" i="5" s="1"/>
  <c r="T940" i="5"/>
  <c r="U940" i="5" s="1"/>
  <c r="T934" i="5"/>
  <c r="U934" i="5" s="1"/>
  <c r="T949" i="7"/>
  <c r="U949" i="7" s="1"/>
  <c r="T943" i="7"/>
  <c r="U943" i="7" s="1"/>
  <c r="T937" i="7"/>
  <c r="U937" i="7" s="1"/>
  <c r="T945" i="8"/>
  <c r="U945" i="8" s="1"/>
  <c r="T939" i="8"/>
  <c r="U939" i="8" s="1"/>
  <c r="T933" i="8"/>
  <c r="U933" i="8" s="1"/>
  <c r="T947" i="9"/>
  <c r="U947" i="9" s="1"/>
  <c r="T941" i="9"/>
  <c r="U941" i="9" s="1"/>
  <c r="T935" i="9"/>
  <c r="U935" i="9" s="1"/>
  <c r="T899" i="4"/>
  <c r="U899" i="4" s="1"/>
  <c r="T893" i="4"/>
  <c r="U893" i="4" s="1"/>
  <c r="T887" i="4"/>
  <c r="U887" i="4" s="1"/>
  <c r="T845" i="5"/>
  <c r="U845" i="5" s="1"/>
  <c r="T839" i="5"/>
  <c r="U839" i="5" s="1"/>
  <c r="T833" i="5"/>
  <c r="U833" i="5" s="1"/>
  <c r="T848" i="7"/>
  <c r="U848" i="7" s="1"/>
  <c r="T842" i="7"/>
  <c r="U842" i="7" s="1"/>
  <c r="T836" i="7"/>
  <c r="U836" i="7" s="1"/>
  <c r="T850" i="8"/>
  <c r="U850" i="8" s="1"/>
  <c r="T844" i="8"/>
  <c r="U844" i="8" s="1"/>
  <c r="T838" i="8"/>
  <c r="U838" i="8" s="1"/>
  <c r="T846" i="9"/>
  <c r="U846" i="9" s="1"/>
  <c r="T840" i="9"/>
  <c r="U840" i="9" s="1"/>
  <c r="T834" i="9"/>
  <c r="U834" i="9" s="1"/>
  <c r="T798" i="4"/>
  <c r="U798" i="4" s="1"/>
  <c r="T792" i="4"/>
  <c r="U792" i="4" s="1"/>
  <c r="T786" i="4"/>
  <c r="U786" i="4" s="1"/>
  <c r="T750" i="5"/>
  <c r="U750" i="5" s="1"/>
  <c r="T744" i="5"/>
  <c r="U744" i="5" s="1"/>
  <c r="T738" i="5"/>
  <c r="U738" i="5" s="1"/>
  <c r="T747" i="7"/>
  <c r="U747" i="7" s="1"/>
  <c r="T741" i="7"/>
  <c r="U741" i="7" s="1"/>
  <c r="T735" i="7"/>
  <c r="U735" i="7" s="1"/>
  <c r="T749" i="8"/>
  <c r="U749" i="8" s="1"/>
  <c r="T743" i="8"/>
  <c r="U743" i="8" s="1"/>
  <c r="T737" i="8"/>
  <c r="U737" i="8" s="1"/>
  <c r="T745" i="9"/>
  <c r="U745" i="9" s="1"/>
  <c r="T739" i="9"/>
  <c r="U739" i="9" s="1"/>
  <c r="T733" i="9"/>
  <c r="U733" i="9" s="1"/>
  <c r="T697" i="4"/>
  <c r="U697" i="4" s="1"/>
  <c r="T691" i="4"/>
  <c r="U691" i="4" s="1"/>
  <c r="T685" i="4"/>
  <c r="U685" i="4" s="1"/>
  <c r="T649" i="5"/>
  <c r="U649" i="5" s="1"/>
  <c r="T643" i="5"/>
  <c r="U643" i="5" s="1"/>
  <c r="T637" i="5"/>
  <c r="U637" i="5" s="1"/>
  <c r="T646" i="7"/>
  <c r="U646" i="7" s="1"/>
  <c r="T640" i="7"/>
  <c r="U640" i="7" s="1"/>
  <c r="T634" i="7"/>
  <c r="U634" i="7" s="1"/>
  <c r="T648" i="8"/>
  <c r="U648" i="8" s="1"/>
  <c r="T642" i="8"/>
  <c r="U642" i="8" s="1"/>
  <c r="T636" i="8"/>
  <c r="U636" i="8" s="1"/>
  <c r="T650" i="9"/>
  <c r="U650" i="9" s="1"/>
  <c r="T644" i="9"/>
  <c r="U644" i="9" s="1"/>
  <c r="T638" i="9"/>
  <c r="U638" i="9" s="1"/>
  <c r="T1489" i="5"/>
  <c r="U1489" i="5" s="1"/>
  <c r="T1488" i="7"/>
  <c r="U1488" i="7" s="1"/>
  <c r="T1489" i="9"/>
  <c r="U1489" i="9" s="1"/>
  <c r="T1443" i="5"/>
  <c r="U1443" i="5" s="1"/>
  <c r="T1435" i="5"/>
  <c r="U1435" i="5" s="1"/>
  <c r="T1450" i="8"/>
  <c r="U1450" i="8" s="1"/>
  <c r="T1433" i="4"/>
  <c r="U1433" i="4" s="1"/>
  <c r="T1390" i="5"/>
  <c r="U1390" i="5" s="1"/>
  <c r="T1397" i="7"/>
  <c r="U1397" i="7" s="1"/>
  <c r="T1384" i="7"/>
  <c r="U1384" i="7" s="1"/>
  <c r="T1384" i="8"/>
  <c r="U1384" i="8" s="1"/>
  <c r="T1391" i="9"/>
  <c r="U1391" i="9" s="1"/>
  <c r="T1384" i="4"/>
  <c r="U1384" i="4" s="1"/>
  <c r="T1349" i="7"/>
  <c r="U1349" i="7" s="1"/>
  <c r="T1341" i="7"/>
  <c r="U1341" i="7" s="1"/>
  <c r="T1334" i="7"/>
  <c r="U1334" i="7" s="1"/>
  <c r="T1347" i="8"/>
  <c r="U1347" i="8" s="1"/>
  <c r="T1339" i="8"/>
  <c r="U1339" i="8" s="1"/>
  <c r="T1344" i="9"/>
  <c r="U1344" i="9" s="1"/>
  <c r="T1350" i="4"/>
  <c r="U1350" i="4" s="1"/>
  <c r="T1337" i="4"/>
  <c r="U1337" i="4" s="1"/>
  <c r="T1287" i="5"/>
  <c r="U1287" i="5" s="1"/>
  <c r="T1294" i="7"/>
  <c r="U1294" i="7" s="1"/>
  <c r="T1288" i="8"/>
  <c r="U1288" i="8" s="1"/>
  <c r="T1295" i="4"/>
  <c r="U1295" i="4" s="1"/>
  <c r="T1287" i="4"/>
  <c r="U1287" i="4" s="1"/>
  <c r="T1235" i="5"/>
  <c r="U1235" i="5" s="1"/>
  <c r="T1245" i="7"/>
  <c r="U1245" i="7" s="1"/>
  <c r="T1249" i="9"/>
  <c r="U1249" i="9" s="1"/>
  <c r="T1247" i="4"/>
  <c r="U1247" i="4" s="1"/>
  <c r="T1234" i="4"/>
  <c r="U1234" i="4" s="1"/>
  <c r="T1198" i="5"/>
  <c r="U1198" i="5" s="1"/>
  <c r="T1185" i="5"/>
  <c r="U1185" i="5" s="1"/>
  <c r="T1198" i="4"/>
  <c r="U1198" i="4" s="1"/>
  <c r="T1147" i="5"/>
  <c r="U1147" i="5" s="1"/>
  <c r="T1140" i="5"/>
  <c r="U1140" i="5" s="1"/>
  <c r="T1139" i="7"/>
  <c r="U1139" i="7" s="1"/>
  <c r="T1149" i="9"/>
  <c r="U1149" i="9" s="1"/>
  <c r="T1142" i="9"/>
  <c r="U1142" i="9" s="1"/>
  <c r="T1100" i="7"/>
  <c r="U1100" i="7" s="1"/>
  <c r="T1094" i="7"/>
  <c r="U1094" i="7" s="1"/>
  <c r="T1088" i="7"/>
  <c r="U1088" i="7" s="1"/>
  <c r="T1096" i="8"/>
  <c r="U1096" i="8" s="1"/>
  <c r="T1090" i="8"/>
  <c r="U1090" i="8" s="1"/>
  <c r="T1084" i="8"/>
  <c r="U1084" i="8" s="1"/>
  <c r="T1098" i="9"/>
  <c r="U1098" i="9" s="1"/>
  <c r="T1092" i="9"/>
  <c r="U1092" i="9" s="1"/>
  <c r="T1086" i="9"/>
  <c r="U1086" i="9" s="1"/>
  <c r="T1050" i="4"/>
  <c r="U1050" i="4" s="1"/>
  <c r="T1044" i="4"/>
  <c r="U1044" i="4" s="1"/>
  <c r="T1038" i="4"/>
  <c r="U1038" i="4" s="1"/>
  <c r="T996" i="5"/>
  <c r="U996" i="5" s="1"/>
  <c r="T990" i="5"/>
  <c r="U990" i="5" s="1"/>
  <c r="T984" i="5"/>
  <c r="U984" i="5" s="1"/>
  <c r="T999" i="7"/>
  <c r="U999" i="7" s="1"/>
  <c r="T993" i="7"/>
  <c r="U993" i="7" s="1"/>
  <c r="T987" i="7"/>
  <c r="U987" i="7" s="1"/>
  <c r="T995" i="8"/>
  <c r="U995" i="8" s="1"/>
  <c r="T989" i="8"/>
  <c r="U989" i="8" s="1"/>
  <c r="T983" i="8"/>
  <c r="U983" i="8" s="1"/>
  <c r="T997" i="9"/>
  <c r="U997" i="9" s="1"/>
  <c r="T991" i="9"/>
  <c r="U991" i="9" s="1"/>
  <c r="T985" i="9"/>
  <c r="U985" i="9" s="1"/>
  <c r="T949" i="4"/>
  <c r="U949" i="4" s="1"/>
  <c r="T943" i="4"/>
  <c r="U943" i="4" s="1"/>
  <c r="T937" i="4"/>
  <c r="U937" i="4" s="1"/>
  <c r="T895" i="5"/>
  <c r="U895" i="5" s="1"/>
  <c r="T889" i="5"/>
  <c r="U889" i="5" s="1"/>
  <c r="T883" i="5"/>
  <c r="U883" i="5" s="1"/>
  <c r="T898" i="7"/>
  <c r="U898" i="7" s="1"/>
  <c r="T892" i="7"/>
  <c r="U892" i="7" s="1"/>
  <c r="T886" i="7"/>
  <c r="U886" i="7" s="1"/>
  <c r="T900" i="8"/>
  <c r="U900" i="8" s="1"/>
  <c r="T894" i="8"/>
  <c r="U894" i="8" s="1"/>
  <c r="T888" i="8"/>
  <c r="U888" i="8" s="1"/>
  <c r="T896" i="9"/>
  <c r="U896" i="9" s="1"/>
  <c r="T890" i="9"/>
  <c r="U890" i="9" s="1"/>
  <c r="T884" i="9"/>
  <c r="U884" i="9" s="1"/>
  <c r="T848" i="4"/>
  <c r="U848" i="4" s="1"/>
  <c r="T842" i="4"/>
  <c r="U842" i="4" s="1"/>
  <c r="T836" i="4"/>
  <c r="U836" i="4" s="1"/>
  <c r="T800" i="5"/>
  <c r="U800" i="5" s="1"/>
  <c r="T794" i="5"/>
  <c r="U794" i="5" s="1"/>
  <c r="T788" i="5"/>
  <c r="U788" i="5" s="1"/>
  <c r="T1492" i="5"/>
  <c r="U1492" i="5" s="1"/>
  <c r="T1485" i="5"/>
  <c r="U1485" i="5" s="1"/>
  <c r="T1486" i="7"/>
  <c r="U1486" i="7" s="1"/>
  <c r="T1500" i="8"/>
  <c r="U1500" i="8" s="1"/>
  <c r="T1493" i="8"/>
  <c r="U1493" i="8" s="1"/>
  <c r="T1500" i="9"/>
  <c r="U1500" i="9" s="1"/>
  <c r="T1493" i="9"/>
  <c r="U1493" i="9" s="1"/>
  <c r="T1486" i="9"/>
  <c r="U1486" i="9" s="1"/>
  <c r="T1491" i="4"/>
  <c r="U1491" i="4" s="1"/>
  <c r="T1483" i="4"/>
  <c r="U1483" i="4" s="1"/>
  <c r="T1444" i="7"/>
  <c r="U1444" i="7" s="1"/>
  <c r="T1449" i="4"/>
  <c r="U1449" i="4" s="1"/>
  <c r="T1442" i="4"/>
  <c r="U1442" i="4" s="1"/>
  <c r="T1391" i="5"/>
  <c r="U1391" i="5" s="1"/>
  <c r="T1386" i="8"/>
  <c r="U1386" i="8" s="1"/>
  <c r="T1384" i="9"/>
  <c r="U1384" i="9" s="1"/>
  <c r="T1398" i="4"/>
  <c r="U1398" i="4" s="1"/>
  <c r="T1336" i="5"/>
  <c r="U1336" i="5" s="1"/>
  <c r="T1337" i="8"/>
  <c r="U1337" i="8" s="1"/>
  <c r="T1350" i="9"/>
  <c r="U1350" i="9" s="1"/>
  <c r="T1333" i="9"/>
  <c r="U1333" i="9" s="1"/>
  <c r="T1296" i="5"/>
  <c r="U1296" i="5" s="1"/>
  <c r="T1300" i="7"/>
  <c r="U1300" i="7" s="1"/>
  <c r="T1293" i="7"/>
  <c r="U1293" i="7" s="1"/>
  <c r="T1286" i="7"/>
  <c r="U1286" i="7" s="1"/>
  <c r="T1292" i="8"/>
  <c r="U1292" i="8" s="1"/>
  <c r="T1285" i="8"/>
  <c r="U1285" i="8" s="1"/>
  <c r="T1299" i="9"/>
  <c r="U1299" i="9" s="1"/>
  <c r="T1292" i="9"/>
  <c r="U1292" i="9" s="1"/>
  <c r="T1299" i="4"/>
  <c r="U1299" i="4" s="1"/>
  <c r="T1245" i="5"/>
  <c r="U1245" i="5" s="1"/>
  <c r="T1234" i="7"/>
  <c r="U1234" i="7" s="1"/>
  <c r="T1240" i="8"/>
  <c r="U1240" i="8" s="1"/>
  <c r="T1248" i="4"/>
  <c r="U1248" i="4" s="1"/>
  <c r="T1197" i="5"/>
  <c r="U1197" i="5" s="1"/>
  <c r="T1194" i="7"/>
  <c r="U1194" i="7" s="1"/>
  <c r="T1188" i="8"/>
  <c r="U1188" i="8" s="1"/>
  <c r="T1195" i="9"/>
  <c r="U1195" i="9" s="1"/>
  <c r="T1150" i="5"/>
  <c r="U1150" i="5" s="1"/>
  <c r="T1142" i="5"/>
  <c r="U1142" i="5" s="1"/>
  <c r="T1144" i="7"/>
  <c r="U1144" i="7" s="1"/>
  <c r="T1149" i="8"/>
  <c r="U1149" i="8" s="1"/>
  <c r="T1136" i="9"/>
  <c r="U1136" i="9" s="1"/>
  <c r="T1136" i="4"/>
  <c r="U1136" i="4" s="1"/>
  <c r="T1100" i="5"/>
  <c r="U1100" i="5" s="1"/>
  <c r="T1087" i="5"/>
  <c r="U1087" i="5" s="1"/>
  <c r="T1089" i="7"/>
  <c r="U1089" i="7" s="1"/>
  <c r="T1083" i="8"/>
  <c r="U1083" i="8" s="1"/>
  <c r="T1090" i="9"/>
  <c r="U1090" i="9" s="1"/>
  <c r="T1098" i="4"/>
  <c r="U1098" i="4" s="1"/>
  <c r="T1085" i="4"/>
  <c r="U1085" i="4" s="1"/>
  <c r="T1042" i="5"/>
  <c r="U1042" i="5" s="1"/>
  <c r="T1040" i="7"/>
  <c r="U1040" i="7" s="1"/>
  <c r="T1041" i="8"/>
  <c r="U1041" i="8" s="1"/>
  <c r="T1041" i="9"/>
  <c r="U1041" i="9" s="1"/>
  <c r="T1042" i="4"/>
  <c r="U1042" i="4" s="1"/>
  <c r="T993" i="5"/>
  <c r="U993" i="5" s="1"/>
  <c r="T991" i="7"/>
  <c r="U991" i="7" s="1"/>
  <c r="T992" i="8"/>
  <c r="U992" i="8" s="1"/>
  <c r="T999" i="9"/>
  <c r="U999" i="9" s="1"/>
  <c r="T986" i="9"/>
  <c r="U986" i="9" s="1"/>
  <c r="T993" i="4"/>
  <c r="U993" i="4" s="1"/>
  <c r="T944" i="5"/>
  <c r="U944" i="5" s="1"/>
  <c r="T942" i="7"/>
  <c r="U942" i="7" s="1"/>
  <c r="T943" i="8"/>
  <c r="U943" i="8" s="1"/>
  <c r="T950" i="9"/>
  <c r="U950" i="9" s="1"/>
  <c r="T937" i="9"/>
  <c r="U937" i="9" s="1"/>
  <c r="T938" i="4"/>
  <c r="U938" i="4" s="1"/>
  <c r="T900" i="7"/>
  <c r="U900" i="7" s="1"/>
  <c r="T887" i="7"/>
  <c r="U887" i="7" s="1"/>
  <c r="T887" i="8"/>
  <c r="U887" i="8" s="1"/>
  <c r="T888" i="9"/>
  <c r="U888" i="9" s="1"/>
  <c r="T889" i="4"/>
  <c r="U889" i="4" s="1"/>
  <c r="T840" i="5"/>
  <c r="U840" i="5" s="1"/>
  <c r="T838" i="7"/>
  <c r="U838" i="7" s="1"/>
  <c r="T845" i="8"/>
  <c r="U845" i="8" s="1"/>
  <c r="T839" i="9"/>
  <c r="U839" i="9" s="1"/>
  <c r="T840" i="4"/>
  <c r="U840" i="4" s="1"/>
  <c r="T797" i="5"/>
  <c r="U797" i="5" s="1"/>
  <c r="T784" i="5"/>
  <c r="U784" i="5" s="1"/>
  <c r="T796" i="7"/>
  <c r="U796" i="7" s="1"/>
  <c r="T790" i="7"/>
  <c r="U790" i="7" s="1"/>
  <c r="T784" i="7"/>
  <c r="U784" i="7" s="1"/>
  <c r="T798" i="8"/>
  <c r="U798" i="8" s="1"/>
  <c r="T792" i="8"/>
  <c r="U792" i="8" s="1"/>
  <c r="T786" i="8"/>
  <c r="U786" i="8" s="1"/>
  <c r="T800" i="9"/>
  <c r="U800" i="9" s="1"/>
  <c r="T794" i="9"/>
  <c r="U794" i="9" s="1"/>
  <c r="T788" i="9"/>
  <c r="U788" i="9" s="1"/>
  <c r="T796" i="4"/>
  <c r="U796" i="4" s="1"/>
  <c r="T783" i="4"/>
  <c r="U783" i="4" s="1"/>
  <c r="T740" i="5"/>
  <c r="U740" i="5" s="1"/>
  <c r="T742" i="7"/>
  <c r="U742" i="7" s="1"/>
  <c r="T742" i="8"/>
  <c r="U742" i="8" s="1"/>
  <c r="T743" i="9"/>
  <c r="U743" i="9" s="1"/>
  <c r="T690" i="4"/>
  <c r="U690" i="4" s="1"/>
  <c r="T647" i="5"/>
  <c r="U647" i="5" s="1"/>
  <c r="T634" i="5"/>
  <c r="U634" i="5" s="1"/>
  <c r="T649" i="7"/>
  <c r="U649" i="7" s="1"/>
  <c r="T636" i="7"/>
  <c r="U636" i="7" s="1"/>
  <c r="T643" i="8"/>
  <c r="U643" i="8" s="1"/>
  <c r="T643" i="9"/>
  <c r="U643" i="9" s="1"/>
  <c r="T645" i="4"/>
  <c r="U645" i="4" s="1"/>
  <c r="T639" i="4"/>
  <c r="U639" i="4" s="1"/>
  <c r="T633" i="4"/>
  <c r="U633" i="4" s="1"/>
  <c r="T597" i="5"/>
  <c r="U597" i="5" s="1"/>
  <c r="T591" i="5"/>
  <c r="U591" i="5" s="1"/>
  <c r="T585" i="5"/>
  <c r="U585" i="5" s="1"/>
  <c r="T600" i="7"/>
  <c r="U600" i="7" s="1"/>
  <c r="T594" i="7"/>
  <c r="U594" i="7" s="1"/>
  <c r="T588" i="7"/>
  <c r="U588" i="7" s="1"/>
  <c r="T596" i="8"/>
  <c r="U596" i="8" s="1"/>
  <c r="T590" i="8"/>
  <c r="U590" i="8" s="1"/>
  <c r="T584" i="8"/>
  <c r="U584" i="8" s="1"/>
  <c r="T598" i="9"/>
  <c r="U598" i="9" s="1"/>
  <c r="T592" i="9"/>
  <c r="U592" i="9" s="1"/>
  <c r="T586" i="9"/>
  <c r="U586" i="9" s="1"/>
  <c r="T550" i="4"/>
  <c r="U550" i="4" s="1"/>
  <c r="T544" i="4"/>
  <c r="U544" i="4" s="1"/>
  <c r="T538" i="4"/>
  <c r="U538" i="4" s="1"/>
  <c r="T496" i="5"/>
  <c r="U496" i="5" s="1"/>
  <c r="T490" i="5"/>
  <c r="U490" i="5" s="1"/>
  <c r="T484" i="5"/>
  <c r="U484" i="5" s="1"/>
  <c r="T499" i="7"/>
  <c r="U499" i="7" s="1"/>
  <c r="T1498" i="7"/>
  <c r="U1498" i="7" s="1"/>
  <c r="T1491" i="7"/>
  <c r="U1491" i="7" s="1"/>
  <c r="T1484" i="7"/>
  <c r="U1484" i="7" s="1"/>
  <c r="T1498" i="8"/>
  <c r="U1498" i="8" s="1"/>
  <c r="T1491" i="8"/>
  <c r="U1491" i="8" s="1"/>
  <c r="T1498" i="9"/>
  <c r="U1498" i="9" s="1"/>
  <c r="T1450" i="7"/>
  <c r="U1450" i="7" s="1"/>
  <c r="T1390" i="8"/>
  <c r="U1390" i="8" s="1"/>
  <c r="T1383" i="8"/>
  <c r="U1383" i="8" s="1"/>
  <c r="T1396" i="9"/>
  <c r="U1396" i="9" s="1"/>
  <c r="T1389" i="9"/>
  <c r="U1389" i="9" s="1"/>
  <c r="T1396" i="4"/>
  <c r="U1396" i="4" s="1"/>
  <c r="T1350" i="5"/>
  <c r="U1350" i="5" s="1"/>
  <c r="T1342" i="5"/>
  <c r="U1342" i="5" s="1"/>
  <c r="T1347" i="7"/>
  <c r="U1347" i="7" s="1"/>
  <c r="T1339" i="7"/>
  <c r="U1339" i="7" s="1"/>
  <c r="T1343" i="8"/>
  <c r="U1343" i="8" s="1"/>
  <c r="T1347" i="9"/>
  <c r="U1347" i="9" s="1"/>
  <c r="T1298" i="7"/>
  <c r="U1298" i="7" s="1"/>
  <c r="T1297" i="8"/>
  <c r="U1297" i="8" s="1"/>
  <c r="T1290" i="8"/>
  <c r="U1290" i="8" s="1"/>
  <c r="T1283" i="8"/>
  <c r="U1283" i="8" s="1"/>
  <c r="T1297" i="9"/>
  <c r="U1297" i="9" s="1"/>
  <c r="T1290" i="9"/>
  <c r="U1290" i="9" s="1"/>
  <c r="T1296" i="4"/>
  <c r="U1296" i="4" s="1"/>
  <c r="T1242" i="5"/>
  <c r="U1242" i="5" s="1"/>
  <c r="T1240" i="7"/>
  <c r="U1240" i="7" s="1"/>
  <c r="T1198" i="7"/>
  <c r="U1198" i="7" s="1"/>
  <c r="T1185" i="7"/>
  <c r="U1185" i="7" s="1"/>
  <c r="T1199" i="8"/>
  <c r="U1199" i="8" s="1"/>
  <c r="T1186" i="8"/>
  <c r="U1186" i="8" s="1"/>
  <c r="T1193" i="9"/>
  <c r="U1193" i="9" s="1"/>
  <c r="T1192" i="4"/>
  <c r="U1192" i="4" s="1"/>
  <c r="T1150" i="7"/>
  <c r="U1150" i="7" s="1"/>
  <c r="T1146" i="8"/>
  <c r="U1146" i="8" s="1"/>
  <c r="T1133" i="9"/>
  <c r="U1133" i="9" s="1"/>
  <c r="T1147" i="4"/>
  <c r="U1147" i="4" s="1"/>
  <c r="T1134" i="4"/>
  <c r="U1134" i="4" s="1"/>
  <c r="T1098" i="5"/>
  <c r="U1098" i="5" s="1"/>
  <c r="T1085" i="5"/>
  <c r="U1085" i="5" s="1"/>
  <c r="T1093" i="7"/>
  <c r="U1093" i="7" s="1"/>
  <c r="T1094" i="8"/>
  <c r="U1094" i="8" s="1"/>
  <c r="T1088" i="9"/>
  <c r="U1088" i="9" s="1"/>
  <c r="T1096" i="4"/>
  <c r="U1096" i="4" s="1"/>
  <c r="T1046" i="5"/>
  <c r="U1046" i="5" s="1"/>
  <c r="T1033" i="5"/>
  <c r="U1033" i="5" s="1"/>
  <c r="T1045" i="8"/>
  <c r="U1045" i="8" s="1"/>
  <c r="T1039" i="9"/>
  <c r="U1039" i="9" s="1"/>
  <c r="T1040" i="4"/>
  <c r="U1040" i="4" s="1"/>
  <c r="T991" i="5"/>
  <c r="U991" i="5" s="1"/>
  <c r="T989" i="7"/>
  <c r="U989" i="7" s="1"/>
  <c r="T990" i="8"/>
  <c r="U990" i="8" s="1"/>
  <c r="T990" i="9"/>
  <c r="U990" i="9" s="1"/>
  <c r="T991" i="4"/>
  <c r="U991" i="4" s="1"/>
  <c r="T942" i="5"/>
  <c r="U942" i="5" s="1"/>
  <c r="T940" i="7"/>
  <c r="U940" i="7" s="1"/>
  <c r="T941" i="8"/>
  <c r="U941" i="8" s="1"/>
  <c r="T948" i="9"/>
  <c r="U948" i="9" s="1"/>
  <c r="T942" i="4"/>
  <c r="U942" i="4" s="1"/>
  <c r="T893" i="5"/>
  <c r="U893" i="5" s="1"/>
  <c r="T891" i="7"/>
  <c r="U891" i="7" s="1"/>
  <c r="T898" i="8"/>
  <c r="U898" i="8" s="1"/>
  <c r="T885" i="8"/>
  <c r="U885" i="8" s="1"/>
  <c r="T899" i="9"/>
  <c r="U899" i="9" s="1"/>
  <c r="T886" i="9"/>
  <c r="U886" i="9" s="1"/>
  <c r="T900" i="4"/>
  <c r="U900" i="4" s="1"/>
  <c r="T844" i="5"/>
  <c r="U844" i="5" s="1"/>
  <c r="T849" i="7"/>
  <c r="U849" i="7" s="1"/>
  <c r="T849" i="8"/>
  <c r="U849" i="8" s="1"/>
  <c r="T836" i="8"/>
  <c r="U836" i="8" s="1"/>
  <c r="T850" i="9"/>
  <c r="U850" i="9" s="1"/>
  <c r="T837" i="9"/>
  <c r="U837" i="9" s="1"/>
  <c r="T838" i="4"/>
  <c r="U838" i="4" s="1"/>
  <c r="T795" i="5"/>
  <c r="U795" i="5" s="1"/>
  <c r="T800" i="7"/>
  <c r="U800" i="7" s="1"/>
  <c r="T794" i="7"/>
  <c r="U794" i="7" s="1"/>
  <c r="T788" i="7"/>
  <c r="U788" i="7" s="1"/>
  <c r="T796" i="8"/>
  <c r="U796" i="8" s="1"/>
  <c r="T790" i="8"/>
  <c r="U790" i="8" s="1"/>
  <c r="T784" i="8"/>
  <c r="U784" i="8" s="1"/>
  <c r="T798" i="9"/>
  <c r="U798" i="9" s="1"/>
  <c r="T792" i="9"/>
  <c r="U792" i="9" s="1"/>
  <c r="T786" i="9"/>
  <c r="U786" i="9" s="1"/>
  <c r="T794" i="4"/>
  <c r="U794" i="4" s="1"/>
  <c r="T1497" i="7"/>
  <c r="U1497" i="7" s="1"/>
  <c r="T1486" i="8"/>
  <c r="U1486" i="8" s="1"/>
  <c r="T1499" i="9"/>
  <c r="U1499" i="9" s="1"/>
  <c r="T1487" i="4"/>
  <c r="U1487" i="4" s="1"/>
  <c r="T1446" i="8"/>
  <c r="U1446" i="8" s="1"/>
  <c r="T1442" i="9"/>
  <c r="U1442" i="9" s="1"/>
  <c r="T1388" i="5"/>
  <c r="U1388" i="5" s="1"/>
  <c r="T1396" i="7"/>
  <c r="U1396" i="7" s="1"/>
  <c r="T1383" i="9"/>
  <c r="U1383" i="9" s="1"/>
  <c r="T1335" i="9"/>
  <c r="U1335" i="9" s="1"/>
  <c r="T1297" i="5"/>
  <c r="U1297" i="5" s="1"/>
  <c r="T1290" i="5"/>
  <c r="U1290" i="5" s="1"/>
  <c r="T1283" i="5"/>
  <c r="U1283" i="5" s="1"/>
  <c r="T1290" i="7"/>
  <c r="U1290" i="7" s="1"/>
  <c r="T1291" i="9"/>
  <c r="U1291" i="9" s="1"/>
  <c r="T1284" i="9"/>
  <c r="U1284" i="9" s="1"/>
  <c r="T1249" i="5"/>
  <c r="U1249" i="5" s="1"/>
  <c r="T1244" i="7"/>
  <c r="U1244" i="7" s="1"/>
  <c r="T1243" i="9"/>
  <c r="U1243" i="9" s="1"/>
  <c r="T1195" i="5"/>
  <c r="U1195" i="5" s="1"/>
  <c r="T1188" i="5"/>
  <c r="U1188" i="5" s="1"/>
  <c r="T1196" i="8"/>
  <c r="U1196" i="8" s="1"/>
  <c r="T1139" i="8"/>
  <c r="U1139" i="8" s="1"/>
  <c r="T1143" i="9"/>
  <c r="U1143" i="9" s="1"/>
  <c r="T1140" i="4"/>
  <c r="U1140" i="4" s="1"/>
  <c r="T1086" i="7"/>
  <c r="U1086" i="7" s="1"/>
  <c r="T1100" i="8"/>
  <c r="U1100" i="8" s="1"/>
  <c r="T1093" i="8"/>
  <c r="U1093" i="8" s="1"/>
  <c r="T1093" i="9"/>
  <c r="U1093" i="9" s="1"/>
  <c r="T1085" i="9"/>
  <c r="U1085" i="9" s="1"/>
  <c r="T1092" i="4"/>
  <c r="U1092" i="4" s="1"/>
  <c r="T1034" i="5"/>
  <c r="U1034" i="5" s="1"/>
  <c r="T1048" i="7"/>
  <c r="U1048" i="7" s="1"/>
  <c r="T983" i="5"/>
  <c r="U983" i="5" s="1"/>
  <c r="T996" i="9"/>
  <c r="U996" i="9" s="1"/>
  <c r="T989" i="9"/>
  <c r="U989" i="9" s="1"/>
  <c r="T996" i="4"/>
  <c r="U996" i="4" s="1"/>
  <c r="T938" i="5"/>
  <c r="U938" i="5" s="1"/>
  <c r="T939" i="7"/>
  <c r="U939" i="7" s="1"/>
  <c r="T938" i="9"/>
  <c r="U938" i="9" s="1"/>
  <c r="T945" i="4"/>
  <c r="U945" i="4" s="1"/>
  <c r="T895" i="7"/>
  <c r="U895" i="7" s="1"/>
  <c r="T888" i="7"/>
  <c r="U888" i="7" s="1"/>
  <c r="T900" i="9"/>
  <c r="U900" i="9" s="1"/>
  <c r="T893" i="9"/>
  <c r="U893" i="9" s="1"/>
  <c r="T892" i="4"/>
  <c r="U892" i="4" s="1"/>
  <c r="T885" i="4"/>
  <c r="U885" i="4" s="1"/>
  <c r="T849" i="5"/>
  <c r="U849" i="5" s="1"/>
  <c r="T842" i="5"/>
  <c r="U842" i="5" s="1"/>
  <c r="T835" i="5"/>
  <c r="U835" i="5" s="1"/>
  <c r="T842" i="8"/>
  <c r="U842" i="8" s="1"/>
  <c r="T835" i="8"/>
  <c r="U835" i="8" s="1"/>
  <c r="T842" i="9"/>
  <c r="U842" i="9" s="1"/>
  <c r="T834" i="4"/>
  <c r="U834" i="4" s="1"/>
  <c r="T790" i="5"/>
  <c r="U790" i="5" s="1"/>
  <c r="T783" i="5"/>
  <c r="U783" i="5" s="1"/>
  <c r="T798" i="7"/>
  <c r="U798" i="7" s="1"/>
  <c r="T791" i="7"/>
  <c r="U791" i="7" s="1"/>
  <c r="T797" i="8"/>
  <c r="U797" i="8" s="1"/>
  <c r="T795" i="4"/>
  <c r="U795" i="4" s="1"/>
  <c r="T788" i="4"/>
  <c r="U788" i="4" s="1"/>
  <c r="T737" i="5"/>
  <c r="U737" i="5" s="1"/>
  <c r="T748" i="7"/>
  <c r="U748" i="7" s="1"/>
  <c r="T734" i="7"/>
  <c r="U734" i="7" s="1"/>
  <c r="T734" i="8"/>
  <c r="U734" i="8" s="1"/>
  <c r="T748" i="9"/>
  <c r="U748" i="9" s="1"/>
  <c r="T741" i="9"/>
  <c r="U741" i="9" s="1"/>
  <c r="T699" i="7"/>
  <c r="U699" i="7" s="1"/>
  <c r="T693" i="7"/>
  <c r="U693" i="7" s="1"/>
  <c r="T687" i="7"/>
  <c r="U687" i="7" s="1"/>
  <c r="T695" i="8"/>
  <c r="U695" i="8" s="1"/>
  <c r="T689" i="8"/>
  <c r="U689" i="8" s="1"/>
  <c r="T683" i="8"/>
  <c r="U683" i="8" s="1"/>
  <c r="T697" i="9"/>
  <c r="U697" i="9" s="1"/>
  <c r="T691" i="9"/>
  <c r="U691" i="9" s="1"/>
  <c r="T685" i="9"/>
  <c r="U685" i="9" s="1"/>
  <c r="T693" i="4"/>
  <c r="U693" i="4" s="1"/>
  <c r="T686" i="4"/>
  <c r="U686" i="4" s="1"/>
  <c r="T642" i="5"/>
  <c r="U642" i="5" s="1"/>
  <c r="T650" i="7"/>
  <c r="U650" i="7" s="1"/>
  <c r="T643" i="7"/>
  <c r="U643" i="7" s="1"/>
  <c r="T649" i="9"/>
  <c r="U649" i="9" s="1"/>
  <c r="T642" i="9"/>
  <c r="U642" i="9" s="1"/>
  <c r="T650" i="4"/>
  <c r="U650" i="4" s="1"/>
  <c r="T637" i="4"/>
  <c r="U637" i="4" s="1"/>
  <c r="T594" i="5"/>
  <c r="U594" i="5" s="1"/>
  <c r="T589" i="7"/>
  <c r="U589" i="7" s="1"/>
  <c r="T583" i="8"/>
  <c r="U583" i="8" s="1"/>
  <c r="T590" i="9"/>
  <c r="U590" i="9" s="1"/>
  <c r="T598" i="4"/>
  <c r="U598" i="4" s="1"/>
  <c r="T592" i="4"/>
  <c r="U592" i="4" s="1"/>
  <c r="T586" i="4"/>
  <c r="U586" i="4" s="1"/>
  <c r="T550" i="5"/>
  <c r="U550" i="5" s="1"/>
  <c r="T544" i="5"/>
  <c r="U544" i="5" s="1"/>
  <c r="T538" i="5"/>
  <c r="U538" i="5" s="1"/>
  <c r="T550" i="7"/>
  <c r="U550" i="7" s="1"/>
  <c r="T544" i="7"/>
  <c r="U544" i="7" s="1"/>
  <c r="T538" i="7"/>
  <c r="U538" i="7" s="1"/>
  <c r="T546" i="8"/>
  <c r="U546" i="8" s="1"/>
  <c r="T540" i="8"/>
  <c r="U540" i="8" s="1"/>
  <c r="T534" i="8"/>
  <c r="U534" i="8" s="1"/>
  <c r="T548" i="9"/>
  <c r="U548" i="9" s="1"/>
  <c r="T542" i="9"/>
  <c r="U542" i="9" s="1"/>
  <c r="T536" i="9"/>
  <c r="U536" i="9" s="1"/>
  <c r="T537" i="4"/>
  <c r="U537" i="4" s="1"/>
  <c r="T488" i="5"/>
  <c r="U488" i="5" s="1"/>
  <c r="T496" i="7"/>
  <c r="U496" i="7" s="1"/>
  <c r="T490" i="7"/>
  <c r="U490" i="7" s="1"/>
  <c r="T484" i="7"/>
  <c r="U484" i="7" s="1"/>
  <c r="T498" i="8"/>
  <c r="U498" i="8" s="1"/>
  <c r="T492" i="8"/>
  <c r="U492" i="8" s="1"/>
  <c r="T486" i="8"/>
  <c r="U486" i="8" s="1"/>
  <c r="T500" i="9"/>
  <c r="U500" i="9" s="1"/>
  <c r="T494" i="9"/>
  <c r="U494" i="9" s="1"/>
  <c r="T488" i="9"/>
  <c r="U488" i="9" s="1"/>
  <c r="T446" i="4"/>
  <c r="U446" i="4" s="1"/>
  <c r="T440" i="4"/>
  <c r="U440" i="4" s="1"/>
  <c r="T434" i="4"/>
  <c r="U434" i="4" s="1"/>
  <c r="T398" i="5"/>
  <c r="U398" i="5" s="1"/>
  <c r="T392" i="5"/>
  <c r="U392" i="5" s="1"/>
  <c r="T386" i="5"/>
  <c r="U386" i="5" s="1"/>
  <c r="T395" i="7"/>
  <c r="U395" i="7" s="1"/>
  <c r="T389" i="7"/>
  <c r="U389" i="7" s="1"/>
  <c r="T383" i="7"/>
  <c r="U383" i="7" s="1"/>
  <c r="T397" i="8"/>
  <c r="U397" i="8" s="1"/>
  <c r="T391" i="8"/>
  <c r="U391" i="8" s="1"/>
  <c r="T385" i="8"/>
  <c r="U385" i="8" s="1"/>
  <c r="T399" i="9"/>
  <c r="U399" i="9" s="1"/>
  <c r="T393" i="9"/>
  <c r="U393" i="9" s="1"/>
  <c r="T387" i="9"/>
  <c r="U387" i="9" s="1"/>
  <c r="T345" i="4"/>
  <c r="U345" i="4" s="1"/>
  <c r="T339" i="4"/>
  <c r="U339" i="4" s="1"/>
  <c r="T333" i="4"/>
  <c r="U333" i="4" s="1"/>
  <c r="T297" i="5"/>
  <c r="U297" i="5" s="1"/>
  <c r="T291" i="5"/>
  <c r="U291" i="5" s="1"/>
  <c r="T285" i="5"/>
  <c r="U285" i="5" s="1"/>
  <c r="T300" i="7"/>
  <c r="U300" i="7" s="1"/>
  <c r="T294" i="7"/>
  <c r="U294" i="7" s="1"/>
  <c r="T288" i="7"/>
  <c r="U288" i="7" s="1"/>
  <c r="T296" i="8"/>
  <c r="U296" i="8" s="1"/>
  <c r="T290" i="8"/>
  <c r="U290" i="8" s="1"/>
  <c r="T284" i="8"/>
  <c r="U284" i="8" s="1"/>
  <c r="T298" i="9"/>
  <c r="U298" i="9" s="1"/>
  <c r="T292" i="9"/>
  <c r="U292" i="9" s="1"/>
  <c r="T286" i="9"/>
  <c r="U286" i="9" s="1"/>
  <c r="T250" i="4"/>
  <c r="U250" i="4" s="1"/>
  <c r="T244" i="4"/>
  <c r="U244" i="4" s="1"/>
  <c r="T238" i="4"/>
  <c r="U238" i="4" s="1"/>
  <c r="T196" i="5"/>
  <c r="U196" i="5" s="1"/>
  <c r="T190" i="5"/>
  <c r="U190" i="5" s="1"/>
  <c r="T184" i="5"/>
  <c r="U184" i="5" s="1"/>
  <c r="T199" i="7"/>
  <c r="U199" i="7" s="1"/>
  <c r="T193" i="7"/>
  <c r="U193" i="7" s="1"/>
  <c r="T187" i="7"/>
  <c r="U187" i="7" s="1"/>
  <c r="T195" i="8"/>
  <c r="U195" i="8" s="1"/>
  <c r="T189" i="8"/>
  <c r="U189" i="8" s="1"/>
  <c r="T183" i="8"/>
  <c r="U183" i="8" s="1"/>
  <c r="T197" i="9"/>
  <c r="U197" i="9" s="1"/>
  <c r="T191" i="9"/>
  <c r="U191" i="9" s="1"/>
  <c r="T185" i="9"/>
  <c r="U185" i="9" s="1"/>
  <c r="T149" i="4"/>
  <c r="U149" i="4" s="1"/>
  <c r="T143" i="4"/>
  <c r="U143" i="4" s="1"/>
  <c r="T137" i="4"/>
  <c r="U137" i="4" s="1"/>
  <c r="T1498" i="5"/>
  <c r="U1498" i="5" s="1"/>
  <c r="T1491" i="5"/>
  <c r="U1491" i="5" s="1"/>
  <c r="T1489" i="7"/>
  <c r="U1489" i="7" s="1"/>
  <c r="T1490" i="9"/>
  <c r="U1490" i="9" s="1"/>
  <c r="T1495" i="4"/>
  <c r="U1495" i="4" s="1"/>
  <c r="T1442" i="7"/>
  <c r="U1442" i="7" s="1"/>
  <c r="T1437" i="8"/>
  <c r="U1437" i="8" s="1"/>
  <c r="T1450" i="9"/>
  <c r="U1450" i="9" s="1"/>
  <c r="T1433" i="9"/>
  <c r="U1433" i="9" s="1"/>
  <c r="T1439" i="4"/>
  <c r="U1439" i="4" s="1"/>
  <c r="T1395" i="5"/>
  <c r="U1395" i="5" s="1"/>
  <c r="T1388" i="7"/>
  <c r="U1388" i="7" s="1"/>
  <c r="T1394" i="8"/>
  <c r="U1394" i="8" s="1"/>
  <c r="T1387" i="8"/>
  <c r="U1387" i="8" s="1"/>
  <c r="T1349" i="5"/>
  <c r="U1349" i="5" s="1"/>
  <c r="T1341" i="8"/>
  <c r="U1341" i="8" s="1"/>
  <c r="T1343" i="9"/>
  <c r="U1343" i="9" s="1"/>
  <c r="T1347" i="4"/>
  <c r="U1347" i="4" s="1"/>
  <c r="T1340" i="4"/>
  <c r="U1340" i="4" s="1"/>
  <c r="T1333" i="4"/>
  <c r="U1333" i="4" s="1"/>
  <c r="T1286" i="8"/>
  <c r="U1286" i="8" s="1"/>
  <c r="T1247" i="8"/>
  <c r="U1247" i="8" s="1"/>
  <c r="T1246" i="4"/>
  <c r="U1246" i="4" s="1"/>
  <c r="T1239" i="4"/>
  <c r="U1239" i="4" s="1"/>
  <c r="T1196" i="7"/>
  <c r="U1196" i="7" s="1"/>
  <c r="T1189" i="7"/>
  <c r="U1189" i="7" s="1"/>
  <c r="T1194" i="9"/>
  <c r="U1194" i="9" s="1"/>
  <c r="T1187" i="9"/>
  <c r="U1187" i="9" s="1"/>
  <c r="T1138" i="5"/>
  <c r="U1138" i="5" s="1"/>
  <c r="T1146" i="4"/>
  <c r="U1146" i="4" s="1"/>
  <c r="T1088" i="5"/>
  <c r="U1088" i="5" s="1"/>
  <c r="T1086" i="8"/>
  <c r="U1086" i="8" s="1"/>
  <c r="T1099" i="9"/>
  <c r="U1099" i="9" s="1"/>
  <c r="T1099" i="4"/>
  <c r="U1099" i="4" s="1"/>
  <c r="T1048" i="5"/>
  <c r="U1048" i="5" s="1"/>
  <c r="T1040" i="5"/>
  <c r="U1040" i="5" s="1"/>
  <c r="T1041" i="7"/>
  <c r="U1041" i="7" s="1"/>
  <c r="T1034" i="7"/>
  <c r="U1034" i="7" s="1"/>
  <c r="T1048" i="8"/>
  <c r="U1048" i="8" s="1"/>
  <c r="T1047" i="9"/>
  <c r="U1047" i="9" s="1"/>
  <c r="T1040" i="9"/>
  <c r="U1040" i="9" s="1"/>
  <c r="T1033" i="9"/>
  <c r="U1033" i="9" s="1"/>
  <c r="T1047" i="4"/>
  <c r="U1047" i="4" s="1"/>
  <c r="T1033" i="4"/>
  <c r="U1033" i="4" s="1"/>
  <c r="T997" i="5"/>
  <c r="U997" i="5" s="1"/>
  <c r="T989" i="5"/>
  <c r="U989" i="5" s="1"/>
  <c r="T997" i="7"/>
  <c r="U997" i="7" s="1"/>
  <c r="T990" i="7"/>
  <c r="U990" i="7" s="1"/>
  <c r="T983" i="7"/>
  <c r="U983" i="7" s="1"/>
  <c r="T997" i="8"/>
  <c r="U997" i="8" s="1"/>
  <c r="T945" i="5"/>
  <c r="U945" i="5" s="1"/>
  <c r="T946" i="7"/>
  <c r="U946" i="7" s="1"/>
  <c r="T946" i="8"/>
  <c r="U946" i="8" s="1"/>
  <c r="T938" i="8"/>
  <c r="U938" i="8" s="1"/>
  <c r="T944" i="9"/>
  <c r="U944" i="9" s="1"/>
  <c r="T894" i="5"/>
  <c r="U894" i="5" s="1"/>
  <c r="T887" i="5"/>
  <c r="U887" i="5" s="1"/>
  <c r="T893" i="8"/>
  <c r="U893" i="8" s="1"/>
  <c r="T886" i="8"/>
  <c r="U886" i="8" s="1"/>
  <c r="T885" i="9"/>
  <c r="U885" i="9" s="1"/>
  <c r="T898" i="4"/>
  <c r="U898" i="4" s="1"/>
  <c r="T850" i="7"/>
  <c r="U850" i="7" s="1"/>
  <c r="T843" i="7"/>
  <c r="U843" i="7" s="1"/>
  <c r="T848" i="9"/>
  <c r="U848" i="9" s="1"/>
  <c r="T841" i="4"/>
  <c r="U841" i="4" s="1"/>
  <c r="T783" i="7"/>
  <c r="U783" i="7" s="1"/>
  <c r="T789" i="8"/>
  <c r="U789" i="8" s="1"/>
  <c r="T795" i="9"/>
  <c r="U795" i="9" s="1"/>
  <c r="T740" i="7"/>
  <c r="U740" i="7" s="1"/>
  <c r="T747" i="8"/>
  <c r="U747" i="8" s="1"/>
  <c r="T740" i="8"/>
  <c r="U740" i="8" s="1"/>
  <c r="T734" i="9"/>
  <c r="U734" i="9" s="1"/>
  <c r="T748" i="4"/>
  <c r="U748" i="4" s="1"/>
  <c r="T1499" i="8"/>
  <c r="U1499" i="8" s="1"/>
  <c r="T1484" i="8"/>
  <c r="U1484" i="8" s="1"/>
  <c r="T1488" i="9"/>
  <c r="U1488" i="9" s="1"/>
  <c r="T1493" i="4"/>
  <c r="U1493" i="4" s="1"/>
  <c r="T1438" i="5"/>
  <c r="U1438" i="5" s="1"/>
  <c r="T1440" i="7"/>
  <c r="U1440" i="7" s="1"/>
  <c r="T1385" i="4"/>
  <c r="U1385" i="4" s="1"/>
  <c r="T1345" i="7"/>
  <c r="U1345" i="7" s="1"/>
  <c r="T1348" i="8"/>
  <c r="U1348" i="8" s="1"/>
  <c r="T1284" i="8"/>
  <c r="U1284" i="8" s="1"/>
  <c r="T1288" i="9"/>
  <c r="U1288" i="9" s="1"/>
  <c r="T1284" i="4"/>
  <c r="U1284" i="4" s="1"/>
  <c r="T1247" i="5"/>
  <c r="U1247" i="5" s="1"/>
  <c r="T1237" i="5"/>
  <c r="U1237" i="5" s="1"/>
  <c r="T1250" i="7"/>
  <c r="U1250" i="7" s="1"/>
  <c r="T1240" i="9"/>
  <c r="U1240" i="9" s="1"/>
  <c r="T1237" i="4"/>
  <c r="U1237" i="4" s="1"/>
  <c r="T1193" i="5"/>
  <c r="U1193" i="5" s="1"/>
  <c r="T1186" i="5"/>
  <c r="U1186" i="5" s="1"/>
  <c r="T1192" i="9"/>
  <c r="U1192" i="9" s="1"/>
  <c r="T1190" i="4"/>
  <c r="U1190" i="4" s="1"/>
  <c r="T1136" i="5"/>
  <c r="U1136" i="5" s="1"/>
  <c r="T1148" i="9"/>
  <c r="U1148" i="9" s="1"/>
  <c r="T1138" i="4"/>
  <c r="U1138" i="4" s="1"/>
  <c r="T1093" i="5"/>
  <c r="U1093" i="5" s="1"/>
  <c r="T1086" i="5"/>
  <c r="U1086" i="5" s="1"/>
  <c r="T1098" i="7"/>
  <c r="U1098" i="7" s="1"/>
  <c r="T1091" i="7"/>
  <c r="U1091" i="7" s="1"/>
  <c r="T1084" i="7"/>
  <c r="U1084" i="7" s="1"/>
  <c r="T1098" i="8"/>
  <c r="U1098" i="8" s="1"/>
  <c r="T1091" i="8"/>
  <c r="U1091" i="8" s="1"/>
  <c r="T1097" i="9"/>
  <c r="U1097" i="9" s="1"/>
  <c r="T1083" i="9"/>
  <c r="U1083" i="9" s="1"/>
  <c r="T1097" i="4"/>
  <c r="U1097" i="4" s="1"/>
  <c r="T1090" i="4"/>
  <c r="U1090" i="4" s="1"/>
  <c r="T1046" i="7"/>
  <c r="U1046" i="7" s="1"/>
  <c r="T1039" i="7"/>
  <c r="U1039" i="7" s="1"/>
  <c r="T1038" i="9"/>
  <c r="U1038" i="9" s="1"/>
  <c r="T995" i="5"/>
  <c r="U995" i="5" s="1"/>
  <c r="T988" i="7"/>
  <c r="U988" i="7" s="1"/>
  <c r="T994" i="9"/>
  <c r="U994" i="9" s="1"/>
  <c r="T987" i="9"/>
  <c r="U987" i="9" s="1"/>
  <c r="T986" i="4"/>
  <c r="U986" i="4" s="1"/>
  <c r="T950" i="5"/>
  <c r="U950" i="5" s="1"/>
  <c r="T943" i="5"/>
  <c r="U943" i="5" s="1"/>
  <c r="T936" i="5"/>
  <c r="U936" i="5" s="1"/>
  <c r="T944" i="8"/>
  <c r="U944" i="8" s="1"/>
  <c r="T935" i="4"/>
  <c r="U935" i="4" s="1"/>
  <c r="T899" i="5"/>
  <c r="U899" i="5" s="1"/>
  <c r="T892" i="5"/>
  <c r="U892" i="5" s="1"/>
  <c r="T893" i="7"/>
  <c r="U893" i="7" s="1"/>
  <c r="T885" i="7"/>
  <c r="U885" i="7" s="1"/>
  <c r="T884" i="8"/>
  <c r="U884" i="8" s="1"/>
  <c r="T891" i="9"/>
  <c r="U891" i="9" s="1"/>
  <c r="T883" i="9"/>
  <c r="U883" i="9" s="1"/>
  <c r="T890" i="4"/>
  <c r="U890" i="4" s="1"/>
  <c r="T883" i="4"/>
  <c r="U883" i="4" s="1"/>
  <c r="T847" i="5"/>
  <c r="U847" i="5" s="1"/>
  <c r="T841" i="7"/>
  <c r="U841" i="7" s="1"/>
  <c r="T834" i="7"/>
  <c r="U834" i="7" s="1"/>
  <c r="T847" i="8"/>
  <c r="U847" i="8" s="1"/>
  <c r="T840" i="8"/>
  <c r="U840" i="8" s="1"/>
  <c r="T833" i="8"/>
  <c r="U833" i="8" s="1"/>
  <c r="T846" i="4"/>
  <c r="U846" i="4" s="1"/>
  <c r="T839" i="4"/>
  <c r="U839" i="4" s="1"/>
  <c r="T793" i="9"/>
  <c r="U793" i="9" s="1"/>
  <c r="T800" i="4"/>
  <c r="U800" i="4" s="1"/>
  <c r="T742" i="5"/>
  <c r="U742" i="5" s="1"/>
  <c r="T735" i="5"/>
  <c r="U735" i="5" s="1"/>
  <c r="T746" i="9"/>
  <c r="U746" i="9" s="1"/>
  <c r="T697" i="7"/>
  <c r="U697" i="7" s="1"/>
  <c r="T691" i="7"/>
  <c r="U691" i="7" s="1"/>
  <c r="T685" i="7"/>
  <c r="U685" i="7" s="1"/>
  <c r="T699" i="8"/>
  <c r="U699" i="8" s="1"/>
  <c r="T693" i="8"/>
  <c r="U693" i="8" s="1"/>
  <c r="T687" i="8"/>
  <c r="U687" i="8" s="1"/>
  <c r="T695" i="9"/>
  <c r="U695" i="9" s="1"/>
  <c r="T689" i="9"/>
  <c r="U689" i="9" s="1"/>
  <c r="T683" i="9"/>
  <c r="U683" i="9" s="1"/>
  <c r="T640" i="5"/>
  <c r="U640" i="5" s="1"/>
  <c r="T633" i="5"/>
  <c r="U633" i="5" s="1"/>
  <c r="T641" i="7"/>
  <c r="U641" i="7" s="1"/>
  <c r="T647" i="8"/>
  <c r="U647" i="8" s="1"/>
  <c r="T640" i="8"/>
  <c r="U640" i="8" s="1"/>
  <c r="T647" i="9"/>
  <c r="U647" i="9" s="1"/>
  <c r="T640" i="9"/>
  <c r="U640" i="9" s="1"/>
  <c r="T648" i="4"/>
  <c r="U648" i="4" s="1"/>
  <c r="T635" i="4"/>
  <c r="U635" i="4" s="1"/>
  <c r="T592" i="5"/>
  <c r="U592" i="5" s="1"/>
  <c r="T593" i="7"/>
  <c r="U593" i="7" s="1"/>
  <c r="T594" i="8"/>
  <c r="U594" i="8" s="1"/>
  <c r="T588" i="9"/>
  <c r="U588" i="9" s="1"/>
  <c r="T596" i="4"/>
  <c r="U596" i="4" s="1"/>
  <c r="T590" i="4"/>
  <c r="U590" i="4" s="1"/>
  <c r="T584" i="4"/>
  <c r="U584" i="4" s="1"/>
  <c r="T548" i="5"/>
  <c r="U548" i="5" s="1"/>
  <c r="T542" i="5"/>
  <c r="U542" i="5" s="1"/>
  <c r="T536" i="5"/>
  <c r="U536" i="5" s="1"/>
  <c r="T548" i="7"/>
  <c r="U548" i="7" s="1"/>
  <c r="T542" i="7"/>
  <c r="U542" i="7" s="1"/>
  <c r="T536" i="7"/>
  <c r="U536" i="7" s="1"/>
  <c r="T550" i="8"/>
  <c r="U550" i="8" s="1"/>
  <c r="T544" i="8"/>
  <c r="U544" i="8" s="1"/>
  <c r="T538" i="8"/>
  <c r="U538" i="8" s="1"/>
  <c r="T546" i="9"/>
  <c r="U546" i="9" s="1"/>
  <c r="T540" i="9"/>
  <c r="U540" i="9" s="1"/>
  <c r="T534" i="9"/>
  <c r="U534" i="9" s="1"/>
  <c r="T548" i="4"/>
  <c r="U548" i="4" s="1"/>
  <c r="T535" i="4"/>
  <c r="U535" i="4" s="1"/>
  <c r="T499" i="5"/>
  <c r="U499" i="5" s="1"/>
  <c r="T486" i="5"/>
  <c r="U486" i="5" s="1"/>
  <c r="T494" i="7"/>
  <c r="U494" i="7" s="1"/>
  <c r="T488" i="7"/>
  <c r="U488" i="7" s="1"/>
  <c r="T496" i="8"/>
  <c r="U496" i="8" s="1"/>
  <c r="T490" i="8"/>
  <c r="U490" i="8" s="1"/>
  <c r="T484" i="8"/>
  <c r="U484" i="8" s="1"/>
  <c r="T498" i="9"/>
  <c r="U498" i="9" s="1"/>
  <c r="T492" i="9"/>
  <c r="U492" i="9" s="1"/>
  <c r="T486" i="9"/>
  <c r="U486" i="9" s="1"/>
  <c r="T450" i="4"/>
  <c r="U450" i="4" s="1"/>
  <c r="T444" i="4"/>
  <c r="U444" i="4" s="1"/>
  <c r="T438" i="4"/>
  <c r="U438" i="4" s="1"/>
  <c r="T396" i="5"/>
  <c r="U396" i="5" s="1"/>
  <c r="T390" i="5"/>
  <c r="U390" i="5" s="1"/>
  <c r="T384" i="5"/>
  <c r="U384" i="5" s="1"/>
  <c r="T399" i="7"/>
  <c r="U399" i="7" s="1"/>
  <c r="T393" i="7"/>
  <c r="U393" i="7" s="1"/>
  <c r="T387" i="7"/>
  <c r="U387" i="7" s="1"/>
  <c r="T395" i="8"/>
  <c r="U395" i="8" s="1"/>
  <c r="T389" i="8"/>
  <c r="U389" i="8" s="1"/>
  <c r="T383" i="8"/>
  <c r="U383" i="8" s="1"/>
  <c r="T397" i="9"/>
  <c r="U397" i="9" s="1"/>
  <c r="T391" i="9"/>
  <c r="U391" i="9" s="1"/>
  <c r="T385" i="9"/>
  <c r="U385" i="9" s="1"/>
  <c r="T349" i="4"/>
  <c r="U349" i="4" s="1"/>
  <c r="T343" i="4"/>
  <c r="U343" i="4" s="1"/>
  <c r="T337" i="4"/>
  <c r="U337" i="4" s="1"/>
  <c r="T295" i="5"/>
  <c r="U295" i="5" s="1"/>
  <c r="T289" i="5"/>
  <c r="U289" i="5" s="1"/>
  <c r="T283" i="5"/>
  <c r="U283" i="5" s="1"/>
  <c r="T298" i="7"/>
  <c r="U298" i="7" s="1"/>
  <c r="T292" i="7"/>
  <c r="U292" i="7" s="1"/>
  <c r="T286" i="7"/>
  <c r="U286" i="7" s="1"/>
  <c r="T300" i="8"/>
  <c r="U300" i="8" s="1"/>
  <c r="T294" i="8"/>
  <c r="U294" i="8" s="1"/>
  <c r="T288" i="8"/>
  <c r="U288" i="8" s="1"/>
  <c r="T296" i="9"/>
  <c r="U296" i="9" s="1"/>
  <c r="T290" i="9"/>
  <c r="U290" i="9" s="1"/>
  <c r="T284" i="9"/>
  <c r="U284" i="9" s="1"/>
  <c r="T248" i="4"/>
  <c r="U248" i="4" s="1"/>
  <c r="T242" i="4"/>
  <c r="U242" i="4" s="1"/>
  <c r="T236" i="4"/>
  <c r="U236" i="4" s="1"/>
  <c r="T200" i="5"/>
  <c r="U200" i="5" s="1"/>
  <c r="T194" i="5"/>
  <c r="U194" i="5" s="1"/>
  <c r="T188" i="5"/>
  <c r="U188" i="5" s="1"/>
  <c r="T197" i="7"/>
  <c r="U197" i="7" s="1"/>
  <c r="T191" i="7"/>
  <c r="U191" i="7" s="1"/>
  <c r="T185" i="7"/>
  <c r="U185" i="7" s="1"/>
  <c r="T199" i="8"/>
  <c r="U199" i="8" s="1"/>
  <c r="T193" i="8"/>
  <c r="U193" i="8" s="1"/>
  <c r="T187" i="8"/>
  <c r="U187" i="8" s="1"/>
  <c r="T195" i="9"/>
  <c r="U195" i="9" s="1"/>
  <c r="T189" i="9"/>
  <c r="U189" i="9" s="1"/>
  <c r="T183" i="9"/>
  <c r="U183" i="9" s="1"/>
  <c r="T147" i="4"/>
  <c r="U147" i="4" s="1"/>
  <c r="T141" i="4"/>
  <c r="U141" i="4" s="1"/>
  <c r="T135" i="4"/>
  <c r="U135" i="4" s="1"/>
  <c r="T794" i="8"/>
  <c r="U794" i="8" s="1"/>
  <c r="T692" i="5"/>
  <c r="U692" i="5" s="1"/>
  <c r="T646" i="5"/>
  <c r="U646" i="5" s="1"/>
  <c r="T633" i="7"/>
  <c r="U633" i="7" s="1"/>
  <c r="T633" i="9"/>
  <c r="U633" i="9" s="1"/>
  <c r="T598" i="5"/>
  <c r="U598" i="5" s="1"/>
  <c r="T599" i="7"/>
  <c r="U599" i="7" s="1"/>
  <c r="T600" i="8"/>
  <c r="U600" i="8" s="1"/>
  <c r="T594" i="9"/>
  <c r="U594" i="9" s="1"/>
  <c r="T541" i="4"/>
  <c r="U541" i="4" s="1"/>
  <c r="T492" i="5"/>
  <c r="U492" i="5" s="1"/>
  <c r="T500" i="7"/>
  <c r="U500" i="7" s="1"/>
  <c r="T500" i="4"/>
  <c r="U500" i="4" s="1"/>
  <c r="T440" i="5"/>
  <c r="U440" i="5" s="1"/>
  <c r="T449" i="7"/>
  <c r="U449" i="7" s="1"/>
  <c r="T437" i="7"/>
  <c r="U437" i="7" s="1"/>
  <c r="T439" i="8"/>
  <c r="U439" i="8" s="1"/>
  <c r="T447" i="9"/>
  <c r="U447" i="9" s="1"/>
  <c r="T435" i="9"/>
  <c r="U435" i="9" s="1"/>
  <c r="T399" i="4"/>
  <c r="U399" i="4" s="1"/>
  <c r="T387" i="4"/>
  <c r="U387" i="4" s="1"/>
  <c r="T345" i="5"/>
  <c r="U345" i="5" s="1"/>
  <c r="T339" i="5"/>
  <c r="U339" i="5" s="1"/>
  <c r="T333" i="5"/>
  <c r="U333" i="5" s="1"/>
  <c r="T348" i="7"/>
  <c r="U348" i="7" s="1"/>
  <c r="T336" i="7"/>
  <c r="U336" i="7" s="1"/>
  <c r="T350" i="8"/>
  <c r="U350" i="8" s="1"/>
  <c r="T338" i="8"/>
  <c r="U338" i="8" s="1"/>
  <c r="T346" i="9"/>
  <c r="U346" i="9" s="1"/>
  <c r="T292" i="4"/>
  <c r="U292" i="4" s="1"/>
  <c r="T244" i="5"/>
  <c r="U244" i="5" s="1"/>
  <c r="T238" i="5"/>
  <c r="U238" i="5" s="1"/>
  <c r="T247" i="7"/>
  <c r="U247" i="7" s="1"/>
  <c r="T235" i="7"/>
  <c r="U235" i="7" s="1"/>
  <c r="T249" i="8"/>
  <c r="U249" i="8" s="1"/>
  <c r="T237" i="8"/>
  <c r="U237" i="8" s="1"/>
  <c r="T245" i="9"/>
  <c r="U245" i="9" s="1"/>
  <c r="T239" i="9"/>
  <c r="U239" i="9" s="1"/>
  <c r="T191" i="4"/>
  <c r="U191" i="4" s="1"/>
  <c r="T143" i="5"/>
  <c r="U143" i="5" s="1"/>
  <c r="T140" i="7"/>
  <c r="U140" i="7" s="1"/>
  <c r="T134" i="7"/>
  <c r="U134" i="7" s="1"/>
  <c r="T142" i="8"/>
  <c r="U142" i="8" s="1"/>
  <c r="T150" i="9"/>
  <c r="U150" i="9" s="1"/>
  <c r="T138" i="9"/>
  <c r="U138" i="9" s="1"/>
  <c r="T1445" i="5"/>
  <c r="U1445" i="5" s="1"/>
  <c r="T1434" i="8"/>
  <c r="U1434" i="8" s="1"/>
  <c r="T1339" i="9"/>
  <c r="U1339" i="9" s="1"/>
  <c r="T1293" i="5"/>
  <c r="U1293" i="5" s="1"/>
  <c r="T1291" i="8"/>
  <c r="U1291" i="8" s="1"/>
  <c r="T1291" i="4"/>
  <c r="U1291" i="4" s="1"/>
  <c r="T1236" i="5"/>
  <c r="U1236" i="5" s="1"/>
  <c r="T1243" i="4"/>
  <c r="U1243" i="4" s="1"/>
  <c r="T1185" i="8"/>
  <c r="U1185" i="8" s="1"/>
  <c r="T1184" i="9"/>
  <c r="U1184" i="9" s="1"/>
  <c r="T1189" i="4"/>
  <c r="U1189" i="4" s="1"/>
  <c r="T1488" i="5"/>
  <c r="U1488" i="5" s="1"/>
  <c r="T1494" i="7"/>
  <c r="U1494" i="7" s="1"/>
  <c r="T1490" i="8"/>
  <c r="U1490" i="8" s="1"/>
  <c r="T1495" i="9"/>
  <c r="U1495" i="9" s="1"/>
  <c r="T1438" i="9"/>
  <c r="U1438" i="9" s="1"/>
  <c r="T1444" i="4"/>
  <c r="U1444" i="4" s="1"/>
  <c r="T1437" i="4"/>
  <c r="U1437" i="4" s="1"/>
  <c r="T1400" i="5"/>
  <c r="U1400" i="5" s="1"/>
  <c r="T1393" i="5"/>
  <c r="U1393" i="5" s="1"/>
  <c r="T1385" i="5"/>
  <c r="U1385" i="5" s="1"/>
  <c r="T1400" i="7"/>
  <c r="U1400" i="7" s="1"/>
  <c r="T1393" i="7"/>
  <c r="U1393" i="7" s="1"/>
  <c r="T1386" i="7"/>
  <c r="U1386" i="7" s="1"/>
  <c r="T1399" i="8"/>
  <c r="U1399" i="8" s="1"/>
  <c r="T1392" i="8"/>
  <c r="U1392" i="8" s="1"/>
  <c r="T1388" i="9"/>
  <c r="U1388" i="9" s="1"/>
  <c r="T1346" i="5"/>
  <c r="U1346" i="5" s="1"/>
  <c r="T1335" i="7"/>
  <c r="U1335" i="7" s="1"/>
  <c r="T1345" i="4"/>
  <c r="U1345" i="4" s="1"/>
  <c r="T1338" i="4"/>
  <c r="U1338" i="4" s="1"/>
  <c r="T1295" i="7"/>
  <c r="U1295" i="7" s="1"/>
  <c r="T1287" i="7"/>
  <c r="U1287" i="7" s="1"/>
  <c r="T1300" i="8"/>
  <c r="U1300" i="8" s="1"/>
  <c r="T1235" i="8"/>
  <c r="U1235" i="8" s="1"/>
  <c r="T1248" i="9"/>
  <c r="U1248" i="9" s="1"/>
  <c r="T1200" i="5"/>
  <c r="U1200" i="5" s="1"/>
  <c r="T1200" i="8"/>
  <c r="U1200" i="8" s="1"/>
  <c r="T1193" i="8"/>
  <c r="U1193" i="8" s="1"/>
  <c r="T1199" i="9"/>
  <c r="U1199" i="9" s="1"/>
  <c r="T1144" i="5"/>
  <c r="U1144" i="5" s="1"/>
  <c r="T1141" i="7"/>
  <c r="U1141" i="7" s="1"/>
  <c r="T1133" i="7"/>
  <c r="U1133" i="7" s="1"/>
  <c r="T1135" i="8"/>
  <c r="U1135" i="8" s="1"/>
  <c r="T1144" i="4"/>
  <c r="U1144" i="4" s="1"/>
  <c r="T1045" i="5"/>
  <c r="U1045" i="5" s="1"/>
  <c r="T1038" i="5"/>
  <c r="U1038" i="5" s="1"/>
  <c r="T1038" i="8"/>
  <c r="U1038" i="8" s="1"/>
  <c r="T1045" i="9"/>
  <c r="U1045" i="9" s="1"/>
  <c r="T1045" i="4"/>
  <c r="U1045" i="4" s="1"/>
  <c r="T1037" i="4"/>
  <c r="U1037" i="4" s="1"/>
  <c r="T987" i="5"/>
  <c r="U987" i="5" s="1"/>
  <c r="T995" i="7"/>
  <c r="U995" i="7" s="1"/>
  <c r="T987" i="8"/>
  <c r="U987" i="8" s="1"/>
  <c r="T944" i="7"/>
  <c r="U944" i="7" s="1"/>
  <c r="T936" i="7"/>
  <c r="U936" i="7" s="1"/>
  <c r="T950" i="8"/>
  <c r="U950" i="8" s="1"/>
  <c r="T936" i="8"/>
  <c r="U936" i="8" s="1"/>
  <c r="T949" i="9"/>
  <c r="U949" i="9" s="1"/>
  <c r="T942" i="9"/>
  <c r="U942" i="9" s="1"/>
  <c r="T885" i="5"/>
  <c r="U885" i="5" s="1"/>
  <c r="T899" i="7"/>
  <c r="U899" i="7" s="1"/>
  <c r="T891" i="8"/>
  <c r="U891" i="8" s="1"/>
  <c r="T897" i="9"/>
  <c r="U897" i="9" s="1"/>
  <c r="T896" i="4"/>
  <c r="U896" i="4" s="1"/>
  <c r="T847" i="7"/>
  <c r="U847" i="7" s="1"/>
  <c r="T787" i="5"/>
  <c r="U787" i="5" s="1"/>
  <c r="T795" i="7"/>
  <c r="U795" i="7" s="1"/>
  <c r="T787" i="8"/>
  <c r="U787" i="8" s="1"/>
  <c r="T785" i="9"/>
  <c r="U785" i="9" s="1"/>
  <c r="T785" i="4"/>
  <c r="U785" i="4" s="1"/>
  <c r="T748" i="5"/>
  <c r="U748" i="5" s="1"/>
  <c r="T745" i="7"/>
  <c r="U745" i="7" s="1"/>
  <c r="T738" i="7"/>
  <c r="U738" i="7" s="1"/>
  <c r="T745" i="8"/>
  <c r="U745" i="8" s="1"/>
  <c r="T738" i="8"/>
  <c r="U738" i="8" s="1"/>
  <c r="T738" i="9"/>
  <c r="U738" i="9" s="1"/>
  <c r="T746" i="4"/>
  <c r="U746" i="4" s="1"/>
  <c r="T740" i="4"/>
  <c r="U740" i="4" s="1"/>
  <c r="T734" i="4"/>
  <c r="U734" i="4" s="1"/>
  <c r="T698" i="5"/>
  <c r="U698" i="5" s="1"/>
  <c r="T686" i="5"/>
  <c r="U686" i="5" s="1"/>
  <c r="T683" i="4"/>
  <c r="U683" i="4" s="1"/>
  <c r="T647" i="7"/>
  <c r="U647" i="7" s="1"/>
  <c r="T633" i="8"/>
  <c r="U633" i="8" s="1"/>
  <c r="T641" i="4"/>
  <c r="U641" i="4" s="1"/>
  <c r="T586" i="7"/>
  <c r="U586" i="7" s="1"/>
  <c r="T587" i="8"/>
  <c r="U587" i="8" s="1"/>
  <c r="T494" i="4"/>
  <c r="U494" i="4" s="1"/>
  <c r="T488" i="4"/>
  <c r="U488" i="4" s="1"/>
  <c r="T446" i="5"/>
  <c r="U446" i="5" s="1"/>
  <c r="T434" i="5"/>
  <c r="U434" i="5" s="1"/>
  <c r="T443" i="7"/>
  <c r="U443" i="7" s="1"/>
  <c r="T445" i="8"/>
  <c r="U445" i="8" s="1"/>
  <c r="T433" i="8"/>
  <c r="U433" i="8" s="1"/>
  <c r="T441" i="9"/>
  <c r="U441" i="9" s="1"/>
  <c r="T393" i="4"/>
  <c r="U393" i="4" s="1"/>
  <c r="T342" i="7"/>
  <c r="U342" i="7" s="1"/>
  <c r="T344" i="8"/>
  <c r="U344" i="8" s="1"/>
  <c r="T340" i="9"/>
  <c r="U340" i="9" s="1"/>
  <c r="T334" i="9"/>
  <c r="U334" i="9" s="1"/>
  <c r="T298" i="4"/>
  <c r="U298" i="4" s="1"/>
  <c r="T286" i="4"/>
  <c r="U286" i="4" s="1"/>
  <c r="T250" i="5"/>
  <c r="U250" i="5" s="1"/>
  <c r="T241" i="7"/>
  <c r="U241" i="7" s="1"/>
  <c r="T243" i="8"/>
  <c r="U243" i="8" s="1"/>
  <c r="T233" i="9"/>
  <c r="U233" i="9" s="1"/>
  <c r="T197" i="4"/>
  <c r="U197" i="4" s="1"/>
  <c r="T185" i="4"/>
  <c r="U185" i="4" s="1"/>
  <c r="T149" i="5"/>
  <c r="U149" i="5" s="1"/>
  <c r="T137" i="5"/>
  <c r="U137" i="5" s="1"/>
  <c r="T146" i="7"/>
  <c r="U146" i="7" s="1"/>
  <c r="T148" i="8"/>
  <c r="U148" i="8" s="1"/>
  <c r="T136" i="8"/>
  <c r="U136" i="8" s="1"/>
  <c r="T144" i="9"/>
  <c r="U144" i="9" s="1"/>
  <c r="T1495" i="5"/>
  <c r="U1495" i="5" s="1"/>
  <c r="T1485" i="7"/>
  <c r="U1485" i="7" s="1"/>
  <c r="T1487" i="9"/>
  <c r="U1487" i="9" s="1"/>
  <c r="T1437" i="5"/>
  <c r="U1437" i="5" s="1"/>
  <c r="T1442" i="8"/>
  <c r="U1442" i="8" s="1"/>
  <c r="T1395" i="9"/>
  <c r="U1395" i="9" s="1"/>
  <c r="T1286" i="5"/>
  <c r="U1286" i="5" s="1"/>
  <c r="T1287" i="9"/>
  <c r="U1287" i="9" s="1"/>
  <c r="T1236" i="4"/>
  <c r="U1236" i="4" s="1"/>
  <c r="T1186" i="7"/>
  <c r="U1186" i="7" s="1"/>
  <c r="T1135" i="5"/>
  <c r="U1135" i="5" s="1"/>
  <c r="T1143" i="8"/>
  <c r="U1143" i="8" s="1"/>
  <c r="T1447" i="5"/>
  <c r="U1447" i="5" s="1"/>
  <c r="T1438" i="4"/>
  <c r="U1438" i="4" s="1"/>
  <c r="T1385" i="7"/>
  <c r="U1385" i="7" s="1"/>
  <c r="T1400" i="9"/>
  <c r="U1400" i="9" s="1"/>
  <c r="T1386" i="4"/>
  <c r="U1386" i="4" s="1"/>
  <c r="T1334" i="4"/>
  <c r="U1334" i="4" s="1"/>
  <c r="T1294" i="8"/>
  <c r="U1294" i="8" s="1"/>
  <c r="T1286" i="9"/>
  <c r="U1286" i="9" s="1"/>
  <c r="T1242" i="4"/>
  <c r="U1242" i="4" s="1"/>
  <c r="T1233" i="4"/>
  <c r="U1233" i="4" s="1"/>
  <c r="T1187" i="8"/>
  <c r="U1187" i="8" s="1"/>
  <c r="T1190" i="9"/>
  <c r="U1190" i="9" s="1"/>
  <c r="T1195" i="4"/>
  <c r="U1195" i="4" s="1"/>
  <c r="T1186" i="4"/>
  <c r="U1186" i="4" s="1"/>
  <c r="T1148" i="5"/>
  <c r="U1148" i="5" s="1"/>
  <c r="T1143" i="7"/>
  <c r="U1143" i="7" s="1"/>
  <c r="T1134" i="8"/>
  <c r="U1134" i="8" s="1"/>
  <c r="T1085" i="7"/>
  <c r="U1085" i="7" s="1"/>
  <c r="T1089" i="8"/>
  <c r="U1089" i="8" s="1"/>
  <c r="T1094" i="9"/>
  <c r="U1094" i="9" s="1"/>
  <c r="T1044" i="5"/>
  <c r="U1044" i="5" s="1"/>
  <c r="T1036" i="5"/>
  <c r="U1036" i="5" s="1"/>
  <c r="T1049" i="8"/>
  <c r="U1049" i="8" s="1"/>
  <c r="T1043" i="4"/>
  <c r="U1043" i="4" s="1"/>
  <c r="T1035" i="4"/>
  <c r="U1035" i="4" s="1"/>
  <c r="T984" i="7"/>
  <c r="U984" i="7" s="1"/>
  <c r="T999" i="4"/>
  <c r="U999" i="4" s="1"/>
  <c r="T984" i="4"/>
  <c r="U984" i="4" s="1"/>
  <c r="T940" i="9"/>
  <c r="U940" i="9" s="1"/>
  <c r="T939" i="4"/>
  <c r="U939" i="4" s="1"/>
  <c r="T886" i="5"/>
  <c r="U886" i="5" s="1"/>
  <c r="T894" i="7"/>
  <c r="U894" i="7" s="1"/>
  <c r="T890" i="8"/>
  <c r="U890" i="8" s="1"/>
  <c r="T888" i="4"/>
  <c r="U888" i="4" s="1"/>
  <c r="T835" i="7"/>
  <c r="U835" i="7" s="1"/>
  <c r="T839" i="8"/>
  <c r="U839" i="8" s="1"/>
  <c r="T833" i="4"/>
  <c r="U833" i="4" s="1"/>
  <c r="T796" i="5"/>
  <c r="U796" i="5" s="1"/>
  <c r="T797" i="7"/>
  <c r="U797" i="7" s="1"/>
  <c r="T793" i="8"/>
  <c r="U793" i="8" s="1"/>
  <c r="T797" i="9"/>
  <c r="U797" i="9" s="1"/>
  <c r="T789" i="9"/>
  <c r="U789" i="9" s="1"/>
  <c r="T741" i="5"/>
  <c r="U741" i="5" s="1"/>
  <c r="T733" i="5"/>
  <c r="U733" i="5" s="1"/>
  <c r="T741" i="8"/>
  <c r="U741" i="8" s="1"/>
  <c r="T733" i="8"/>
  <c r="U733" i="8" s="1"/>
  <c r="T744" i="4"/>
  <c r="U744" i="4" s="1"/>
  <c r="T688" i="5"/>
  <c r="U688" i="5" s="1"/>
  <c r="T694" i="7"/>
  <c r="U694" i="7" s="1"/>
  <c r="T700" i="8"/>
  <c r="U700" i="8" s="1"/>
  <c r="T699" i="9"/>
  <c r="U699" i="9" s="1"/>
  <c r="T692" i="9"/>
  <c r="U692" i="9" s="1"/>
  <c r="T638" i="5"/>
  <c r="U638" i="5" s="1"/>
  <c r="T639" i="7"/>
  <c r="U639" i="7" s="1"/>
  <c r="T637" i="8"/>
  <c r="U637" i="8" s="1"/>
  <c r="T641" i="9"/>
  <c r="U641" i="9" s="1"/>
  <c r="T634" i="9"/>
  <c r="U634" i="9" s="1"/>
  <c r="T647" i="4"/>
  <c r="U647" i="4" s="1"/>
  <c r="T640" i="4"/>
  <c r="U640" i="4" s="1"/>
  <c r="T595" i="5"/>
  <c r="U595" i="5" s="1"/>
  <c r="T598" i="7"/>
  <c r="U598" i="7" s="1"/>
  <c r="T591" i="7"/>
  <c r="U591" i="7" s="1"/>
  <c r="T597" i="8"/>
  <c r="U597" i="8" s="1"/>
  <c r="T543" i="5"/>
  <c r="U543" i="5" s="1"/>
  <c r="T549" i="7"/>
  <c r="U549" i="7" s="1"/>
  <c r="T548" i="8"/>
  <c r="U548" i="8" s="1"/>
  <c r="T541" i="8"/>
  <c r="U541" i="8" s="1"/>
  <c r="T547" i="9"/>
  <c r="U547" i="9" s="1"/>
  <c r="T546" i="4"/>
  <c r="U546" i="4" s="1"/>
  <c r="T539" i="4"/>
  <c r="U539" i="4" s="1"/>
  <c r="T487" i="5"/>
  <c r="U487" i="5" s="1"/>
  <c r="T493" i="7"/>
  <c r="U493" i="7" s="1"/>
  <c r="T486" i="7"/>
  <c r="U486" i="7" s="1"/>
  <c r="T485" i="8"/>
  <c r="U485" i="8" s="1"/>
  <c r="T491" i="4"/>
  <c r="U491" i="4" s="1"/>
  <c r="T442" i="5"/>
  <c r="U442" i="5" s="1"/>
  <c r="T450" i="7"/>
  <c r="U450" i="7" s="1"/>
  <c r="T444" i="8"/>
  <c r="U444" i="8" s="1"/>
  <c r="T438" i="9"/>
  <c r="U438" i="9" s="1"/>
  <c r="T445" i="4"/>
  <c r="U445" i="4" s="1"/>
  <c r="T394" i="5"/>
  <c r="U394" i="5" s="1"/>
  <c r="T387" i="5"/>
  <c r="U387" i="5" s="1"/>
  <c r="T395" i="9"/>
  <c r="U395" i="9" s="1"/>
  <c r="T388" i="9"/>
  <c r="U388" i="9" s="1"/>
  <c r="T395" i="4"/>
  <c r="U395" i="4" s="1"/>
  <c r="T346" i="5"/>
  <c r="U346" i="5" s="1"/>
  <c r="T347" i="7"/>
  <c r="U347" i="7" s="1"/>
  <c r="T334" i="7"/>
  <c r="U334" i="7" s="1"/>
  <c r="T341" i="8"/>
  <c r="U341" i="8" s="1"/>
  <c r="T342" i="9"/>
  <c r="U342" i="9" s="1"/>
  <c r="T342" i="4"/>
  <c r="U342" i="4" s="1"/>
  <c r="T335" i="4"/>
  <c r="U335" i="4" s="1"/>
  <c r="T284" i="5"/>
  <c r="U284" i="5" s="1"/>
  <c r="T287" i="7"/>
  <c r="U287" i="7" s="1"/>
  <c r="T293" i="8"/>
  <c r="U293" i="8" s="1"/>
  <c r="T286" i="8"/>
  <c r="U286" i="8" s="1"/>
  <c r="T285" i="9"/>
  <c r="U285" i="9" s="1"/>
  <c r="T299" i="4"/>
  <c r="U299" i="4" s="1"/>
  <c r="T249" i="5"/>
  <c r="U249" i="5" s="1"/>
  <c r="T236" i="5"/>
  <c r="U236" i="5" s="1"/>
  <c r="T238" i="7"/>
  <c r="U238" i="7" s="1"/>
  <c r="T245" i="8"/>
  <c r="U245" i="8" s="1"/>
  <c r="T246" i="9"/>
  <c r="U246" i="9" s="1"/>
  <c r="T246" i="4"/>
  <c r="U246" i="4" s="1"/>
  <c r="T239" i="4"/>
  <c r="U239" i="4" s="1"/>
  <c r="T195" i="5"/>
  <c r="U195" i="5" s="1"/>
  <c r="T184" i="7"/>
  <c r="U184" i="7" s="1"/>
  <c r="T196" i="4"/>
  <c r="U196" i="4" s="1"/>
  <c r="T183" i="4"/>
  <c r="U183" i="4" s="1"/>
  <c r="T140" i="5"/>
  <c r="U140" i="5" s="1"/>
  <c r="T142" i="7"/>
  <c r="U142" i="7" s="1"/>
  <c r="T149" i="8"/>
  <c r="U149" i="8" s="1"/>
  <c r="T149" i="9"/>
  <c r="U149" i="9" s="1"/>
  <c r="T136" i="9"/>
  <c r="U136" i="9" s="1"/>
  <c r="T136" i="4"/>
  <c r="U136" i="4" s="1"/>
  <c r="T1486" i="5"/>
  <c r="U1486" i="5" s="1"/>
  <c r="T1492" i="9"/>
  <c r="U1492" i="9" s="1"/>
  <c r="T1396" i="8"/>
  <c r="U1396" i="8" s="1"/>
  <c r="T1388" i="8"/>
  <c r="U1388" i="8" s="1"/>
  <c r="T1394" i="4"/>
  <c r="U1394" i="4" s="1"/>
  <c r="T1337" i="7"/>
  <c r="U1337" i="7" s="1"/>
  <c r="T1299" i="7"/>
  <c r="U1299" i="7" s="1"/>
  <c r="T1233" i="7"/>
  <c r="U1233" i="7" s="1"/>
  <c r="T1246" i="8"/>
  <c r="U1246" i="8" s="1"/>
  <c r="T1238" i="9"/>
  <c r="U1238" i="9" s="1"/>
  <c r="T1194" i="5"/>
  <c r="U1194" i="5" s="1"/>
  <c r="T1190" i="7"/>
  <c r="U1190" i="7" s="1"/>
  <c r="T1194" i="8"/>
  <c r="U1194" i="8" s="1"/>
  <c r="T1145" i="9"/>
  <c r="U1145" i="9" s="1"/>
  <c r="T1148" i="4"/>
  <c r="U1148" i="4" s="1"/>
  <c r="T1094" i="5"/>
  <c r="U1094" i="5" s="1"/>
  <c r="T1097" i="8"/>
  <c r="U1097" i="8" s="1"/>
  <c r="T1043" i="7"/>
  <c r="U1043" i="7" s="1"/>
  <c r="T1035" i="7"/>
  <c r="U1035" i="7" s="1"/>
  <c r="T1033" i="8"/>
  <c r="U1033" i="8" s="1"/>
  <c r="T1046" i="9"/>
  <c r="U1046" i="9" s="1"/>
  <c r="T1037" i="9"/>
  <c r="U1037" i="9" s="1"/>
  <c r="T998" i="5"/>
  <c r="U998" i="5" s="1"/>
  <c r="T1000" i="7"/>
  <c r="U1000" i="7" s="1"/>
  <c r="T992" i="7"/>
  <c r="U992" i="7" s="1"/>
  <c r="T947" i="5"/>
  <c r="U947" i="5" s="1"/>
  <c r="T948" i="7"/>
  <c r="U948" i="7" s="1"/>
  <c r="T946" i="4"/>
  <c r="U946" i="4" s="1"/>
  <c r="T884" i="7"/>
  <c r="U884" i="7" s="1"/>
  <c r="T897" i="8"/>
  <c r="U897" i="8" s="1"/>
  <c r="T850" i="5"/>
  <c r="U850" i="5" s="1"/>
  <c r="T834" i="5"/>
  <c r="U834" i="5" s="1"/>
  <c r="T843" i="9"/>
  <c r="U843" i="9" s="1"/>
  <c r="T835" i="9"/>
  <c r="U835" i="9" s="1"/>
  <c r="T849" i="4"/>
  <c r="U849" i="4" s="1"/>
  <c r="T793" i="4"/>
  <c r="U793" i="4" s="1"/>
  <c r="T744" i="7"/>
  <c r="U744" i="7" s="1"/>
  <c r="T736" i="7"/>
  <c r="U736" i="7" s="1"/>
  <c r="T737" i="9"/>
  <c r="U737" i="9" s="1"/>
  <c r="T737" i="4"/>
  <c r="U737" i="4" s="1"/>
  <c r="T694" i="5"/>
  <c r="U694" i="5" s="1"/>
  <c r="T686" i="7"/>
  <c r="U686" i="7" s="1"/>
  <c r="T692" i="8"/>
  <c r="U692" i="8" s="1"/>
  <c r="T685" i="8"/>
  <c r="U685" i="8" s="1"/>
  <c r="T684" i="9"/>
  <c r="U684" i="9" s="1"/>
  <c r="T698" i="4"/>
  <c r="U698" i="4" s="1"/>
  <c r="T645" i="5"/>
  <c r="U645" i="5" s="1"/>
  <c r="T644" i="8"/>
  <c r="U644" i="8" s="1"/>
  <c r="T587" i="5"/>
  <c r="U587" i="5" s="1"/>
  <c r="T583" i="7"/>
  <c r="U583" i="7" s="1"/>
  <c r="T589" i="8"/>
  <c r="U589" i="8" s="1"/>
  <c r="T595" i="9"/>
  <c r="U595" i="9" s="1"/>
  <c r="T587" i="9"/>
  <c r="U587" i="9" s="1"/>
  <c r="T594" i="4"/>
  <c r="U594" i="4" s="1"/>
  <c r="T587" i="4"/>
  <c r="U587" i="4" s="1"/>
  <c r="T535" i="5"/>
  <c r="U535" i="5" s="1"/>
  <c r="T541" i="7"/>
  <c r="U541" i="7" s="1"/>
  <c r="T534" i="7"/>
  <c r="U534" i="7" s="1"/>
  <c r="T533" i="8"/>
  <c r="U533" i="8" s="1"/>
  <c r="T539" i="9"/>
  <c r="U539" i="9" s="1"/>
  <c r="T494" i="5"/>
  <c r="U494" i="5" s="1"/>
  <c r="T499" i="8"/>
  <c r="U499" i="8" s="1"/>
  <c r="T497" i="9"/>
  <c r="U497" i="9" s="1"/>
  <c r="T490" i="9"/>
  <c r="U490" i="9" s="1"/>
  <c r="T483" i="9"/>
  <c r="U483" i="9" s="1"/>
  <c r="T497" i="4"/>
  <c r="U497" i="4" s="1"/>
  <c r="T484" i="4"/>
  <c r="U484" i="4" s="1"/>
  <c r="T448" i="5"/>
  <c r="U448" i="5" s="1"/>
  <c r="T435" i="5"/>
  <c r="U435" i="5" s="1"/>
  <c r="T436" i="7"/>
  <c r="U436" i="7" s="1"/>
  <c r="T450" i="8"/>
  <c r="U450" i="8" s="1"/>
  <c r="T437" i="8"/>
  <c r="U437" i="8" s="1"/>
  <c r="T444" i="9"/>
  <c r="U444" i="9" s="1"/>
  <c r="T437" i="4"/>
  <c r="U437" i="4" s="1"/>
  <c r="T397" i="7"/>
  <c r="U397" i="7" s="1"/>
  <c r="T390" i="7"/>
  <c r="U390" i="7" s="1"/>
  <c r="T396" i="8"/>
  <c r="U396" i="8" s="1"/>
  <c r="T388" i="4"/>
  <c r="U388" i="4" s="1"/>
  <c r="T340" i="7"/>
  <c r="U340" i="7" s="1"/>
  <c r="T347" i="8"/>
  <c r="U347" i="8" s="1"/>
  <c r="T334" i="8"/>
  <c r="U334" i="8" s="1"/>
  <c r="T348" i="9"/>
  <c r="U348" i="9" s="1"/>
  <c r="T335" i="9"/>
  <c r="U335" i="9" s="1"/>
  <c r="T298" i="5"/>
  <c r="U298" i="5" s="1"/>
  <c r="T299" i="9"/>
  <c r="U299" i="9" s="1"/>
  <c r="T285" i="4"/>
  <c r="U285" i="4" s="1"/>
  <c r="T242" i="5"/>
  <c r="U242" i="5" s="1"/>
  <c r="T244" i="7"/>
  <c r="U244" i="7" s="1"/>
  <c r="T238" i="8"/>
  <c r="U238" i="8" s="1"/>
  <c r="T187" i="5"/>
  <c r="U187" i="5" s="1"/>
  <c r="T198" i="7"/>
  <c r="U198" i="7" s="1"/>
  <c r="T197" i="8"/>
  <c r="U197" i="8" s="1"/>
  <c r="T190" i="8"/>
  <c r="U190" i="8" s="1"/>
  <c r="T196" i="9"/>
  <c r="U196" i="9" s="1"/>
  <c r="T189" i="4"/>
  <c r="U189" i="4" s="1"/>
  <c r="T146" i="5"/>
  <c r="U146" i="5" s="1"/>
  <c r="T133" i="5"/>
  <c r="U133" i="5" s="1"/>
  <c r="T148" i="7"/>
  <c r="U148" i="7" s="1"/>
  <c r="T135" i="7"/>
  <c r="U135" i="7" s="1"/>
  <c r="T135" i="8"/>
  <c r="U135" i="8" s="1"/>
  <c r="T142" i="9"/>
  <c r="U142" i="9" s="1"/>
  <c r="T150" i="4"/>
  <c r="U150" i="4" s="1"/>
  <c r="T1494" i="5"/>
  <c r="U1494" i="5" s="1"/>
  <c r="T1496" i="7"/>
  <c r="U1496" i="7" s="1"/>
  <c r="T1445" i="4"/>
  <c r="U1445" i="4" s="1"/>
  <c r="T1399" i="5"/>
  <c r="U1399" i="5" s="1"/>
  <c r="T1392" i="7"/>
  <c r="U1392" i="7" s="1"/>
  <c r="T1390" i="9"/>
  <c r="U1390" i="9" s="1"/>
  <c r="T1346" i="7"/>
  <c r="U1346" i="7" s="1"/>
  <c r="T1338" i="9"/>
  <c r="U1338" i="9" s="1"/>
  <c r="T1341" i="4"/>
  <c r="U1341" i="4" s="1"/>
  <c r="T1295" i="5"/>
  <c r="U1295" i="5" s="1"/>
  <c r="T1289" i="7"/>
  <c r="U1289" i="7" s="1"/>
  <c r="T1294" i="9"/>
  <c r="U1294" i="9" s="1"/>
  <c r="T1285" i="9"/>
  <c r="U1285" i="9" s="1"/>
  <c r="T1248" i="5"/>
  <c r="U1248" i="5" s="1"/>
  <c r="T1242" i="7"/>
  <c r="U1242" i="7" s="1"/>
  <c r="T1197" i="7"/>
  <c r="U1197" i="7" s="1"/>
  <c r="T1198" i="9"/>
  <c r="U1198" i="9" s="1"/>
  <c r="T1189" i="9"/>
  <c r="U1189" i="9" s="1"/>
  <c r="T1194" i="4"/>
  <c r="U1194" i="4" s="1"/>
  <c r="T1139" i="4"/>
  <c r="U1139" i="4" s="1"/>
  <c r="T1092" i="7"/>
  <c r="U1092" i="7" s="1"/>
  <c r="T1088" i="8"/>
  <c r="U1088" i="8" s="1"/>
  <c r="T1084" i="9"/>
  <c r="U1084" i="9" s="1"/>
  <c r="T1088" i="4"/>
  <c r="U1088" i="4" s="1"/>
  <c r="T1043" i="5"/>
  <c r="U1043" i="5" s="1"/>
  <c r="T1034" i="4"/>
  <c r="U1034" i="4" s="1"/>
  <c r="T988" i="5"/>
  <c r="U988" i="5" s="1"/>
  <c r="T996" i="8"/>
  <c r="U996" i="8" s="1"/>
  <c r="T988" i="8"/>
  <c r="U988" i="8" s="1"/>
  <c r="T993" i="9"/>
  <c r="U993" i="9" s="1"/>
  <c r="T984" i="9"/>
  <c r="U984" i="9" s="1"/>
  <c r="T998" i="4"/>
  <c r="U998" i="4" s="1"/>
  <c r="T990" i="4"/>
  <c r="U990" i="4" s="1"/>
  <c r="T983" i="4"/>
  <c r="U983" i="4" s="1"/>
  <c r="T937" i="5"/>
  <c r="U937" i="5" s="1"/>
  <c r="T935" i="8"/>
  <c r="U935" i="8" s="1"/>
  <c r="T939" i="9"/>
  <c r="U939" i="9" s="1"/>
  <c r="T889" i="8"/>
  <c r="U889" i="8" s="1"/>
  <c r="T892" i="9"/>
  <c r="U892" i="9" s="1"/>
  <c r="T895" i="4"/>
  <c r="U895" i="4" s="1"/>
  <c r="T841" i="5"/>
  <c r="U841" i="5" s="1"/>
  <c r="T846" i="8"/>
  <c r="U846" i="8" s="1"/>
  <c r="T787" i="7"/>
  <c r="U787" i="7" s="1"/>
  <c r="T800" i="8"/>
  <c r="U800" i="8" s="1"/>
  <c r="T783" i="8"/>
  <c r="U783" i="8" s="1"/>
  <c r="T796" i="9"/>
  <c r="U796" i="9" s="1"/>
  <c r="T747" i="5"/>
  <c r="U747" i="5" s="1"/>
  <c r="T748" i="8"/>
  <c r="U748" i="8" s="1"/>
  <c r="T750" i="4"/>
  <c r="U750" i="4" s="1"/>
  <c r="T743" i="4"/>
  <c r="U743" i="4" s="1"/>
  <c r="T700" i="5"/>
  <c r="U700" i="5" s="1"/>
  <c r="T687" i="5"/>
  <c r="U687" i="5" s="1"/>
  <c r="T700" i="7"/>
  <c r="U700" i="7" s="1"/>
  <c r="T698" i="9"/>
  <c r="U698" i="9" s="1"/>
  <c r="T638" i="7"/>
  <c r="U638" i="7" s="1"/>
  <c r="T648" i="9"/>
  <c r="U648" i="9" s="1"/>
  <c r="T646" i="4"/>
  <c r="U646" i="4" s="1"/>
  <c r="T597" i="7"/>
  <c r="U597" i="7" s="1"/>
  <c r="T590" i="7"/>
  <c r="U590" i="7" s="1"/>
  <c r="T549" i="5"/>
  <c r="U549" i="5" s="1"/>
  <c r="T1394" i="7"/>
  <c r="U1394" i="7" s="1"/>
  <c r="T1397" i="9"/>
  <c r="U1397" i="9" s="1"/>
  <c r="T1400" i="4"/>
  <c r="U1400" i="4" s="1"/>
  <c r="T1289" i="4"/>
  <c r="U1289" i="4" s="1"/>
  <c r="T1242" i="8"/>
  <c r="U1242" i="8" s="1"/>
  <c r="T1145" i="4"/>
  <c r="U1145" i="4" s="1"/>
  <c r="T1087" i="8"/>
  <c r="U1087" i="8" s="1"/>
  <c r="T1042" i="7"/>
  <c r="U1042" i="7" s="1"/>
  <c r="T1033" i="7"/>
  <c r="U1033" i="7" s="1"/>
  <c r="T1046" i="4"/>
  <c r="U1046" i="4" s="1"/>
  <c r="T999" i="5"/>
  <c r="U999" i="5" s="1"/>
  <c r="T944" i="4"/>
  <c r="U944" i="4" s="1"/>
  <c r="T899" i="8"/>
  <c r="U899" i="8" s="1"/>
  <c r="T838" i="5"/>
  <c r="U838" i="5" s="1"/>
  <c r="T837" i="8"/>
  <c r="U837" i="8" s="1"/>
  <c r="T849" i="9"/>
  <c r="U849" i="9" s="1"/>
  <c r="T841" i="9"/>
  <c r="U841" i="9" s="1"/>
  <c r="T837" i="4"/>
  <c r="U837" i="4" s="1"/>
  <c r="T799" i="5"/>
  <c r="U799" i="5" s="1"/>
  <c r="T791" i="5"/>
  <c r="U791" i="5" s="1"/>
  <c r="T786" i="7"/>
  <c r="U786" i="7" s="1"/>
  <c r="T787" i="4"/>
  <c r="U787" i="4" s="1"/>
  <c r="T749" i="5"/>
  <c r="U749" i="5" s="1"/>
  <c r="T749" i="7"/>
  <c r="U749" i="7" s="1"/>
  <c r="T747" i="9"/>
  <c r="U747" i="9" s="1"/>
  <c r="T691" i="5"/>
  <c r="U691" i="5" s="1"/>
  <c r="T1487" i="8"/>
  <c r="U1487" i="8" s="1"/>
  <c r="T1444" i="8"/>
  <c r="U1444" i="8" s="1"/>
  <c r="T1445" i="9"/>
  <c r="U1445" i="9" s="1"/>
  <c r="T1393" i="8"/>
  <c r="U1393" i="8" s="1"/>
  <c r="T1394" i="9"/>
  <c r="U1394" i="9" s="1"/>
  <c r="T1397" i="4"/>
  <c r="U1397" i="4" s="1"/>
  <c r="T1336" i="8"/>
  <c r="U1336" i="8" s="1"/>
  <c r="T1339" i="4"/>
  <c r="U1339" i="4" s="1"/>
  <c r="T1292" i="7"/>
  <c r="U1292" i="7" s="1"/>
  <c r="T1248" i="7"/>
  <c r="U1248" i="7" s="1"/>
  <c r="T1191" i="8"/>
  <c r="U1191" i="8" s="1"/>
  <c r="T1196" i="4"/>
  <c r="U1196" i="4" s="1"/>
  <c r="T1138" i="7"/>
  <c r="U1138" i="7" s="1"/>
  <c r="T1142" i="4"/>
  <c r="U1142" i="4" s="1"/>
  <c r="T1133" i="4"/>
  <c r="U1133" i="4" s="1"/>
  <c r="T1096" i="5"/>
  <c r="U1096" i="5" s="1"/>
  <c r="T1099" i="7"/>
  <c r="U1099" i="7" s="1"/>
  <c r="T1096" i="9"/>
  <c r="U1096" i="9" s="1"/>
  <c r="T1100" i="4"/>
  <c r="U1100" i="4" s="1"/>
  <c r="T1091" i="4"/>
  <c r="U1091" i="4" s="1"/>
  <c r="T1043" i="8"/>
  <c r="U1043" i="8" s="1"/>
  <c r="T986" i="5"/>
  <c r="U986" i="5" s="1"/>
  <c r="T994" i="7"/>
  <c r="U994" i="7" s="1"/>
  <c r="T983" i="9"/>
  <c r="U983" i="9" s="1"/>
  <c r="T987" i="4"/>
  <c r="U987" i="4" s="1"/>
  <c r="T949" i="5"/>
  <c r="U949" i="5" s="1"/>
  <c r="T942" i="8"/>
  <c r="U942" i="8" s="1"/>
  <c r="T945" i="9"/>
  <c r="U945" i="9" s="1"/>
  <c r="T941" i="4"/>
  <c r="U941" i="4" s="1"/>
  <c r="T933" i="4"/>
  <c r="U933" i="4" s="1"/>
  <c r="T888" i="5"/>
  <c r="U888" i="5" s="1"/>
  <c r="T896" i="8"/>
  <c r="U896" i="8" s="1"/>
  <c r="T898" i="9"/>
  <c r="U898" i="9" s="1"/>
  <c r="T889" i="9"/>
  <c r="U889" i="9" s="1"/>
  <c r="T836" i="5"/>
  <c r="U836" i="5" s="1"/>
  <c r="T840" i="7"/>
  <c r="U840" i="7" s="1"/>
  <c r="T843" i="8"/>
  <c r="U843" i="8" s="1"/>
  <c r="T834" i="8"/>
  <c r="U834" i="8" s="1"/>
  <c r="T838" i="9"/>
  <c r="U838" i="9" s="1"/>
  <c r="T792" i="7"/>
  <c r="U792" i="7" s="1"/>
  <c r="T795" i="8"/>
  <c r="U795" i="8" s="1"/>
  <c r="T784" i="4"/>
  <c r="U784" i="4" s="1"/>
  <c r="T746" i="5"/>
  <c r="U746" i="5" s="1"/>
  <c r="T746" i="7"/>
  <c r="U746" i="7" s="1"/>
  <c r="T737" i="7"/>
  <c r="U737" i="7" s="1"/>
  <c r="T744" i="9"/>
  <c r="U744" i="9" s="1"/>
  <c r="T733" i="4"/>
  <c r="U733" i="4" s="1"/>
  <c r="T696" i="5"/>
  <c r="U696" i="5" s="1"/>
  <c r="T689" i="5"/>
  <c r="U689" i="5" s="1"/>
  <c r="T698" i="7"/>
  <c r="U698" i="7" s="1"/>
  <c r="T690" i="7"/>
  <c r="U690" i="7" s="1"/>
  <c r="T700" i="9"/>
  <c r="U700" i="9" s="1"/>
  <c r="T689" i="4"/>
  <c r="U689" i="4" s="1"/>
  <c r="T635" i="5"/>
  <c r="U635" i="5" s="1"/>
  <c r="T650" i="8"/>
  <c r="U650" i="8" s="1"/>
  <c r="T634" i="8"/>
  <c r="U634" i="8" s="1"/>
  <c r="T584" i="7"/>
  <c r="U584" i="7" s="1"/>
  <c r="T585" i="9"/>
  <c r="U585" i="9" s="1"/>
  <c r="T546" i="5"/>
  <c r="U546" i="5" s="1"/>
  <c r="T547" i="7"/>
  <c r="U547" i="7" s="1"/>
  <c r="T547" i="4"/>
  <c r="U547" i="4" s="1"/>
  <c r="T497" i="7"/>
  <c r="U497" i="7" s="1"/>
  <c r="T489" i="7"/>
  <c r="U489" i="7" s="1"/>
  <c r="T494" i="8"/>
  <c r="U494" i="8" s="1"/>
  <c r="T487" i="8"/>
  <c r="U487" i="8" s="1"/>
  <c r="T499" i="9"/>
  <c r="U499" i="9" s="1"/>
  <c r="T491" i="9"/>
  <c r="U491" i="9" s="1"/>
  <c r="T449" i="9"/>
  <c r="U449" i="9" s="1"/>
  <c r="T442" i="9"/>
  <c r="U442" i="9" s="1"/>
  <c r="T441" i="4"/>
  <c r="U441" i="4" s="1"/>
  <c r="T433" i="4"/>
  <c r="U433" i="4" s="1"/>
  <c r="T396" i="7"/>
  <c r="U396" i="7" s="1"/>
  <c r="T388" i="7"/>
  <c r="U388" i="7" s="1"/>
  <c r="T334" i="5"/>
  <c r="U334" i="5" s="1"/>
  <c r="T346" i="7"/>
  <c r="U346" i="7" s="1"/>
  <c r="T339" i="7"/>
  <c r="U339" i="7" s="1"/>
  <c r="T345" i="8"/>
  <c r="U345" i="8" s="1"/>
  <c r="T344" i="9"/>
  <c r="U344" i="9" s="1"/>
  <c r="T337" i="9"/>
  <c r="U337" i="9" s="1"/>
  <c r="T297" i="7"/>
  <c r="U297" i="7" s="1"/>
  <c r="T290" i="7"/>
  <c r="U290" i="7" s="1"/>
  <c r="T293" i="9"/>
  <c r="U293" i="9" s="1"/>
  <c r="T246" i="7"/>
  <c r="U246" i="7" s="1"/>
  <c r="T239" i="7"/>
  <c r="U239" i="7" s="1"/>
  <c r="T238" i="9"/>
  <c r="U238" i="9" s="1"/>
  <c r="T192" i="5"/>
  <c r="U192" i="5" s="1"/>
  <c r="T194" i="9"/>
  <c r="U194" i="9" s="1"/>
  <c r="T187" i="9"/>
  <c r="U187" i="9" s="1"/>
  <c r="T142" i="5"/>
  <c r="U142" i="5" s="1"/>
  <c r="T135" i="5"/>
  <c r="U135" i="5" s="1"/>
  <c r="T147" i="7"/>
  <c r="U147" i="7" s="1"/>
  <c r="T139" i="8"/>
  <c r="U139" i="8" s="1"/>
  <c r="T145" i="9"/>
  <c r="U145" i="9" s="1"/>
  <c r="T144" i="4"/>
  <c r="U144" i="4" s="1"/>
  <c r="T435" i="8"/>
  <c r="U435" i="8" s="1"/>
  <c r="T448" i="4"/>
  <c r="U448" i="4" s="1"/>
  <c r="T388" i="5"/>
  <c r="U388" i="5" s="1"/>
  <c r="T386" i="8"/>
  <c r="U386" i="8" s="1"/>
  <c r="T383" i="9"/>
  <c r="U383" i="9" s="1"/>
  <c r="T397" i="4"/>
  <c r="U397" i="4" s="1"/>
  <c r="T383" i="4"/>
  <c r="U383" i="4" s="1"/>
  <c r="T347" i="5"/>
  <c r="U347" i="5" s="1"/>
  <c r="T340" i="5"/>
  <c r="U340" i="5" s="1"/>
  <c r="T337" i="8"/>
  <c r="U337" i="8" s="1"/>
  <c r="T350" i="4"/>
  <c r="U350" i="4" s="1"/>
  <c r="T290" i="5"/>
  <c r="U290" i="5" s="1"/>
  <c r="T295" i="8"/>
  <c r="U295" i="8" s="1"/>
  <c r="T287" i="8"/>
  <c r="U287" i="8" s="1"/>
  <c r="T300" i="9"/>
  <c r="U300" i="9" s="1"/>
  <c r="T291" i="4"/>
  <c r="U291" i="4" s="1"/>
  <c r="T284" i="4"/>
  <c r="U284" i="4" s="1"/>
  <c r="T247" i="5"/>
  <c r="U247" i="5" s="1"/>
  <c r="T240" i="5"/>
  <c r="U240" i="5" s="1"/>
  <c r="T233" i="5"/>
  <c r="U233" i="5" s="1"/>
  <c r="T244" i="9"/>
  <c r="U244" i="9" s="1"/>
  <c r="T199" i="5"/>
  <c r="U199" i="5" s="1"/>
  <c r="T183" i="7"/>
  <c r="U183" i="7" s="1"/>
  <c r="T196" i="8"/>
  <c r="U196" i="8" s="1"/>
  <c r="T188" i="8"/>
  <c r="U188" i="8" s="1"/>
  <c r="T200" i="4"/>
  <c r="U200" i="4" s="1"/>
  <c r="T193" i="4"/>
  <c r="U193" i="4" s="1"/>
  <c r="T186" i="4"/>
  <c r="U186" i="4" s="1"/>
  <c r="T139" i="7"/>
  <c r="U139" i="7" s="1"/>
  <c r="T145" i="8"/>
  <c r="U145" i="8" s="1"/>
  <c r="T137" i="9"/>
  <c r="U137" i="9" s="1"/>
  <c r="T1483" i="7"/>
  <c r="U1483" i="7" s="1"/>
  <c r="T1489" i="4"/>
  <c r="U1489" i="4" s="1"/>
  <c r="T1448" i="4"/>
  <c r="U1448" i="4" s="1"/>
  <c r="T1399" i="7"/>
  <c r="U1399" i="7" s="1"/>
  <c r="T1390" i="7"/>
  <c r="U1390" i="7" s="1"/>
  <c r="T1291" i="5"/>
  <c r="U1291" i="5" s="1"/>
  <c r="T1285" i="4"/>
  <c r="U1285" i="4" s="1"/>
  <c r="T1236" i="7"/>
  <c r="U1236" i="7" s="1"/>
  <c r="T1248" i="8"/>
  <c r="U1248" i="8" s="1"/>
  <c r="T1250" i="9"/>
  <c r="U1250" i="9" s="1"/>
  <c r="T1195" i="7"/>
  <c r="U1195" i="7" s="1"/>
  <c r="T1183" i="9"/>
  <c r="U1183" i="9" s="1"/>
  <c r="T1146" i="5"/>
  <c r="U1146" i="5" s="1"/>
  <c r="T1090" i="7"/>
  <c r="U1090" i="7" s="1"/>
  <c r="T1087" i="9"/>
  <c r="U1087" i="9" s="1"/>
  <c r="T1047" i="7"/>
  <c r="U1047" i="7" s="1"/>
  <c r="T1035" i="8"/>
  <c r="U1035" i="8" s="1"/>
  <c r="T992" i="9"/>
  <c r="U992" i="9" s="1"/>
  <c r="T995" i="4"/>
  <c r="U995" i="4" s="1"/>
  <c r="T939" i="5"/>
  <c r="U939" i="5" s="1"/>
  <c r="T896" i="5"/>
  <c r="U896" i="5" s="1"/>
  <c r="T883" i="7"/>
  <c r="U883" i="7" s="1"/>
  <c r="T891" i="4"/>
  <c r="U891" i="4" s="1"/>
  <c r="T843" i="4"/>
  <c r="U843" i="4" s="1"/>
  <c r="T785" i="8"/>
  <c r="U785" i="8" s="1"/>
  <c r="T787" i="9"/>
  <c r="U787" i="9" s="1"/>
  <c r="T791" i="4"/>
  <c r="U791" i="4" s="1"/>
  <c r="T739" i="8"/>
  <c r="U739" i="8" s="1"/>
  <c r="T735" i="9"/>
  <c r="U735" i="9" s="1"/>
  <c r="T696" i="4"/>
  <c r="U696" i="4" s="1"/>
  <c r="T637" i="7"/>
  <c r="U637" i="7" s="1"/>
  <c r="T641" i="8"/>
  <c r="U641" i="8" s="1"/>
  <c r="T645" i="9"/>
  <c r="U645" i="9" s="1"/>
  <c r="T636" i="9"/>
  <c r="U636" i="9" s="1"/>
  <c r="T649" i="4"/>
  <c r="U649" i="4" s="1"/>
  <c r="T592" i="7"/>
  <c r="U592" i="7" s="1"/>
  <c r="T588" i="8"/>
  <c r="U588" i="8" s="1"/>
  <c r="T593" i="9"/>
  <c r="U593" i="9" s="1"/>
  <c r="T599" i="4"/>
  <c r="U599" i="4" s="1"/>
  <c r="T591" i="4"/>
  <c r="U591" i="4" s="1"/>
  <c r="T583" i="4"/>
  <c r="U583" i="4" s="1"/>
  <c r="T539" i="7"/>
  <c r="U539" i="7" s="1"/>
  <c r="T536" i="8"/>
  <c r="U536" i="8" s="1"/>
  <c r="T549" i="9"/>
  <c r="U549" i="9" s="1"/>
  <c r="T541" i="9"/>
  <c r="U541" i="9" s="1"/>
  <c r="T533" i="9"/>
  <c r="U533" i="9" s="1"/>
  <c r="T485" i="5"/>
  <c r="U485" i="5" s="1"/>
  <c r="T496" i="4"/>
  <c r="U496" i="4" s="1"/>
  <c r="T489" i="4"/>
  <c r="U489" i="4" s="1"/>
  <c r="T445" i="5"/>
  <c r="U445" i="5" s="1"/>
  <c r="T438" i="5"/>
  <c r="U438" i="5" s="1"/>
  <c r="T449" i="8"/>
  <c r="U449" i="8" s="1"/>
  <c r="T442" i="8"/>
  <c r="U442" i="8" s="1"/>
  <c r="T434" i="9"/>
  <c r="U434" i="9" s="1"/>
  <c r="T393" i="8"/>
  <c r="U393" i="8" s="1"/>
  <c r="T390" i="4"/>
  <c r="U390" i="4" s="1"/>
  <c r="T1492" i="7"/>
  <c r="U1492" i="7" s="1"/>
  <c r="T1494" i="8"/>
  <c r="U1494" i="8" s="1"/>
  <c r="T1498" i="4"/>
  <c r="U1498" i="4" s="1"/>
  <c r="T1450" i="5"/>
  <c r="U1450" i="5" s="1"/>
  <c r="T1444" i="9"/>
  <c r="U1444" i="9" s="1"/>
  <c r="T1434" i="9"/>
  <c r="U1434" i="9" s="1"/>
  <c r="T1345" i="8"/>
  <c r="U1345" i="8" s="1"/>
  <c r="T1299" i="5"/>
  <c r="U1299" i="5" s="1"/>
  <c r="T1183" i="5"/>
  <c r="U1183" i="5" s="1"/>
  <c r="T1198" i="8"/>
  <c r="U1198" i="8" s="1"/>
  <c r="T1190" i="8"/>
  <c r="U1190" i="8" s="1"/>
  <c r="T1137" i="7"/>
  <c r="U1137" i="7" s="1"/>
  <c r="T1150" i="4"/>
  <c r="U1150" i="4" s="1"/>
  <c r="T1141" i="4"/>
  <c r="U1141" i="4" s="1"/>
  <c r="T1092" i="8"/>
  <c r="U1092" i="8" s="1"/>
  <c r="T1095" i="9"/>
  <c r="U1095" i="9" s="1"/>
  <c r="T1037" i="7"/>
  <c r="U1037" i="7" s="1"/>
  <c r="T1050" i="8"/>
  <c r="U1050" i="8" s="1"/>
  <c r="T1042" i="8"/>
  <c r="U1042" i="8" s="1"/>
  <c r="T1041" i="4"/>
  <c r="U1041" i="4" s="1"/>
  <c r="T994" i="5"/>
  <c r="U994" i="5" s="1"/>
  <c r="T985" i="5"/>
  <c r="U985" i="5" s="1"/>
  <c r="T1000" i="9"/>
  <c r="U1000" i="9" s="1"/>
  <c r="T948" i="5"/>
  <c r="U948" i="5" s="1"/>
  <c r="T945" i="7"/>
  <c r="U945" i="7" s="1"/>
  <c r="T949" i="8"/>
  <c r="U949" i="8" s="1"/>
  <c r="T934" i="9"/>
  <c r="U934" i="9" s="1"/>
  <c r="T948" i="4"/>
  <c r="U948" i="4" s="1"/>
  <c r="T940" i="4"/>
  <c r="U940" i="4" s="1"/>
  <c r="T895" i="8"/>
  <c r="U895" i="8" s="1"/>
  <c r="T843" i="5"/>
  <c r="U843" i="5" s="1"/>
  <c r="T839" i="7"/>
  <c r="U839" i="7" s="1"/>
  <c r="T845" i="9"/>
  <c r="U845" i="9" s="1"/>
  <c r="T850" i="4"/>
  <c r="U850" i="4" s="1"/>
  <c r="T745" i="5"/>
  <c r="U745" i="5" s="1"/>
  <c r="T736" i="5"/>
  <c r="U736" i="5" s="1"/>
  <c r="T747" i="4"/>
  <c r="U747" i="4" s="1"/>
  <c r="T739" i="4"/>
  <c r="U739" i="4" s="1"/>
  <c r="T695" i="5"/>
  <c r="U695" i="5" s="1"/>
  <c r="T689" i="7"/>
  <c r="U689" i="7" s="1"/>
  <c r="T694" i="8"/>
  <c r="U694" i="8" s="1"/>
  <c r="T686" i="8"/>
  <c r="U686" i="8" s="1"/>
  <c r="T690" i="9"/>
  <c r="U690" i="9" s="1"/>
  <c r="T688" i="4"/>
  <c r="U688" i="4" s="1"/>
  <c r="T645" i="7"/>
  <c r="U645" i="7" s="1"/>
  <c r="T649" i="8"/>
  <c r="U649" i="8" s="1"/>
  <c r="T586" i="5"/>
  <c r="U586" i="5" s="1"/>
  <c r="T595" i="8"/>
  <c r="U595" i="8" s="1"/>
  <c r="T600" i="9"/>
  <c r="U600" i="9" s="1"/>
  <c r="T584" i="9"/>
  <c r="U584" i="9" s="1"/>
  <c r="T545" i="5"/>
  <c r="U545" i="5" s="1"/>
  <c r="T537" i="5"/>
  <c r="U537" i="5" s="1"/>
  <c r="T546" i="7"/>
  <c r="U546" i="7" s="1"/>
  <c r="T543" i="8"/>
  <c r="U543" i="8" s="1"/>
  <c r="T493" i="5"/>
  <c r="U493" i="5" s="1"/>
  <c r="T493" i="8"/>
  <c r="U493" i="8" s="1"/>
  <c r="T442" i="7"/>
  <c r="U442" i="7" s="1"/>
  <c r="T435" i="7"/>
  <c r="U435" i="7" s="1"/>
  <c r="T448" i="9"/>
  <c r="U448" i="9" s="1"/>
  <c r="T395" i="5"/>
  <c r="U395" i="5" s="1"/>
  <c r="T400" i="8"/>
  <c r="U400" i="8" s="1"/>
  <c r="T398" i="9"/>
  <c r="U398" i="9" s="1"/>
  <c r="T390" i="9"/>
  <c r="U390" i="9" s="1"/>
  <c r="T345" i="7"/>
  <c r="U345" i="7" s="1"/>
  <c r="T338" i="7"/>
  <c r="U338" i="7" s="1"/>
  <c r="T350" i="9"/>
  <c r="U350" i="9" s="1"/>
  <c r="T343" i="9"/>
  <c r="U343" i="9" s="1"/>
  <c r="T336" i="9"/>
  <c r="U336" i="9" s="1"/>
  <c r="T334" i="4"/>
  <c r="U334" i="4" s="1"/>
  <c r="T296" i="7"/>
  <c r="U296" i="7" s="1"/>
  <c r="T289" i="7"/>
  <c r="U289" i="7" s="1"/>
  <c r="T297" i="4"/>
  <c r="U297" i="4" s="1"/>
  <c r="T245" i="7"/>
  <c r="U245" i="7" s="1"/>
  <c r="T244" i="8"/>
  <c r="U244" i="8" s="1"/>
  <c r="T237" i="9"/>
  <c r="U237" i="9" s="1"/>
  <c r="T243" i="4"/>
  <c r="U243" i="4" s="1"/>
  <c r="T235" i="4"/>
  <c r="U235" i="4" s="1"/>
  <c r="T191" i="5"/>
  <c r="U191" i="5" s="1"/>
  <c r="T183" i="5"/>
  <c r="U183" i="5" s="1"/>
  <c r="T190" i="7"/>
  <c r="U190" i="7" s="1"/>
  <c r="T193" i="9"/>
  <c r="U193" i="9" s="1"/>
  <c r="T186" i="9"/>
  <c r="U186" i="9" s="1"/>
  <c r="T148" i="5"/>
  <c r="U148" i="5" s="1"/>
  <c r="T141" i="5"/>
  <c r="U141" i="5" s="1"/>
  <c r="T134" i="5"/>
  <c r="U134" i="5" s="1"/>
  <c r="T138" i="8"/>
  <c r="U138" i="8" s="1"/>
  <c r="T1493" i="5"/>
  <c r="U1493" i="5" s="1"/>
  <c r="T1485" i="8"/>
  <c r="U1485" i="8" s="1"/>
  <c r="T1439" i="5"/>
  <c r="U1439" i="5" s="1"/>
  <c r="T1389" i="5"/>
  <c r="U1389" i="5" s="1"/>
  <c r="T1398" i="7"/>
  <c r="U1398" i="7" s="1"/>
  <c r="T1400" i="8"/>
  <c r="U1400" i="8" s="1"/>
  <c r="T1392" i="9"/>
  <c r="U1392" i="9" s="1"/>
  <c r="T1333" i="7"/>
  <c r="U1333" i="7" s="1"/>
  <c r="T1345" i="9"/>
  <c r="U1345" i="9" s="1"/>
  <c r="T1346" i="4"/>
  <c r="U1346" i="4" s="1"/>
  <c r="T1293" i="9"/>
  <c r="U1293" i="9" s="1"/>
  <c r="T1293" i="4"/>
  <c r="U1293" i="4" s="1"/>
  <c r="T1233" i="5"/>
  <c r="U1233" i="5" s="1"/>
  <c r="T1240" i="4"/>
  <c r="U1240" i="4" s="1"/>
  <c r="T1191" i="5"/>
  <c r="U1191" i="5" s="1"/>
  <c r="T1183" i="4"/>
  <c r="U1183" i="4" s="1"/>
  <c r="T1134" i="5"/>
  <c r="U1134" i="5" s="1"/>
  <c r="T1147" i="9"/>
  <c r="U1147" i="9" s="1"/>
  <c r="T1137" i="9"/>
  <c r="U1137" i="9" s="1"/>
  <c r="T1097" i="7"/>
  <c r="U1097" i="7" s="1"/>
  <c r="T1049" i="4"/>
  <c r="U1049" i="4" s="1"/>
  <c r="T986" i="8"/>
  <c r="U986" i="8" s="1"/>
  <c r="T985" i="4"/>
  <c r="U985" i="4" s="1"/>
  <c r="T935" i="7"/>
  <c r="U935" i="7" s="1"/>
  <c r="T940" i="8"/>
  <c r="U940" i="8" s="1"/>
  <c r="T943" i="9"/>
  <c r="U943" i="9" s="1"/>
  <c r="T887" i="9"/>
  <c r="U887" i="9" s="1"/>
  <c r="T846" i="7"/>
  <c r="U846" i="7" s="1"/>
  <c r="T841" i="8"/>
  <c r="U841" i="8" s="1"/>
  <c r="T836" i="9"/>
  <c r="U836" i="9" s="1"/>
  <c r="T786" i="5"/>
  <c r="U786" i="5" s="1"/>
  <c r="T799" i="7"/>
  <c r="U799" i="7" s="1"/>
  <c r="T799" i="4"/>
  <c r="U799" i="4" s="1"/>
  <c r="T790" i="4"/>
  <c r="U790" i="4" s="1"/>
  <c r="T1494" i="9"/>
  <c r="U1494" i="9" s="1"/>
  <c r="T1390" i="4"/>
  <c r="U1390" i="4" s="1"/>
  <c r="T1236" i="9"/>
  <c r="U1236" i="9" s="1"/>
  <c r="T1199" i="5"/>
  <c r="U1199" i="5" s="1"/>
  <c r="T1145" i="7"/>
  <c r="U1145" i="7" s="1"/>
  <c r="T1095" i="7"/>
  <c r="U1095" i="7" s="1"/>
  <c r="T1000" i="5"/>
  <c r="U1000" i="5" s="1"/>
  <c r="T998" i="7"/>
  <c r="U998" i="7" s="1"/>
  <c r="T1000" i="8"/>
  <c r="U1000" i="8" s="1"/>
  <c r="T995" i="9"/>
  <c r="U995" i="9" s="1"/>
  <c r="T896" i="7"/>
  <c r="U896" i="7" s="1"/>
  <c r="T785" i="5"/>
  <c r="U785" i="5" s="1"/>
  <c r="T739" i="7"/>
  <c r="U739" i="7" s="1"/>
  <c r="T738" i="4"/>
  <c r="U738" i="4" s="1"/>
  <c r="T683" i="5"/>
  <c r="U683" i="5" s="1"/>
  <c r="T696" i="7"/>
  <c r="U696" i="7" s="1"/>
  <c r="T691" i="8"/>
  <c r="U691" i="8" s="1"/>
  <c r="T694" i="9"/>
  <c r="U694" i="9" s="1"/>
  <c r="T686" i="9"/>
  <c r="U686" i="9" s="1"/>
  <c r="T699" i="4"/>
  <c r="U699" i="4" s="1"/>
  <c r="T642" i="7"/>
  <c r="U642" i="7" s="1"/>
  <c r="T593" i="5"/>
  <c r="U593" i="5" s="1"/>
  <c r="T589" i="9"/>
  <c r="U589" i="9" s="1"/>
  <c r="T593" i="4"/>
  <c r="U593" i="4" s="1"/>
  <c r="T533" i="7"/>
  <c r="U533" i="7" s="1"/>
  <c r="T537" i="8"/>
  <c r="U537" i="8" s="1"/>
  <c r="T536" i="4"/>
  <c r="U536" i="4" s="1"/>
  <c r="T491" i="5"/>
  <c r="U491" i="5" s="1"/>
  <c r="T487" i="7"/>
  <c r="U487" i="7" s="1"/>
  <c r="T500" i="8"/>
  <c r="U500" i="8" s="1"/>
  <c r="T491" i="8"/>
  <c r="U491" i="8" s="1"/>
  <c r="T499" i="4"/>
  <c r="U499" i="4" s="1"/>
  <c r="T447" i="5"/>
  <c r="U447" i="5" s="1"/>
  <c r="T439" i="5"/>
  <c r="U439" i="5" s="1"/>
  <c r="T433" i="7"/>
  <c r="U433" i="7" s="1"/>
  <c r="T446" i="8"/>
  <c r="U446" i="8" s="1"/>
  <c r="T438" i="8"/>
  <c r="U438" i="8" s="1"/>
  <c r="T439" i="4"/>
  <c r="U439" i="4" s="1"/>
  <c r="T393" i="5"/>
  <c r="U393" i="5" s="1"/>
  <c r="T349" i="5"/>
  <c r="U349" i="5" s="1"/>
  <c r="T344" i="7"/>
  <c r="U344" i="7" s="1"/>
  <c r="T333" i="8"/>
  <c r="U333" i="8" s="1"/>
  <c r="T296" i="5"/>
  <c r="U296" i="5" s="1"/>
  <c r="T288" i="5"/>
  <c r="U288" i="5" s="1"/>
  <c r="T299" i="7"/>
  <c r="U299" i="7" s="1"/>
  <c r="T295" i="4"/>
  <c r="U295" i="4" s="1"/>
  <c r="T288" i="4"/>
  <c r="U288" i="4" s="1"/>
  <c r="T243" i="7"/>
  <c r="U243" i="7" s="1"/>
  <c r="T241" i="8"/>
  <c r="U241" i="8" s="1"/>
  <c r="T234" i="8"/>
  <c r="U234" i="8" s="1"/>
  <c r="T248" i="9"/>
  <c r="U248" i="9" s="1"/>
  <c r="T237" i="4"/>
  <c r="U237" i="4" s="1"/>
  <c r="T192" i="9"/>
  <c r="U192" i="9" s="1"/>
  <c r="T143" i="7"/>
  <c r="U143" i="7" s="1"/>
  <c r="T1487" i="5"/>
  <c r="U1487" i="5" s="1"/>
  <c r="T1444" i="5"/>
  <c r="U1444" i="5" s="1"/>
  <c r="T1433" i="5"/>
  <c r="U1433" i="5" s="1"/>
  <c r="T1394" i="5"/>
  <c r="U1394" i="5" s="1"/>
  <c r="T1389" i="8"/>
  <c r="U1389" i="8" s="1"/>
  <c r="T1333" i="8"/>
  <c r="U1333" i="8" s="1"/>
  <c r="T1285" i="5"/>
  <c r="U1285" i="5" s="1"/>
  <c r="T1241" i="5"/>
  <c r="U1241" i="5" s="1"/>
  <c r="T1246" i="9"/>
  <c r="U1246" i="9" s="1"/>
  <c r="T1197" i="8"/>
  <c r="U1197" i="8" s="1"/>
  <c r="T1188" i="9"/>
  <c r="U1188" i="9" s="1"/>
  <c r="T1085" i="8"/>
  <c r="U1085" i="8" s="1"/>
  <c r="T1035" i="9"/>
  <c r="U1035" i="9" s="1"/>
  <c r="T1048" i="4"/>
  <c r="U1048" i="4" s="1"/>
  <c r="T935" i="5"/>
  <c r="U935" i="5" s="1"/>
  <c r="T948" i="8"/>
  <c r="U948" i="8" s="1"/>
  <c r="T897" i="4"/>
  <c r="U897" i="4" s="1"/>
  <c r="T793" i="5"/>
  <c r="U793" i="5" s="1"/>
  <c r="T784" i="9"/>
  <c r="U784" i="9" s="1"/>
  <c r="T797" i="4"/>
  <c r="U797" i="4" s="1"/>
  <c r="T750" i="8"/>
  <c r="U750" i="8" s="1"/>
  <c r="T635" i="9"/>
  <c r="U635" i="9" s="1"/>
  <c r="T638" i="4"/>
  <c r="U638" i="4" s="1"/>
  <c r="T584" i="5"/>
  <c r="U584" i="5" s="1"/>
  <c r="T593" i="8"/>
  <c r="U593" i="8" s="1"/>
  <c r="T585" i="8"/>
  <c r="U585" i="8" s="1"/>
  <c r="T597" i="9"/>
  <c r="U597" i="9" s="1"/>
  <c r="T545" i="8"/>
  <c r="U545" i="8" s="1"/>
  <c r="T495" i="7"/>
  <c r="U495" i="7" s="1"/>
  <c r="T485" i="9"/>
  <c r="U485" i="9" s="1"/>
  <c r="T483" i="4"/>
  <c r="U483" i="4" s="1"/>
  <c r="T447" i="7"/>
  <c r="U447" i="7" s="1"/>
  <c r="T440" i="7"/>
  <c r="U440" i="7" s="1"/>
  <c r="T450" i="9"/>
  <c r="U450" i="9" s="1"/>
  <c r="T447" i="4"/>
  <c r="U447" i="4" s="1"/>
  <c r="T392" i="8"/>
  <c r="U392" i="8" s="1"/>
  <c r="T384" i="8"/>
  <c r="U384" i="8" s="1"/>
  <c r="T396" i="9"/>
  <c r="U396" i="9" s="1"/>
  <c r="T385" i="4"/>
  <c r="U385" i="4" s="1"/>
  <c r="T341" i="5"/>
  <c r="U341" i="5" s="1"/>
  <c r="T335" i="7"/>
  <c r="U335" i="7" s="1"/>
  <c r="T348" i="8"/>
  <c r="U348" i="8" s="1"/>
  <c r="T340" i="8"/>
  <c r="U340" i="8" s="1"/>
  <c r="T345" i="9"/>
  <c r="U345" i="9" s="1"/>
  <c r="T341" i="4"/>
  <c r="U341" i="4" s="1"/>
  <c r="T285" i="8"/>
  <c r="U285" i="8" s="1"/>
  <c r="T297" i="9"/>
  <c r="U297" i="9" s="1"/>
  <c r="T289" i="9"/>
  <c r="U289" i="9" s="1"/>
  <c r="T234" i="5"/>
  <c r="U234" i="5" s="1"/>
  <c r="T248" i="8"/>
  <c r="U248" i="8" s="1"/>
  <c r="T240" i="9"/>
  <c r="U240" i="9" s="1"/>
  <c r="T245" i="4"/>
  <c r="U245" i="4" s="1"/>
  <c r="T200" i="7"/>
  <c r="U200" i="7" s="1"/>
  <c r="T192" i="7"/>
  <c r="U192" i="7" s="1"/>
  <c r="T200" i="9"/>
  <c r="U200" i="9" s="1"/>
  <c r="T188" i="4"/>
  <c r="U188" i="4" s="1"/>
  <c r="T150" i="7"/>
  <c r="U150" i="7" s="1"/>
  <c r="T147" i="8"/>
  <c r="U147" i="8" s="1"/>
  <c r="T140" i="8"/>
  <c r="U140" i="8" s="1"/>
  <c r="T142" i="4"/>
  <c r="U142" i="4" s="1"/>
  <c r="T134" i="4"/>
  <c r="U134" i="4" s="1"/>
  <c r="T1497" i="5"/>
  <c r="U1497" i="5" s="1"/>
  <c r="T1492" i="8"/>
  <c r="U1492" i="8" s="1"/>
  <c r="T1441" i="4"/>
  <c r="U1441" i="4" s="1"/>
  <c r="T1383" i="5"/>
  <c r="U1383" i="5" s="1"/>
  <c r="T1338" i="5"/>
  <c r="U1338" i="5" s="1"/>
  <c r="T1343" i="4"/>
  <c r="U1343" i="4" s="1"/>
  <c r="T1234" i="8"/>
  <c r="U1234" i="8" s="1"/>
  <c r="T1187" i="5"/>
  <c r="U1187" i="5" s="1"/>
  <c r="T1184" i="7"/>
  <c r="U1184" i="7" s="1"/>
  <c r="T1188" i="4"/>
  <c r="U1188" i="4" s="1"/>
  <c r="T1084" i="5"/>
  <c r="U1084" i="5" s="1"/>
  <c r="T1083" i="7"/>
  <c r="U1083" i="7" s="1"/>
  <c r="T1095" i="8"/>
  <c r="U1095" i="8" s="1"/>
  <c r="T1087" i="4"/>
  <c r="U1087" i="4" s="1"/>
  <c r="T1050" i="5"/>
  <c r="U1050" i="5" s="1"/>
  <c r="T1044" i="9"/>
  <c r="U1044" i="9" s="1"/>
  <c r="T986" i="7"/>
  <c r="U986" i="7" s="1"/>
  <c r="T999" i="8"/>
  <c r="U999" i="8" s="1"/>
  <c r="T991" i="8"/>
  <c r="U991" i="8" s="1"/>
  <c r="T937" i="8"/>
  <c r="U937" i="8" s="1"/>
  <c r="T884" i="5"/>
  <c r="U884" i="5" s="1"/>
  <c r="T895" i="9"/>
  <c r="U895" i="9" s="1"/>
  <c r="T886" i="4"/>
  <c r="U886" i="4" s="1"/>
  <c r="T848" i="5"/>
  <c r="U848" i="5" s="1"/>
  <c r="T742" i="9"/>
  <c r="U742" i="9" s="1"/>
  <c r="T745" i="4"/>
  <c r="U745" i="4" s="1"/>
  <c r="T699" i="5"/>
  <c r="U699" i="5" s="1"/>
  <c r="T690" i="5"/>
  <c r="U690" i="5" s="1"/>
  <c r="T695" i="7"/>
  <c r="U695" i="7" s="1"/>
  <c r="T698" i="8"/>
  <c r="U698" i="8" s="1"/>
  <c r="T690" i="8"/>
  <c r="U690" i="8" s="1"/>
  <c r="T693" i="9"/>
  <c r="U693" i="9" s="1"/>
  <c r="T600" i="5"/>
  <c r="U600" i="5" s="1"/>
  <c r="T600" i="4"/>
  <c r="U600" i="4" s="1"/>
  <c r="T540" i="7"/>
  <c r="U540" i="7" s="1"/>
  <c r="T543" i="4"/>
  <c r="U543" i="4" s="1"/>
  <c r="T498" i="5"/>
  <c r="U498" i="5" s="1"/>
  <c r="T493" i="9"/>
  <c r="U493" i="9" s="1"/>
  <c r="T498" i="4"/>
  <c r="U498" i="4" s="1"/>
  <c r="T490" i="4"/>
  <c r="U490" i="4" s="1"/>
  <c r="T433" i="9"/>
  <c r="U433" i="9" s="1"/>
  <c r="T400" i="5"/>
  <c r="U400" i="5" s="1"/>
  <c r="T383" i="5"/>
  <c r="U383" i="5" s="1"/>
  <c r="T400" i="4"/>
  <c r="U400" i="4" s="1"/>
  <c r="T392" i="4"/>
  <c r="U392" i="4" s="1"/>
  <c r="T348" i="5"/>
  <c r="U348" i="5" s="1"/>
  <c r="T343" i="7"/>
  <c r="U343" i="7" s="1"/>
  <c r="T348" i="4"/>
  <c r="U348" i="4" s="1"/>
  <c r="T287" i="5"/>
  <c r="U287" i="5" s="1"/>
  <c r="T294" i="4"/>
  <c r="U294" i="4" s="1"/>
  <c r="T287" i="4"/>
  <c r="U287" i="4" s="1"/>
  <c r="T241" i="5"/>
  <c r="U241" i="5" s="1"/>
  <c r="T250" i="7"/>
  <c r="U250" i="7" s="1"/>
  <c r="T242" i="7"/>
  <c r="U242" i="7" s="1"/>
  <c r="T234" i="7"/>
  <c r="U234" i="7" s="1"/>
  <c r="T240" i="8"/>
  <c r="U240" i="8" s="1"/>
  <c r="T233" i="8"/>
  <c r="U233" i="8" s="1"/>
  <c r="T247" i="9"/>
  <c r="U247" i="9" s="1"/>
  <c r="T198" i="5"/>
  <c r="U198" i="5" s="1"/>
  <c r="T189" i="5"/>
  <c r="U189" i="5" s="1"/>
  <c r="T186" i="8"/>
  <c r="U186" i="8" s="1"/>
  <c r="T195" i="4"/>
  <c r="U195" i="4" s="1"/>
  <c r="T150" i="5"/>
  <c r="U150" i="5" s="1"/>
  <c r="T1490" i="7"/>
  <c r="U1490" i="7" s="1"/>
  <c r="T1447" i="7"/>
  <c r="U1447" i="7" s="1"/>
  <c r="T1436" i="7"/>
  <c r="U1436" i="7" s="1"/>
  <c r="T1292" i="5"/>
  <c r="U1292" i="5" s="1"/>
  <c r="T1245" i="4"/>
  <c r="U1245" i="4" s="1"/>
  <c r="T1183" i="7"/>
  <c r="U1183" i="7" s="1"/>
  <c r="T1184" i="8"/>
  <c r="U1184" i="8" s="1"/>
  <c r="T1196" i="9"/>
  <c r="U1196" i="9" s="1"/>
  <c r="T1186" i="9"/>
  <c r="U1186" i="9" s="1"/>
  <c r="T1141" i="8"/>
  <c r="U1141" i="8" s="1"/>
  <c r="T1086" i="4"/>
  <c r="U1086" i="4" s="1"/>
  <c r="T1049" i="5"/>
  <c r="U1049" i="5" s="1"/>
  <c r="T1039" i="8"/>
  <c r="U1039" i="8" s="1"/>
  <c r="T1043" i="9"/>
  <c r="U1043" i="9" s="1"/>
  <c r="T985" i="7"/>
  <c r="U985" i="7" s="1"/>
  <c r="T998" i="8"/>
  <c r="U998" i="8" s="1"/>
  <c r="T933" i="5"/>
  <c r="U933" i="5" s="1"/>
  <c r="T936" i="9"/>
  <c r="U936" i="9" s="1"/>
  <c r="T894" i="9"/>
  <c r="U894" i="9" s="1"/>
  <c r="T848" i="8"/>
  <c r="U848" i="8" s="1"/>
  <c r="T847" i="9"/>
  <c r="U847" i="9" s="1"/>
  <c r="T789" i="7"/>
  <c r="U789" i="7" s="1"/>
  <c r="T791" i="9"/>
  <c r="U791" i="9" s="1"/>
  <c r="T734" i="5"/>
  <c r="U734" i="5" s="1"/>
  <c r="T750" i="9"/>
  <c r="U750" i="9" s="1"/>
  <c r="T684" i="7"/>
  <c r="U684" i="7" s="1"/>
  <c r="T697" i="8"/>
  <c r="U697" i="8" s="1"/>
  <c r="T687" i="4"/>
  <c r="U687" i="4" s="1"/>
  <c r="T648" i="7"/>
  <c r="U648" i="7" s="1"/>
  <c r="T644" i="4"/>
  <c r="U644" i="4" s="1"/>
  <c r="T636" i="4"/>
  <c r="U636" i="4" s="1"/>
  <c r="T599" i="5"/>
  <c r="U599" i="5" s="1"/>
  <c r="T590" i="5"/>
  <c r="U590" i="5" s="1"/>
  <c r="T542" i="4"/>
  <c r="U542" i="4" s="1"/>
  <c r="T497" i="5"/>
  <c r="U497" i="5" s="1"/>
  <c r="T497" i="8"/>
  <c r="U497" i="8" s="1"/>
  <c r="T444" i="5"/>
  <c r="U444" i="5" s="1"/>
  <c r="T443" i="8"/>
  <c r="U443" i="8" s="1"/>
  <c r="T436" i="4"/>
  <c r="U436" i="4" s="1"/>
  <c r="T399" i="5"/>
  <c r="U399" i="5" s="1"/>
  <c r="T394" i="7"/>
  <c r="U394" i="7" s="1"/>
  <c r="T390" i="8"/>
  <c r="U390" i="8" s="1"/>
  <c r="T394" i="9"/>
  <c r="U394" i="9" s="1"/>
  <c r="T391" i="4"/>
  <c r="U391" i="4" s="1"/>
  <c r="T350" i="7"/>
  <c r="U350" i="7" s="1"/>
  <c r="T333" i="7"/>
  <c r="U333" i="7" s="1"/>
  <c r="T346" i="8"/>
  <c r="U346" i="8" s="1"/>
  <c r="T347" i="4"/>
  <c r="U347" i="4" s="1"/>
  <c r="T286" i="5"/>
  <c r="U286" i="5" s="1"/>
  <c r="T283" i="8"/>
  <c r="U283" i="8" s="1"/>
  <c r="T295" i="9"/>
  <c r="U295" i="9" s="1"/>
  <c r="T293" i="4"/>
  <c r="U293" i="4" s="1"/>
  <c r="T249" i="7"/>
  <c r="U249" i="7" s="1"/>
  <c r="T233" i="7"/>
  <c r="U233" i="7" s="1"/>
  <c r="T239" i="8"/>
  <c r="U239" i="8" s="1"/>
  <c r="T234" i="4"/>
  <c r="U234" i="4" s="1"/>
  <c r="T197" i="5"/>
  <c r="U197" i="5" s="1"/>
  <c r="T185" i="8"/>
  <c r="U185" i="8" s="1"/>
  <c r="T194" i="4"/>
  <c r="U194" i="4" s="1"/>
  <c r="T148" i="4"/>
  <c r="U148" i="4" s="1"/>
  <c r="T140" i="4"/>
  <c r="U140" i="4" s="1"/>
  <c r="T591" i="9"/>
  <c r="U591" i="9" s="1"/>
  <c r="T492" i="4"/>
  <c r="U492" i="4" s="1"/>
  <c r="T1500" i="7"/>
  <c r="U1500" i="7" s="1"/>
  <c r="T1436" i="9"/>
  <c r="U1436" i="9" s="1"/>
  <c r="T1289" i="8"/>
  <c r="U1289" i="8" s="1"/>
  <c r="T1300" i="9"/>
  <c r="U1300" i="9" s="1"/>
  <c r="T1191" i="7"/>
  <c r="U1191" i="7" s="1"/>
  <c r="T1091" i="5"/>
  <c r="U1091" i="5" s="1"/>
  <c r="T1094" i="4"/>
  <c r="U1094" i="4" s="1"/>
  <c r="T992" i="4"/>
  <c r="U992" i="4" s="1"/>
  <c r="T933" i="7"/>
  <c r="U933" i="7" s="1"/>
  <c r="T946" i="9"/>
  <c r="U946" i="9" s="1"/>
  <c r="T900" i="5"/>
  <c r="U900" i="5" s="1"/>
  <c r="T891" i="5"/>
  <c r="U891" i="5" s="1"/>
  <c r="T892" i="8"/>
  <c r="U892" i="8" s="1"/>
  <c r="T894" i="4"/>
  <c r="U894" i="4" s="1"/>
  <c r="T884" i="4"/>
  <c r="U884" i="4" s="1"/>
  <c r="T846" i="5"/>
  <c r="U846" i="5" s="1"/>
  <c r="T845" i="7"/>
  <c r="U845" i="7" s="1"/>
  <c r="T743" i="5"/>
  <c r="U743" i="5" s="1"/>
  <c r="T740" i="9"/>
  <c r="U740" i="9" s="1"/>
  <c r="T735" i="4"/>
  <c r="U735" i="4" s="1"/>
  <c r="T697" i="5"/>
  <c r="U697" i="5" s="1"/>
  <c r="T688" i="8"/>
  <c r="U688" i="8" s="1"/>
  <c r="T695" i="4"/>
  <c r="U695" i="4" s="1"/>
  <c r="T639" i="8"/>
  <c r="U639" i="8" s="1"/>
  <c r="T587" i="7"/>
  <c r="U587" i="7" s="1"/>
  <c r="T599" i="8"/>
  <c r="U599" i="8" s="1"/>
  <c r="T591" i="8"/>
  <c r="U591" i="8" s="1"/>
  <c r="T589" i="4"/>
  <c r="U589" i="4" s="1"/>
  <c r="T541" i="5"/>
  <c r="U541" i="5" s="1"/>
  <c r="T533" i="5"/>
  <c r="U533" i="5" s="1"/>
  <c r="T542" i="8"/>
  <c r="U542" i="8" s="1"/>
  <c r="T545" i="9"/>
  <c r="U545" i="9" s="1"/>
  <c r="T537" i="9"/>
  <c r="U537" i="9" s="1"/>
  <c r="T533" i="4"/>
  <c r="U533" i="4" s="1"/>
  <c r="T492" i="7"/>
  <c r="U492" i="7" s="1"/>
  <c r="T488" i="8"/>
  <c r="U488" i="8" s="1"/>
  <c r="T436" i="5"/>
  <c r="U436" i="5" s="1"/>
  <c r="T445" i="7"/>
  <c r="U445" i="7" s="1"/>
  <c r="T438" i="7"/>
  <c r="U438" i="7" s="1"/>
  <c r="T439" i="9"/>
  <c r="U439" i="9" s="1"/>
  <c r="T385" i="7"/>
  <c r="U385" i="7" s="1"/>
  <c r="T398" i="8"/>
  <c r="U398" i="8" s="1"/>
  <c r="T398" i="4"/>
  <c r="U398" i="4" s="1"/>
  <c r="T338" i="5"/>
  <c r="U338" i="5" s="1"/>
  <c r="T341" i="7"/>
  <c r="U341" i="7" s="1"/>
  <c r="T333" i="9"/>
  <c r="U333" i="9" s="1"/>
  <c r="T293" i="5"/>
  <c r="U293" i="5" s="1"/>
  <c r="T295" i="7"/>
  <c r="U295" i="7" s="1"/>
  <c r="T299" i="8"/>
  <c r="U299" i="8" s="1"/>
  <c r="T291" i="8"/>
  <c r="U291" i="8" s="1"/>
  <c r="T287" i="9"/>
  <c r="U287" i="9" s="1"/>
  <c r="T300" i="4"/>
  <c r="U300" i="4" s="1"/>
  <c r="T239" i="5"/>
  <c r="U239" i="5" s="1"/>
  <c r="T240" i="7"/>
  <c r="U240" i="7" s="1"/>
  <c r="T246" i="8"/>
  <c r="U246" i="8" s="1"/>
  <c r="T189" i="7"/>
  <c r="U189" i="7" s="1"/>
  <c r="T198" i="9"/>
  <c r="U198" i="9" s="1"/>
  <c r="T139" i="5"/>
  <c r="U139" i="5" s="1"/>
  <c r="T137" i="8"/>
  <c r="U137" i="8" s="1"/>
  <c r="T134" i="9"/>
  <c r="U134" i="9" s="1"/>
  <c r="T147" i="5"/>
  <c r="U147" i="5" s="1"/>
  <c r="T1340" i="7"/>
  <c r="U1340" i="7" s="1"/>
  <c r="T1349" i="4"/>
  <c r="U1349" i="4" s="1"/>
  <c r="T1296" i="7"/>
  <c r="U1296" i="7" s="1"/>
  <c r="T1192" i="8"/>
  <c r="U1192" i="8" s="1"/>
  <c r="T1090" i="5"/>
  <c r="U1090" i="5" s="1"/>
  <c r="T1093" i="4"/>
  <c r="U1093" i="4" s="1"/>
  <c r="T947" i="4"/>
  <c r="U947" i="4" s="1"/>
  <c r="T890" i="5"/>
  <c r="U890" i="5" s="1"/>
  <c r="T799" i="9"/>
  <c r="U799" i="9" s="1"/>
  <c r="T733" i="7"/>
  <c r="U733" i="7" s="1"/>
  <c r="T694" i="4"/>
  <c r="U694" i="4" s="1"/>
  <c r="T638" i="8"/>
  <c r="U638" i="8" s="1"/>
  <c r="T598" i="8"/>
  <c r="U598" i="8" s="1"/>
  <c r="T588" i="4"/>
  <c r="U588" i="4" s="1"/>
  <c r="T545" i="7"/>
  <c r="U545" i="7" s="1"/>
  <c r="T544" i="9"/>
  <c r="U544" i="9" s="1"/>
  <c r="T495" i="5"/>
  <c r="U495" i="5" s="1"/>
  <c r="T450" i="5"/>
  <c r="U450" i="5" s="1"/>
  <c r="T444" i="7"/>
  <c r="U444" i="7" s="1"/>
  <c r="T397" i="5"/>
  <c r="U397" i="5" s="1"/>
  <c r="T392" i="7"/>
  <c r="U392" i="7" s="1"/>
  <c r="T388" i="8"/>
  <c r="U388" i="8" s="1"/>
  <c r="T392" i="9"/>
  <c r="U392" i="9" s="1"/>
  <c r="T344" i="5"/>
  <c r="U344" i="5" s="1"/>
  <c r="T336" i="8"/>
  <c r="U336" i="8" s="1"/>
  <c r="T298" i="8"/>
  <c r="U298" i="8" s="1"/>
  <c r="T283" i="4"/>
  <c r="U283" i="4" s="1"/>
  <c r="T243" i="9"/>
  <c r="U243" i="9" s="1"/>
  <c r="T200" i="8"/>
  <c r="U200" i="8" s="1"/>
  <c r="T192" i="4"/>
  <c r="U192" i="4" s="1"/>
  <c r="T148" i="9"/>
  <c r="U148" i="9" s="1"/>
  <c r="T133" i="9"/>
  <c r="U133" i="9" s="1"/>
  <c r="T1497" i="8"/>
  <c r="U1497" i="8" s="1"/>
  <c r="T1436" i="4"/>
  <c r="U1436" i="4" s="1"/>
  <c r="T1343" i="5"/>
  <c r="U1343" i="5" s="1"/>
  <c r="T1289" i="5"/>
  <c r="U1289" i="5" s="1"/>
  <c r="T1284" i="7"/>
  <c r="U1284" i="7" s="1"/>
  <c r="T1250" i="8"/>
  <c r="U1250" i="8" s="1"/>
  <c r="T988" i="9"/>
  <c r="U988" i="9" s="1"/>
  <c r="T844" i="9"/>
  <c r="U844" i="9" s="1"/>
  <c r="T735" i="8"/>
  <c r="U735" i="8" s="1"/>
  <c r="T685" i="5"/>
  <c r="U685" i="5" s="1"/>
  <c r="T646" i="8"/>
  <c r="U646" i="8" s="1"/>
  <c r="T595" i="7"/>
  <c r="U595" i="7" s="1"/>
  <c r="T445" i="9"/>
  <c r="U445" i="9" s="1"/>
  <c r="T442" i="4"/>
  <c r="U442" i="4" s="1"/>
  <c r="T400" i="9"/>
  <c r="U400" i="9" s="1"/>
  <c r="T343" i="8"/>
  <c r="U343" i="8" s="1"/>
  <c r="T293" i="7"/>
  <c r="U293" i="7" s="1"/>
  <c r="T289" i="8"/>
  <c r="U289" i="8" s="1"/>
  <c r="T245" i="5"/>
  <c r="U245" i="5" s="1"/>
  <c r="T237" i="5"/>
  <c r="U237" i="5" s="1"/>
  <c r="T250" i="9"/>
  <c r="U250" i="9" s="1"/>
  <c r="T240" i="4"/>
  <c r="U240" i="4" s="1"/>
  <c r="T185" i="5"/>
  <c r="U185" i="5" s="1"/>
  <c r="T195" i="7"/>
  <c r="U195" i="7" s="1"/>
  <c r="T191" i="8"/>
  <c r="U191" i="8" s="1"/>
  <c r="T199" i="4"/>
  <c r="U199" i="4" s="1"/>
  <c r="T145" i="7"/>
  <c r="U145" i="7" s="1"/>
  <c r="T143" i="8"/>
  <c r="U143" i="8" s="1"/>
  <c r="T140" i="9"/>
  <c r="U140" i="9" s="1"/>
  <c r="T1500" i="5"/>
  <c r="U1500" i="5" s="1"/>
  <c r="T1387" i="5"/>
  <c r="U1387" i="5" s="1"/>
  <c r="T1298" i="5"/>
  <c r="U1298" i="5" s="1"/>
  <c r="T1296" i="8"/>
  <c r="U1296" i="8" s="1"/>
  <c r="T1188" i="7"/>
  <c r="U1188" i="7" s="1"/>
  <c r="T1135" i="4"/>
  <c r="U1135" i="4" s="1"/>
  <c r="T1097" i="5"/>
  <c r="U1097" i="5" s="1"/>
  <c r="T1099" i="8"/>
  <c r="U1099" i="8" s="1"/>
  <c r="T1100" i="9"/>
  <c r="U1100" i="9" s="1"/>
  <c r="T1036" i="8"/>
  <c r="U1036" i="8" s="1"/>
  <c r="T994" i="8"/>
  <c r="U994" i="8" s="1"/>
  <c r="T989" i="4"/>
  <c r="U989" i="4" s="1"/>
  <c r="T835" i="4"/>
  <c r="U835" i="4" s="1"/>
  <c r="T785" i="7"/>
  <c r="U785" i="7" s="1"/>
  <c r="T749" i="4"/>
  <c r="U749" i="4" s="1"/>
  <c r="T696" i="9"/>
  <c r="U696" i="9" s="1"/>
  <c r="T595" i="4"/>
  <c r="U595" i="4" s="1"/>
  <c r="T539" i="5"/>
  <c r="U539" i="5" s="1"/>
  <c r="T535" i="7"/>
  <c r="U535" i="7" s="1"/>
  <c r="T539" i="8"/>
  <c r="U539" i="8" s="1"/>
  <c r="T496" i="9"/>
  <c r="U496" i="9" s="1"/>
  <c r="T440" i="8"/>
  <c r="U440" i="8" s="1"/>
  <c r="T391" i="7"/>
  <c r="U391" i="7" s="1"/>
  <c r="T336" i="5"/>
  <c r="U336" i="5" s="1"/>
  <c r="T339" i="9"/>
  <c r="U339" i="9" s="1"/>
  <c r="T344" i="4"/>
  <c r="U344" i="4" s="1"/>
  <c r="T297" i="8"/>
  <c r="U297" i="8" s="1"/>
  <c r="T242" i="9"/>
  <c r="U242" i="9" s="1"/>
  <c r="T145" i="5"/>
  <c r="U145" i="5" s="1"/>
  <c r="T150" i="8"/>
  <c r="U150" i="8" s="1"/>
  <c r="T1497" i="4"/>
  <c r="U1497" i="4" s="1"/>
  <c r="T1486" i="4"/>
  <c r="U1486" i="4" s="1"/>
  <c r="T1435" i="4"/>
  <c r="U1435" i="4" s="1"/>
  <c r="T1396" i="5"/>
  <c r="U1396" i="5" s="1"/>
  <c r="T1391" i="4"/>
  <c r="U1391" i="4" s="1"/>
  <c r="T1283" i="7"/>
  <c r="U1283" i="7" s="1"/>
  <c r="T1141" i="5"/>
  <c r="U1141" i="5" s="1"/>
  <c r="T1096" i="7"/>
  <c r="U1096" i="7" s="1"/>
  <c r="T934" i="4"/>
  <c r="U934" i="4" s="1"/>
  <c r="T897" i="5"/>
  <c r="U897" i="5" s="1"/>
  <c r="T897" i="7"/>
  <c r="U897" i="7" s="1"/>
  <c r="T739" i="5"/>
  <c r="U739" i="5" s="1"/>
  <c r="T684" i="5"/>
  <c r="U684" i="5" s="1"/>
  <c r="T645" i="8"/>
  <c r="U645" i="8" s="1"/>
  <c r="T637" i="9"/>
  <c r="U637" i="9" s="1"/>
  <c r="T547" i="5"/>
  <c r="U547" i="5" s="1"/>
  <c r="T543" i="7"/>
  <c r="U543" i="7" s="1"/>
  <c r="T547" i="8"/>
  <c r="U547" i="8" s="1"/>
  <c r="T483" i="5"/>
  <c r="U483" i="5" s="1"/>
  <c r="T485" i="4"/>
  <c r="U485" i="4" s="1"/>
  <c r="T447" i="8"/>
  <c r="U447" i="8" s="1"/>
  <c r="T449" i="4"/>
  <c r="U449" i="4" s="1"/>
  <c r="T350" i="5"/>
  <c r="U350" i="5" s="1"/>
  <c r="T337" i="7"/>
  <c r="U337" i="7" s="1"/>
  <c r="T342" i="8"/>
  <c r="U342" i="8" s="1"/>
  <c r="T347" i="9"/>
  <c r="U347" i="9" s="1"/>
  <c r="T291" i="9"/>
  <c r="U291" i="9" s="1"/>
  <c r="T296" i="4"/>
  <c r="U296" i="4" s="1"/>
  <c r="T289" i="4"/>
  <c r="U289" i="4" s="1"/>
  <c r="T250" i="8"/>
  <c r="U250" i="8" s="1"/>
  <c r="T235" i="8"/>
  <c r="U235" i="8" s="1"/>
  <c r="T249" i="9"/>
  <c r="U249" i="9" s="1"/>
  <c r="T234" i="9"/>
  <c r="U234" i="9" s="1"/>
  <c r="T247" i="4"/>
  <c r="U247" i="4" s="1"/>
  <c r="T194" i="7"/>
  <c r="U194" i="7" s="1"/>
  <c r="T186" i="7"/>
  <c r="U186" i="7" s="1"/>
  <c r="T198" i="8"/>
  <c r="U198" i="8" s="1"/>
  <c r="T198" i="4"/>
  <c r="U198" i="4" s="1"/>
  <c r="T136" i="5"/>
  <c r="U136" i="5" s="1"/>
  <c r="T139" i="9"/>
  <c r="U139" i="9" s="1"/>
  <c r="T1499" i="5"/>
  <c r="U1499" i="5" s="1"/>
  <c r="T1484" i="9"/>
  <c r="U1484" i="9" s="1"/>
  <c r="T1443" i="4"/>
  <c r="U1443" i="4" s="1"/>
  <c r="T1335" i="4"/>
  <c r="U1335" i="4" s="1"/>
  <c r="T1249" i="4"/>
  <c r="U1249" i="4" s="1"/>
  <c r="T1189" i="5"/>
  <c r="U1189" i="5" s="1"/>
  <c r="T1200" i="9"/>
  <c r="U1200" i="9" s="1"/>
  <c r="T1135" i="7"/>
  <c r="U1135" i="7" s="1"/>
  <c r="T993" i="8"/>
  <c r="U993" i="8" s="1"/>
  <c r="T997" i="4"/>
  <c r="U997" i="4" s="1"/>
  <c r="T793" i="7"/>
  <c r="U793" i="7" s="1"/>
  <c r="T750" i="7"/>
  <c r="U750" i="7" s="1"/>
  <c r="T644" i="5"/>
  <c r="U644" i="5" s="1"/>
  <c r="T646" i="9"/>
  <c r="U646" i="9" s="1"/>
  <c r="T585" i="4"/>
  <c r="U585" i="4" s="1"/>
  <c r="T545" i="4"/>
  <c r="U545" i="4" s="1"/>
  <c r="T500" i="5"/>
  <c r="U500" i="5" s="1"/>
  <c r="T483" i="8"/>
  <c r="U483" i="8" s="1"/>
  <c r="T448" i="7"/>
  <c r="U448" i="7" s="1"/>
  <c r="T443" i="9"/>
  <c r="U443" i="9" s="1"/>
  <c r="T398" i="7"/>
  <c r="U398" i="7" s="1"/>
  <c r="T389" i="9"/>
  <c r="U389" i="9" s="1"/>
  <c r="T386" i="4"/>
  <c r="U386" i="4" s="1"/>
  <c r="T335" i="5"/>
  <c r="U335" i="5" s="1"/>
  <c r="T349" i="8"/>
  <c r="U349" i="8" s="1"/>
  <c r="T291" i="7"/>
  <c r="U291" i="7" s="1"/>
  <c r="T243" i="5"/>
  <c r="U243" i="5" s="1"/>
  <c r="T236" i="7"/>
  <c r="U236" i="7" s="1"/>
  <c r="T184" i="9"/>
  <c r="U184" i="9" s="1"/>
  <c r="T136" i="7"/>
  <c r="U136" i="7" s="1"/>
  <c r="T133" i="8"/>
  <c r="U133" i="8" s="1"/>
  <c r="T1449" i="8"/>
  <c r="U1449" i="8" s="1"/>
  <c r="T1438" i="8"/>
  <c r="U1438" i="8" s="1"/>
  <c r="T1450" i="4"/>
  <c r="U1450" i="4" s="1"/>
  <c r="T1387" i="7"/>
  <c r="U1387" i="7" s="1"/>
  <c r="T1386" i="9"/>
  <c r="U1386" i="9" s="1"/>
  <c r="T1284" i="5"/>
  <c r="U1284" i="5" s="1"/>
  <c r="T1235" i="4"/>
  <c r="U1235" i="4" s="1"/>
  <c r="T1192" i="7"/>
  <c r="U1192" i="7" s="1"/>
  <c r="T1141" i="9"/>
  <c r="U1141" i="9" s="1"/>
  <c r="T1092" i="5"/>
  <c r="U1092" i="5" s="1"/>
  <c r="T1039" i="5"/>
  <c r="U1039" i="5" s="1"/>
  <c r="T1049" i="7"/>
  <c r="U1049" i="7" s="1"/>
  <c r="T1036" i="4"/>
  <c r="U1036" i="4" s="1"/>
  <c r="T996" i="7"/>
  <c r="U996" i="7" s="1"/>
  <c r="T950" i="4"/>
  <c r="U950" i="4" s="1"/>
  <c r="T1435" i="7"/>
  <c r="U1435" i="7" s="1"/>
  <c r="T1436" i="8"/>
  <c r="U1436" i="8" s="1"/>
  <c r="T1395" i="8"/>
  <c r="U1395" i="8" s="1"/>
  <c r="T1298" i="8"/>
  <c r="U1298" i="8" s="1"/>
  <c r="T1241" i="8"/>
  <c r="U1241" i="8" s="1"/>
  <c r="T1200" i="7"/>
  <c r="U1200" i="7" s="1"/>
  <c r="T1099" i="5"/>
  <c r="U1099" i="5" s="1"/>
  <c r="T1037" i="5"/>
  <c r="U1037" i="5" s="1"/>
  <c r="T1036" i="7"/>
  <c r="U1036" i="7" s="1"/>
  <c r="T1047" i="8"/>
  <c r="U1047" i="8" s="1"/>
  <c r="T1050" i="9"/>
  <c r="U1050" i="9" s="1"/>
  <c r="T941" i="5"/>
  <c r="U941" i="5" s="1"/>
  <c r="T941" i="7"/>
  <c r="U941" i="7" s="1"/>
  <c r="T934" i="8"/>
  <c r="U934" i="8" s="1"/>
  <c r="T847" i="4"/>
  <c r="U847" i="4" s="1"/>
  <c r="T799" i="8"/>
  <c r="U799" i="8" s="1"/>
  <c r="T790" i="9"/>
  <c r="U790" i="9" s="1"/>
  <c r="T746" i="8"/>
  <c r="U746" i="8" s="1"/>
  <c r="T736" i="8"/>
  <c r="U736" i="8" s="1"/>
  <c r="T749" i="9"/>
  <c r="U749" i="9" s="1"/>
  <c r="T742" i="4"/>
  <c r="U742" i="4" s="1"/>
  <c r="T692" i="7"/>
  <c r="U692" i="7" s="1"/>
  <c r="T683" i="7"/>
  <c r="U683" i="7" s="1"/>
  <c r="T696" i="8"/>
  <c r="U696" i="8" s="1"/>
  <c r="T648" i="5"/>
  <c r="U648" i="5" s="1"/>
  <c r="T639" i="5"/>
  <c r="U639" i="5" s="1"/>
  <c r="T643" i="4"/>
  <c r="U643" i="4" s="1"/>
  <c r="T589" i="5"/>
  <c r="U589" i="5" s="1"/>
  <c r="T596" i="7"/>
  <c r="U596" i="7" s="1"/>
  <c r="T597" i="4"/>
  <c r="U597" i="4" s="1"/>
  <c r="T537" i="7"/>
  <c r="U537" i="7" s="1"/>
  <c r="T549" i="4"/>
  <c r="U549" i="4" s="1"/>
  <c r="T483" i="7"/>
  <c r="U483" i="7" s="1"/>
  <c r="T495" i="4"/>
  <c r="U495" i="4" s="1"/>
  <c r="T487" i="4"/>
  <c r="U487" i="4" s="1"/>
  <c r="T443" i="5"/>
  <c r="U443" i="5" s="1"/>
  <c r="T434" i="8"/>
  <c r="U434" i="8" s="1"/>
  <c r="T446" i="9"/>
  <c r="U446" i="9" s="1"/>
  <c r="T443" i="4"/>
  <c r="U443" i="4" s="1"/>
  <c r="T435" i="4"/>
  <c r="U435" i="4" s="1"/>
  <c r="T389" i="5"/>
  <c r="U389" i="5" s="1"/>
  <c r="T384" i="9"/>
  <c r="U384" i="9" s="1"/>
  <c r="T349" i="7"/>
  <c r="U349" i="7" s="1"/>
  <c r="T341" i="9"/>
  <c r="U341" i="9" s="1"/>
  <c r="T346" i="4"/>
  <c r="U346" i="4" s="1"/>
  <c r="T338" i="4"/>
  <c r="U338" i="4" s="1"/>
  <c r="T300" i="5"/>
  <c r="U300" i="5" s="1"/>
  <c r="T285" i="7"/>
  <c r="U285" i="7" s="1"/>
  <c r="T294" i="9"/>
  <c r="U294" i="9" s="1"/>
  <c r="T246" i="5"/>
  <c r="U246" i="5" s="1"/>
  <c r="T248" i="7"/>
  <c r="U248" i="7" s="1"/>
  <c r="T236" i="9"/>
  <c r="U236" i="9" s="1"/>
  <c r="T241" i="4"/>
  <c r="U241" i="4" s="1"/>
  <c r="T233" i="4"/>
  <c r="U233" i="4" s="1"/>
  <c r="T186" i="5"/>
  <c r="U186" i="5" s="1"/>
  <c r="T196" i="7"/>
  <c r="U196" i="7" s="1"/>
  <c r="T192" i="8"/>
  <c r="U192" i="8" s="1"/>
  <c r="T184" i="8"/>
  <c r="U184" i="8" s="1"/>
  <c r="T188" i="9"/>
  <c r="U188" i="9" s="1"/>
  <c r="T144" i="8"/>
  <c r="U144" i="8" s="1"/>
  <c r="T141" i="9"/>
  <c r="U141" i="9" s="1"/>
  <c r="T139" i="4"/>
  <c r="U139" i="4" s="1"/>
  <c r="T1488" i="8"/>
  <c r="U1488" i="8" s="1"/>
  <c r="T1334" i="5"/>
  <c r="U1334" i="5" s="1"/>
  <c r="T1091" i="9"/>
  <c r="U1091" i="9" s="1"/>
  <c r="T1084" i="4"/>
  <c r="U1084" i="4" s="1"/>
  <c r="T1037" i="8"/>
  <c r="U1037" i="8" s="1"/>
  <c r="T950" i="7"/>
  <c r="U950" i="7" s="1"/>
  <c r="T936" i="4"/>
  <c r="U936" i="4" s="1"/>
  <c r="T890" i="7"/>
  <c r="U890" i="7" s="1"/>
  <c r="T844" i="7"/>
  <c r="U844" i="7" s="1"/>
  <c r="T798" i="5"/>
  <c r="U798" i="5" s="1"/>
  <c r="T789" i="5"/>
  <c r="U789" i="5" s="1"/>
  <c r="T788" i="8"/>
  <c r="U788" i="8" s="1"/>
  <c r="T743" i="7"/>
  <c r="U743" i="7" s="1"/>
  <c r="T639" i="9"/>
  <c r="U639" i="9" s="1"/>
  <c r="T634" i="4"/>
  <c r="U634" i="4" s="1"/>
  <c r="T583" i="9"/>
  <c r="U583" i="9" s="1"/>
  <c r="T540" i="5"/>
  <c r="U540" i="5" s="1"/>
  <c r="T549" i="8"/>
  <c r="U549" i="8" s="1"/>
  <c r="T540" i="4"/>
  <c r="U540" i="4" s="1"/>
  <c r="T491" i="7"/>
  <c r="U491" i="7" s="1"/>
  <c r="T495" i="8"/>
  <c r="U495" i="8" s="1"/>
  <c r="T489" i="9"/>
  <c r="U489" i="9" s="1"/>
  <c r="T441" i="8"/>
  <c r="U441" i="8" s="1"/>
  <c r="T384" i="7"/>
  <c r="U384" i="7" s="1"/>
  <c r="T389" i="4"/>
  <c r="U389" i="4" s="1"/>
  <c r="T337" i="5"/>
  <c r="U337" i="5" s="1"/>
  <c r="T349" i="9"/>
  <c r="U349" i="9" s="1"/>
  <c r="T292" i="5"/>
  <c r="U292" i="5" s="1"/>
  <c r="T249" i="4"/>
  <c r="U249" i="4" s="1"/>
  <c r="T188" i="7"/>
  <c r="U188" i="7" s="1"/>
  <c r="T184" i="4"/>
  <c r="U184" i="4" s="1"/>
  <c r="T138" i="5"/>
  <c r="U138" i="5" s="1"/>
  <c r="T138" i="7"/>
  <c r="U138" i="7" s="1"/>
  <c r="T146" i="4"/>
  <c r="U146" i="4" s="1"/>
  <c r="T1298" i="9"/>
  <c r="U1298" i="9" s="1"/>
  <c r="T1045" i="7"/>
  <c r="U1045" i="7" s="1"/>
  <c r="T1049" i="9"/>
  <c r="U1049" i="9" s="1"/>
  <c r="T998" i="9"/>
  <c r="U998" i="9" s="1"/>
  <c r="T933" i="9"/>
  <c r="U933" i="9" s="1"/>
  <c r="T898" i="5"/>
  <c r="U898" i="5" s="1"/>
  <c r="T833" i="7"/>
  <c r="U833" i="7" s="1"/>
  <c r="T833" i="9"/>
  <c r="U833" i="9" s="1"/>
  <c r="T741" i="4"/>
  <c r="U741" i="4" s="1"/>
  <c r="T688" i="9"/>
  <c r="U688" i="9" s="1"/>
  <c r="T684" i="4"/>
  <c r="U684" i="4" s="1"/>
  <c r="T635" i="7"/>
  <c r="U635" i="7" s="1"/>
  <c r="T642" i="4"/>
  <c r="U642" i="4" s="1"/>
  <c r="T596" i="5"/>
  <c r="U596" i="5" s="1"/>
  <c r="T588" i="5"/>
  <c r="U588" i="5" s="1"/>
  <c r="T585" i="7"/>
  <c r="U585" i="7" s="1"/>
  <c r="T535" i="9"/>
  <c r="U535" i="9" s="1"/>
  <c r="T486" i="4"/>
  <c r="U486" i="4" s="1"/>
  <c r="T448" i="8"/>
  <c r="U448" i="8" s="1"/>
  <c r="T437" i="9"/>
  <c r="U437" i="9" s="1"/>
  <c r="T400" i="7"/>
  <c r="U400" i="7" s="1"/>
  <c r="T396" i="4"/>
  <c r="U396" i="4" s="1"/>
  <c r="T299" i="5"/>
  <c r="U299" i="5" s="1"/>
  <c r="T284" i="7"/>
  <c r="U284" i="7" s="1"/>
  <c r="T290" i="4"/>
  <c r="U290" i="4" s="1"/>
  <c r="T236" i="8"/>
  <c r="U236" i="8" s="1"/>
  <c r="T235" i="9"/>
  <c r="U235" i="9" s="1"/>
  <c r="T138" i="4"/>
  <c r="U138" i="4" s="1"/>
  <c r="T1087" i="7"/>
  <c r="U1087" i="7" s="1"/>
  <c r="T992" i="5"/>
  <c r="U992" i="5" s="1"/>
  <c r="T985" i="8"/>
  <c r="U985" i="8" s="1"/>
  <c r="T889" i="7"/>
  <c r="U889" i="7" s="1"/>
  <c r="T845" i="4"/>
  <c r="U845" i="4" s="1"/>
  <c r="T744" i="8"/>
  <c r="U744" i="8" s="1"/>
  <c r="T644" i="7"/>
  <c r="U644" i="7" s="1"/>
  <c r="T543" i="9"/>
  <c r="U543" i="9" s="1"/>
  <c r="T498" i="7"/>
  <c r="U498" i="7" s="1"/>
  <c r="T493" i="4"/>
  <c r="U493" i="4" s="1"/>
  <c r="T449" i="5"/>
  <c r="U449" i="5" s="1"/>
  <c r="T441" i="5"/>
  <c r="U441" i="5" s="1"/>
  <c r="T433" i="5"/>
  <c r="U433" i="5" s="1"/>
  <c r="T387" i="8"/>
  <c r="U387" i="8" s="1"/>
  <c r="T343" i="5"/>
  <c r="U343" i="5" s="1"/>
  <c r="T335" i="8"/>
  <c r="U335" i="8" s="1"/>
  <c r="T336" i="4"/>
  <c r="U336" i="4" s="1"/>
  <c r="T237" i="7"/>
  <c r="U237" i="7" s="1"/>
  <c r="T193" i="5"/>
  <c r="U193" i="5" s="1"/>
  <c r="T137" i="7"/>
  <c r="U137" i="7" s="1"/>
  <c r="T134" i="8"/>
  <c r="U134" i="8" s="1"/>
  <c r="T147" i="9"/>
  <c r="U147" i="9" s="1"/>
  <c r="T145" i="4"/>
  <c r="U145" i="4" s="1"/>
  <c r="T1089" i="9"/>
  <c r="U1089" i="9" s="1"/>
  <c r="T1044" i="8"/>
  <c r="U1044" i="8" s="1"/>
  <c r="T938" i="7"/>
  <c r="U938" i="7" s="1"/>
  <c r="T789" i="4"/>
  <c r="U789" i="4" s="1"/>
  <c r="T736" i="9"/>
  <c r="U736" i="9" s="1"/>
  <c r="T693" i="5"/>
  <c r="U693" i="5" s="1"/>
  <c r="T684" i="8"/>
  <c r="U684" i="8" s="1"/>
  <c r="T687" i="9"/>
  <c r="U687" i="9" s="1"/>
  <c r="T700" i="4"/>
  <c r="U700" i="4" s="1"/>
  <c r="T692" i="4"/>
  <c r="U692" i="4" s="1"/>
  <c r="T636" i="5"/>
  <c r="U636" i="5" s="1"/>
  <c r="T599" i="9"/>
  <c r="U599" i="9" s="1"/>
  <c r="T487" i="9"/>
  <c r="U487" i="9" s="1"/>
  <c r="T434" i="7"/>
  <c r="U434" i="7" s="1"/>
  <c r="T436" i="9"/>
  <c r="U436" i="9" s="1"/>
  <c r="T394" i="8"/>
  <c r="U394" i="8" s="1"/>
  <c r="T283" i="7"/>
  <c r="U283" i="7" s="1"/>
  <c r="T283" i="9"/>
  <c r="U283" i="9" s="1"/>
  <c r="T242" i="8"/>
  <c r="U242" i="8" s="1"/>
  <c r="T190" i="4"/>
  <c r="U190" i="4" s="1"/>
  <c r="T144" i="7"/>
  <c r="U144" i="7" s="1"/>
  <c r="T1039" i="4"/>
  <c r="U1039" i="4" s="1"/>
  <c r="T984" i="8"/>
  <c r="U984" i="8" s="1"/>
  <c r="T947" i="7"/>
  <c r="U947" i="7" s="1"/>
  <c r="T844" i="4"/>
  <c r="U844" i="4" s="1"/>
  <c r="T688" i="7"/>
  <c r="U688" i="7" s="1"/>
  <c r="T635" i="8"/>
  <c r="U635" i="8" s="1"/>
  <c r="T586" i="8"/>
  <c r="U586" i="8" s="1"/>
  <c r="T550" i="9"/>
  <c r="U550" i="9" s="1"/>
  <c r="T495" i="9"/>
  <c r="U495" i="9" s="1"/>
  <c r="T441" i="7"/>
  <c r="U441" i="7" s="1"/>
  <c r="T385" i="5"/>
  <c r="U385" i="5" s="1"/>
  <c r="T394" i="4"/>
  <c r="U394" i="4" s="1"/>
  <c r="T342" i="5"/>
  <c r="U342" i="5" s="1"/>
  <c r="T338" i="9"/>
  <c r="U338" i="9" s="1"/>
  <c r="T235" i="5"/>
  <c r="U235" i="5" s="1"/>
  <c r="T241" i="9"/>
  <c r="U241" i="9" s="1"/>
  <c r="T144" i="5"/>
  <c r="U144" i="5" s="1"/>
  <c r="T141" i="8"/>
  <c r="U141" i="8" s="1"/>
  <c r="T146" i="9"/>
  <c r="U146" i="9" s="1"/>
  <c r="T1034" i="9"/>
  <c r="U1034" i="9" s="1"/>
  <c r="T934" i="7"/>
  <c r="U934" i="7" s="1"/>
  <c r="T947" i="8"/>
  <c r="U947" i="8" s="1"/>
  <c r="T837" i="5"/>
  <c r="U837" i="5" s="1"/>
  <c r="T439" i="7"/>
  <c r="U439" i="7" s="1"/>
  <c r="T292" i="8"/>
  <c r="U292" i="8" s="1"/>
  <c r="T384" i="4"/>
  <c r="U384" i="4" s="1"/>
  <c r="T149" i="7"/>
  <c r="U149" i="7" s="1"/>
  <c r="T596" i="9"/>
  <c r="U596" i="9" s="1"/>
  <c r="T146" i="8"/>
  <c r="U146" i="8" s="1"/>
  <c r="T391" i="5"/>
  <c r="U391" i="5" s="1"/>
  <c r="T339" i="8"/>
  <c r="U339" i="8" s="1"/>
  <c r="T133" i="4"/>
  <c r="U133" i="4" s="1"/>
  <c r="T583" i="5"/>
  <c r="U583" i="5" s="1"/>
  <c r="T133" i="7"/>
  <c r="U133" i="7" s="1"/>
  <c r="T143" i="9"/>
  <c r="U143" i="9" s="1"/>
  <c r="T883" i="8"/>
  <c r="U883" i="8" s="1"/>
  <c r="T190" i="9"/>
  <c r="U190" i="9" s="1"/>
  <c r="T386" i="7"/>
  <c r="U386" i="7" s="1"/>
  <c r="T837" i="7"/>
  <c r="U837" i="7" s="1"/>
  <c r="T736" i="4"/>
  <c r="U736" i="4" s="1"/>
  <c r="T535" i="8"/>
  <c r="U535" i="8" s="1"/>
  <c r="T534" i="4"/>
  <c r="U534" i="4" s="1"/>
  <c r="T484" i="9"/>
  <c r="U484" i="9" s="1"/>
  <c r="T436" i="8"/>
  <c r="U436" i="8" s="1"/>
  <c r="T792" i="5"/>
  <c r="U792" i="5" s="1"/>
  <c r="T641" i="5"/>
  <c r="U641" i="5" s="1"/>
  <c r="T534" i="5"/>
  <c r="U534" i="5" s="1"/>
  <c r="T485" i="7"/>
  <c r="U485" i="7" s="1"/>
  <c r="T340" i="4"/>
  <c r="U340" i="4" s="1"/>
  <c r="T288" i="9"/>
  <c r="U288" i="9" s="1"/>
  <c r="T248" i="5"/>
  <c r="U248" i="5" s="1"/>
  <c r="T791" i="8"/>
  <c r="U791" i="8" s="1"/>
  <c r="T446" i="7"/>
  <c r="U446" i="7" s="1"/>
  <c r="T247" i="8"/>
  <c r="U247" i="8" s="1"/>
  <c r="T194" i="8"/>
  <c r="U194" i="8" s="1"/>
  <c r="T135" i="9"/>
  <c r="U135" i="9" s="1"/>
  <c r="T650" i="5"/>
  <c r="U650" i="5" s="1"/>
  <c r="T489" i="5"/>
  <c r="U489" i="5" s="1"/>
  <c r="T437" i="5"/>
  <c r="U437" i="5" s="1"/>
  <c r="T440" i="9"/>
  <c r="U440" i="9" s="1"/>
  <c r="T592" i="8"/>
  <c r="U592" i="8" s="1"/>
  <c r="T538" i="9"/>
  <c r="U538" i="9" s="1"/>
  <c r="T489" i="8"/>
  <c r="U489" i="8" s="1"/>
  <c r="T294" i="5"/>
  <c r="U294" i="5" s="1"/>
  <c r="T199" i="9"/>
  <c r="U199" i="9" s="1"/>
  <c r="T141" i="7"/>
  <c r="U141" i="7" s="1"/>
  <c r="T783" i="9"/>
  <c r="U783" i="9" s="1"/>
  <c r="T399" i="8"/>
  <c r="U399" i="8" s="1"/>
  <c r="T386" i="9"/>
  <c r="U386" i="9" s="1"/>
  <c r="T187" i="4"/>
  <c r="U187" i="4" s="1"/>
  <c r="F35" i="3"/>
  <c r="G35" i="3" s="1"/>
  <c r="B18" i="5"/>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AE77" i="14"/>
  <c r="Z77" i="14" s="1"/>
  <c r="AD127" i="14"/>
  <c r="X127" i="14" s="1"/>
  <c r="T1534" i="5"/>
  <c r="AD27" i="14"/>
  <c r="X27" i="14" s="1"/>
  <c r="AE79" i="14"/>
  <c r="Z79" i="14" s="1"/>
  <c r="AD129" i="14"/>
  <c r="X129" i="14" s="1"/>
  <c r="B115" i="14"/>
  <c r="B222" i="14"/>
  <c r="B64" i="14"/>
  <c r="B13" i="14"/>
  <c r="H30" i="5"/>
  <c r="H1510" i="5"/>
  <c r="H1511" i="5" s="1"/>
  <c r="T1507" i="5"/>
  <c r="U1507" i="5" s="1"/>
  <c r="X260" i="7"/>
  <c r="U306" i="7"/>
  <c r="X260" i="9"/>
  <c r="U306" i="9"/>
  <c r="V260" i="7"/>
  <c r="U304" i="7"/>
  <c r="X260" i="4"/>
  <c r="U306" i="4"/>
  <c r="W260" i="8"/>
  <c r="U305" i="8"/>
  <c r="V260" i="4"/>
  <c r="U304" i="4"/>
  <c r="V260" i="5"/>
  <c r="U304" i="5"/>
  <c r="V260" i="8"/>
  <c r="U304" i="8"/>
  <c r="U260" i="7"/>
  <c r="U303" i="7"/>
  <c r="W260" i="5"/>
  <c r="U305" i="5"/>
  <c r="W260" i="4"/>
  <c r="U305" i="4"/>
  <c r="X260" i="5"/>
  <c r="U306" i="5"/>
  <c r="U260" i="5"/>
  <c r="U303" i="5"/>
  <c r="T258" i="7"/>
  <c r="N258" i="7" s="1"/>
  <c r="U311" i="7"/>
  <c r="A252" i="9"/>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F305" i="9"/>
  <c r="X260" i="8"/>
  <c r="U306" i="8"/>
  <c r="U260" i="8"/>
  <c r="U303" i="8"/>
  <c r="V260" i="9"/>
  <c r="U304" i="9"/>
  <c r="W260" i="9"/>
  <c r="U305" i="9"/>
  <c r="U260" i="9"/>
  <c r="U303" i="9"/>
  <c r="H26" i="4"/>
  <c r="H29" i="4" s="1"/>
  <c r="T40" i="4"/>
  <c r="U40" i="4" s="1"/>
  <c r="T86" i="7"/>
  <c r="U86" i="7" s="1"/>
  <c r="T96" i="9"/>
  <c r="U96" i="9" s="1"/>
  <c r="T90" i="9"/>
  <c r="U90" i="9" s="1"/>
  <c r="T84" i="9"/>
  <c r="U84" i="9" s="1"/>
  <c r="T83" i="5"/>
  <c r="U83" i="5" s="1"/>
  <c r="T85" i="4"/>
  <c r="U85" i="4" s="1"/>
  <c r="T46" i="7"/>
  <c r="U46" i="7" s="1"/>
  <c r="T40" i="7"/>
  <c r="U40" i="7" s="1"/>
  <c r="T34" i="7"/>
  <c r="U34" i="7" s="1"/>
  <c r="T84" i="5"/>
  <c r="U84" i="5" s="1"/>
  <c r="T49" i="9"/>
  <c r="U49" i="9" s="1"/>
  <c r="T92" i="7"/>
  <c r="U92" i="7" s="1"/>
  <c r="T97" i="7"/>
  <c r="U97" i="7" s="1"/>
  <c r="T91" i="7"/>
  <c r="U91" i="7" s="1"/>
  <c r="T97" i="8"/>
  <c r="U97" i="8" s="1"/>
  <c r="T91" i="8"/>
  <c r="U91" i="8" s="1"/>
  <c r="T85" i="8"/>
  <c r="U85" i="8" s="1"/>
  <c r="T100" i="5"/>
  <c r="U100" i="5" s="1"/>
  <c r="T94" i="5"/>
  <c r="U94" i="5" s="1"/>
  <c r="T88" i="5"/>
  <c r="U88" i="5" s="1"/>
  <c r="T96" i="4"/>
  <c r="U96" i="4" s="1"/>
  <c r="T90" i="4"/>
  <c r="U90" i="4" s="1"/>
  <c r="T47" i="9"/>
  <c r="U47" i="9" s="1"/>
  <c r="T41" i="9"/>
  <c r="U41" i="9" s="1"/>
  <c r="T35" i="9"/>
  <c r="U35" i="9" s="1"/>
  <c r="T46" i="8"/>
  <c r="U46" i="8" s="1"/>
  <c r="T40" i="8"/>
  <c r="U40" i="8" s="1"/>
  <c r="T34" i="8"/>
  <c r="U34" i="8" s="1"/>
  <c r="T87" i="8"/>
  <c r="U87" i="8" s="1"/>
  <c r="T48" i="8"/>
  <c r="U48" i="8" s="1"/>
  <c r="T35" i="7"/>
  <c r="U35" i="7" s="1"/>
  <c r="T92" i="8"/>
  <c r="U92" i="8" s="1"/>
  <c r="T42" i="9"/>
  <c r="U42" i="9" s="1"/>
  <c r="T85" i="7"/>
  <c r="U85" i="7" s="1"/>
  <c r="T95" i="9"/>
  <c r="U95" i="9" s="1"/>
  <c r="T89" i="9"/>
  <c r="U89" i="9" s="1"/>
  <c r="T83" i="9"/>
  <c r="U83" i="9" s="1"/>
  <c r="T84" i="4"/>
  <c r="U84" i="4" s="1"/>
  <c r="T45" i="7"/>
  <c r="U45" i="7" s="1"/>
  <c r="T39" i="7"/>
  <c r="U39" i="7" s="1"/>
  <c r="T33" i="7"/>
  <c r="U33" i="7" s="1"/>
  <c r="T96" i="5"/>
  <c r="U96" i="5" s="1"/>
  <c r="T92" i="4"/>
  <c r="U92" i="4" s="1"/>
  <c r="T42" i="8"/>
  <c r="U42" i="8" s="1"/>
  <c r="T91" i="9"/>
  <c r="U91" i="9" s="1"/>
  <c r="T47" i="7"/>
  <c r="U47" i="7" s="1"/>
  <c r="T95" i="5"/>
  <c r="U95" i="5" s="1"/>
  <c r="T36" i="9"/>
  <c r="U36" i="9" s="1"/>
  <c r="T96" i="7"/>
  <c r="U96" i="7" s="1"/>
  <c r="T90" i="7"/>
  <c r="U90" i="7" s="1"/>
  <c r="T96" i="8"/>
  <c r="U96" i="8" s="1"/>
  <c r="T90" i="8"/>
  <c r="U90" i="8" s="1"/>
  <c r="T84" i="8"/>
  <c r="U84" i="8" s="1"/>
  <c r="T99" i="5"/>
  <c r="U99" i="5" s="1"/>
  <c r="T93" i="5"/>
  <c r="U93" i="5" s="1"/>
  <c r="T87" i="5"/>
  <c r="U87" i="5" s="1"/>
  <c r="T95" i="4"/>
  <c r="U95" i="4" s="1"/>
  <c r="T89" i="4"/>
  <c r="U89" i="4" s="1"/>
  <c r="T46" i="9"/>
  <c r="U46" i="9" s="1"/>
  <c r="T40" i="9"/>
  <c r="U40" i="9" s="1"/>
  <c r="T34" i="9"/>
  <c r="U34" i="9" s="1"/>
  <c r="T45" i="8"/>
  <c r="U45" i="8" s="1"/>
  <c r="T39" i="8"/>
  <c r="U39" i="8" s="1"/>
  <c r="T33" i="8"/>
  <c r="U33" i="8" s="1"/>
  <c r="T98" i="9"/>
  <c r="U98" i="9" s="1"/>
  <c r="T93" i="8"/>
  <c r="U93" i="8" s="1"/>
  <c r="T87" i="7"/>
  <c r="U87" i="7" s="1"/>
  <c r="T47" i="8"/>
  <c r="U47" i="8" s="1"/>
  <c r="T84" i="7"/>
  <c r="U84" i="7" s="1"/>
  <c r="T100" i="9"/>
  <c r="U100" i="9" s="1"/>
  <c r="T94" i="9"/>
  <c r="U94" i="9" s="1"/>
  <c r="T88" i="9"/>
  <c r="U88" i="9" s="1"/>
  <c r="T83" i="4"/>
  <c r="U83" i="4" s="1"/>
  <c r="T50" i="7"/>
  <c r="U50" i="7" s="1"/>
  <c r="T44" i="7"/>
  <c r="U44" i="7" s="1"/>
  <c r="T38" i="7"/>
  <c r="U38" i="7" s="1"/>
  <c r="T86" i="9"/>
  <c r="U86" i="9" s="1"/>
  <c r="T37" i="9"/>
  <c r="U37" i="9" s="1"/>
  <c r="T86" i="8"/>
  <c r="U86" i="8" s="1"/>
  <c r="T91" i="4"/>
  <c r="U91" i="4" s="1"/>
  <c r="T95" i="7"/>
  <c r="U95" i="7" s="1"/>
  <c r="T89" i="7"/>
  <c r="U89" i="7" s="1"/>
  <c r="T95" i="8"/>
  <c r="U95" i="8" s="1"/>
  <c r="T89" i="8"/>
  <c r="U89" i="8" s="1"/>
  <c r="T83" i="8"/>
  <c r="U83" i="8" s="1"/>
  <c r="T98" i="5"/>
  <c r="U98" i="5" s="1"/>
  <c r="T92" i="5"/>
  <c r="U92" i="5" s="1"/>
  <c r="T86" i="5"/>
  <c r="U86" i="5" s="1"/>
  <c r="T100" i="4"/>
  <c r="U100" i="4" s="1"/>
  <c r="T94" i="4"/>
  <c r="U94" i="4" s="1"/>
  <c r="T88" i="4"/>
  <c r="U88" i="4" s="1"/>
  <c r="T45" i="9"/>
  <c r="U45" i="9" s="1"/>
  <c r="T39" i="9"/>
  <c r="U39" i="9" s="1"/>
  <c r="T33" i="9"/>
  <c r="U33" i="9" s="1"/>
  <c r="T50" i="8"/>
  <c r="U50" i="8" s="1"/>
  <c r="T44" i="8"/>
  <c r="U44" i="8" s="1"/>
  <c r="T38" i="8"/>
  <c r="U38" i="8" s="1"/>
  <c r="T48" i="7"/>
  <c r="U48" i="7" s="1"/>
  <c r="T48" i="9"/>
  <c r="U48" i="9" s="1"/>
  <c r="T83" i="7"/>
  <c r="U83" i="7" s="1"/>
  <c r="T99" i="9"/>
  <c r="U99" i="9" s="1"/>
  <c r="T93" i="9"/>
  <c r="U93" i="9" s="1"/>
  <c r="T87" i="9"/>
  <c r="U87" i="9" s="1"/>
  <c r="T49" i="7"/>
  <c r="U49" i="7" s="1"/>
  <c r="T43" i="7"/>
  <c r="U43" i="7" s="1"/>
  <c r="T37" i="7"/>
  <c r="U37" i="7" s="1"/>
  <c r="T36" i="7"/>
  <c r="U36" i="7" s="1"/>
  <c r="T90" i="5"/>
  <c r="U90" i="5" s="1"/>
  <c r="T89" i="5"/>
  <c r="U89" i="5" s="1"/>
  <c r="T35" i="8"/>
  <c r="U35" i="8" s="1"/>
  <c r="T100" i="7"/>
  <c r="U100" i="7" s="1"/>
  <c r="T94" i="7"/>
  <c r="U94" i="7" s="1"/>
  <c r="T100" i="8"/>
  <c r="U100" i="8" s="1"/>
  <c r="T94" i="8"/>
  <c r="U94" i="8" s="1"/>
  <c r="T88" i="8"/>
  <c r="U88" i="8" s="1"/>
  <c r="T97" i="5"/>
  <c r="U97" i="5" s="1"/>
  <c r="T91" i="5"/>
  <c r="U91" i="5" s="1"/>
  <c r="T85" i="5"/>
  <c r="U85" i="5" s="1"/>
  <c r="T99" i="4"/>
  <c r="U99" i="4" s="1"/>
  <c r="T93" i="4"/>
  <c r="U93" i="4" s="1"/>
  <c r="T87" i="4"/>
  <c r="U87" i="4" s="1"/>
  <c r="T50" i="9"/>
  <c r="U50" i="9" s="1"/>
  <c r="T44" i="9"/>
  <c r="U44" i="9" s="1"/>
  <c r="T38" i="9"/>
  <c r="U38" i="9" s="1"/>
  <c r="T49" i="8"/>
  <c r="U49" i="8" s="1"/>
  <c r="T43" i="8"/>
  <c r="U43" i="8" s="1"/>
  <c r="T37" i="8"/>
  <c r="U37" i="8" s="1"/>
  <c r="T88" i="7"/>
  <c r="U88" i="7" s="1"/>
  <c r="T92" i="9"/>
  <c r="U92" i="9" s="1"/>
  <c r="T42" i="7"/>
  <c r="U42" i="7" s="1"/>
  <c r="T99" i="7"/>
  <c r="U99" i="7" s="1"/>
  <c r="T93" i="7"/>
  <c r="U93" i="7" s="1"/>
  <c r="T99" i="8"/>
  <c r="U99" i="8" s="1"/>
  <c r="T98" i="4"/>
  <c r="U98" i="4" s="1"/>
  <c r="T43" i="9"/>
  <c r="U43" i="9" s="1"/>
  <c r="T36" i="8"/>
  <c r="U36" i="8" s="1"/>
  <c r="T97" i="9"/>
  <c r="U97" i="9" s="1"/>
  <c r="T85" i="9"/>
  <c r="U85" i="9" s="1"/>
  <c r="T86" i="4"/>
  <c r="U86" i="4" s="1"/>
  <c r="T41" i="7"/>
  <c r="U41" i="7" s="1"/>
  <c r="T98" i="7"/>
  <c r="U98" i="7" s="1"/>
  <c r="T98" i="8"/>
  <c r="U98" i="8" s="1"/>
  <c r="T97" i="4"/>
  <c r="U97" i="4" s="1"/>
  <c r="T41" i="8"/>
  <c r="U41" i="8" s="1"/>
  <c r="T50" i="5"/>
  <c r="U50" i="5" s="1"/>
  <c r="T44" i="5"/>
  <c r="U44" i="5" s="1"/>
  <c r="T38" i="5"/>
  <c r="U38" i="5" s="1"/>
  <c r="T37" i="5"/>
  <c r="U37" i="5" s="1"/>
  <c r="T42" i="5"/>
  <c r="U42" i="5" s="1"/>
  <c r="T47" i="5"/>
  <c r="U47" i="5" s="1"/>
  <c r="T34" i="5"/>
  <c r="U34" i="5" s="1"/>
  <c r="T45" i="5"/>
  <c r="U45" i="5" s="1"/>
  <c r="T43" i="5"/>
  <c r="U43" i="5" s="1"/>
  <c r="T39" i="5"/>
  <c r="U39" i="5" s="1"/>
  <c r="T49" i="5"/>
  <c r="U49" i="5" s="1"/>
  <c r="T36" i="5"/>
  <c r="U36" i="5" s="1"/>
  <c r="T35" i="5"/>
  <c r="U35" i="5" s="1"/>
  <c r="T33" i="5"/>
  <c r="U33" i="5" s="1"/>
  <c r="T40" i="5"/>
  <c r="U40" i="5" s="1"/>
  <c r="T48" i="5"/>
  <c r="U48" i="5" s="1"/>
  <c r="T41" i="5"/>
  <c r="U41" i="5" s="1"/>
  <c r="T46" i="5"/>
  <c r="U46" i="5" s="1"/>
  <c r="T43" i="4"/>
  <c r="U43" i="4" s="1"/>
  <c r="T44" i="4"/>
  <c r="U44" i="4" s="1"/>
  <c r="T41" i="4"/>
  <c r="U41" i="4" s="1"/>
  <c r="T42" i="4"/>
  <c r="U42" i="4" s="1"/>
  <c r="T33" i="4"/>
  <c r="U33" i="4" s="1"/>
  <c r="T45" i="4"/>
  <c r="U45" i="4" s="1"/>
  <c r="T34" i="4"/>
  <c r="U34" i="4" s="1"/>
  <c r="T46" i="4"/>
  <c r="U46" i="4" s="1"/>
  <c r="T35" i="4"/>
  <c r="U35" i="4" s="1"/>
  <c r="T47" i="4"/>
  <c r="U47" i="4" s="1"/>
  <c r="T36" i="4"/>
  <c r="U36" i="4" s="1"/>
  <c r="T48" i="4"/>
  <c r="U48" i="4" s="1"/>
  <c r="T37" i="4"/>
  <c r="U37" i="4" s="1"/>
  <c r="T49" i="4"/>
  <c r="U49" i="4" s="1"/>
  <c r="T38" i="4"/>
  <c r="U38" i="4" s="1"/>
  <c r="T50" i="4"/>
  <c r="U50" i="4" s="1"/>
  <c r="T39" i="4"/>
  <c r="U39" i="4" s="1"/>
  <c r="C6" i="2"/>
  <c r="L51" i="4"/>
  <c r="AD24" i="14" l="1"/>
  <c r="X24" i="14" s="1"/>
  <c r="AE76" i="14"/>
  <c r="Z76" i="14" s="1"/>
  <c r="AD126" i="14"/>
  <c r="X126" i="14" s="1"/>
  <c r="R1543" i="4"/>
  <c r="P1539" i="4" s="1"/>
  <c r="H1507" i="4"/>
  <c r="C47" i="3" s="1"/>
  <c r="W310" i="4"/>
  <c r="U355" i="4"/>
  <c r="V310" i="5"/>
  <c r="U354" i="5"/>
  <c r="V310" i="4"/>
  <c r="U354" i="4"/>
  <c r="U310" i="5"/>
  <c r="U353" i="5"/>
  <c r="U310" i="9"/>
  <c r="U353" i="9"/>
  <c r="A302" i="9"/>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F355" i="9"/>
  <c r="W310" i="9"/>
  <c r="U355" i="9"/>
  <c r="X310" i="4"/>
  <c r="U356" i="4"/>
  <c r="V310" i="9"/>
  <c r="U354" i="9"/>
  <c r="W310" i="5"/>
  <c r="U355" i="5"/>
  <c r="U310" i="8"/>
  <c r="U353" i="8"/>
  <c r="T308" i="7"/>
  <c r="N308" i="7" s="1"/>
  <c r="U361" i="7"/>
  <c r="V310" i="7"/>
  <c r="U354" i="7"/>
  <c r="U310" i="7"/>
  <c r="U353" i="7"/>
  <c r="X310" i="9"/>
  <c r="U356" i="9"/>
  <c r="X310" i="8"/>
  <c r="U356" i="8"/>
  <c r="X310" i="5"/>
  <c r="U356" i="5"/>
  <c r="V310" i="8"/>
  <c r="U354" i="8"/>
  <c r="W310" i="8"/>
  <c r="U355" i="8"/>
  <c r="X310" i="7"/>
  <c r="U356" i="7"/>
  <c r="B2" i="4"/>
  <c r="B3" i="4" s="1"/>
  <c r="B4" i="4" s="1"/>
  <c r="B5" i="4" s="1"/>
  <c r="B6" i="4" s="1"/>
  <c r="B7" i="4" s="1"/>
  <c r="B8" i="4" s="1"/>
  <c r="B9" i="4" s="1"/>
  <c r="B10" i="4" s="1"/>
  <c r="B11" i="4" s="1"/>
  <c r="B12" i="4" s="1"/>
  <c r="B13" i="4" s="1"/>
  <c r="B14" i="4" s="1"/>
  <c r="B15" i="4" s="1"/>
  <c r="B16" i="4" s="1"/>
  <c r="B17" i="4" s="1"/>
  <c r="E6" i="2"/>
  <c r="C7" i="2"/>
  <c r="F34" i="3" l="1"/>
  <c r="C54" i="3"/>
  <c r="B18" i="4"/>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T1534" i="4"/>
  <c r="T1507" i="4"/>
  <c r="U1507" i="4" s="1"/>
  <c r="H30" i="4"/>
  <c r="H1510" i="4"/>
  <c r="H1511" i="4" s="1"/>
  <c r="V360" i="8"/>
  <c r="U404" i="8"/>
  <c r="V360" i="9"/>
  <c r="U404" i="9"/>
  <c r="A352" i="9"/>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F405" i="9"/>
  <c r="V360" i="7"/>
  <c r="U404" i="7"/>
  <c r="U360" i="9"/>
  <c r="U403" i="9"/>
  <c r="X360" i="8"/>
  <c r="U406" i="8"/>
  <c r="U360" i="5"/>
  <c r="U403" i="5"/>
  <c r="W360" i="9"/>
  <c r="U405" i="9"/>
  <c r="X360" i="7"/>
  <c r="U406" i="7"/>
  <c r="X360" i="9"/>
  <c r="U406" i="9"/>
  <c r="V360" i="5"/>
  <c r="U404" i="5"/>
  <c r="X360" i="5"/>
  <c r="U406" i="5"/>
  <c r="X360" i="4"/>
  <c r="U406" i="4"/>
  <c r="T358" i="7"/>
  <c r="N358" i="7" s="1"/>
  <c r="U411" i="7"/>
  <c r="U360" i="8"/>
  <c r="U403" i="8"/>
  <c r="V360" i="4"/>
  <c r="U404" i="4"/>
  <c r="W360" i="8"/>
  <c r="U405" i="8"/>
  <c r="U360" i="7"/>
  <c r="U403" i="7"/>
  <c r="W360" i="5"/>
  <c r="U405" i="5"/>
  <c r="W360" i="4"/>
  <c r="U405" i="4"/>
  <c r="C8" i="2"/>
  <c r="E7" i="2"/>
  <c r="AD23" i="14" l="1"/>
  <c r="X23" i="14" s="1"/>
  <c r="G34" i="3"/>
  <c r="G41" i="3" s="1"/>
  <c r="H41" i="3" s="1"/>
  <c r="AE75" i="14"/>
  <c r="Z75" i="14" s="1"/>
  <c r="Z82" i="14" s="1"/>
  <c r="AD125" i="14"/>
  <c r="X125" i="14" s="1"/>
  <c r="F41" i="3"/>
  <c r="B170" i="14" s="1"/>
  <c r="P170" i="14" s="1"/>
  <c r="O161" i="14" s="1"/>
  <c r="A155" i="14" s="1"/>
  <c r="U410" i="8"/>
  <c r="U453" i="8"/>
  <c r="T408" i="7"/>
  <c r="N408" i="7" s="1"/>
  <c r="U461" i="7"/>
  <c r="W410" i="8"/>
  <c r="U455" i="8"/>
  <c r="X410" i="9"/>
  <c r="U456" i="9"/>
  <c r="X410" i="8"/>
  <c r="U456" i="8"/>
  <c r="X410" i="4"/>
  <c r="U456" i="4"/>
  <c r="X410" i="7"/>
  <c r="U456" i="7"/>
  <c r="U410" i="9"/>
  <c r="U453" i="9"/>
  <c r="V410" i="8"/>
  <c r="U454" i="8"/>
  <c r="U410" i="5"/>
  <c r="U453" i="5"/>
  <c r="U410" i="7"/>
  <c r="U453" i="7"/>
  <c r="V410" i="9"/>
  <c r="U454" i="9"/>
  <c r="V410" i="4"/>
  <c r="U454" i="4"/>
  <c r="V410" i="5"/>
  <c r="U454" i="5"/>
  <c r="W410" i="5"/>
  <c r="U455" i="5"/>
  <c r="A402" i="9"/>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F455" i="9"/>
  <c r="W410" i="4"/>
  <c r="U455" i="4"/>
  <c r="X410" i="5"/>
  <c r="U456" i="5"/>
  <c r="W410" i="9"/>
  <c r="U455" i="9"/>
  <c r="V410" i="7"/>
  <c r="U454" i="7"/>
  <c r="E8" i="2"/>
  <c r="C9" i="2"/>
  <c r="AD30" i="14" l="1"/>
  <c r="J20" i="14" s="1"/>
  <c r="AD132" i="14"/>
  <c r="M122" i="14" s="1"/>
  <c r="AE82" i="14"/>
  <c r="M72" i="14" s="1"/>
  <c r="A156" i="14"/>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V460" i="7"/>
  <c r="U504" i="7"/>
  <c r="W460" i="5"/>
  <c r="U505" i="5"/>
  <c r="V460" i="8"/>
  <c r="U504" i="8"/>
  <c r="X460" i="8"/>
  <c r="U506" i="8"/>
  <c r="U460" i="7"/>
  <c r="U503" i="7"/>
  <c r="U460" i="9"/>
  <c r="U503" i="9"/>
  <c r="X460" i="5"/>
  <c r="U506" i="5"/>
  <c r="U460" i="5"/>
  <c r="U503" i="5"/>
  <c r="W460" i="8"/>
  <c r="U505" i="8"/>
  <c r="W460" i="4"/>
  <c r="U505" i="4"/>
  <c r="X460" i="4"/>
  <c r="U506" i="4"/>
  <c r="T458" i="7"/>
  <c r="N458" i="7" s="1"/>
  <c r="U511" i="7"/>
  <c r="A452" i="9"/>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F505" i="9"/>
  <c r="V460" i="9"/>
  <c r="U504" i="9"/>
  <c r="W460" i="9"/>
  <c r="U505" i="9"/>
  <c r="V460" i="5"/>
  <c r="U504" i="5"/>
  <c r="X460" i="9"/>
  <c r="U506" i="9"/>
  <c r="V460" i="4"/>
  <c r="U504" i="4"/>
  <c r="X460" i="7"/>
  <c r="U506" i="7"/>
  <c r="U460" i="8"/>
  <c r="U503" i="8"/>
  <c r="C10" i="2"/>
  <c r="E9" i="2"/>
  <c r="X510" i="9" l="1"/>
  <c r="U556" i="9"/>
  <c r="V510" i="9"/>
  <c r="U554" i="9"/>
  <c r="W510" i="4"/>
  <c r="U555" i="4"/>
  <c r="X510" i="8"/>
  <c r="U556" i="8"/>
  <c r="V510" i="5"/>
  <c r="U554" i="5"/>
  <c r="A502" i="9"/>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F555" i="9"/>
  <c r="W510" i="8"/>
  <c r="U555" i="8"/>
  <c r="V510" i="8"/>
  <c r="U554" i="8"/>
  <c r="T508" i="7"/>
  <c r="N508" i="7" s="1"/>
  <c r="U561" i="7"/>
  <c r="U510" i="5"/>
  <c r="U553" i="5"/>
  <c r="X510" i="4"/>
  <c r="U556" i="4"/>
  <c r="X510" i="5"/>
  <c r="U556" i="5"/>
  <c r="W510" i="5"/>
  <c r="U555" i="5"/>
  <c r="V510" i="4"/>
  <c r="U554" i="4"/>
  <c r="U510" i="7"/>
  <c r="U553" i="7"/>
  <c r="W510" i="9"/>
  <c r="U555" i="9"/>
  <c r="U510" i="8"/>
  <c r="U553" i="8"/>
  <c r="X510" i="7"/>
  <c r="U556" i="7"/>
  <c r="U510" i="9"/>
  <c r="U553" i="9"/>
  <c r="V510" i="7"/>
  <c r="U554" i="7"/>
  <c r="C11" i="2"/>
  <c r="E10" i="2"/>
  <c r="V560" i="8" l="1"/>
  <c r="U604" i="8"/>
  <c r="V560" i="4"/>
  <c r="U604" i="4"/>
  <c r="W560" i="8"/>
  <c r="U605" i="8"/>
  <c r="U560" i="8"/>
  <c r="U603" i="8"/>
  <c r="A552" i="9"/>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F605" i="9"/>
  <c r="X560" i="9"/>
  <c r="U606" i="9"/>
  <c r="U560" i="7"/>
  <c r="U603" i="7"/>
  <c r="X560" i="8"/>
  <c r="U606" i="8"/>
  <c r="X560" i="7"/>
  <c r="U606" i="7"/>
  <c r="V560" i="9"/>
  <c r="U604" i="9"/>
  <c r="U560" i="9"/>
  <c r="U603" i="9"/>
  <c r="T558" i="7"/>
  <c r="N558" i="7" s="1"/>
  <c r="U611" i="7"/>
  <c r="V560" i="7"/>
  <c r="U604" i="7"/>
  <c r="W560" i="9"/>
  <c r="U605" i="9"/>
  <c r="W560" i="5"/>
  <c r="U605" i="5"/>
  <c r="U560" i="5"/>
  <c r="U603" i="5"/>
  <c r="V560" i="5"/>
  <c r="U604" i="5"/>
  <c r="X560" i="5"/>
  <c r="U606" i="5"/>
  <c r="X560" i="4"/>
  <c r="U606" i="4"/>
  <c r="W560" i="4"/>
  <c r="U605" i="4"/>
  <c r="E11" i="2"/>
  <c r="C12" i="2"/>
  <c r="V610" i="9" l="1"/>
  <c r="U654" i="9"/>
  <c r="U610" i="7"/>
  <c r="U653" i="7"/>
  <c r="X610" i="9"/>
  <c r="U656" i="9"/>
  <c r="V610" i="5"/>
  <c r="U654" i="5"/>
  <c r="A602" i="9"/>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F655" i="9"/>
  <c r="V610" i="8"/>
  <c r="U654" i="8"/>
  <c r="U610" i="5"/>
  <c r="U653" i="5"/>
  <c r="T608" i="7"/>
  <c r="N608" i="7" s="1"/>
  <c r="U661" i="7"/>
  <c r="X610" i="8"/>
  <c r="U656" i="8"/>
  <c r="X610" i="4"/>
  <c r="U656" i="4"/>
  <c r="X610" i="5"/>
  <c r="U656" i="5"/>
  <c r="W610" i="8"/>
  <c r="U655" i="8"/>
  <c r="X610" i="7"/>
  <c r="U656" i="7"/>
  <c r="V610" i="4"/>
  <c r="U654" i="4"/>
  <c r="W610" i="9"/>
  <c r="U655" i="9"/>
  <c r="U610" i="8"/>
  <c r="U653" i="8"/>
  <c r="V610" i="7"/>
  <c r="U654" i="7"/>
  <c r="W610" i="4"/>
  <c r="U655" i="4"/>
  <c r="W610" i="5"/>
  <c r="U655" i="5"/>
  <c r="U610" i="9"/>
  <c r="U653" i="9"/>
  <c r="E12" i="2"/>
  <c r="C13" i="2"/>
  <c r="U660" i="8" l="1"/>
  <c r="U703" i="8"/>
  <c r="T658" i="7"/>
  <c r="N658" i="7" s="1"/>
  <c r="U711" i="7"/>
  <c r="X660" i="5"/>
  <c r="U706" i="5"/>
  <c r="X660" i="9"/>
  <c r="U706" i="9"/>
  <c r="U660" i="9"/>
  <c r="U703" i="9"/>
  <c r="V660" i="8"/>
  <c r="U704" i="8"/>
  <c r="W660" i="5"/>
  <c r="U705" i="5"/>
  <c r="X660" i="7"/>
  <c r="U706" i="7"/>
  <c r="A652" i="9"/>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F705" i="9"/>
  <c r="U660" i="7"/>
  <c r="U703" i="7"/>
  <c r="W660" i="4"/>
  <c r="U705" i="4"/>
  <c r="U660" i="5"/>
  <c r="U703" i="5"/>
  <c r="X660" i="4"/>
  <c r="U706" i="4"/>
  <c r="V660" i="5"/>
  <c r="U704" i="5"/>
  <c r="W660" i="9"/>
  <c r="U705" i="9"/>
  <c r="V660" i="4"/>
  <c r="U704" i="4"/>
  <c r="V660" i="7"/>
  <c r="U704" i="7"/>
  <c r="W660" i="8"/>
  <c r="U705" i="8"/>
  <c r="X660" i="8"/>
  <c r="U706" i="8"/>
  <c r="V660" i="9"/>
  <c r="U704" i="9"/>
  <c r="C14" i="2"/>
  <c r="E13" i="2"/>
  <c r="A702" i="9" l="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F755" i="9"/>
  <c r="X710" i="7"/>
  <c r="U756" i="7"/>
  <c r="W710" i="8"/>
  <c r="U755" i="8"/>
  <c r="W710" i="5"/>
  <c r="U755" i="5"/>
  <c r="T708" i="7"/>
  <c r="N708" i="7" s="1"/>
  <c r="U761" i="7"/>
  <c r="X710" i="4"/>
  <c r="U756" i="4"/>
  <c r="V710" i="8"/>
  <c r="U754" i="8"/>
  <c r="U710" i="8"/>
  <c r="U753" i="8"/>
  <c r="W710" i="9"/>
  <c r="U755" i="9"/>
  <c r="V710" i="5"/>
  <c r="U754" i="5"/>
  <c r="W710" i="4"/>
  <c r="U755" i="4"/>
  <c r="X710" i="5"/>
  <c r="U756" i="5"/>
  <c r="V710" i="9"/>
  <c r="U754" i="9"/>
  <c r="V710" i="4"/>
  <c r="U754" i="4"/>
  <c r="X710" i="9"/>
  <c r="U756" i="9"/>
  <c r="X710" i="8"/>
  <c r="U756" i="8"/>
  <c r="V710" i="7"/>
  <c r="U754" i="7"/>
  <c r="U710" i="5"/>
  <c r="U753" i="5"/>
  <c r="U710" i="7"/>
  <c r="U753" i="7"/>
  <c r="U710" i="9"/>
  <c r="U753" i="9"/>
  <c r="E14" i="2"/>
  <c r="C15" i="2"/>
  <c r="X760" i="8" l="1"/>
  <c r="U806" i="8"/>
  <c r="W760" i="9"/>
  <c r="U805" i="9"/>
  <c r="X760" i="9"/>
  <c r="U806" i="9"/>
  <c r="V760" i="9"/>
  <c r="U804" i="9"/>
  <c r="V760" i="8"/>
  <c r="U804" i="8"/>
  <c r="T758" i="7"/>
  <c r="N758" i="7" s="1"/>
  <c r="U811" i="7"/>
  <c r="U760" i="9"/>
  <c r="U803" i="9"/>
  <c r="U760" i="7"/>
  <c r="U803" i="7"/>
  <c r="U760" i="5"/>
  <c r="U803" i="5"/>
  <c r="U760" i="8"/>
  <c r="U803" i="8"/>
  <c r="X760" i="7"/>
  <c r="U806" i="7"/>
  <c r="V760" i="7"/>
  <c r="U804" i="7"/>
  <c r="X760" i="5"/>
  <c r="U806" i="5"/>
  <c r="X760" i="4"/>
  <c r="U806" i="4"/>
  <c r="A752" i="9"/>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F805" i="9"/>
  <c r="W760" i="4"/>
  <c r="U805" i="4"/>
  <c r="V760" i="5"/>
  <c r="U804" i="5"/>
  <c r="W760" i="5"/>
  <c r="U805" i="5"/>
  <c r="V760" i="4"/>
  <c r="U804" i="4"/>
  <c r="W760" i="8"/>
  <c r="U805" i="8"/>
  <c r="E15" i="2"/>
  <c r="C16" i="2"/>
  <c r="U810" i="7" l="1"/>
  <c r="U853" i="7"/>
  <c r="T808" i="7"/>
  <c r="N808" i="7" s="1"/>
  <c r="U861" i="7"/>
  <c r="U810" i="8"/>
  <c r="U853" i="8"/>
  <c r="V810" i="8"/>
  <c r="U854" i="8"/>
  <c r="X810" i="8"/>
  <c r="U856" i="8"/>
  <c r="V810" i="5"/>
  <c r="U854" i="5"/>
  <c r="X810" i="5"/>
  <c r="U856" i="5"/>
  <c r="U810" i="5"/>
  <c r="U853" i="5"/>
  <c r="V810" i="9"/>
  <c r="U854" i="9"/>
  <c r="V810" i="4"/>
  <c r="U854" i="4"/>
  <c r="X810" i="7"/>
  <c r="U856" i="7"/>
  <c r="W810" i="5"/>
  <c r="U855" i="5"/>
  <c r="A802" i="9"/>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F855" i="9"/>
  <c r="U810" i="9"/>
  <c r="U853" i="9"/>
  <c r="X810" i="9"/>
  <c r="U856" i="9"/>
  <c r="X810" i="4"/>
  <c r="U856" i="4"/>
  <c r="W810" i="9"/>
  <c r="U855" i="9"/>
  <c r="W810" i="8"/>
  <c r="U855" i="8"/>
  <c r="W810" i="4"/>
  <c r="U855" i="4"/>
  <c r="V810" i="7"/>
  <c r="U854" i="7"/>
  <c r="C17" i="2"/>
  <c r="E16" i="2"/>
  <c r="W860" i="9" l="1"/>
  <c r="U905" i="9"/>
  <c r="W860" i="5"/>
  <c r="U905" i="5"/>
  <c r="U860" i="5"/>
  <c r="U903" i="5"/>
  <c r="X860" i="4"/>
  <c r="U906" i="4"/>
  <c r="X860" i="5"/>
  <c r="U906" i="5"/>
  <c r="X860" i="9"/>
  <c r="U906" i="9"/>
  <c r="X860" i="7"/>
  <c r="U906" i="7"/>
  <c r="V860" i="5"/>
  <c r="U904" i="5"/>
  <c r="T858" i="7"/>
  <c r="N858" i="7" s="1"/>
  <c r="U911" i="7"/>
  <c r="V860" i="7"/>
  <c r="U904" i="7"/>
  <c r="U860" i="9"/>
  <c r="U903" i="9"/>
  <c r="V860" i="4"/>
  <c r="U904" i="4"/>
  <c r="X860" i="8"/>
  <c r="U906" i="8"/>
  <c r="W860" i="4"/>
  <c r="U905" i="4"/>
  <c r="V860" i="8"/>
  <c r="U904" i="8"/>
  <c r="W860" i="8"/>
  <c r="U905" i="8"/>
  <c r="A852" i="9"/>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F905" i="9"/>
  <c r="V860" i="9"/>
  <c r="U904" i="9"/>
  <c r="U860" i="8"/>
  <c r="U903" i="8"/>
  <c r="U860" i="7"/>
  <c r="U903" i="7"/>
  <c r="E17" i="2"/>
  <c r="C18" i="2"/>
  <c r="U910" i="9" l="1"/>
  <c r="U953" i="9"/>
  <c r="V910" i="9"/>
  <c r="U954" i="9"/>
  <c r="V910" i="7"/>
  <c r="U954" i="7"/>
  <c r="U910" i="5"/>
  <c r="U953" i="5"/>
  <c r="W910" i="9"/>
  <c r="U955" i="9"/>
  <c r="V910" i="5"/>
  <c r="U954" i="5"/>
  <c r="X910" i="8"/>
  <c r="U956" i="8"/>
  <c r="X910" i="7"/>
  <c r="U956" i="7"/>
  <c r="X910" i="4"/>
  <c r="U956" i="4"/>
  <c r="U910" i="8"/>
  <c r="U953" i="8"/>
  <c r="A902" i="9"/>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F955" i="9"/>
  <c r="T908" i="7"/>
  <c r="N908" i="7" s="1"/>
  <c r="U961" i="7"/>
  <c r="W910" i="5"/>
  <c r="U955" i="5"/>
  <c r="W910" i="8"/>
  <c r="U955" i="8"/>
  <c r="W910" i="4"/>
  <c r="U955" i="4"/>
  <c r="X910" i="5"/>
  <c r="U956" i="5"/>
  <c r="U910" i="7"/>
  <c r="U953" i="7"/>
  <c r="V910" i="8"/>
  <c r="U954" i="8"/>
  <c r="V910" i="4"/>
  <c r="U954" i="4"/>
  <c r="X910" i="9"/>
  <c r="U956" i="9"/>
  <c r="C19" i="2"/>
  <c r="E18" i="2"/>
  <c r="X960" i="5" l="1"/>
  <c r="U1006" i="5"/>
  <c r="V960" i="4"/>
  <c r="U1004" i="4"/>
  <c r="W960" i="8"/>
  <c r="U1005" i="8"/>
  <c r="V960" i="8"/>
  <c r="U1004" i="8"/>
  <c r="W960" i="5"/>
  <c r="U1005" i="5"/>
  <c r="V960" i="7"/>
  <c r="U1004" i="7"/>
  <c r="U960" i="7"/>
  <c r="U1003" i="7"/>
  <c r="T958" i="7"/>
  <c r="N958" i="7" s="1"/>
  <c r="U1011" i="7"/>
  <c r="V960" i="5"/>
  <c r="U1004" i="5"/>
  <c r="V960" i="9"/>
  <c r="U1004" i="9"/>
  <c r="W960" i="9"/>
  <c r="U1005" i="9"/>
  <c r="X960" i="9"/>
  <c r="U1006" i="9"/>
  <c r="U960" i="5"/>
  <c r="U1003" i="5"/>
  <c r="X960" i="7"/>
  <c r="U1006" i="7"/>
  <c r="W960" i="4"/>
  <c r="U1005" i="4"/>
  <c r="U960" i="8"/>
  <c r="U1003" i="8"/>
  <c r="A952" i="9"/>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F1005" i="9"/>
  <c r="X960" i="4"/>
  <c r="U1006" i="4"/>
  <c r="U960" i="9"/>
  <c r="U1003" i="9"/>
  <c r="X960" i="8"/>
  <c r="U1006" i="8"/>
  <c r="C20" i="2"/>
  <c r="E19" i="2"/>
  <c r="X1010" i="8" l="1"/>
  <c r="U1056" i="8"/>
  <c r="V1010" i="8"/>
  <c r="U1054" i="8"/>
  <c r="X1010" i="9"/>
  <c r="U1056" i="9"/>
  <c r="W1010" i="9"/>
  <c r="U1055" i="9"/>
  <c r="W1010" i="8"/>
  <c r="U1055" i="8"/>
  <c r="X1010" i="4"/>
  <c r="U1056" i="4"/>
  <c r="V1010" i="7"/>
  <c r="U1054" i="7"/>
  <c r="V1010" i="4"/>
  <c r="U1054" i="4"/>
  <c r="A1002" i="9"/>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F1055" i="9"/>
  <c r="W1010" i="4"/>
  <c r="U1055" i="4"/>
  <c r="V1010" i="9"/>
  <c r="U1054" i="9"/>
  <c r="U1010" i="8"/>
  <c r="U1053" i="8"/>
  <c r="U1010" i="5"/>
  <c r="U1053" i="5"/>
  <c r="U1010" i="9"/>
  <c r="U1053" i="9"/>
  <c r="T1008" i="7"/>
  <c r="N1008" i="7" s="1"/>
  <c r="U1061" i="7"/>
  <c r="U1010" i="7"/>
  <c r="U1053" i="7"/>
  <c r="X1010" i="7"/>
  <c r="U1056" i="7"/>
  <c r="V1010" i="5"/>
  <c r="U1054" i="5"/>
  <c r="W1010" i="5"/>
  <c r="U1055" i="5"/>
  <c r="X1010" i="5"/>
  <c r="U1056" i="5"/>
  <c r="E20" i="2"/>
  <c r="C21" i="2"/>
  <c r="W1060" i="5" l="1"/>
  <c r="U1105" i="5"/>
  <c r="U1060" i="7"/>
  <c r="U1103" i="7"/>
  <c r="A1052" i="9"/>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F1105" i="9"/>
  <c r="W1060" i="9"/>
  <c r="U1105" i="9"/>
  <c r="V1060" i="5"/>
  <c r="U1104" i="5"/>
  <c r="U1060" i="8"/>
  <c r="U1103" i="8"/>
  <c r="V1060" i="4"/>
  <c r="U1104" i="4"/>
  <c r="X1060" i="7"/>
  <c r="U1106" i="7"/>
  <c r="T1058" i="7"/>
  <c r="N1058" i="7" s="1"/>
  <c r="U1111" i="7"/>
  <c r="V1060" i="7"/>
  <c r="U1104" i="7"/>
  <c r="X1060" i="9"/>
  <c r="U1106" i="9"/>
  <c r="U1060" i="9"/>
  <c r="U1103" i="9"/>
  <c r="V1060" i="8"/>
  <c r="U1104" i="8"/>
  <c r="V1060" i="9"/>
  <c r="U1104" i="9"/>
  <c r="X1060" i="4"/>
  <c r="U1106" i="4"/>
  <c r="X1060" i="5"/>
  <c r="U1106" i="5"/>
  <c r="U1060" i="5"/>
  <c r="U1103" i="5"/>
  <c r="W1060" i="4"/>
  <c r="U1105" i="4"/>
  <c r="W1060" i="8"/>
  <c r="U1105" i="8"/>
  <c r="X1060" i="8"/>
  <c r="U1106" i="8"/>
  <c r="E21" i="2"/>
  <c r="C22" i="2"/>
  <c r="W1110" i="8" l="1"/>
  <c r="U1155" i="8"/>
  <c r="X1110" i="4"/>
  <c r="U1156" i="4"/>
  <c r="T1108" i="7"/>
  <c r="N1108" i="7" s="1"/>
  <c r="U1161" i="7"/>
  <c r="V1110" i="5"/>
  <c r="U1154" i="5"/>
  <c r="W1110" i="4"/>
  <c r="U1155" i="4"/>
  <c r="V1110" i="9"/>
  <c r="U1154" i="9"/>
  <c r="U1110" i="9"/>
  <c r="U1153" i="9"/>
  <c r="X1110" i="7"/>
  <c r="U1156" i="7"/>
  <c r="W1110" i="9"/>
  <c r="U1155" i="9"/>
  <c r="U1110" i="5"/>
  <c r="U1153" i="5"/>
  <c r="A1102" i="9"/>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F1155" i="9"/>
  <c r="X1110" i="9"/>
  <c r="U1156" i="9"/>
  <c r="V1110" i="4"/>
  <c r="U1154" i="4"/>
  <c r="X1110" i="5"/>
  <c r="U1156" i="5"/>
  <c r="V1110" i="8"/>
  <c r="U1154" i="8"/>
  <c r="V1110" i="7"/>
  <c r="U1154" i="7"/>
  <c r="U1110" i="8"/>
  <c r="U1153" i="8"/>
  <c r="U1110" i="7"/>
  <c r="U1153" i="7"/>
  <c r="X1110" i="8"/>
  <c r="U1156" i="8"/>
  <c r="W1110" i="5"/>
  <c r="U1155" i="5"/>
  <c r="C23" i="2"/>
  <c r="E22" i="2"/>
  <c r="V1160" i="7" l="1"/>
  <c r="U1204" i="7"/>
  <c r="U1160" i="5"/>
  <c r="U1203" i="5"/>
  <c r="X1160" i="5"/>
  <c r="U1206" i="5"/>
  <c r="A1152" i="9"/>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F1205" i="9"/>
  <c r="X1160" i="7"/>
  <c r="U1206" i="7"/>
  <c r="X1160" i="8"/>
  <c r="U1206" i="8"/>
  <c r="U1160" i="9"/>
  <c r="U1203" i="9"/>
  <c r="X1160" i="4"/>
  <c r="U1206" i="4"/>
  <c r="U1160" i="8"/>
  <c r="U1203" i="8"/>
  <c r="X1160" i="9"/>
  <c r="U1206" i="9"/>
  <c r="W1160" i="4"/>
  <c r="U1205" i="4"/>
  <c r="V1160" i="5"/>
  <c r="U1204" i="5"/>
  <c r="V1160" i="8"/>
  <c r="U1204" i="8"/>
  <c r="W1160" i="9"/>
  <c r="U1205" i="9"/>
  <c r="T1158" i="7"/>
  <c r="N1158" i="7" s="1"/>
  <c r="U1211" i="7"/>
  <c r="W1160" i="5"/>
  <c r="U1205" i="5"/>
  <c r="U1160" i="7"/>
  <c r="U1203" i="7"/>
  <c r="V1160" i="4"/>
  <c r="U1204" i="4"/>
  <c r="V1160" i="9"/>
  <c r="U1204" i="9"/>
  <c r="W1160" i="8"/>
  <c r="U1205" i="8"/>
  <c r="E23" i="2"/>
  <c r="C24" i="2"/>
  <c r="W1210" i="9" l="1"/>
  <c r="U1255" i="9"/>
  <c r="X1210" i="4"/>
  <c r="U1256" i="4"/>
  <c r="U1210" i="9"/>
  <c r="U1253" i="9"/>
  <c r="V1210" i="4"/>
  <c r="U1254" i="4"/>
  <c r="V1210" i="8"/>
  <c r="U1254" i="8"/>
  <c r="X1210" i="5"/>
  <c r="U1256" i="5"/>
  <c r="W1210" i="5"/>
  <c r="U1255" i="5"/>
  <c r="U1210" i="8"/>
  <c r="U1253" i="8"/>
  <c r="U1210" i="5"/>
  <c r="U1253" i="5"/>
  <c r="V1210" i="9"/>
  <c r="U1254" i="9"/>
  <c r="X1210" i="7"/>
  <c r="U1256" i="7"/>
  <c r="W1210" i="4"/>
  <c r="U1255" i="4"/>
  <c r="A1202" i="9"/>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F1255" i="9"/>
  <c r="U1210" i="7"/>
  <c r="U1253" i="7"/>
  <c r="X1210" i="9"/>
  <c r="U1256" i="9"/>
  <c r="V1210" i="5"/>
  <c r="U1254" i="5"/>
  <c r="X1210" i="8"/>
  <c r="U1256" i="8"/>
  <c r="W1210" i="8"/>
  <c r="U1255" i="8"/>
  <c r="T1208" i="7"/>
  <c r="N1208" i="7" s="1"/>
  <c r="U1261" i="7"/>
  <c r="V1210" i="7"/>
  <c r="U1254" i="7"/>
  <c r="E24" i="2"/>
  <c r="C25" i="2"/>
  <c r="X1260" i="7" l="1"/>
  <c r="U1306" i="7"/>
  <c r="W1260" i="5"/>
  <c r="U1305" i="5"/>
  <c r="W1260" i="8"/>
  <c r="U1305" i="8"/>
  <c r="W1260" i="4"/>
  <c r="U1305" i="4"/>
  <c r="V1260" i="8"/>
  <c r="U1304" i="8"/>
  <c r="V1260" i="4"/>
  <c r="U1304" i="4"/>
  <c r="T1258" i="7"/>
  <c r="N1258" i="7" s="1"/>
  <c r="U1311" i="7"/>
  <c r="X1260" i="5"/>
  <c r="U1306" i="5"/>
  <c r="X1260" i="8"/>
  <c r="U1306" i="8"/>
  <c r="U1260" i="7"/>
  <c r="U1303" i="7"/>
  <c r="V1260" i="9"/>
  <c r="U1304" i="9"/>
  <c r="X1260" i="4"/>
  <c r="U1306" i="4"/>
  <c r="U1260" i="5"/>
  <c r="U1303" i="5"/>
  <c r="U1260" i="8"/>
  <c r="U1303" i="8"/>
  <c r="X1260" i="9"/>
  <c r="U1306" i="9"/>
  <c r="U1260" i="9"/>
  <c r="U1303" i="9"/>
  <c r="V1260" i="7"/>
  <c r="U1304" i="7"/>
  <c r="V1260" i="5"/>
  <c r="U1304" i="5"/>
  <c r="A1252" i="9"/>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F1305" i="9"/>
  <c r="W1260" i="9"/>
  <c r="U1305" i="9"/>
  <c r="C26" i="2"/>
  <c r="E25" i="2"/>
  <c r="U1310" i="5" l="1"/>
  <c r="U1353" i="5"/>
  <c r="X1310" i="4"/>
  <c r="U1356" i="4"/>
  <c r="X1310" i="9"/>
  <c r="U1356" i="9"/>
  <c r="V1310" i="8"/>
  <c r="U1354" i="8"/>
  <c r="W1310" i="4"/>
  <c r="U1355" i="4"/>
  <c r="X1310" i="5"/>
  <c r="U1356" i="5"/>
  <c r="T1308" i="7"/>
  <c r="N1308" i="7" s="1"/>
  <c r="U1361" i="7"/>
  <c r="U1310" i="9"/>
  <c r="U1353" i="9"/>
  <c r="V1310" i="9"/>
  <c r="U1354" i="9"/>
  <c r="W1310" i="8"/>
  <c r="U1355" i="8"/>
  <c r="U1310" i="8"/>
  <c r="U1353" i="8"/>
  <c r="U1310" i="7"/>
  <c r="U1353" i="7"/>
  <c r="W1310" i="5"/>
  <c r="U1355" i="5"/>
  <c r="A1302" i="9"/>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F1355" i="9"/>
  <c r="X1310" i="8"/>
  <c r="U1356" i="8"/>
  <c r="X1310" i="7"/>
  <c r="U1356" i="7"/>
  <c r="V1310" i="5"/>
  <c r="U1354" i="5"/>
  <c r="V1310" i="7"/>
  <c r="U1354" i="7"/>
  <c r="W1310" i="9"/>
  <c r="U1355" i="9"/>
  <c r="V1310" i="4"/>
  <c r="U1354" i="4"/>
  <c r="E26" i="2"/>
  <c r="C27" i="2"/>
  <c r="V1360" i="4" l="1"/>
  <c r="U1404" i="4"/>
  <c r="X1360" i="5"/>
  <c r="U1406" i="5"/>
  <c r="V1360" i="5"/>
  <c r="U1404" i="5"/>
  <c r="T1358" i="7"/>
  <c r="N1358" i="7" s="1"/>
  <c r="U1411" i="7"/>
  <c r="W1360" i="8"/>
  <c r="U1405" i="8"/>
  <c r="X1360" i="9"/>
  <c r="U1406" i="9"/>
  <c r="X1360" i="8"/>
  <c r="U1406" i="8"/>
  <c r="V1360" i="9"/>
  <c r="U1404" i="9"/>
  <c r="W1360" i="4"/>
  <c r="U1405" i="4"/>
  <c r="A1352" i="9"/>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F1405" i="9"/>
  <c r="V1360" i="7"/>
  <c r="U1404" i="7"/>
  <c r="W1360" i="5"/>
  <c r="U1405" i="5"/>
  <c r="V1360" i="8"/>
  <c r="U1404" i="8"/>
  <c r="U1360" i="7"/>
  <c r="U1403" i="7"/>
  <c r="U1360" i="9"/>
  <c r="U1403" i="9"/>
  <c r="U1360" i="5"/>
  <c r="U1403" i="5"/>
  <c r="U1360" i="8"/>
  <c r="U1403" i="8"/>
  <c r="X1360" i="7"/>
  <c r="U1406" i="7"/>
  <c r="W1360" i="9"/>
  <c r="U1405" i="9"/>
  <c r="X1360" i="4"/>
  <c r="U1406" i="4"/>
  <c r="E27" i="2"/>
  <c r="C28" i="2"/>
  <c r="U1410" i="7" l="1"/>
  <c r="U1453" i="7"/>
  <c r="U1460" i="7" s="1"/>
  <c r="X1410" i="7"/>
  <c r="U1456" i="7"/>
  <c r="X1460" i="7" s="1"/>
  <c r="V1410" i="7"/>
  <c r="U1454" i="7"/>
  <c r="V1460" i="7" s="1"/>
  <c r="U1410" i="8"/>
  <c r="U1453" i="8"/>
  <c r="U1460" i="8" s="1"/>
  <c r="V1410" i="5"/>
  <c r="U1454" i="5"/>
  <c r="V1460" i="5" s="1"/>
  <c r="X1410" i="5"/>
  <c r="U1456" i="5"/>
  <c r="X1460" i="5" s="1"/>
  <c r="W1410" i="5"/>
  <c r="U1455" i="5"/>
  <c r="W1460" i="5" s="1"/>
  <c r="V1410" i="9"/>
  <c r="U1454" i="9"/>
  <c r="V1460" i="9" s="1"/>
  <c r="X1410" i="8"/>
  <c r="U1456" i="8"/>
  <c r="X1460" i="8" s="1"/>
  <c r="U1410" i="5"/>
  <c r="U1453" i="5"/>
  <c r="U1460" i="5" s="1"/>
  <c r="X1410" i="9"/>
  <c r="U1456" i="9"/>
  <c r="X1460" i="9" s="1"/>
  <c r="V1410" i="8"/>
  <c r="U1454" i="8"/>
  <c r="V1460" i="8" s="1"/>
  <c r="A1402" i="9"/>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F1455" i="9"/>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W1410" i="8"/>
  <c r="U1455" i="8"/>
  <c r="W1460" i="8" s="1"/>
  <c r="V1410" i="4"/>
  <c r="U1454" i="4"/>
  <c r="V1460" i="4" s="1"/>
  <c r="U1410" i="9"/>
  <c r="U1453" i="9"/>
  <c r="U1460" i="9" s="1"/>
  <c r="W1410" i="9"/>
  <c r="U1455" i="9"/>
  <c r="W1460" i="9" s="1"/>
  <c r="W1410" i="4"/>
  <c r="U1455" i="4"/>
  <c r="W1460" i="4" s="1"/>
  <c r="T1408" i="7"/>
  <c r="N1408" i="7" s="1"/>
  <c r="U1461" i="7"/>
  <c r="T1458" i="7" s="1"/>
  <c r="N1458" i="7" s="1"/>
  <c r="X1410" i="4"/>
  <c r="U1456" i="4"/>
  <c r="X1460" i="4" s="1"/>
  <c r="E28" i="2"/>
  <c r="E3" i="3" s="1"/>
  <c r="C29" i="2"/>
  <c r="L24" i="3" l="1"/>
  <c r="H24" i="3" s="1"/>
  <c r="V107" i="14" s="1"/>
  <c r="L32" i="3"/>
  <c r="H32" i="3" s="1"/>
  <c r="E29" i="2"/>
  <c r="C30" i="2"/>
  <c r="B117" i="14" l="1"/>
  <c r="B164" i="14"/>
  <c r="B66" i="14"/>
  <c r="V5" i="14"/>
  <c r="V56" i="14"/>
  <c r="C31" i="2"/>
  <c r="E30" i="2"/>
  <c r="C32" i="2" l="1"/>
  <c r="E31" i="2"/>
  <c r="E32" i="2" l="1"/>
  <c r="C33" i="2"/>
  <c r="C34" i="2" l="1"/>
  <c r="E33" i="2"/>
  <c r="C35" i="2" l="1"/>
  <c r="E34" i="2"/>
  <c r="C36" i="2" l="1"/>
  <c r="E35" i="2"/>
  <c r="E36" i="2" l="1"/>
  <c r="C37" i="2"/>
  <c r="C38" i="2" l="1"/>
  <c r="E37" i="2"/>
  <c r="C39" i="2" l="1"/>
  <c r="E38" i="2"/>
  <c r="E39" i="2" l="1"/>
  <c r="C40" i="2"/>
  <c r="C41" i="2" l="1"/>
  <c r="E40" i="2"/>
  <c r="C42" i="2" l="1"/>
  <c r="E41" i="2"/>
  <c r="E42" i="2" l="1"/>
  <c r="C43" i="2"/>
  <c r="C44" i="2" l="1"/>
  <c r="E44" i="2" s="1"/>
  <c r="E4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E3" authorId="0" shapeId="0" xr:uid="{31B51D6A-61D9-45DA-9401-8CA16FE09AE1}">
      <text>
        <r>
          <rPr>
            <sz val="9"/>
            <color indexed="81"/>
            <rFont val="MS P ゴシック"/>
            <family val="3"/>
            <charset val="128"/>
          </rPr>
          <t>県外の場合は都道府県名＋市区町村名</t>
        </r>
      </text>
    </comment>
    <comment ref="F3" authorId="0" shapeId="0" xr:uid="{33A141E1-FDB2-44F1-B5B3-D7824CE30939}">
      <text>
        <r>
          <rPr>
            <sz val="9"/>
            <color indexed="81"/>
            <rFont val="MS P ゴシック"/>
            <family val="3"/>
            <charset val="128"/>
          </rPr>
          <t>勤務先・学校名</t>
        </r>
      </text>
    </comment>
    <comment ref="G3" authorId="0" shapeId="0" xr:uid="{5EBBFFDF-3A74-4153-A49F-42A87267577F}">
      <text>
        <r>
          <rPr>
            <sz val="9"/>
            <color indexed="81"/>
            <rFont val="MS P ゴシック"/>
            <family val="3"/>
            <charset val="128"/>
          </rPr>
          <t>選手兼任</t>
        </r>
      </text>
    </comment>
    <comment ref="K3" authorId="0" shapeId="0" xr:uid="{7C491C9D-5071-4835-A359-14BE4D8042E1}">
      <text>
        <r>
          <rPr>
            <sz val="9"/>
            <color indexed="81"/>
            <rFont val="MS P ゴシック"/>
            <family val="3"/>
            <charset val="128"/>
          </rPr>
          <t>参加した事業に「1」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E3" authorId="0" shapeId="0" xr:uid="{004E8351-7DC7-478B-A294-13ABD831C320}">
      <text>
        <r>
          <rPr>
            <sz val="9"/>
            <color indexed="81"/>
            <rFont val="MS P ゴシック"/>
            <family val="3"/>
            <charset val="128"/>
          </rPr>
          <t>県外の場合は都道府県名＋市区町村名</t>
        </r>
      </text>
    </comment>
    <comment ref="F3" authorId="0" shapeId="0" xr:uid="{50576C3C-D7E4-4AFD-9FF6-C45CB1A560E0}">
      <text>
        <r>
          <rPr>
            <sz val="9"/>
            <color indexed="81"/>
            <rFont val="MS P ゴシック"/>
            <family val="3"/>
            <charset val="128"/>
          </rPr>
          <t>勤務先・学校名</t>
        </r>
      </text>
    </comment>
    <comment ref="K3" authorId="0" shapeId="0" xr:uid="{72E536EA-F25B-4624-A0AE-C7E541A82A2C}">
      <text>
        <r>
          <rPr>
            <sz val="9"/>
            <color indexed="81"/>
            <rFont val="MS P ゴシック"/>
            <family val="3"/>
            <charset val="128"/>
          </rPr>
          <t>参加した事業に「1」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7005001C-5B6B-4F20-B1E5-88DBAF96EBBD}">
      <text>
        <r>
          <rPr>
            <sz val="9"/>
            <color indexed="81"/>
            <rFont val="MS P ゴシック"/>
            <family val="3"/>
            <charset val="128"/>
          </rPr>
          <t>１つの活動が複数の事業区分にまたがる場合は、同一の活動について事業区分ごとに作成</t>
        </r>
      </text>
    </comment>
    <comment ref="F7" authorId="0" shapeId="0" xr:uid="{BEE107EF-6309-4CAD-A578-CCB4781E755F}">
      <text>
        <r>
          <rPr>
            <sz val="9"/>
            <color indexed="81"/>
            <rFont val="MS P ゴシック"/>
            <family val="3"/>
            <charset val="128"/>
          </rPr>
          <t>遠征先・遠征目的等を記載
例）
広島遠征(○○大会)
島根遠征(練習試合)
県内合宿(○○市)</t>
        </r>
      </text>
    </comment>
    <comment ref="C8" authorId="0" shapeId="0" xr:uid="{ECC2EFCA-DDBA-44E6-9318-5F240253549C}">
      <text>
        <r>
          <rPr>
            <sz val="9"/>
            <color indexed="81"/>
            <rFont val="MS P ゴシック"/>
            <family val="3"/>
            <charset val="128"/>
          </rPr>
          <t>補助対象の期間を記載
前後泊があればそれらも含む</t>
        </r>
      </text>
    </comment>
    <comment ref="F9" authorId="0" shapeId="0" xr:uid="{1660496D-9300-43C6-97E4-E0166F7A41AA}">
      <text>
        <r>
          <rPr>
            <sz val="9"/>
            <color indexed="81"/>
            <rFont val="MS P ゴシック"/>
            <family val="3"/>
            <charset val="128"/>
          </rPr>
          <t>会場が複数に分かれる場合は「主会場の施設名 他○箇所」で可
※　宿泊施設も同様</t>
        </r>
      </text>
    </comment>
    <comment ref="R13" authorId="0" shapeId="0" xr:uid="{2098A807-75F3-42FF-AC39-F3E0CBBBDBC6}">
      <text>
        <r>
          <rPr>
            <sz val="9"/>
            <color indexed="81"/>
            <rFont val="MS P ゴシック"/>
            <family val="3"/>
            <charset val="128"/>
          </rPr>
          <t>指導者・選手一覧から自動集計　※　一覧に入力すること
チャレンジ強化事業におけるトップチームの招へいにあっても、強化対象となる県内の指導者・選手の人数をカウント</t>
        </r>
      </text>
    </comment>
    <comment ref="F16" authorId="0" shapeId="0" xr:uid="{27D5894B-D534-4C7F-96C8-DF0395FE3039}">
      <text>
        <r>
          <rPr>
            <sz val="9"/>
            <color theme="1"/>
            <rFont val="ＭＳ Ｐゴシック"/>
            <family val="3"/>
            <charset val="128"/>
          </rPr>
          <t>期間中の各日の活動内容を簡潔に記載
例）　○/○　移動日・前泊
　　　○/○　○○県選抜チームと合同練習
　　　○/○　○○カップ参加・帰山
　※　実績報告の際は、大会等の結果や活動の成果も簡潔に記載
外部講師やトップチームを招へいしての活動は、招へいした外部講師やトップチームの名前や人数等を記載
例）　○○県の○○クラブを招へい（指導者○名、選手○名）
　　　日本代表○○○○選手及び指導者１名を招へい
別に資料を添付する場合は「別添資料のとおり」と記載</t>
        </r>
      </text>
    </comment>
    <comment ref="H51" authorId="0" shapeId="0" xr:uid="{A9D4EB57-5D32-4447-A211-E62E0ECCF5F6}">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30D6192B-36E8-4FFC-B35E-F1336654E85C}">
      <text>
        <r>
          <rPr>
            <sz val="9"/>
            <color indexed="81"/>
            <rFont val="MS P ゴシック"/>
            <family val="3"/>
            <charset val="128"/>
          </rPr>
          <t>１つの活動が複数の事業区分にまたがる場合は、同一の活動について事業区分ごとに作成</t>
        </r>
      </text>
    </comment>
    <comment ref="F7" authorId="0" shapeId="0" xr:uid="{E7B23D93-0D2B-41CB-8758-9222D54737DD}">
      <text>
        <r>
          <rPr>
            <sz val="9"/>
            <color indexed="81"/>
            <rFont val="MS P ゴシック"/>
            <family val="3"/>
            <charset val="128"/>
          </rPr>
          <t>遠征先・遠征目的等を記載
例）
広島遠征(○○大会)
島根遠征(練習試合)
県内合宿(○○市)</t>
        </r>
      </text>
    </comment>
    <comment ref="C8" authorId="0" shapeId="0" xr:uid="{B7BE7510-2B37-4BE9-B35B-4A724B5C901F}">
      <text>
        <r>
          <rPr>
            <sz val="9"/>
            <color indexed="81"/>
            <rFont val="MS P ゴシック"/>
            <family val="3"/>
            <charset val="128"/>
          </rPr>
          <t>補助対象の期間を記載
前後泊があればそれらも含む</t>
        </r>
      </text>
    </comment>
    <comment ref="F9" authorId="0" shapeId="0" xr:uid="{DA5895E2-F610-44DC-90D3-9A4C495E55F2}">
      <text>
        <r>
          <rPr>
            <sz val="9"/>
            <color indexed="81"/>
            <rFont val="MS P ゴシック"/>
            <family val="3"/>
            <charset val="128"/>
          </rPr>
          <t>会場が複数に分かれる場合は「主会場の施設名 他○箇所」で可
※　宿泊施設も同様</t>
        </r>
      </text>
    </comment>
    <comment ref="R13" authorId="0" shapeId="0" xr:uid="{D2E084B2-2170-44BB-8E92-A7B18D6CCAA7}">
      <text>
        <r>
          <rPr>
            <sz val="9"/>
            <color indexed="81"/>
            <rFont val="MS P ゴシック"/>
            <family val="3"/>
            <charset val="128"/>
          </rPr>
          <t>指導者・選手一覧から自動集計
※　一覧に入力すること</t>
        </r>
      </text>
    </comment>
    <comment ref="F16" authorId="0" shapeId="0" xr:uid="{A89D0F95-DBBA-4475-B420-A850734D98E0}">
      <text>
        <r>
          <rPr>
            <sz val="9"/>
            <color theme="1"/>
            <rFont val="ＭＳ Ｐゴシック"/>
            <family val="3"/>
            <charset val="128"/>
          </rPr>
          <t>期間中の各日の活動内容を簡潔に記載
例）　○/○　移動日・前泊
　　　○/○　○○県選抜チームと合同練習
　　　○/○　○○カップ参加・帰山
　※　実績報告の際は、大会等の結果や活動の成果も簡潔に記載
外部講師やトップチームを招へいしての活動は、招へいした外部講師やトップチームの名前や人数等を記載
例）　○○県の○○クラブを招へい（指導者○名、選手○名）
　　　日本代表○○○○選手及び指導者１名を招へい
別に資料を添付する場合は「別添資料のとおり」と記載</t>
        </r>
      </text>
    </comment>
    <comment ref="H51" authorId="0" shapeId="0" xr:uid="{AF8DCFA9-7CC3-45AF-9CA9-5CD8432F72D3}">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3B462435-7CFA-4D75-B8E8-3878BC221640}">
      <text>
        <r>
          <rPr>
            <sz val="9"/>
            <color indexed="81"/>
            <rFont val="MS P ゴシック"/>
            <family val="3"/>
            <charset val="128"/>
          </rPr>
          <t>１つの活動が複数の事業区分にまたがる場合は、同一の活動について事業区分ごとに作成</t>
        </r>
      </text>
    </comment>
    <comment ref="F7" authorId="0" shapeId="0" xr:uid="{3354BB15-942C-4806-9779-844162C00029}">
      <text>
        <r>
          <rPr>
            <sz val="9"/>
            <color indexed="81"/>
            <rFont val="MS P ゴシック"/>
            <family val="3"/>
            <charset val="128"/>
          </rPr>
          <t>研修名・研修目的等を記載
例）
○○研修(○○資格取得)
○○研修(伝達講習)</t>
        </r>
      </text>
    </comment>
    <comment ref="C8" authorId="0" shapeId="0" xr:uid="{C8D2359A-FC13-4A9A-B0E5-CEC2A16BB966}">
      <text>
        <r>
          <rPr>
            <sz val="9"/>
            <color indexed="81"/>
            <rFont val="MS P ゴシック"/>
            <family val="3"/>
            <charset val="128"/>
          </rPr>
          <t>補助対象の期間を記載
前後泊があればそれらも含む</t>
        </r>
      </text>
    </comment>
    <comment ref="F9" authorId="0" shapeId="0" xr:uid="{5FDBB7D3-326D-4C39-B1CA-58A633AE9435}">
      <text>
        <r>
          <rPr>
            <sz val="9"/>
            <color indexed="81"/>
            <rFont val="MS P ゴシック"/>
            <family val="3"/>
            <charset val="128"/>
          </rPr>
          <t>会場が複数に分かれる場合は「主会場の施設名 他○箇所」で可
※　宿泊施設も同様</t>
        </r>
      </text>
    </comment>
    <comment ref="R13" authorId="0" shapeId="0" xr:uid="{BB891853-CBC9-43C9-81BE-006277980DF6}">
      <text>
        <r>
          <rPr>
            <sz val="9"/>
            <color indexed="81"/>
            <rFont val="MS P ゴシック"/>
            <family val="3"/>
            <charset val="128"/>
          </rPr>
          <t>指導者一覧から自動集計　※　一覧に入力すること
研修派遣の場合は派遣指導者、伝達講習や指導者研修会の場合は講師を務める県内指導者をカウント　※　外部講師は未カウント</t>
        </r>
      </text>
    </comment>
    <comment ref="F16" authorId="0" shapeId="0" xr:uid="{9F947515-412E-4F0C-B247-6CC7F2A07809}">
      <text>
        <r>
          <rPr>
            <sz val="9"/>
            <color theme="1"/>
            <rFont val="ＭＳ Ｐゴシック"/>
            <family val="3"/>
            <charset val="128"/>
          </rPr>
          <t>期間中の各日の研修内容等を簡潔に記載
例）　○/○　移動日・前泊
　　　○/○　○○に関する研修（１日目・座学）受講
　　　○/○　○○に関する研修（２日目・実技）受講・帰山
　※　実績報告の際は、受講結果（資格取得状況）や受講の成果も簡潔に記載
外部講師を招へいしての研修会は、招へいした外部講師の名前等を記載
例）　ナショナルチームコーチ○○○○氏及び助手１名を招へい
別に資料を添付する場合は「別添資料のとおり」と記載</t>
        </r>
      </text>
    </comment>
    <comment ref="H51" authorId="0" shapeId="0" xr:uid="{7DE7BD80-46A9-4DDA-8B8D-3AC4E699D872}">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159104DD-1DA6-4412-9520-B8FE8550166C}">
      <text>
        <r>
          <rPr>
            <sz val="9"/>
            <color indexed="81"/>
            <rFont val="MS P ゴシック"/>
            <family val="3"/>
            <charset val="128"/>
          </rPr>
          <t>１つの活動が複数の事業区分にまたがる場合は、同一の活動について事業区分ごとに作成</t>
        </r>
      </text>
    </comment>
    <comment ref="F7" authorId="0" shapeId="0" xr:uid="{A08CFF13-6032-4FB8-A4CB-10996AAE42F0}">
      <text>
        <r>
          <rPr>
            <sz val="9"/>
            <color indexed="81"/>
            <rFont val="MS P ゴシック"/>
            <family val="3"/>
            <charset val="128"/>
          </rPr>
          <t>活動地・活動目的等を記載
例）
やまぐち未来アスリートチャレンジ合同体験会
○○研修(○○資格取得)
島根遠征(練習試合)</t>
        </r>
      </text>
    </comment>
    <comment ref="C8" authorId="0" shapeId="0" xr:uid="{CA531B72-EDA9-4879-A1E7-5AAD96F00F35}">
      <text>
        <r>
          <rPr>
            <sz val="9"/>
            <color indexed="81"/>
            <rFont val="MS P ゴシック"/>
            <family val="3"/>
            <charset val="128"/>
          </rPr>
          <t>補助対象の期間を記載
前後泊があればそれらも含む</t>
        </r>
      </text>
    </comment>
    <comment ref="F9" authorId="0" shapeId="0" xr:uid="{EE387B50-7E9E-43A1-80B2-809A62B6A825}">
      <text>
        <r>
          <rPr>
            <sz val="9"/>
            <color indexed="81"/>
            <rFont val="MS P ゴシック"/>
            <family val="3"/>
            <charset val="128"/>
          </rPr>
          <t>会場が複数に分かれる場合は「主会場の施設名 他○箇所」で可
※　宿泊施設も同様</t>
        </r>
      </text>
    </comment>
    <comment ref="R13" authorId="0" shapeId="0" xr:uid="{5710214F-F537-4083-B5AA-40CFA02A803A}">
      <text>
        <r>
          <rPr>
            <sz val="9"/>
            <color indexed="81"/>
            <rFont val="MS P ゴシック"/>
            <family val="3"/>
            <charset val="128"/>
          </rPr>
          <t>指導者一覧から自動集計　※　一覧に入力すること
ミラチャレ、クラブ指導、派遣研修は参加指導者、未来アスリート強化は参加指導者・選手をカウント　※　外部講師等は未カウント</t>
        </r>
      </text>
    </comment>
    <comment ref="F16" authorId="0" shapeId="0" xr:uid="{D61401DB-E995-453C-B8D3-5D8C16444DE1}">
      <text>
        <r>
          <rPr>
            <sz val="9"/>
            <color theme="1"/>
            <rFont val="ＭＳ Ｐゴシック"/>
            <family val="3"/>
            <charset val="128"/>
          </rPr>
          <t>期間中の各日の活動内容を簡潔に記載
例）　○/○　前日準備
　　　○/○　合同体験会(１日目・○○人参加)
　　　○/○　合同体験会（２日目・○○人参加）・片付け
　※　実績報告の際は、実績や活動の成果も簡潔に記載
外部講師を招へいしての活動は、招へいした外部講師の名前等を記載
例)　ナショナルチームコーチ○○○○氏及び助手１名を招へい
別に資料を添付する場合は「別添資料のとおり」と記載</t>
        </r>
      </text>
    </comment>
    <comment ref="H51" authorId="0" shapeId="0" xr:uid="{97FB9D6D-BEE2-4DBD-A7A4-7E4E1868F082}">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9E6428A3-B387-44D7-A31D-2993CB8C6084}">
      <text>
        <r>
          <rPr>
            <sz val="9"/>
            <color indexed="81"/>
            <rFont val="MS P ゴシック"/>
            <family val="3"/>
            <charset val="128"/>
          </rPr>
          <t>１つの活動が複数の事業区分にまたがる場合は、同一の活動について事業区分ごとに作成</t>
        </r>
      </text>
    </comment>
    <comment ref="F7" authorId="0" shapeId="0" xr:uid="{BECBE1DD-8C3D-44BB-8545-8232134F189D}">
      <text>
        <r>
          <rPr>
            <sz val="9"/>
            <color indexed="81"/>
            <rFont val="MS P ゴシック"/>
            <family val="3"/>
            <charset val="128"/>
          </rPr>
          <t>参加アスリートやイベント・大会名等を記載
例）
○○○○氏によるイベント
○○クラブを招へいする大会</t>
        </r>
      </text>
    </comment>
    <comment ref="C8" authorId="0" shapeId="0" xr:uid="{FC09234A-1AD8-4547-9263-AC1846056B68}">
      <text>
        <r>
          <rPr>
            <sz val="9"/>
            <color indexed="81"/>
            <rFont val="MS P ゴシック"/>
            <family val="3"/>
            <charset val="128"/>
          </rPr>
          <t>補助対象の期間を記載
前後泊があればそれらも含む</t>
        </r>
      </text>
    </comment>
    <comment ref="F9" authorId="0" shapeId="0" xr:uid="{98C5809B-3A6B-4F63-9C9E-762F8C17076F}">
      <text>
        <r>
          <rPr>
            <sz val="9"/>
            <color indexed="81"/>
            <rFont val="MS P ゴシック"/>
            <family val="3"/>
            <charset val="128"/>
          </rPr>
          <t>会場が複数に分かれる場合は「主会場の施設名 他○箇所」で可
※　宿泊施設も同様</t>
        </r>
      </text>
    </comment>
    <comment ref="F16" authorId="0" shapeId="0" xr:uid="{026AE7EC-5ACF-459B-8393-2604419091CE}">
      <text>
        <r>
          <rPr>
            <sz val="9"/>
            <color theme="1"/>
            <rFont val="ＭＳ Ｐゴシック"/>
            <family val="3"/>
            <charset val="128"/>
          </rPr>
          <t>期間中の各日の活動内容を簡潔に記載
例）　○/○　前日準備
　　　○/○　イベント開催(○○人参加)・片付け
　※　実績報告の際は、実績や活動の成果も簡潔に記載
参加するトップアスリートやトップチームの名前や人数等を記載
例）　○○県の○○クラブを招へい（指導者○名、選手○名）
　　　日本代表○○○○選手を招へい
別に資料を添付する場合は「別添資料のとおり」と記載</t>
        </r>
      </text>
    </comment>
    <comment ref="H51" authorId="0" shapeId="0" xr:uid="{80F98B8E-FE8A-42F3-A8CA-84047352502A}">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sharedStrings.xml><?xml version="1.0" encoding="utf-8"?>
<sst xmlns="http://schemas.openxmlformats.org/spreadsheetml/2006/main" count="16061" uniqueCount="396">
  <si>
    <t>令和</t>
    <rPh sb="0" eb="2">
      <t>レイワ</t>
    </rPh>
    <phoneticPr fontId="3"/>
  </si>
  <si>
    <t>西暦</t>
    <rPh sb="0" eb="2">
      <t>セイレキ</t>
    </rPh>
    <phoneticPr fontId="3"/>
  </si>
  <si>
    <t>和暦</t>
    <rPh sb="0" eb="2">
      <t>ワレキ</t>
    </rPh>
    <phoneticPr fontId="3"/>
  </si>
  <si>
    <t>年号</t>
    <rPh sb="0" eb="2">
      <t>ネンゴウ</t>
    </rPh>
    <phoneticPr fontId="3"/>
  </si>
  <si>
    <t>年</t>
    <rPh sb="0" eb="1">
      <t>ネン</t>
    </rPh>
    <phoneticPr fontId="3"/>
  </si>
  <si>
    <t>対象年度</t>
    <rPh sb="0" eb="4">
      <t>タイショウネンド</t>
    </rPh>
    <phoneticPr fontId="3"/>
  </si>
  <si>
    <t>年度</t>
    <rPh sb="0" eb="2">
      <t>ネンド</t>
    </rPh>
    <phoneticPr fontId="3"/>
  </si>
  <si>
    <t>所在地</t>
    <rPh sb="0" eb="3">
      <t>ショザイチ</t>
    </rPh>
    <phoneticPr fontId="3"/>
  </si>
  <si>
    <t>代表者職名</t>
    <rPh sb="0" eb="3">
      <t>ダイヒョウシャ</t>
    </rPh>
    <rPh sb="3" eb="5">
      <t>ショクメイ</t>
    </rPh>
    <phoneticPr fontId="3"/>
  </si>
  <si>
    <t>代表者氏名</t>
    <rPh sb="0" eb="5">
      <t>ダイヒョウシャシメイ</t>
    </rPh>
    <phoneticPr fontId="3"/>
  </si>
  <si>
    <t>所在地</t>
    <rPh sb="0" eb="1">
      <t>ショ</t>
    </rPh>
    <rPh sb="1" eb="2">
      <t>ザイ</t>
    </rPh>
    <rPh sb="2" eb="3">
      <t>チ</t>
    </rPh>
    <phoneticPr fontId="3"/>
  </si>
  <si>
    <t>送付先住所</t>
    <rPh sb="0" eb="3">
      <t>ソウフサキ</t>
    </rPh>
    <rPh sb="3" eb="5">
      <t>ジュウショ</t>
    </rPh>
    <phoneticPr fontId="3"/>
  </si>
  <si>
    <t>E-mail</t>
    <phoneticPr fontId="3"/>
  </si>
  <si>
    <t>備考</t>
    <rPh sb="0" eb="2">
      <t>ビコウ</t>
    </rPh>
    <phoneticPr fontId="3"/>
  </si>
  <si>
    <t>電話番号</t>
    <rPh sb="0" eb="4">
      <t>デンワバンゴウ</t>
    </rPh>
    <phoneticPr fontId="3"/>
  </si>
  <si>
    <t>担当者氏名</t>
    <rPh sb="0" eb="3">
      <t>タントウシャ</t>
    </rPh>
    <rPh sb="3" eb="5">
      <t>シメイ</t>
    </rPh>
    <phoneticPr fontId="3"/>
  </si>
  <si>
    <t>金融機関名</t>
    <rPh sb="0" eb="5">
      <t>キンユウキカンメイ</t>
    </rPh>
    <phoneticPr fontId="3"/>
  </si>
  <si>
    <t>銀行</t>
    <rPh sb="0" eb="2">
      <t>ギンコウ</t>
    </rPh>
    <phoneticPr fontId="3"/>
  </si>
  <si>
    <t>支店</t>
    <rPh sb="0" eb="2">
      <t>シテン</t>
    </rPh>
    <phoneticPr fontId="3"/>
  </si>
  <si>
    <t>口座種別</t>
    <rPh sb="0" eb="4">
      <t>コウザシュベツ</t>
    </rPh>
    <phoneticPr fontId="3"/>
  </si>
  <si>
    <t>口座番号</t>
    <rPh sb="0" eb="4">
      <t>コウザバンゴウ</t>
    </rPh>
    <phoneticPr fontId="3"/>
  </si>
  <si>
    <t>口座名義人</t>
    <rPh sb="0" eb="5">
      <t>コウザメイギニン</t>
    </rPh>
    <phoneticPr fontId="3"/>
  </si>
  <si>
    <t>フリガナ</t>
    <phoneticPr fontId="3"/>
  </si>
  <si>
    <t>【年度情報】</t>
    <rPh sb="1" eb="5">
      <t>ネンドジョウホウ</t>
    </rPh>
    <phoneticPr fontId="3"/>
  </si>
  <si>
    <t>【担当者情報】</t>
    <rPh sb="1" eb="4">
      <t>タントウシャ</t>
    </rPh>
    <rPh sb="4" eb="6">
      <t>ジョウホウ</t>
    </rPh>
    <phoneticPr fontId="3"/>
  </si>
  <si>
    <t>【口座情報】</t>
    <rPh sb="1" eb="3">
      <t>コウザ</t>
    </rPh>
    <rPh sb="3" eb="5">
      <t>ジョウホウ</t>
    </rPh>
    <phoneticPr fontId="3"/>
  </si>
  <si>
    <t>チームやまぐちパワーアップ事業</t>
    <rPh sb="13" eb="15">
      <t>ジギョウ</t>
    </rPh>
    <phoneticPr fontId="3"/>
  </si>
  <si>
    <t>中国ブロック突破に向けた強化事業</t>
    <rPh sb="0" eb="2">
      <t>チュウゴク</t>
    </rPh>
    <rPh sb="6" eb="8">
      <t>トッパ</t>
    </rPh>
    <rPh sb="9" eb="10">
      <t>ム</t>
    </rPh>
    <rPh sb="12" eb="16">
      <t>キョウカジギョウ</t>
    </rPh>
    <phoneticPr fontId="3"/>
  </si>
  <si>
    <t>国スポ入賞に向けた強化事業</t>
    <rPh sb="0" eb="1">
      <t>コク</t>
    </rPh>
    <rPh sb="3" eb="5">
      <t>ニュウショウ</t>
    </rPh>
    <rPh sb="6" eb="7">
      <t>ム</t>
    </rPh>
    <rPh sb="9" eb="13">
      <t>キョウカジギョウ</t>
    </rPh>
    <phoneticPr fontId="3"/>
  </si>
  <si>
    <t>強化拠点校強化事業</t>
    <rPh sb="0" eb="5">
      <t>キョウカキョテンコウ</t>
    </rPh>
    <rPh sb="5" eb="9">
      <t>キョウカジギョウ</t>
    </rPh>
    <phoneticPr fontId="3"/>
  </si>
  <si>
    <t>トップスポーツクラブ強化事業</t>
    <rPh sb="10" eb="14">
      <t>キョウカジギョウ</t>
    </rPh>
    <phoneticPr fontId="3"/>
  </si>
  <si>
    <t>山口次世代コーチャーズ育成事業</t>
    <rPh sb="0" eb="5">
      <t>ヤマグチジセダイ</t>
    </rPh>
    <rPh sb="11" eb="15">
      <t>イクセイジギョウ</t>
    </rPh>
    <phoneticPr fontId="3"/>
  </si>
  <si>
    <t>やまぐち未来アスリート育成事業</t>
    <rPh sb="4" eb="6">
      <t>ミライ</t>
    </rPh>
    <rPh sb="11" eb="13">
      <t>イクセイ</t>
    </rPh>
    <rPh sb="13" eb="15">
      <t>ジギョウ</t>
    </rPh>
    <phoneticPr fontId="3"/>
  </si>
  <si>
    <t>トップアスリート等を活用した魅力発信事業</t>
    <rPh sb="8" eb="9">
      <t>トウ</t>
    </rPh>
    <rPh sb="10" eb="12">
      <t>カツヨウ</t>
    </rPh>
    <rPh sb="14" eb="16">
      <t>ミリョク</t>
    </rPh>
    <rPh sb="16" eb="18">
      <t>ハッシン</t>
    </rPh>
    <rPh sb="18" eb="20">
      <t>ジギョウ</t>
    </rPh>
    <phoneticPr fontId="3"/>
  </si>
  <si>
    <t>実績報告</t>
    <rPh sb="0" eb="4">
      <t>ジッセキホウコク</t>
    </rPh>
    <phoneticPr fontId="3"/>
  </si>
  <si>
    <t>事業名</t>
    <rPh sb="0" eb="3">
      <t>ジギョウメイ</t>
    </rPh>
    <phoneticPr fontId="3"/>
  </si>
  <si>
    <t>計</t>
    <rPh sb="0" eb="1">
      <t>ケイ</t>
    </rPh>
    <phoneticPr fontId="3"/>
  </si>
  <si>
    <t>文書番号</t>
    <rPh sb="0" eb="4">
      <t>ブンショバンゴウ</t>
    </rPh>
    <phoneticPr fontId="3"/>
  </si>
  <si>
    <t>文書記号</t>
    <rPh sb="0" eb="2">
      <t>ブンショ</t>
    </rPh>
    <rPh sb="2" eb="4">
      <t>キゴウ</t>
    </rPh>
    <phoneticPr fontId="3"/>
  </si>
  <si>
    <t>申請年月日</t>
    <rPh sb="0" eb="5">
      <t>シンセイネンガッピ</t>
    </rPh>
    <phoneticPr fontId="3"/>
  </si>
  <si>
    <t>農業協同組合</t>
    <rPh sb="0" eb="6">
      <t>ノウギョウキョウドウクミアイ</t>
    </rPh>
    <phoneticPr fontId="3"/>
  </si>
  <si>
    <t>金融機関</t>
    <rPh sb="0" eb="4">
      <t>キンユウキカン</t>
    </rPh>
    <phoneticPr fontId="3"/>
  </si>
  <si>
    <t>信用金庫</t>
    <rPh sb="0" eb="4">
      <t>シンヨウキンコ</t>
    </rPh>
    <phoneticPr fontId="3"/>
  </si>
  <si>
    <t>信用組合</t>
    <rPh sb="0" eb="4">
      <t>シンヨウクミアイ</t>
    </rPh>
    <phoneticPr fontId="3"/>
  </si>
  <si>
    <t>労働金庫</t>
    <rPh sb="0" eb="4">
      <t>ロウドウキンコ</t>
    </rPh>
    <phoneticPr fontId="3"/>
  </si>
  <si>
    <t>【競技団体情報】</t>
    <rPh sb="1" eb="3">
      <t>キョウギ</t>
    </rPh>
    <rPh sb="3" eb="5">
      <t>ダンタイ</t>
    </rPh>
    <rPh sb="5" eb="7">
      <t>ジョウホウ</t>
    </rPh>
    <phoneticPr fontId="3"/>
  </si>
  <si>
    <t>競技団体名</t>
    <rPh sb="0" eb="2">
      <t>キョウギ</t>
    </rPh>
    <rPh sb="2" eb="3">
      <t>ダン</t>
    </rPh>
    <rPh sb="3" eb="4">
      <t>カラダ</t>
    </rPh>
    <rPh sb="4" eb="5">
      <t>ナ</t>
    </rPh>
    <phoneticPr fontId="3"/>
  </si>
  <si>
    <t>(様式1-3)</t>
    <rPh sb="1" eb="3">
      <t>ヨウシキ</t>
    </rPh>
    <phoneticPr fontId="3"/>
  </si>
  <si>
    <t>【概要】</t>
    <rPh sb="1" eb="3">
      <t>ガイヨウ</t>
    </rPh>
    <phoneticPr fontId="3"/>
  </si>
  <si>
    <t>事業区分</t>
    <rPh sb="0" eb="4">
      <t>ジギョウクブン</t>
    </rPh>
    <phoneticPr fontId="3"/>
  </si>
  <si>
    <t>事業番号</t>
    <rPh sb="0" eb="4">
      <t>ジギョウバンゴウ</t>
    </rPh>
    <phoneticPr fontId="3"/>
  </si>
  <si>
    <t>期日</t>
    <rPh sb="0" eb="2">
      <t>キジツ</t>
    </rPh>
    <phoneticPr fontId="3"/>
  </si>
  <si>
    <t>(</t>
    <phoneticPr fontId="3"/>
  </si>
  <si>
    <t>活動区分</t>
    <rPh sb="0" eb="4">
      <t>カツドウクブン</t>
    </rPh>
    <phoneticPr fontId="3"/>
  </si>
  <si>
    <t>会場</t>
    <rPh sb="0" eb="2">
      <t>カイジョウ</t>
    </rPh>
    <phoneticPr fontId="3"/>
  </si>
  <si>
    <t>施設名</t>
    <rPh sb="0" eb="3">
      <t>シセツメイ</t>
    </rPh>
    <phoneticPr fontId="3"/>
  </si>
  <si>
    <t>宿泊</t>
    <rPh sb="0" eb="2">
      <t>シュクハク</t>
    </rPh>
    <phoneticPr fontId="3"/>
  </si>
  <si>
    <t>参加
人数</t>
    <rPh sb="0" eb="2">
      <t>サンカ</t>
    </rPh>
    <rPh sb="3" eb="5">
      <t>ニンズウ</t>
    </rPh>
    <phoneticPr fontId="3"/>
  </si>
  <si>
    <t>種別</t>
    <rPh sb="0" eb="2">
      <t>シュベツ</t>
    </rPh>
    <phoneticPr fontId="3"/>
  </si>
  <si>
    <t>指導者</t>
    <rPh sb="0" eb="3">
      <t>シドウシャ</t>
    </rPh>
    <phoneticPr fontId="3"/>
  </si>
  <si>
    <t>選手</t>
    <rPh sb="0" eb="2">
      <t>センシュ</t>
    </rPh>
    <phoneticPr fontId="3"/>
  </si>
  <si>
    <t>成年男子</t>
    <rPh sb="0" eb="4">
      <t>セイネンダンシ</t>
    </rPh>
    <phoneticPr fontId="3"/>
  </si>
  <si>
    <t>成年女子</t>
    <rPh sb="0" eb="4">
      <t>セイネンジョシ</t>
    </rPh>
    <phoneticPr fontId="3"/>
  </si>
  <si>
    <t>少年男子</t>
    <rPh sb="0" eb="4">
      <t>ショウネンダンシ</t>
    </rPh>
    <phoneticPr fontId="3"/>
  </si>
  <si>
    <t>少年女子</t>
    <rPh sb="0" eb="4">
      <t>ショウネンジョシ</t>
    </rPh>
    <phoneticPr fontId="3"/>
  </si>
  <si>
    <t>ｼﾞｭﾆｱ男子</t>
    <rPh sb="5" eb="7">
      <t>ダンシ</t>
    </rPh>
    <phoneticPr fontId="3"/>
  </si>
  <si>
    <t>ｼﾞｭﾆｱ女子</t>
    <rPh sb="5" eb="7">
      <t>ジョシ</t>
    </rPh>
    <phoneticPr fontId="3"/>
  </si>
  <si>
    <t>人</t>
    <rPh sb="0" eb="1">
      <t>ニン</t>
    </rPh>
    <phoneticPr fontId="3"/>
  </si>
  <si>
    <t>)</t>
    <phoneticPr fontId="3"/>
  </si>
  <si>
    <t>実施内容</t>
    <rPh sb="0" eb="4">
      <t>ジッシナイヨウ</t>
    </rPh>
    <phoneticPr fontId="3"/>
  </si>
  <si>
    <t>【経費】</t>
    <rPh sb="1" eb="3">
      <t>ケイヒ</t>
    </rPh>
    <phoneticPr fontId="3"/>
  </si>
  <si>
    <t>（単位：円)</t>
    <rPh sb="1" eb="3">
      <t>タンイ</t>
    </rPh>
    <rPh sb="4" eb="5">
      <t>エン</t>
    </rPh>
    <phoneticPr fontId="3"/>
  </si>
  <si>
    <t>収入</t>
    <rPh sb="0" eb="2">
      <t>シュウニュウ</t>
    </rPh>
    <phoneticPr fontId="3"/>
  </si>
  <si>
    <t>費目</t>
    <rPh sb="0" eb="2">
      <t>ヒモク</t>
    </rPh>
    <phoneticPr fontId="3"/>
  </si>
  <si>
    <t>県スポ協補助金</t>
    <rPh sb="0" eb="1">
      <t>ケン</t>
    </rPh>
    <rPh sb="3" eb="4">
      <t>キョウ</t>
    </rPh>
    <rPh sb="4" eb="7">
      <t>ホジョキン</t>
    </rPh>
    <phoneticPr fontId="3"/>
  </si>
  <si>
    <t>競技団体負担金</t>
    <rPh sb="0" eb="4">
      <t>キョウギダンタイ</t>
    </rPh>
    <rPh sb="4" eb="7">
      <t>フタンキン</t>
    </rPh>
    <phoneticPr fontId="3"/>
  </si>
  <si>
    <t>参加者等負担金</t>
    <rPh sb="0" eb="4">
      <t>サンカシャトウ</t>
    </rPh>
    <rPh sb="4" eb="7">
      <t>フタンキン</t>
    </rPh>
    <phoneticPr fontId="3"/>
  </si>
  <si>
    <t>その他</t>
    <rPh sb="2" eb="3">
      <t>タ</t>
    </rPh>
    <phoneticPr fontId="3"/>
  </si>
  <si>
    <t>合計</t>
    <rPh sb="0" eb="2">
      <t>ゴウケイ</t>
    </rPh>
    <phoneticPr fontId="3"/>
  </si>
  <si>
    <t>金額</t>
    <rPh sb="0" eb="2">
      <t>キンガク</t>
    </rPh>
    <phoneticPr fontId="3"/>
  </si>
  <si>
    <t>補助対象</t>
    <rPh sb="0" eb="4">
      <t>ホジョタイショウ</t>
    </rPh>
    <phoneticPr fontId="3"/>
  </si>
  <si>
    <t>対象外</t>
    <rPh sb="0" eb="3">
      <t>タイショウガイ</t>
    </rPh>
    <phoneticPr fontId="3"/>
  </si>
  <si>
    <t>積算内訳</t>
    <rPh sb="0" eb="2">
      <t>セキサン</t>
    </rPh>
    <rPh sb="2" eb="4">
      <t>ウチワケ</t>
    </rPh>
    <phoneticPr fontId="3"/>
  </si>
  <si>
    <t>項目</t>
    <rPh sb="0" eb="2">
      <t>コウモク</t>
    </rPh>
    <phoneticPr fontId="3"/>
  </si>
  <si>
    <t>運賃</t>
    <rPh sb="0" eb="2">
      <t>ウンチン</t>
    </rPh>
    <phoneticPr fontId="3"/>
  </si>
  <si>
    <t>雑費</t>
    <rPh sb="0" eb="2">
      <t>ザッピ</t>
    </rPh>
    <phoneticPr fontId="3"/>
  </si>
  <si>
    <t>宿泊費</t>
    <rPh sb="0" eb="3">
      <t>シュクハクヒ</t>
    </rPh>
    <phoneticPr fontId="3"/>
  </si>
  <si>
    <t>消耗品費</t>
    <rPh sb="0" eb="4">
      <t>ショウモウヒンヒ</t>
    </rPh>
    <phoneticPr fontId="3"/>
  </si>
  <si>
    <t>報償費</t>
    <rPh sb="0" eb="3">
      <t>ホウショウヒ</t>
    </rPh>
    <phoneticPr fontId="3"/>
  </si>
  <si>
    <t>教材費</t>
    <rPh sb="0" eb="3">
      <t>キョウザイヒ</t>
    </rPh>
    <phoneticPr fontId="3"/>
  </si>
  <si>
    <t>修理代</t>
    <rPh sb="0" eb="3">
      <t>シュウリダイ</t>
    </rPh>
    <phoneticPr fontId="3"/>
  </si>
  <si>
    <t>運搬費</t>
    <rPh sb="0" eb="3">
      <t>ウンパンヒ</t>
    </rPh>
    <phoneticPr fontId="3"/>
  </si>
  <si>
    <t>通信費</t>
    <rPh sb="0" eb="3">
      <t>ツウシンヒ</t>
    </rPh>
    <phoneticPr fontId="3"/>
  </si>
  <si>
    <t>保険料</t>
    <rPh sb="0" eb="3">
      <t>ホケンリョウ</t>
    </rPh>
    <phoneticPr fontId="3"/>
  </si>
  <si>
    <t>使用料</t>
    <rPh sb="0" eb="3">
      <t>シヨウリョウ</t>
    </rPh>
    <phoneticPr fontId="3"/>
  </si>
  <si>
    <t>賃借料</t>
    <rPh sb="0" eb="3">
      <t>チンシャクリョウ</t>
    </rPh>
    <phoneticPr fontId="3"/>
  </si>
  <si>
    <t>備品費</t>
    <rPh sb="0" eb="3">
      <t>ビヒンヒ</t>
    </rPh>
    <phoneticPr fontId="3"/>
  </si>
  <si>
    <t>参加料</t>
    <rPh sb="0" eb="3">
      <t>サンカリョウ</t>
    </rPh>
    <phoneticPr fontId="3"/>
  </si>
  <si>
    <t>登録料</t>
    <rPh sb="0" eb="3">
      <t>トウロクリョウ</t>
    </rPh>
    <phoneticPr fontId="3"/>
  </si>
  <si>
    <t>旅費</t>
    <rPh sb="0" eb="2">
      <t>リョヒ</t>
    </rPh>
    <phoneticPr fontId="3"/>
  </si>
  <si>
    <t>需用費</t>
    <rPh sb="0" eb="3">
      <t>ジュヨウヒ</t>
    </rPh>
    <phoneticPr fontId="3"/>
  </si>
  <si>
    <t>役務費</t>
    <rPh sb="0" eb="3">
      <t>エキムヒ</t>
    </rPh>
    <phoneticPr fontId="3"/>
  </si>
  <si>
    <t>委託料</t>
    <rPh sb="0" eb="3">
      <t>イタクリョウ</t>
    </rPh>
    <phoneticPr fontId="3"/>
  </si>
  <si>
    <t>備品購入費</t>
    <rPh sb="0" eb="5">
      <t>ビヒンコウニュウヒ</t>
    </rPh>
    <phoneticPr fontId="3"/>
  </si>
  <si>
    <t>負担金</t>
    <rPh sb="0" eb="3">
      <t>フタンキン</t>
    </rPh>
    <phoneticPr fontId="3"/>
  </si>
  <si>
    <t>使用料及
び賃借料</t>
    <rPh sb="0" eb="3">
      <t>シヨウリョウ</t>
    </rPh>
    <rPh sb="3" eb="4">
      <t>オヨ</t>
    </rPh>
    <rPh sb="6" eb="9">
      <t>チンシャクリョウ</t>
    </rPh>
    <phoneticPr fontId="3"/>
  </si>
  <si>
    <t>注) 県スポ協補助金は、1,000円未満切捨</t>
    <rPh sb="0" eb="1">
      <t>チュウ</t>
    </rPh>
    <rPh sb="3" eb="4">
      <t>ケン</t>
    </rPh>
    <rPh sb="6" eb="7">
      <t>キョウ</t>
    </rPh>
    <rPh sb="7" eb="10">
      <t>ホジョキン</t>
    </rPh>
    <rPh sb="17" eb="18">
      <t>エン</t>
    </rPh>
    <rPh sb="18" eb="20">
      <t>ミマン</t>
    </rPh>
    <rPh sb="20" eb="21">
      <t>キ</t>
    </rPh>
    <rPh sb="21" eb="22">
      <t>ス</t>
    </rPh>
    <phoneticPr fontId="3"/>
  </si>
  <si>
    <t>注) 消耗品費の補助対象額は、原則、県スポ協補助金総額の1/3以内</t>
    <rPh sb="0" eb="1">
      <t>チュウ</t>
    </rPh>
    <rPh sb="3" eb="7">
      <t>ショウモウヒンヒ</t>
    </rPh>
    <rPh sb="8" eb="12">
      <t>ホジョタイショウ</t>
    </rPh>
    <rPh sb="12" eb="13">
      <t>ガク</t>
    </rPh>
    <rPh sb="15" eb="17">
      <t>ゲンソク</t>
    </rPh>
    <rPh sb="18" eb="19">
      <t>ケン</t>
    </rPh>
    <rPh sb="21" eb="22">
      <t>キョウ</t>
    </rPh>
    <rPh sb="22" eb="25">
      <t>ホジョキン</t>
    </rPh>
    <rPh sb="25" eb="27">
      <t>ソウガク</t>
    </rPh>
    <rPh sb="31" eb="33">
      <t>イナイ</t>
    </rPh>
    <phoneticPr fontId="3"/>
  </si>
  <si>
    <t>研修費</t>
    <rPh sb="0" eb="3">
      <t>ケンシュウヒ</t>
    </rPh>
    <phoneticPr fontId="3"/>
  </si>
  <si>
    <t>使用料及び賃借料</t>
    <rPh sb="0" eb="4">
      <t>シヨウリョウオヨ</t>
    </rPh>
    <rPh sb="5" eb="8">
      <t>チンシャクリョウ</t>
    </rPh>
    <phoneticPr fontId="3"/>
  </si>
  <si>
    <t>ふるさと選手確保・活用事業</t>
    <rPh sb="4" eb="6">
      <t>センシュ</t>
    </rPh>
    <rPh sb="6" eb="8">
      <t>カクホ</t>
    </rPh>
    <rPh sb="9" eb="11">
      <t>カツヨウ</t>
    </rPh>
    <rPh sb="11" eb="13">
      <t>ジギョウ</t>
    </rPh>
    <phoneticPr fontId="3"/>
  </si>
  <si>
    <t>①強化活動</t>
    <rPh sb="1" eb="5">
      <t>キョウカカツドウ</t>
    </rPh>
    <phoneticPr fontId="3"/>
  </si>
  <si>
    <t>中高成連携合同強化練習会事業</t>
    <rPh sb="0" eb="2">
      <t>チュウコウ</t>
    </rPh>
    <rPh sb="2" eb="3">
      <t>シゲル</t>
    </rPh>
    <rPh sb="3" eb="5">
      <t>レンケイ</t>
    </rPh>
    <rPh sb="5" eb="7">
      <t>ゴウドウ</t>
    </rPh>
    <rPh sb="7" eb="9">
      <t>キョウカ</t>
    </rPh>
    <rPh sb="9" eb="11">
      <t>レンシュウ</t>
    </rPh>
    <rPh sb="11" eb="12">
      <t>カイ</t>
    </rPh>
    <rPh sb="12" eb="14">
      <t>ジギョウ</t>
    </rPh>
    <phoneticPr fontId="3"/>
  </si>
  <si>
    <t>チームやまぐちチャレンジ強化事業</t>
    <rPh sb="12" eb="14">
      <t>キョウカ</t>
    </rPh>
    <rPh sb="14" eb="16">
      <t>ジギョウ</t>
    </rPh>
    <phoneticPr fontId="3"/>
  </si>
  <si>
    <t>中国ブロック突破・国スポ入賞に向けた強化事業</t>
    <rPh sb="0" eb="2">
      <t>チュウゴク</t>
    </rPh>
    <rPh sb="6" eb="8">
      <t>トッパ</t>
    </rPh>
    <rPh sb="9" eb="10">
      <t>コク</t>
    </rPh>
    <rPh sb="12" eb="14">
      <t>ニュウショウ</t>
    </rPh>
    <rPh sb="15" eb="16">
      <t>ム</t>
    </rPh>
    <rPh sb="18" eb="20">
      <t>キョウカ</t>
    </rPh>
    <rPh sb="20" eb="22">
      <t>ジギョウ</t>
    </rPh>
    <phoneticPr fontId="3"/>
  </si>
  <si>
    <t>山口次世代コーチャーズ育成事業</t>
    <rPh sb="0" eb="2">
      <t>ヤマグチ</t>
    </rPh>
    <rPh sb="2" eb="5">
      <t>ジセダイ</t>
    </rPh>
    <rPh sb="11" eb="13">
      <t>イクセイ</t>
    </rPh>
    <rPh sb="13" eb="15">
      <t>ジギョウ</t>
    </rPh>
    <phoneticPr fontId="3"/>
  </si>
  <si>
    <t>チームやまぐち優秀指導者育成事業</t>
    <rPh sb="7" eb="12">
      <t>ユウシュウシドウシャ</t>
    </rPh>
    <rPh sb="12" eb="16">
      <t>イクセイジギョウ</t>
    </rPh>
    <phoneticPr fontId="3"/>
  </si>
  <si>
    <t>トップコーチ育成事業</t>
    <rPh sb="6" eb="10">
      <t>イクセイジギョウ</t>
    </rPh>
    <phoneticPr fontId="3"/>
  </si>
  <si>
    <t>コーチングセミナー事業</t>
    <rPh sb="9" eb="11">
      <t>ジギョウ</t>
    </rPh>
    <phoneticPr fontId="3"/>
  </si>
  <si>
    <t>やまぐち未来アスリートチャレンジ事業</t>
    <rPh sb="4" eb="6">
      <t>ミライ</t>
    </rPh>
    <rPh sb="16" eb="18">
      <t>ジギョウ</t>
    </rPh>
    <phoneticPr fontId="3"/>
  </si>
  <si>
    <t>やまぐち未来アスリート育成・強化拠点構築事業</t>
    <rPh sb="4" eb="6">
      <t>ミライ</t>
    </rPh>
    <rPh sb="11" eb="13">
      <t>イクセイ</t>
    </rPh>
    <rPh sb="14" eb="18">
      <t>キョウカキョテン</t>
    </rPh>
    <rPh sb="18" eb="20">
      <t>コウチク</t>
    </rPh>
    <rPh sb="20" eb="22">
      <t>ジギョウ</t>
    </rPh>
    <phoneticPr fontId="3"/>
  </si>
  <si>
    <t>ジュニアクラブ活動事業</t>
    <rPh sb="7" eb="9">
      <t>カツドウ</t>
    </rPh>
    <rPh sb="9" eb="11">
      <t>ジギョウ</t>
    </rPh>
    <phoneticPr fontId="3"/>
  </si>
  <si>
    <t>ジュニア指導者育成事業</t>
    <rPh sb="4" eb="7">
      <t>シドウシャ</t>
    </rPh>
    <rPh sb="7" eb="11">
      <t>イクセイジギョウ</t>
    </rPh>
    <phoneticPr fontId="3"/>
  </si>
  <si>
    <t>未来アスリート強化事業</t>
    <rPh sb="0" eb="2">
      <t>ミライ</t>
    </rPh>
    <rPh sb="7" eb="11">
      <t>キョウカジギョウ</t>
    </rPh>
    <phoneticPr fontId="3"/>
  </si>
  <si>
    <t>トップアスリート等を活用した魅力発信事業</t>
    <rPh sb="8" eb="9">
      <t>トウ</t>
    </rPh>
    <rPh sb="10" eb="12">
      <t>カツヨウ</t>
    </rPh>
    <rPh sb="14" eb="20">
      <t>ミリョクハッシンジギョウ</t>
    </rPh>
    <phoneticPr fontId="3"/>
  </si>
  <si>
    <t>対象</t>
  </si>
  <si>
    <t>対象</t>
    <rPh sb="0" eb="2">
      <t>タイショウ</t>
    </rPh>
    <phoneticPr fontId="3"/>
  </si>
  <si>
    <t>対象</t>
    <phoneticPr fontId="3"/>
  </si>
  <si>
    <t>①交渉</t>
    <rPh sb="1" eb="3">
      <t>コウショウ</t>
    </rPh>
    <phoneticPr fontId="3"/>
  </si>
  <si>
    <t>①合同練習会</t>
    <rPh sb="1" eb="6">
      <t>ゴウドウレンシュウカイ</t>
    </rPh>
    <phoneticPr fontId="3"/>
  </si>
  <si>
    <t>①トップ招へい</t>
    <rPh sb="4" eb="5">
      <t>ショウ</t>
    </rPh>
    <phoneticPr fontId="3"/>
  </si>
  <si>
    <t>【申請情報】</t>
    <rPh sb="1" eb="3">
      <t>シンセイ</t>
    </rPh>
    <rPh sb="3" eb="5">
      <t>ジョウホウ</t>
    </rPh>
    <phoneticPr fontId="3"/>
  </si>
  <si>
    <t>申請区分</t>
    <rPh sb="0" eb="2">
      <t>シンセイ</t>
    </rPh>
    <rPh sb="2" eb="4">
      <t>クブン</t>
    </rPh>
    <phoneticPr fontId="3"/>
  </si>
  <si>
    <t>交付申請</t>
    <rPh sb="0" eb="4">
      <t>コウフシンセイ</t>
    </rPh>
    <phoneticPr fontId="3"/>
  </si>
  <si>
    <t>変更交付申請</t>
    <rPh sb="0" eb="6">
      <t>ヘンコウコウフシンセイ</t>
    </rPh>
    <phoneticPr fontId="3"/>
  </si>
  <si>
    <t>平成</t>
    <rPh sb="0" eb="2">
      <t>ヘイセイ</t>
    </rPh>
    <phoneticPr fontId="3"/>
  </si>
  <si>
    <t>参考</t>
    <rPh sb="0" eb="2">
      <t>サンコウ</t>
    </rPh>
    <phoneticPr fontId="3"/>
  </si>
  <si>
    <t>中国ブロック突破に向けた強化事業</t>
    <rPh sb="0" eb="2">
      <t>チュウゴク</t>
    </rPh>
    <rPh sb="6" eb="8">
      <t>トッパ</t>
    </rPh>
    <rPh sb="9" eb="10">
      <t>ム</t>
    </rPh>
    <rPh sb="12" eb="14">
      <t>キョウカ</t>
    </rPh>
    <rPh sb="14" eb="16">
      <t>ジギョウ</t>
    </rPh>
    <phoneticPr fontId="3"/>
  </si>
  <si>
    <t>国スポ入賞に向けた強化事業</t>
    <rPh sb="0" eb="1">
      <t>コク</t>
    </rPh>
    <rPh sb="3" eb="5">
      <t>ニュウショウ</t>
    </rPh>
    <rPh sb="6" eb="7">
      <t>ム</t>
    </rPh>
    <rPh sb="9" eb="11">
      <t>キョウカ</t>
    </rPh>
    <rPh sb="11" eb="13">
      <t>ジギョウ</t>
    </rPh>
    <phoneticPr fontId="3"/>
  </si>
  <si>
    <t>②強化活動参加</t>
    <rPh sb="1" eb="7">
      <t>キョウカカツドウサンカ</t>
    </rPh>
    <phoneticPr fontId="3"/>
  </si>
  <si>
    <t>②情報交換会等</t>
    <rPh sb="1" eb="7">
      <t>ジョウホウコウカンカイトウ</t>
    </rPh>
    <phoneticPr fontId="3"/>
  </si>
  <si>
    <t>有望競技種別強化事業</t>
    <rPh sb="0" eb="4">
      <t>ユウボウキョウギ</t>
    </rPh>
    <rPh sb="4" eb="6">
      <t>シュベツ</t>
    </rPh>
    <rPh sb="6" eb="10">
      <t>キョウカジギョウ</t>
    </rPh>
    <phoneticPr fontId="3"/>
  </si>
  <si>
    <t>添付書類</t>
    <rPh sb="0" eb="4">
      <t>テンプショルイ</t>
    </rPh>
    <phoneticPr fontId="3"/>
  </si>
  <si>
    <t>文書年度</t>
    <rPh sb="0" eb="2">
      <t>ブンショ</t>
    </rPh>
    <rPh sb="2" eb="4">
      <t>ネンド</t>
    </rPh>
    <phoneticPr fontId="3"/>
  </si>
  <si>
    <t>①指導講習会</t>
    <rPh sb="1" eb="6">
      <t>シドウコウシュウカイ</t>
    </rPh>
    <phoneticPr fontId="3"/>
  </si>
  <si>
    <t>②強化活動</t>
    <rPh sb="1" eb="5">
      <t>キョウカカツドウ</t>
    </rPh>
    <phoneticPr fontId="3"/>
  </si>
  <si>
    <t>チームやまぐち優秀指導者育成事業</t>
    <rPh sb="7" eb="12">
      <t>ユウシュウシドウシャ</t>
    </rPh>
    <rPh sb="12" eb="14">
      <t>イクセイ</t>
    </rPh>
    <rPh sb="14" eb="16">
      <t>ジギョウ</t>
    </rPh>
    <phoneticPr fontId="3"/>
  </si>
  <si>
    <t>トップコーチ育成事業</t>
    <rPh sb="6" eb="8">
      <t>イクセイ</t>
    </rPh>
    <rPh sb="8" eb="10">
      <t>ジギョウ</t>
    </rPh>
    <phoneticPr fontId="3"/>
  </si>
  <si>
    <t>①研修派遣</t>
    <rPh sb="1" eb="5">
      <t>ケンシュウハケン</t>
    </rPh>
    <phoneticPr fontId="3"/>
  </si>
  <si>
    <t>②調査・研究</t>
    <rPh sb="1" eb="3">
      <t>チョウサ</t>
    </rPh>
    <rPh sb="4" eb="6">
      <t>ケンキュウ</t>
    </rPh>
    <phoneticPr fontId="3"/>
  </si>
  <si>
    <t>②伝達講習会</t>
    <rPh sb="1" eb="6">
      <t>デンタツコウシュウカイ</t>
    </rPh>
    <phoneticPr fontId="3"/>
  </si>
  <si>
    <t>①指導者研修会</t>
    <rPh sb="1" eb="7">
      <t>シドウシャケンシュウカイ</t>
    </rPh>
    <phoneticPr fontId="3"/>
  </si>
  <si>
    <t>②スーパーアドバイザー</t>
    <phoneticPr fontId="3"/>
  </si>
  <si>
    <t>①合同体験会</t>
    <rPh sb="1" eb="6">
      <t>ゴウドウタイケンカイ</t>
    </rPh>
    <phoneticPr fontId="3"/>
  </si>
  <si>
    <t>②体験プログラム</t>
    <rPh sb="1" eb="3">
      <t>タイケン</t>
    </rPh>
    <phoneticPr fontId="3"/>
  </si>
  <si>
    <t>③育成プログラム</t>
    <rPh sb="1" eb="3">
      <t>イクセイ</t>
    </rPh>
    <phoneticPr fontId="3"/>
  </si>
  <si>
    <t>ジュニアクラブ活動事業</t>
    <rPh sb="7" eb="11">
      <t>カツドウジギョウ</t>
    </rPh>
    <phoneticPr fontId="3"/>
  </si>
  <si>
    <t>①クラブ指導</t>
    <rPh sb="4" eb="6">
      <t>シドウ</t>
    </rPh>
    <phoneticPr fontId="3"/>
  </si>
  <si>
    <t>②用具整備</t>
    <rPh sb="1" eb="5">
      <t>ヨウグセイビ</t>
    </rPh>
    <phoneticPr fontId="3"/>
  </si>
  <si>
    <t>②指導者研修会</t>
    <rPh sb="1" eb="4">
      <t>シドウシャ</t>
    </rPh>
    <rPh sb="4" eb="7">
      <t>ケンシュウカイ</t>
    </rPh>
    <phoneticPr fontId="3"/>
  </si>
  <si>
    <t>トップアスリート等を活用した魅力発信事業</t>
    <rPh sb="8" eb="9">
      <t>トウ</t>
    </rPh>
    <rPh sb="10" eb="12">
      <t>カツヨウ</t>
    </rPh>
    <rPh sb="14" eb="18">
      <t>ミリョクハッシン</t>
    </rPh>
    <rPh sb="18" eb="20">
      <t>ジギョウ</t>
    </rPh>
    <phoneticPr fontId="3"/>
  </si>
  <si>
    <t>①競技普及イベント</t>
    <rPh sb="1" eb="5">
      <t>キョウギフキュウ</t>
    </rPh>
    <phoneticPr fontId="3"/>
  </si>
  <si>
    <t>②トップレベル大会</t>
    <rPh sb="7" eb="9">
      <t>タイカイ</t>
    </rPh>
    <phoneticPr fontId="3"/>
  </si>
  <si>
    <t>事業
番号</t>
    <rPh sb="0" eb="2">
      <t>ジギョウ</t>
    </rPh>
    <rPh sb="3" eb="5">
      <t>バンゴウ</t>
    </rPh>
    <phoneticPr fontId="3"/>
  </si>
  <si>
    <t>-</t>
    <phoneticPr fontId="3"/>
  </si>
  <si>
    <t>【指導者一覧】</t>
    <rPh sb="1" eb="4">
      <t>シドウシャ</t>
    </rPh>
    <rPh sb="4" eb="6">
      <t>イチラン</t>
    </rPh>
    <phoneticPr fontId="3"/>
  </si>
  <si>
    <t>No.</t>
    <phoneticPr fontId="3"/>
  </si>
  <si>
    <t>指導者氏名</t>
    <rPh sb="0" eb="3">
      <t>シドウシャ</t>
    </rPh>
    <rPh sb="3" eb="5">
      <t>シメイ</t>
    </rPh>
    <phoneticPr fontId="3"/>
  </si>
  <si>
    <t>所属</t>
    <rPh sb="0" eb="2">
      <t>ショゾク</t>
    </rPh>
    <phoneticPr fontId="3"/>
  </si>
  <si>
    <t>兼任</t>
    <rPh sb="0" eb="2">
      <t>ケンニン</t>
    </rPh>
    <phoneticPr fontId="3"/>
  </si>
  <si>
    <t>居住地
(市町名)</t>
    <rPh sb="0" eb="3">
      <t>キョジュウチ</t>
    </rPh>
    <rPh sb="5" eb="8">
      <t>シチョウメイ</t>
    </rPh>
    <phoneticPr fontId="3"/>
  </si>
  <si>
    <t>事業</t>
    <rPh sb="0" eb="2">
      <t>ジギョウ</t>
    </rPh>
    <phoneticPr fontId="3"/>
  </si>
  <si>
    <t>ﾊﾟﾜｰｱｯﾌﾟ</t>
    <phoneticPr fontId="3"/>
  </si>
  <si>
    <t>中ﾌﾞﾛ/国ｽﾎﾟ</t>
    <rPh sb="0" eb="1">
      <t>チュウ</t>
    </rPh>
    <rPh sb="5" eb="6">
      <t>コク</t>
    </rPh>
    <phoneticPr fontId="3"/>
  </si>
  <si>
    <t>未来ｱｽﾘｰﾄ</t>
    <rPh sb="0" eb="2">
      <t>ミライ</t>
    </rPh>
    <phoneticPr fontId="3"/>
  </si>
  <si>
    <t>【選手一覧】</t>
    <rPh sb="1" eb="3">
      <t>センシュ</t>
    </rPh>
    <rPh sb="3" eb="5">
      <t>イチラン</t>
    </rPh>
    <phoneticPr fontId="3"/>
  </si>
  <si>
    <t>選手氏名</t>
    <rPh sb="0" eb="2">
      <t>センシュ</t>
    </rPh>
    <rPh sb="2" eb="4">
      <t>シメイ</t>
    </rPh>
    <phoneticPr fontId="3"/>
  </si>
  <si>
    <t>ｺｰﾁｬｰｽﾞ</t>
    <phoneticPr fontId="3"/>
  </si>
  <si>
    <t>活動名称等</t>
    <rPh sb="0" eb="2">
      <t>カツドウ</t>
    </rPh>
    <rPh sb="2" eb="4">
      <t>メイショウ</t>
    </rPh>
    <rPh sb="4" eb="5">
      <t>ナド</t>
    </rPh>
    <phoneticPr fontId="3"/>
  </si>
  <si>
    <t>活動名称等</t>
    <rPh sb="0" eb="2">
      <t>カツドウ</t>
    </rPh>
    <rPh sb="2" eb="4">
      <t>メイショウ</t>
    </rPh>
    <rPh sb="4" eb="5">
      <t>トウ</t>
    </rPh>
    <phoneticPr fontId="3"/>
  </si>
  <si>
    <t>活動名称等</t>
    <rPh sb="0" eb="4">
      <t>カツドウメイショウ</t>
    </rPh>
    <rPh sb="4" eb="5">
      <t>トウ</t>
    </rPh>
    <phoneticPr fontId="3"/>
  </si>
  <si>
    <t>成男</t>
    <rPh sb="0" eb="2">
      <t>ナリオ</t>
    </rPh>
    <phoneticPr fontId="3"/>
  </si>
  <si>
    <t>成女</t>
    <rPh sb="0" eb="1">
      <t>シゲル</t>
    </rPh>
    <rPh sb="1" eb="2">
      <t>ジョ</t>
    </rPh>
    <phoneticPr fontId="3"/>
  </si>
  <si>
    <t>少男</t>
    <rPh sb="0" eb="1">
      <t>ショウ</t>
    </rPh>
    <rPh sb="1" eb="2">
      <t>オトコ</t>
    </rPh>
    <phoneticPr fontId="3"/>
  </si>
  <si>
    <t>少女</t>
    <rPh sb="0" eb="2">
      <t>ショウジョ</t>
    </rPh>
    <phoneticPr fontId="3"/>
  </si>
  <si>
    <t>Jr男</t>
    <rPh sb="2" eb="3">
      <t>オトコ</t>
    </rPh>
    <phoneticPr fontId="3"/>
  </si>
  <si>
    <t>Jr女</t>
    <rPh sb="2" eb="3">
      <t>ジョ</t>
    </rPh>
    <phoneticPr fontId="3"/>
  </si>
  <si>
    <t>カウント用</t>
    <rPh sb="4" eb="5">
      <t>ヨウ</t>
    </rPh>
    <phoneticPr fontId="3"/>
  </si>
  <si>
    <t>学年</t>
    <rPh sb="0" eb="2">
      <t>ガクネン</t>
    </rPh>
    <phoneticPr fontId="3"/>
  </si>
  <si>
    <t>ふるさと</t>
    <phoneticPr fontId="3"/>
  </si>
  <si>
    <t>ﾌﾙ
ｻﾄ</t>
    <phoneticPr fontId="3"/>
  </si>
  <si>
    <t>番号</t>
    <rPh sb="0" eb="2">
      <t>バンゴウ</t>
    </rPh>
    <phoneticPr fontId="3"/>
  </si>
  <si>
    <t>(様式1-2)</t>
    <rPh sb="1" eb="3">
      <t>ヨウシキ</t>
    </rPh>
    <phoneticPr fontId="3"/>
  </si>
  <si>
    <t>(様式1-1)</t>
    <rPh sb="1" eb="3">
      <t>ヨウシキ</t>
    </rPh>
    <phoneticPr fontId="3"/>
  </si>
  <si>
    <t>競技団体名：</t>
    <rPh sb="0" eb="5">
      <t>キョウギダンタイメイ</t>
    </rPh>
    <phoneticPr fontId="3"/>
  </si>
  <si>
    <t>補助金合計</t>
    <rPh sb="0" eb="3">
      <t>ホジョキン</t>
    </rPh>
    <rPh sb="3" eb="5">
      <t>ゴウケイ</t>
    </rPh>
    <phoneticPr fontId="3"/>
  </si>
  <si>
    <t>千円</t>
    <rPh sb="0" eb="2">
      <t>センエン</t>
    </rPh>
    <phoneticPr fontId="3"/>
  </si>
  <si>
    <t>参加者数</t>
    <rPh sb="0" eb="4">
      <t>サンカシャスウ</t>
    </rPh>
    <phoneticPr fontId="3"/>
  </si>
  <si>
    <t>事業内容</t>
    <rPh sb="0" eb="4">
      <t>ジギョウナイヨウ</t>
    </rPh>
    <phoneticPr fontId="3"/>
  </si>
  <si>
    <t>事業区分略称</t>
    <rPh sb="0" eb="4">
      <t>ジギョウクブン</t>
    </rPh>
    <rPh sb="4" eb="6">
      <t>リャクショウ</t>
    </rPh>
    <phoneticPr fontId="3"/>
  </si>
  <si>
    <t>有望競技</t>
    <rPh sb="0" eb="4">
      <t>ユウボウキョウギ</t>
    </rPh>
    <phoneticPr fontId="3"/>
  </si>
  <si>
    <t>中高成連携</t>
    <rPh sb="0" eb="2">
      <t>チュウコウ</t>
    </rPh>
    <rPh sb="2" eb="3">
      <t>シゲル</t>
    </rPh>
    <rPh sb="3" eb="5">
      <t>レンケイ</t>
    </rPh>
    <phoneticPr fontId="3"/>
  </si>
  <si>
    <t>チャレンジ</t>
    <phoneticPr fontId="3"/>
  </si>
  <si>
    <t>中ブロ突破</t>
    <rPh sb="0" eb="1">
      <t>チュウ</t>
    </rPh>
    <rPh sb="3" eb="5">
      <t>トッパ</t>
    </rPh>
    <phoneticPr fontId="3"/>
  </si>
  <si>
    <t>国スポ入賞</t>
    <rPh sb="0" eb="1">
      <t>コク</t>
    </rPh>
    <rPh sb="3" eb="5">
      <t>ニュウショウ</t>
    </rPh>
    <phoneticPr fontId="3"/>
  </si>
  <si>
    <t>優秀指導者</t>
    <rPh sb="0" eb="5">
      <t>ユウシュウシドウシャ</t>
    </rPh>
    <phoneticPr fontId="3"/>
  </si>
  <si>
    <t>トップコーチ</t>
    <phoneticPr fontId="3"/>
  </si>
  <si>
    <t>セミナー</t>
    <phoneticPr fontId="3"/>
  </si>
  <si>
    <t>Jrクラブ</t>
    <phoneticPr fontId="3"/>
  </si>
  <si>
    <t>Jr指導者</t>
    <rPh sb="2" eb="5">
      <t>シドウシャ</t>
    </rPh>
    <phoneticPr fontId="3"/>
  </si>
  <si>
    <t>未来チャレ</t>
    <rPh sb="0" eb="2">
      <t>ミライ</t>
    </rPh>
    <phoneticPr fontId="3"/>
  </si>
  <si>
    <t>未来強化</t>
    <rPh sb="0" eb="2">
      <t>ミライ</t>
    </rPh>
    <rPh sb="2" eb="4">
      <t>キョウカ</t>
    </rPh>
    <phoneticPr fontId="3"/>
  </si>
  <si>
    <t>補助額
(千円)</t>
    <rPh sb="0" eb="3">
      <t>ホジョガク</t>
    </rPh>
    <rPh sb="5" eb="7">
      <t>センエン</t>
    </rPh>
    <phoneticPr fontId="3"/>
  </si>
  <si>
    <t>事業参加状況</t>
    <rPh sb="0" eb="2">
      <t>ジギョウ</t>
    </rPh>
    <rPh sb="2" eb="4">
      <t>サンカ</t>
    </rPh>
    <rPh sb="4" eb="6">
      <t>ジョウキョウ</t>
    </rPh>
    <phoneticPr fontId="3"/>
  </si>
  <si>
    <t>印刷費</t>
    <rPh sb="0" eb="2">
      <t>インサツ</t>
    </rPh>
    <rPh sb="2" eb="3">
      <t>ヒ</t>
    </rPh>
    <phoneticPr fontId="3"/>
  </si>
  <si>
    <t>印刷費</t>
    <rPh sb="0" eb="3">
      <t>インサツヒ</t>
    </rPh>
    <phoneticPr fontId="3"/>
  </si>
  <si>
    <t>魅力発信</t>
    <rPh sb="0" eb="4">
      <t>ミリョクハッシン</t>
    </rPh>
    <phoneticPr fontId="3"/>
  </si>
  <si>
    <t>中国ブロック突破・国スポ入賞に向けた強化事業</t>
    <rPh sb="0" eb="2">
      <t>チュウゴク</t>
    </rPh>
    <rPh sb="6" eb="8">
      <t>トッパ</t>
    </rPh>
    <rPh sb="9" eb="10">
      <t>コク</t>
    </rPh>
    <rPh sb="12" eb="14">
      <t>ニュウショウ</t>
    </rPh>
    <rPh sb="15" eb="16">
      <t>ム</t>
    </rPh>
    <rPh sb="18" eb="22">
      <t>キョウカジギョウ</t>
    </rPh>
    <phoneticPr fontId="3"/>
  </si>
  <si>
    <t>支出</t>
    <rPh sb="0" eb="2">
      <t>シシュツ</t>
    </rPh>
    <phoneticPr fontId="3"/>
  </si>
  <si>
    <t>注) 備品費・その他は、事前に県スポ協への協議が必要</t>
    <rPh sb="0" eb="1">
      <t>チュウ</t>
    </rPh>
    <rPh sb="3" eb="6">
      <t>ビヒンヒ</t>
    </rPh>
    <rPh sb="9" eb="10">
      <t>タ</t>
    </rPh>
    <rPh sb="12" eb="14">
      <t>ジゼン</t>
    </rPh>
    <rPh sb="15" eb="16">
      <t>ケン</t>
    </rPh>
    <rPh sb="18" eb="19">
      <t>キョウ</t>
    </rPh>
    <rPh sb="21" eb="23">
      <t>キョウギ</t>
    </rPh>
    <rPh sb="24" eb="26">
      <t>ヒツヨウ</t>
    </rPh>
    <phoneticPr fontId="3"/>
  </si>
  <si>
    <t>←すべての入力完了後、Ｂ列で「1」のみを選択してから印刷してください!!</t>
    <rPh sb="5" eb="7">
      <t>ニュウリョク</t>
    </rPh>
    <rPh sb="7" eb="9">
      <t>カンリョウ</t>
    </rPh>
    <rPh sb="9" eb="10">
      <t>ゴ</t>
    </rPh>
    <rPh sb="12" eb="13">
      <t>レツ</t>
    </rPh>
    <rPh sb="20" eb="22">
      <t>センタク</t>
    </rPh>
    <rPh sb="26" eb="28">
      <t>インサツ</t>
    </rPh>
    <phoneticPr fontId="3"/>
  </si>
  <si>
    <t>←すべての入力完了後、Ａ列で「1」のみを選択してから印刷してください!!</t>
    <phoneticPr fontId="3"/>
  </si>
  <si>
    <t>別　記</t>
    <rPh sb="0" eb="1">
      <t>ベツ</t>
    </rPh>
    <rPh sb="2" eb="3">
      <t>キ</t>
    </rPh>
    <phoneticPr fontId="3"/>
  </si>
  <si>
    <t>第１号様式</t>
    <rPh sb="0" eb="1">
      <t>ダイ</t>
    </rPh>
    <rPh sb="2" eb="5">
      <t>ゴウヨウシキ</t>
    </rPh>
    <phoneticPr fontId="3"/>
  </si>
  <si>
    <t>　公益財団法人山口県スポーツ協会会長　様</t>
    <rPh sb="1" eb="7">
      <t>コウエキザイダンホウジン</t>
    </rPh>
    <rPh sb="7" eb="10">
      <t>ヤマグチケン</t>
    </rPh>
    <rPh sb="14" eb="16">
      <t>キョウカイ</t>
    </rPh>
    <rPh sb="16" eb="18">
      <t>カイチョウ</t>
    </rPh>
    <rPh sb="19" eb="20">
      <t>サマ</t>
    </rPh>
    <phoneticPr fontId="3"/>
  </si>
  <si>
    <t>団体名</t>
    <rPh sb="0" eb="3">
      <t>ダンタイメイ</t>
    </rPh>
    <phoneticPr fontId="3"/>
  </si>
  <si>
    <t>代表者名</t>
    <rPh sb="0" eb="4">
      <t>ダイヒョウシャメイ</t>
    </rPh>
    <phoneticPr fontId="3"/>
  </si>
  <si>
    <t>　このことについて、公益財団法人山口県スポーツ協会競技スポーツ推進事業費補助金交付要綱第４条の規定に基づき、下記のとおり補助金を交付されるよう関係書類を添えて申請します。</t>
    <rPh sb="10" eb="16">
      <t>コウエキザイダンホウジン</t>
    </rPh>
    <rPh sb="16" eb="19">
      <t>ヤマグチケン</t>
    </rPh>
    <rPh sb="23" eb="25">
      <t>キョウカイ</t>
    </rPh>
    <rPh sb="25" eb="27">
      <t>キョウギ</t>
    </rPh>
    <rPh sb="31" eb="36">
      <t>スイシンジギョウヒ</t>
    </rPh>
    <rPh sb="36" eb="39">
      <t>ホジョキン</t>
    </rPh>
    <rPh sb="39" eb="43">
      <t>コウフヨウコウ</t>
    </rPh>
    <rPh sb="43" eb="44">
      <t>ダイ</t>
    </rPh>
    <rPh sb="45" eb="46">
      <t>ジョウ</t>
    </rPh>
    <rPh sb="47" eb="49">
      <t>キテイ</t>
    </rPh>
    <rPh sb="50" eb="51">
      <t>モト</t>
    </rPh>
    <rPh sb="54" eb="56">
      <t>カキ</t>
    </rPh>
    <rPh sb="60" eb="63">
      <t>ホジョキン</t>
    </rPh>
    <rPh sb="64" eb="66">
      <t>コウフ</t>
    </rPh>
    <rPh sb="71" eb="75">
      <t>カンケイショルイ</t>
    </rPh>
    <rPh sb="76" eb="77">
      <t>ソ</t>
    </rPh>
    <rPh sb="79" eb="81">
      <t>シンセイ</t>
    </rPh>
    <phoneticPr fontId="3"/>
  </si>
  <si>
    <t>記</t>
    <rPh sb="0" eb="1">
      <t>キ</t>
    </rPh>
    <phoneticPr fontId="3"/>
  </si>
  <si>
    <t>１　申請額　　金</t>
    <rPh sb="2" eb="5">
      <t>シンセイガク</t>
    </rPh>
    <rPh sb="7" eb="8">
      <t>キン</t>
    </rPh>
    <phoneticPr fontId="3"/>
  </si>
  <si>
    <t>円</t>
    <rPh sb="0" eb="1">
      <t>エン</t>
    </rPh>
    <phoneticPr fontId="3"/>
  </si>
  <si>
    <t>申請事業</t>
    <rPh sb="0" eb="4">
      <t>シンセイジギョウ</t>
    </rPh>
    <phoneticPr fontId="3"/>
  </si>
  <si>
    <t>補助金所要額</t>
    <rPh sb="0" eb="3">
      <t>ホジョキン</t>
    </rPh>
    <rPh sb="3" eb="6">
      <t>ショヨウガク</t>
    </rPh>
    <phoneticPr fontId="3"/>
  </si>
  <si>
    <t>２　添付書類</t>
    <rPh sb="2" eb="6">
      <t>テンプショルイ</t>
    </rPh>
    <phoneticPr fontId="3"/>
  </si>
  <si>
    <t>変更申請額</t>
    <rPh sb="0" eb="5">
      <t>ヘンコウシンセイガク</t>
    </rPh>
    <phoneticPr fontId="3"/>
  </si>
  <si>
    <t>既交付決定額</t>
    <rPh sb="0" eb="1">
      <t>キ</t>
    </rPh>
    <rPh sb="1" eb="6">
      <t>コウフケッテイガク</t>
    </rPh>
    <phoneticPr fontId="3"/>
  </si>
  <si>
    <t>第２号様式</t>
    <rPh sb="0" eb="1">
      <t>ダイ</t>
    </rPh>
    <rPh sb="2" eb="5">
      <t>ゴウヨウシキ</t>
    </rPh>
    <phoneticPr fontId="3"/>
  </si>
  <si>
    <t>１　変更交付申請額　　金</t>
    <rPh sb="2" eb="6">
      <t>ヘンコウコウフ</t>
    </rPh>
    <rPh sb="6" eb="9">
      <t>シンセイガク</t>
    </rPh>
    <rPh sb="11" eb="12">
      <t>キン</t>
    </rPh>
    <phoneticPr fontId="3"/>
  </si>
  <si>
    <t>３　変更の内容</t>
    <rPh sb="2" eb="4">
      <t>ヘンコウ</t>
    </rPh>
    <rPh sb="5" eb="7">
      <t>ナイヨウ</t>
    </rPh>
    <phoneticPr fontId="3"/>
  </si>
  <si>
    <t>４　変更の理由</t>
    <rPh sb="2" eb="4">
      <t>ヘンコウ</t>
    </rPh>
    <rPh sb="5" eb="7">
      <t>リユウ</t>
    </rPh>
    <phoneticPr fontId="3"/>
  </si>
  <si>
    <t>変更内容</t>
    <rPh sb="0" eb="4">
      <t>ヘンコウナイヨウ</t>
    </rPh>
    <phoneticPr fontId="3"/>
  </si>
  <si>
    <t>変更理由</t>
    <rPh sb="0" eb="2">
      <t>ヘンコウ</t>
    </rPh>
    <rPh sb="2" eb="4">
      <t>リユウ</t>
    </rPh>
    <phoneticPr fontId="3"/>
  </si>
  <si>
    <t>例①) 国スポ本大会（次期国スポ）に向けたチーム強化のため</t>
    <rPh sb="0" eb="1">
      <t>レイ</t>
    </rPh>
    <rPh sb="4" eb="5">
      <t>コク</t>
    </rPh>
    <rPh sb="7" eb="10">
      <t>ホンタイカイ</t>
    </rPh>
    <rPh sb="11" eb="13">
      <t>ジキ</t>
    </rPh>
    <rPh sb="13" eb="14">
      <t>コク</t>
    </rPh>
    <rPh sb="18" eb="19">
      <t>ム</t>
    </rPh>
    <rPh sb="24" eb="26">
      <t>キョウカ</t>
    </rPh>
    <phoneticPr fontId="3"/>
  </si>
  <si>
    <t>例②) 山口次世代コーチャーズ事業の減額</t>
    <rPh sb="0" eb="1">
      <t>レイ</t>
    </rPh>
    <rPh sb="4" eb="9">
      <t>ヤマグチジセダイ</t>
    </rPh>
    <rPh sb="15" eb="17">
      <t>ジギョウ</t>
    </rPh>
    <rPh sb="18" eb="20">
      <t>ゲンガク</t>
    </rPh>
    <phoneticPr fontId="3"/>
  </si>
  <si>
    <t>例②) 計画していた事業が中止となったため</t>
    <rPh sb="0" eb="1">
      <t>レイ</t>
    </rPh>
    <rPh sb="4" eb="6">
      <t>ケイカク</t>
    </rPh>
    <rPh sb="10" eb="12">
      <t>ジギョウ</t>
    </rPh>
    <rPh sb="13" eb="15">
      <t>チュウシ</t>
    </rPh>
    <phoneticPr fontId="3"/>
  </si>
  <si>
    <t>例①) チームやまぐちパワーアップ事業の増額</t>
    <rPh sb="0" eb="1">
      <t>レイ</t>
    </rPh>
    <rPh sb="17" eb="19">
      <t>ジギョウ</t>
    </rPh>
    <rPh sb="20" eb="22">
      <t>ゾウガク</t>
    </rPh>
    <phoneticPr fontId="3"/>
  </si>
  <si>
    <t>(内訳)</t>
    <rPh sb="1" eb="3">
      <t>ウチワケ</t>
    </rPh>
    <phoneticPr fontId="3"/>
  </si>
  <si>
    <t>(内訳)</t>
    <phoneticPr fontId="3"/>
  </si>
  <si>
    <t>(1) 事業計画書</t>
    <phoneticPr fontId="3"/>
  </si>
  <si>
    <t>(2) 収入支出予算書</t>
    <phoneticPr fontId="3"/>
  </si>
  <si>
    <t>(3) その他参考となる資料</t>
    <phoneticPr fontId="3"/>
  </si>
  <si>
    <t>第３号様式</t>
    <rPh sb="0" eb="1">
      <t>ダイ</t>
    </rPh>
    <rPh sb="2" eb="5">
      <t>ゴウヨウシキ</t>
    </rPh>
    <phoneticPr fontId="3"/>
  </si>
  <si>
    <t>１　補助金の精算額　　金</t>
    <rPh sb="2" eb="5">
      <t>ホジョキン</t>
    </rPh>
    <rPh sb="6" eb="8">
      <t>セイサン</t>
    </rPh>
    <rPh sb="11" eb="12">
      <t>キン</t>
    </rPh>
    <phoneticPr fontId="3"/>
  </si>
  <si>
    <t>報告事業</t>
    <rPh sb="0" eb="2">
      <t>ホウコク</t>
    </rPh>
    <rPh sb="2" eb="4">
      <t>ジギョウ</t>
    </rPh>
    <phoneticPr fontId="3"/>
  </si>
  <si>
    <t>(1) 実績報告書</t>
    <rPh sb="4" eb="8">
      <t>ジッセキホウコク</t>
    </rPh>
    <phoneticPr fontId="3"/>
  </si>
  <si>
    <t>(2) 収入支出決算書(又は見込書)</t>
    <rPh sb="8" eb="10">
      <t>ケッサン</t>
    </rPh>
    <rPh sb="12" eb="13">
      <t>マタ</t>
    </rPh>
    <rPh sb="14" eb="16">
      <t>ミコ</t>
    </rPh>
    <rPh sb="16" eb="17">
      <t>ショ</t>
    </rPh>
    <phoneticPr fontId="3"/>
  </si>
  <si>
    <t>第４号様式</t>
    <rPh sb="0" eb="1">
      <t>ダイ</t>
    </rPh>
    <rPh sb="2" eb="5">
      <t>ゴウヨウシキ</t>
    </rPh>
    <phoneticPr fontId="3"/>
  </si>
  <si>
    <t>請　　求　　書</t>
    <rPh sb="0" eb="1">
      <t>ショウ</t>
    </rPh>
    <rPh sb="3" eb="4">
      <t>モトム</t>
    </rPh>
    <rPh sb="6" eb="7">
      <t>ショ</t>
    </rPh>
    <phoneticPr fontId="3"/>
  </si>
  <si>
    <t>一金</t>
    <rPh sb="0" eb="2">
      <t>イチキン</t>
    </rPh>
    <phoneticPr fontId="3"/>
  </si>
  <si>
    <t>円也</t>
    <rPh sb="0" eb="1">
      <t>エン</t>
    </rPh>
    <rPh sb="1" eb="2">
      <t>ナリ</t>
    </rPh>
    <phoneticPr fontId="3"/>
  </si>
  <si>
    <t>　以上のとおり請求する。</t>
    <rPh sb="1" eb="3">
      <t>イジョウ</t>
    </rPh>
    <rPh sb="7" eb="9">
      <t>セイキュウ</t>
    </rPh>
    <phoneticPr fontId="3"/>
  </si>
  <si>
    <t>月</t>
    <rPh sb="0" eb="1">
      <t>ガツ</t>
    </rPh>
    <phoneticPr fontId="3"/>
  </si>
  <si>
    <t>日</t>
    <rPh sb="0" eb="1">
      <t>ニチ</t>
    </rPh>
    <phoneticPr fontId="3"/>
  </si>
  <si>
    <t>公益財団法人山口県スポーツ協会</t>
    <rPh sb="0" eb="4">
      <t>コウエキザイダン</t>
    </rPh>
    <rPh sb="4" eb="6">
      <t>ホウジン</t>
    </rPh>
    <rPh sb="6" eb="9">
      <t>ヤマグチケン</t>
    </rPh>
    <rPh sb="13" eb="15">
      <t>キョウカイ</t>
    </rPh>
    <phoneticPr fontId="3"/>
  </si>
  <si>
    <t>　会長　　村岡　嗣政　　様</t>
    <rPh sb="1" eb="2">
      <t>カイ</t>
    </rPh>
    <rPh sb="2" eb="3">
      <t>ナガ</t>
    </rPh>
    <rPh sb="5" eb="6">
      <t>ムラ</t>
    </rPh>
    <rPh sb="6" eb="7">
      <t>オカ</t>
    </rPh>
    <rPh sb="8" eb="9">
      <t>シ</t>
    </rPh>
    <rPh sb="9" eb="10">
      <t>セイ</t>
    </rPh>
    <rPh sb="12" eb="13">
      <t>サマ</t>
    </rPh>
    <phoneticPr fontId="3"/>
  </si>
  <si>
    <t>交付決定額</t>
    <rPh sb="0" eb="5">
      <t>コウフケッテイガク</t>
    </rPh>
    <phoneticPr fontId="3"/>
  </si>
  <si>
    <t>今回請求額</t>
    <rPh sb="0" eb="5">
      <t>コンカイセイキュウガク</t>
    </rPh>
    <phoneticPr fontId="3"/>
  </si>
  <si>
    <t>支出区分</t>
    <rPh sb="0" eb="4">
      <t>シシュツクブン</t>
    </rPh>
    <phoneticPr fontId="3"/>
  </si>
  <si>
    <t>摘要</t>
    <rPh sb="0" eb="2">
      <t>テキヨウ</t>
    </rPh>
    <phoneticPr fontId="3"/>
  </si>
  <si>
    <t>前回までの
受領額</t>
    <rPh sb="0" eb="2">
      <t>ゼンカイ</t>
    </rPh>
    <rPh sb="6" eb="9">
      <t>ジュリョウガク</t>
    </rPh>
    <phoneticPr fontId="3"/>
  </si>
  <si>
    <t>委任状提出</t>
    <rPh sb="0" eb="3">
      <t>イニンジョウ</t>
    </rPh>
    <rPh sb="3" eb="5">
      <t>テイシュツ</t>
    </rPh>
    <phoneticPr fontId="3"/>
  </si>
  <si>
    <t>別　紙</t>
    <rPh sb="0" eb="1">
      <t>ベツ</t>
    </rPh>
    <rPh sb="2" eb="3">
      <t>シ</t>
    </rPh>
    <phoneticPr fontId="3"/>
  </si>
  <si>
    <t>委　　任　　状</t>
    <rPh sb="0" eb="1">
      <t>イ</t>
    </rPh>
    <rPh sb="3" eb="4">
      <t>ニン</t>
    </rPh>
    <rPh sb="6" eb="7">
      <t>ジョウ</t>
    </rPh>
    <phoneticPr fontId="3"/>
  </si>
  <si>
    <t>住所</t>
    <rPh sb="0" eb="2">
      <t>ジュウショ</t>
    </rPh>
    <phoneticPr fontId="3"/>
  </si>
  <si>
    <t>氏名</t>
    <rPh sb="0" eb="2">
      <t>シメイ</t>
    </rPh>
    <phoneticPr fontId="3"/>
  </si>
  <si>
    <t>(受任者)</t>
    <rPh sb="1" eb="4">
      <t>ジュニンシャ</t>
    </rPh>
    <phoneticPr fontId="3"/>
  </si>
  <si>
    <t>会長名</t>
    <rPh sb="0" eb="3">
      <t>カイチョウメイ</t>
    </rPh>
    <phoneticPr fontId="3"/>
  </si>
  <si>
    <t>自署又は押印をお願いします</t>
    <rPh sb="0" eb="2">
      <t>ジショ</t>
    </rPh>
    <rPh sb="2" eb="3">
      <t>マタ</t>
    </rPh>
    <rPh sb="4" eb="6">
      <t>オウイン</t>
    </rPh>
    <rPh sb="8" eb="9">
      <t>ネガ</t>
    </rPh>
    <phoneticPr fontId="3"/>
  </si>
  <si>
    <t>事業名</t>
    <rPh sb="0" eb="2">
      <t>ジギョウ</t>
    </rPh>
    <rPh sb="2" eb="3">
      <t>メイ</t>
    </rPh>
    <phoneticPr fontId="3"/>
  </si>
  <si>
    <t>事業番号</t>
    <rPh sb="0" eb="2">
      <t>ジギョウ</t>
    </rPh>
    <rPh sb="2" eb="4">
      <t>バンゴウ</t>
    </rPh>
    <phoneticPr fontId="3"/>
  </si>
  <si>
    <t>品名</t>
    <rPh sb="0" eb="2">
      <t>ヒンメイ</t>
    </rPh>
    <phoneticPr fontId="3"/>
  </si>
  <si>
    <t>規格</t>
    <rPh sb="0" eb="2">
      <t>キカク</t>
    </rPh>
    <phoneticPr fontId="3"/>
  </si>
  <si>
    <t>数量</t>
    <rPh sb="0" eb="2">
      <t>スウリョウ</t>
    </rPh>
    <phoneticPr fontId="3"/>
  </si>
  <si>
    <t>備品</t>
    <rPh sb="0" eb="2">
      <t>ビヒン</t>
    </rPh>
    <phoneticPr fontId="3"/>
  </si>
  <si>
    <t>納品業者</t>
    <rPh sb="0" eb="4">
      <t>ノウヒンギョウシャ</t>
    </rPh>
    <phoneticPr fontId="3"/>
  </si>
  <si>
    <t>納入場所</t>
    <rPh sb="0" eb="4">
      <t>ノウニュウバショ</t>
    </rPh>
    <phoneticPr fontId="3"/>
  </si>
  <si>
    <t>納期</t>
    <rPh sb="0" eb="2">
      <t>ノウキ</t>
    </rPh>
    <phoneticPr fontId="3"/>
  </si>
  <si>
    <t>整備理由</t>
    <rPh sb="0" eb="4">
      <t>セイビリユウ</t>
    </rPh>
    <phoneticPr fontId="3"/>
  </si>
  <si>
    <t>要望理由</t>
    <rPh sb="0" eb="2">
      <t>ヨウボウ</t>
    </rPh>
    <rPh sb="2" eb="4">
      <t>リユウ</t>
    </rPh>
    <phoneticPr fontId="3"/>
  </si>
  <si>
    <t>要望</t>
    <rPh sb="0" eb="2">
      <t>ヨウボウ</t>
    </rPh>
    <phoneticPr fontId="3"/>
  </si>
  <si>
    <t>内容</t>
    <rPh sb="0" eb="2">
      <t>ナイヨウ</t>
    </rPh>
    <phoneticPr fontId="3"/>
  </si>
  <si>
    <t>目的</t>
    <rPh sb="0" eb="2">
      <t>モクテキ</t>
    </rPh>
    <phoneticPr fontId="3"/>
  </si>
  <si>
    <t>支出時期</t>
    <rPh sb="0" eb="4">
      <t>シシュツジキ</t>
    </rPh>
    <phoneticPr fontId="3"/>
  </si>
  <si>
    <t>支出場所</t>
    <rPh sb="0" eb="4">
      <t>シシュツバショ</t>
    </rPh>
    <phoneticPr fontId="3"/>
  </si>
  <si>
    <t>支出相手</t>
    <rPh sb="0" eb="2">
      <t>シシュツ</t>
    </rPh>
    <rPh sb="2" eb="4">
      <t>アイテ</t>
    </rPh>
    <phoneticPr fontId="3"/>
  </si>
  <si>
    <t>競技・練習用具等整備　協議書</t>
    <rPh sb="11" eb="14">
      <t>キョウギショ</t>
    </rPh>
    <phoneticPr fontId="3"/>
  </si>
  <si>
    <t>講師</t>
    <rPh sb="0" eb="2">
      <t>コウシ</t>
    </rPh>
    <phoneticPr fontId="3"/>
  </si>
  <si>
    <t>事 業 名</t>
    <rPh sb="0" eb="1">
      <t>コト</t>
    </rPh>
    <rPh sb="2" eb="3">
      <t>ゴウ</t>
    </rPh>
    <rPh sb="4" eb="5">
      <t>メイ</t>
    </rPh>
    <phoneticPr fontId="3"/>
  </si>
  <si>
    <t>場　　所</t>
    <rPh sb="0" eb="1">
      <t>バ</t>
    </rPh>
    <rPh sb="3" eb="4">
      <t>ショ</t>
    </rPh>
    <phoneticPr fontId="3"/>
  </si>
  <si>
    <t>概　　要</t>
    <rPh sb="0" eb="1">
      <t>ガイ</t>
    </rPh>
    <rPh sb="3" eb="4">
      <t>ヨウ</t>
    </rPh>
    <phoneticPr fontId="3"/>
  </si>
  <si>
    <t>謝金</t>
    <rPh sb="0" eb="2">
      <t>シャキン</t>
    </rPh>
    <phoneticPr fontId="3"/>
  </si>
  <si>
    <t>総支給額</t>
    <rPh sb="0" eb="4">
      <t>ソウシキュウガク</t>
    </rPh>
    <phoneticPr fontId="3"/>
  </si>
  <si>
    <t>源泉徴収額</t>
    <rPh sb="0" eb="5">
      <t>ゲンセンチョウシュウガク</t>
    </rPh>
    <phoneticPr fontId="3"/>
  </si>
  <si>
    <t>現支給額</t>
    <rPh sb="0" eb="1">
      <t>ゲン</t>
    </rPh>
    <rPh sb="1" eb="4">
      <t>シキュウガク</t>
    </rPh>
    <phoneticPr fontId="3"/>
  </si>
  <si>
    <t>日　　時</t>
    <rPh sb="0" eb="1">
      <t>ニチ</t>
    </rPh>
    <rPh sb="3" eb="4">
      <t>トキ</t>
    </rPh>
    <phoneticPr fontId="3"/>
  </si>
  <si>
    <t>～</t>
    <phoneticPr fontId="3"/>
  </si>
  <si>
    <t xml:space="preserve"> 上記のとおり領収しました。</t>
    <rPh sb="1" eb="3">
      <t>ジョウキ</t>
    </rPh>
    <rPh sb="7" eb="9">
      <t>リョウシュウ</t>
    </rPh>
    <phoneticPr fontId="3"/>
  </si>
  <si>
    <t xml:space="preserve"> 令和</t>
    <rPh sb="1" eb="3">
      <t>レイワ</t>
    </rPh>
    <phoneticPr fontId="3"/>
  </si>
  <si>
    <t>(住所)</t>
    <rPh sb="1" eb="3">
      <t>ジュウショ</t>
    </rPh>
    <phoneticPr fontId="3"/>
  </si>
  <si>
    <t>(氏名)</t>
    <rPh sb="1" eb="3">
      <t>シメイ</t>
    </rPh>
    <phoneticPr fontId="3"/>
  </si>
  <si>
    <t>(自署又は押印)</t>
    <rPh sb="1" eb="3">
      <t>ジショ</t>
    </rPh>
    <rPh sb="3" eb="4">
      <t>マタ</t>
    </rPh>
    <rPh sb="5" eb="7">
      <t>オウイン</t>
    </rPh>
    <phoneticPr fontId="3"/>
  </si>
  <si>
    <t>謝　　金　　等　　領　　収　　書</t>
    <rPh sb="0" eb="1">
      <t>シャ</t>
    </rPh>
    <rPh sb="3" eb="4">
      <t>キン</t>
    </rPh>
    <rPh sb="6" eb="7">
      <t>トウ</t>
    </rPh>
    <rPh sb="9" eb="10">
      <t>リョウ</t>
    </rPh>
    <rPh sb="12" eb="13">
      <t>オサム</t>
    </rPh>
    <rPh sb="15" eb="16">
      <t>ショ</t>
    </rPh>
    <phoneticPr fontId="3"/>
  </si>
  <si>
    <t>活動内容等</t>
    <rPh sb="0" eb="2">
      <t>カツドウ</t>
    </rPh>
    <rPh sb="2" eb="4">
      <t>ナイヨウ</t>
    </rPh>
    <rPh sb="4" eb="5">
      <t>トウ</t>
    </rPh>
    <phoneticPr fontId="3"/>
  </si>
  <si>
    <t>発着地</t>
    <rPh sb="0" eb="3">
      <t>ハッチャクチ</t>
    </rPh>
    <phoneticPr fontId="3"/>
  </si>
  <si>
    <t>活動年月日</t>
    <rPh sb="0" eb="2">
      <t>カツドウ</t>
    </rPh>
    <rPh sb="2" eb="5">
      <t>ネンガッピ</t>
    </rPh>
    <phoneticPr fontId="3"/>
  </si>
  <si>
    <t>旅費支給額
(個人車両使用)</t>
    <rPh sb="0" eb="5">
      <t>リョヒシキュウガク</t>
    </rPh>
    <rPh sb="7" eb="11">
      <t>コジンシャリョウ</t>
    </rPh>
    <rPh sb="11" eb="13">
      <t>シヨウ</t>
    </rPh>
    <phoneticPr fontId="3"/>
  </si>
  <si>
    <t>自署又は押印</t>
    <rPh sb="0" eb="2">
      <t>ジショ</t>
    </rPh>
    <rPh sb="2" eb="3">
      <t>マタ</t>
    </rPh>
    <rPh sb="4" eb="6">
      <t>オウイン</t>
    </rPh>
    <phoneticPr fontId="3"/>
  </si>
  <si>
    <t>請求</t>
    <rPh sb="0" eb="2">
      <t>セイキュウ</t>
    </rPh>
    <phoneticPr fontId="3"/>
  </si>
  <si>
    <t>領収</t>
    <rPh sb="0" eb="2">
      <t>リョウシュウ</t>
    </rPh>
    <phoneticPr fontId="3"/>
  </si>
  <si>
    <t>km＝</t>
    <phoneticPr fontId="3"/>
  </si>
  <si>
    <t>活動場所</t>
    <rPh sb="0" eb="4">
      <t>カツドウバショ</t>
    </rPh>
    <phoneticPr fontId="3"/>
  </si>
  <si>
    <t>旅費(運賃)請求・領収書</t>
    <rPh sb="0" eb="2">
      <t>リョヒ</t>
    </rPh>
    <rPh sb="3" eb="5">
      <t>ウンチン</t>
    </rPh>
    <rPh sb="6" eb="8">
      <t>セイキュウ</t>
    </rPh>
    <rPh sb="9" eb="12">
      <t>リョウシュウショ</t>
    </rPh>
    <phoneticPr fontId="3"/>
  </si>
  <si>
    <t>事 業 名</t>
    <rPh sb="0" eb="1">
      <t>コト</t>
    </rPh>
    <rPh sb="2" eb="3">
      <t>ゴウ</t>
    </rPh>
    <rPh sb="4" eb="5">
      <t>ナ</t>
    </rPh>
    <phoneticPr fontId="3"/>
  </si>
  <si>
    <t>費　　目</t>
    <rPh sb="0" eb="1">
      <t>ヒ</t>
    </rPh>
    <rPh sb="3" eb="4">
      <t>メ</t>
    </rPh>
    <phoneticPr fontId="3"/>
  </si>
  <si>
    <t>内 訳 等</t>
    <rPh sb="0" eb="1">
      <t>ウチ</t>
    </rPh>
    <rPh sb="2" eb="3">
      <t>ワケ</t>
    </rPh>
    <rPh sb="4" eb="5">
      <t>トウ</t>
    </rPh>
    <phoneticPr fontId="3"/>
  </si>
  <si>
    <t>項　　目</t>
    <rPh sb="0" eb="1">
      <t>コウ</t>
    </rPh>
    <rPh sb="3" eb="4">
      <t>メ</t>
    </rPh>
    <phoneticPr fontId="3"/>
  </si>
  <si>
    <t>領収書添付台紙</t>
    <rPh sb="0" eb="3">
      <t>リョウシュウショ</t>
    </rPh>
    <rPh sb="3" eb="7">
      <t>テンプダイシ</t>
    </rPh>
    <phoneticPr fontId="3"/>
  </si>
  <si>
    <t>研修報告書</t>
    <rPh sb="0" eb="2">
      <t>ケンシュウ</t>
    </rPh>
    <rPh sb="2" eb="5">
      <t>ホウコクショ</t>
    </rPh>
    <phoneticPr fontId="3"/>
  </si>
  <si>
    <t>研修の感想</t>
    <rPh sb="0" eb="2">
      <t>ケンシュウ</t>
    </rPh>
    <rPh sb="3" eb="5">
      <t>カンソウ</t>
    </rPh>
    <phoneticPr fontId="3"/>
  </si>
  <si>
    <r>
      <t xml:space="preserve">研修テーマ
に関する
自身の課題
</t>
    </r>
    <r>
      <rPr>
        <sz val="8"/>
        <color theme="1"/>
        <rFont val="ＭＳ 明朝"/>
        <family val="1"/>
        <charset val="128"/>
      </rPr>
      <t>※研修前に記載</t>
    </r>
    <rPh sb="0" eb="2">
      <t>ケンシュウ</t>
    </rPh>
    <rPh sb="7" eb="8">
      <t>カン</t>
    </rPh>
    <rPh sb="11" eb="13">
      <t>ジシン</t>
    </rPh>
    <rPh sb="14" eb="16">
      <t>カダイ</t>
    </rPh>
    <rPh sb="18" eb="21">
      <t>ケンシュウマエ</t>
    </rPh>
    <rPh sb="22" eb="24">
      <t>キサイ</t>
    </rPh>
    <phoneticPr fontId="3"/>
  </si>
  <si>
    <t>研修テーマ</t>
    <rPh sb="0" eb="2">
      <t>ケンシュウ</t>
    </rPh>
    <phoneticPr fontId="3"/>
  </si>
  <si>
    <t>研修による
上記課題
の解決状況</t>
    <rPh sb="0" eb="2">
      <t>ケンシュウ</t>
    </rPh>
    <rPh sb="6" eb="8">
      <t>ジョウキ</t>
    </rPh>
    <rPh sb="8" eb="10">
      <t>カダイ</t>
    </rPh>
    <rPh sb="12" eb="14">
      <t>カイケツ</t>
    </rPh>
    <rPh sb="14" eb="16">
      <t>ジョウキョウ</t>
    </rPh>
    <phoneticPr fontId="3"/>
  </si>
  <si>
    <t>研修受講者</t>
    <rPh sb="0" eb="5">
      <t>ケンシュウジュコウシャ</t>
    </rPh>
    <phoneticPr fontId="3"/>
  </si>
  <si>
    <t>研修内容を
活かした
今後の取組</t>
    <rPh sb="0" eb="2">
      <t>ケンシュウ</t>
    </rPh>
    <rPh sb="2" eb="4">
      <t>ナイヨウ</t>
    </rPh>
    <rPh sb="6" eb="7">
      <t>イ</t>
    </rPh>
    <rPh sb="11" eb="13">
      <t>コンゴ</t>
    </rPh>
    <rPh sb="14" eb="16">
      <t>トリクミ</t>
    </rPh>
    <phoneticPr fontId="3"/>
  </si>
  <si>
    <t>その他の
研修の成果</t>
    <rPh sb="2" eb="3">
      <t>ホカ</t>
    </rPh>
    <rPh sb="5" eb="7">
      <t>ケンシュウ</t>
    </rPh>
    <rPh sb="8" eb="10">
      <t>セイカ</t>
    </rPh>
    <phoneticPr fontId="3"/>
  </si>
  <si>
    <t>対象事業</t>
    <rPh sb="0" eb="4">
      <t>タイショウジギョウ</t>
    </rPh>
    <phoneticPr fontId="3"/>
  </si>
  <si>
    <t>※ 必要に応じて行を追加・削除するなど行幅を調整して作成すること</t>
    <rPh sb="2" eb="4">
      <t>ヒツヨウ</t>
    </rPh>
    <rPh sb="5" eb="6">
      <t>オウ</t>
    </rPh>
    <rPh sb="8" eb="9">
      <t>ギョウ</t>
    </rPh>
    <rPh sb="10" eb="12">
      <t>ツイカ</t>
    </rPh>
    <rPh sb="13" eb="15">
      <t>サクジョ</t>
    </rPh>
    <rPh sb="19" eb="21">
      <t>ギョウハバ</t>
    </rPh>
    <rPh sb="22" eb="24">
      <t>チョウセイ</t>
    </rPh>
    <rPh sb="26" eb="28">
      <t>サクセイ</t>
    </rPh>
    <phoneticPr fontId="3"/>
  </si>
  <si>
    <t>競技名</t>
    <rPh sb="0" eb="2">
      <t>キョウギ</t>
    </rPh>
    <rPh sb="2" eb="3">
      <t>メイ</t>
    </rPh>
    <phoneticPr fontId="3"/>
  </si>
  <si>
    <t>宿泊手当請求・領収書</t>
    <rPh sb="0" eb="4">
      <t>シュクハクテアテ</t>
    </rPh>
    <rPh sb="4" eb="6">
      <t>セイキュウ</t>
    </rPh>
    <rPh sb="7" eb="10">
      <t>リョウシュウショ</t>
    </rPh>
    <phoneticPr fontId="3"/>
  </si>
  <si>
    <t>宿泊先</t>
    <rPh sb="0" eb="3">
      <t>シュクハクサキ</t>
    </rPh>
    <phoneticPr fontId="3"/>
  </si>
  <si>
    <r>
      <t xml:space="preserve">宿泊手当支給額
</t>
    </r>
    <r>
      <rPr>
        <sz val="10"/>
        <color theme="1"/>
        <rFont val="ＭＳ 明朝"/>
        <family val="1"/>
        <charset val="128"/>
      </rPr>
      <t>(上限額①2,400円②1,600円③800円)</t>
    </r>
    <rPh sb="0" eb="4">
      <t>シュクハクテアテ</t>
    </rPh>
    <rPh sb="4" eb="6">
      <t>シキュウ</t>
    </rPh>
    <rPh sb="6" eb="7">
      <t>ガク</t>
    </rPh>
    <rPh sb="9" eb="12">
      <t>ジョウゲンガク</t>
    </rPh>
    <rPh sb="18" eb="19">
      <t>エン</t>
    </rPh>
    <rPh sb="25" eb="26">
      <t>エン</t>
    </rPh>
    <rPh sb="30" eb="31">
      <t>エン</t>
    </rPh>
    <phoneticPr fontId="3"/>
  </si>
  <si>
    <t>下記預金口座に振り替えてください。</t>
    <rPh sb="0" eb="2">
      <t>カキ</t>
    </rPh>
    <rPh sb="2" eb="4">
      <t>ヨキン</t>
    </rPh>
    <rPh sb="4" eb="6">
      <t>コウザ</t>
    </rPh>
    <rPh sb="7" eb="8">
      <t>フ</t>
    </rPh>
    <rPh sb="9" eb="10">
      <t>カ</t>
    </rPh>
    <phoneticPr fontId="3"/>
  </si>
  <si>
    <t>種別や種目ごとに複数ファイルに分けて作成される場合は、以下に内訳を入力してください。</t>
    <rPh sb="0" eb="2">
      <t>シュベツ</t>
    </rPh>
    <rPh sb="3" eb="5">
      <t>シュモク</t>
    </rPh>
    <rPh sb="8" eb="10">
      <t>フクスウ</t>
    </rPh>
    <rPh sb="15" eb="16">
      <t>ワ</t>
    </rPh>
    <rPh sb="18" eb="20">
      <t>サクセイ</t>
    </rPh>
    <rPh sb="23" eb="25">
      <t>バアイ</t>
    </rPh>
    <rPh sb="27" eb="29">
      <t>イカ</t>
    </rPh>
    <rPh sb="30" eb="32">
      <t>ウチワケ</t>
    </rPh>
    <rPh sb="33" eb="35">
      <t>ニュウリョク</t>
    </rPh>
    <phoneticPr fontId="3"/>
  </si>
  <si>
    <t>内訳①本体</t>
    <rPh sb="0" eb="2">
      <t>ウチワケ</t>
    </rPh>
    <rPh sb="3" eb="5">
      <t>ホンタイ</t>
    </rPh>
    <phoneticPr fontId="3"/>
  </si>
  <si>
    <t>内訳②</t>
    <rPh sb="0" eb="2">
      <t>ウチワケ</t>
    </rPh>
    <phoneticPr fontId="3"/>
  </si>
  <si>
    <t>内訳③</t>
    <rPh sb="0" eb="2">
      <t>ウチワケ</t>
    </rPh>
    <phoneticPr fontId="3"/>
  </si>
  <si>
    <t>内訳④</t>
    <rPh sb="0" eb="2">
      <t>ウチワケ</t>
    </rPh>
    <phoneticPr fontId="3"/>
  </si>
  <si>
    <t>内訳⑤</t>
    <rPh sb="0" eb="2">
      <t>ウチワケ</t>
    </rPh>
    <phoneticPr fontId="3"/>
  </si>
  <si>
    <t>←種別・種目等の内訳区分を入力</t>
    <rPh sb="1" eb="3">
      <t>シュベツ</t>
    </rPh>
    <rPh sb="4" eb="6">
      <t>シュモク</t>
    </rPh>
    <rPh sb="6" eb="7">
      <t>トウ</t>
    </rPh>
    <rPh sb="8" eb="10">
      <t>ウチワケ</t>
    </rPh>
    <rPh sb="10" eb="12">
      <t>クブン</t>
    </rPh>
    <rPh sb="13" eb="15">
      <t>ニュウリョク</t>
    </rPh>
    <phoneticPr fontId="3"/>
  </si>
  <si>
    <t>↑</t>
    <phoneticPr fontId="3"/>
  </si>
  <si>
    <t>本ファイル分を自動集計</t>
    <phoneticPr fontId="3"/>
  </si>
  <si>
    <t>陸上競技</t>
  </si>
  <si>
    <t>競技</t>
    <rPh sb="0" eb="2">
      <t>キョウギ</t>
    </rPh>
    <phoneticPr fontId="3"/>
  </si>
  <si>
    <t>水泳</t>
  </si>
  <si>
    <t>サッカー</t>
  </si>
  <si>
    <t>テニス</t>
  </si>
  <si>
    <t>ローイング</t>
  </si>
  <si>
    <t>ホッケー</t>
  </si>
  <si>
    <t>ボクシング</t>
  </si>
  <si>
    <t>バレーボール</t>
  </si>
  <si>
    <t>体操</t>
  </si>
  <si>
    <t>バスケットボール</t>
  </si>
  <si>
    <t>レスリング</t>
  </si>
  <si>
    <t>セーリング</t>
  </si>
  <si>
    <t>ウエイトリフティング</t>
  </si>
  <si>
    <t>ハンドボール</t>
  </si>
  <si>
    <t>自転車</t>
  </si>
  <si>
    <t>ソフトテニス</t>
  </si>
  <si>
    <t>卓球</t>
  </si>
  <si>
    <t>軟式野球</t>
  </si>
  <si>
    <t>相撲</t>
  </si>
  <si>
    <t>馬術</t>
  </si>
  <si>
    <t>フェンシング</t>
  </si>
  <si>
    <t>柔道</t>
  </si>
  <si>
    <t>ソフトボール</t>
  </si>
  <si>
    <t>バドミントン</t>
  </si>
  <si>
    <t>弓道</t>
  </si>
  <si>
    <t>ライフル射撃</t>
  </si>
  <si>
    <t>剣道</t>
  </si>
  <si>
    <t>ラグビーフットボール</t>
  </si>
  <si>
    <t>スポーツクライミング</t>
  </si>
  <si>
    <t>カヌー</t>
  </si>
  <si>
    <t>アーチェリー</t>
  </si>
  <si>
    <t>空手道</t>
  </si>
  <si>
    <t>銃剣道</t>
  </si>
  <si>
    <t>クレー射撃</t>
  </si>
  <si>
    <t>なぎなた</t>
  </si>
  <si>
    <t>ボウリング</t>
  </si>
  <si>
    <t>ゴルフ</t>
  </si>
  <si>
    <t>トライアスロン</t>
  </si>
  <si>
    <t>スキー</t>
  </si>
  <si>
    <t>スケート</t>
  </si>
  <si>
    <t>アイスホッケー</t>
  </si>
  <si>
    <t>　① 素泊まり
　② １食付
　③ ２食付</t>
    <rPh sb="3" eb="5">
      <t>スド</t>
    </rPh>
    <rPh sb="12" eb="14">
      <t>ショクツ</t>
    </rPh>
    <rPh sb="19" eb="21">
      <t>ショクツ</t>
    </rPh>
    <phoneticPr fontId="3"/>
  </si>
  <si>
    <t>その他経費　協議書</t>
    <rPh sb="3" eb="5">
      <t>ケイヒ</t>
    </rPh>
    <rPh sb="6" eb="9">
      <t>キョウギショ</t>
    </rPh>
    <phoneticPr fontId="3"/>
  </si>
  <si>
    <t>(委任者)</t>
    <rPh sb="1" eb="3">
      <t>イニン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</si>
</sst>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411]ge\.m\.d;@"/>
    <numFmt numFmtId="177" formatCode="&quot;第&quot;@&quot;号&quot;"/>
    <numFmt numFmtId="178" formatCode="#,##0;&quot;△ &quot;#,##0"/>
    <numFmt numFmtId="179" formatCode="#,##0&quot;円&quot;;[Red]\-#,##0&quot;円&quot;"/>
    <numFmt numFmtId="180" formatCode="#,###,###&quot;円&quot;"/>
    <numFmt numFmtId="181" formatCode="h:mm;@"/>
    <numFmt numFmtId="182" formatCode="##&quot;円×&quot;"/>
    <numFmt numFmtId="183" formatCode="#,##0.0;&quot;△ &quot;#,##0.0"/>
  </numFmts>
  <fonts count="19">
    <font>
      <sz val="11"/>
      <color theme="1"/>
      <name val="游ゴシック"/>
      <family val="2"/>
      <charset val="128"/>
      <scheme val="minor"/>
    </font>
    <font>
      <sz val="11"/>
      <color theme="1"/>
      <name val="游ゴシック"/>
      <family val="2"/>
      <charset val="128"/>
      <scheme val="minor"/>
    </font>
    <font>
      <sz val="12"/>
      <color theme="1"/>
      <name val="ＭＳ 明朝"/>
      <family val="1"/>
      <charset val="128"/>
    </font>
    <font>
      <sz val="6"/>
      <name val="游ゴシック"/>
      <family val="2"/>
      <charset val="128"/>
      <scheme val="minor"/>
    </font>
    <font>
      <sz val="12"/>
      <color theme="1"/>
      <name val="ＭＳ ゴシック"/>
      <family val="3"/>
      <charset val="128"/>
    </font>
    <font>
      <sz val="12"/>
      <color rgb="FFFFFF00"/>
      <name val="ＭＳ 明朝"/>
      <family val="1"/>
      <charset val="128"/>
    </font>
    <font>
      <sz val="10"/>
      <color theme="1"/>
      <name val="ＭＳ 明朝"/>
      <family val="1"/>
      <charset val="128"/>
    </font>
    <font>
      <sz val="12"/>
      <color rgb="FFFF0000"/>
      <name val="ＭＳ 明朝"/>
      <family val="1"/>
      <charset val="128"/>
    </font>
    <font>
      <sz val="6"/>
      <color theme="1"/>
      <name val="ＭＳ 明朝"/>
      <family val="1"/>
      <charset val="128"/>
    </font>
    <font>
      <sz val="12"/>
      <name val="ＭＳ 明朝"/>
      <family val="1"/>
      <charset val="128"/>
    </font>
    <font>
      <sz val="11"/>
      <color theme="1"/>
      <name val="ＭＳ 明朝"/>
      <family val="1"/>
      <charset val="128"/>
    </font>
    <font>
      <sz val="9"/>
      <color indexed="81"/>
      <name val="MS P ゴシック"/>
      <family val="3"/>
      <charset val="128"/>
    </font>
    <font>
      <sz val="9"/>
      <color theme="1"/>
      <name val="ＭＳ Ｐゴシック"/>
      <family val="3"/>
      <charset val="128"/>
    </font>
    <font>
      <sz val="7"/>
      <color theme="1"/>
      <name val="ＭＳ 明朝"/>
      <family val="1"/>
      <charset val="128"/>
    </font>
    <font>
      <sz val="9"/>
      <color theme="1"/>
      <name val="ＭＳ 明朝"/>
      <family val="1"/>
      <charset val="128"/>
    </font>
    <font>
      <sz val="22"/>
      <color theme="1"/>
      <name val="ＭＳ ゴシック"/>
      <family val="3"/>
      <charset val="128"/>
    </font>
    <font>
      <sz val="16"/>
      <color theme="1"/>
      <name val="ＭＳ 明朝"/>
      <family val="1"/>
      <charset val="128"/>
    </font>
    <font>
      <sz val="16"/>
      <color theme="1"/>
      <name val="ＭＳ ゴシック"/>
      <family val="3"/>
      <charset val="128"/>
    </font>
    <font>
      <sz val="8"/>
      <color theme="1"/>
      <name val="ＭＳ 明朝"/>
      <family val="1"/>
      <charset val="128"/>
    </font>
  </fonts>
  <fills count="4">
    <fill>
      <patternFill patternType="none"/>
    </fill>
    <fill>
      <patternFill patternType="gray125"/>
    </fill>
    <fill>
      <patternFill patternType="solid">
        <fgColor rgb="FFFFFF00"/>
        <bgColor indexed="64"/>
      </patternFill>
    </fill>
    <fill>
      <patternFill patternType="solid">
        <fgColor theme="0" tint="-0.49998474074526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hair">
        <color indexed="64"/>
      </bottom>
      <diagonal/>
    </border>
    <border>
      <left style="medium">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491">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lignment vertical="center"/>
    </xf>
    <xf numFmtId="0" fontId="2" fillId="0" borderId="2" xfId="0" applyFont="1" applyBorder="1" applyAlignment="1">
      <alignment horizontal="center" vertical="center"/>
    </xf>
    <xf numFmtId="0" fontId="2" fillId="0" borderId="2" xfId="0" applyFont="1" applyBorder="1">
      <alignment vertical="center"/>
    </xf>
    <xf numFmtId="0" fontId="2" fillId="0" borderId="3" xfId="0" applyFont="1" applyBorder="1" applyAlignment="1">
      <alignment horizontal="center" vertical="center"/>
    </xf>
    <xf numFmtId="0" fontId="2" fillId="0" borderId="3" xfId="0" applyFont="1" applyBorder="1">
      <alignment vertical="center"/>
    </xf>
    <xf numFmtId="0" fontId="2" fillId="0" borderId="4" xfId="0" applyFont="1" applyBorder="1" applyAlignment="1">
      <alignment horizontal="center" vertical="center"/>
    </xf>
    <xf numFmtId="0" fontId="2" fillId="0" borderId="4" xfId="0" applyFont="1" applyBorder="1">
      <alignment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0" borderId="11" xfId="0" applyFont="1" applyBorder="1">
      <alignment vertical="center"/>
    </xf>
    <xf numFmtId="0" fontId="4" fillId="0" borderId="0" xfId="0" applyFont="1">
      <alignment vertical="center"/>
    </xf>
    <xf numFmtId="0" fontId="2" fillId="2" borderId="2" xfId="0" applyFont="1" applyFill="1" applyBorder="1" applyAlignment="1">
      <alignment horizontal="center" vertical="center"/>
    </xf>
    <xf numFmtId="0" fontId="2" fillId="0" borderId="2" xfId="0" applyFont="1" applyBorder="1" applyAlignment="1">
      <alignment vertical="center" shrinkToFit="1"/>
    </xf>
    <xf numFmtId="0" fontId="2" fillId="2" borderId="4" xfId="0" applyFont="1" applyFill="1" applyBorder="1" applyAlignment="1">
      <alignment horizontal="center" vertical="center"/>
    </xf>
    <xf numFmtId="0" fontId="2" fillId="0" borderId="4" xfId="0" applyFont="1" applyBorder="1" applyAlignment="1">
      <alignment vertical="center" shrinkToFit="1"/>
    </xf>
    <xf numFmtId="0" fontId="2" fillId="0" borderId="6" xfId="0" applyFont="1" applyBorder="1">
      <alignment vertical="center"/>
    </xf>
    <xf numFmtId="0" fontId="2" fillId="0" borderId="11" xfId="0" applyFont="1" applyBorder="1" applyAlignment="1">
      <alignment horizontal="center" vertical="center"/>
    </xf>
    <xf numFmtId="0" fontId="2" fillId="0" borderId="11" xfId="0" applyFont="1" applyBorder="1" applyAlignment="1">
      <alignment horizontal="righ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28" xfId="0" applyFont="1" applyBorder="1">
      <alignment vertical="center"/>
    </xf>
    <xf numFmtId="0" fontId="2" fillId="0" borderId="3" xfId="0" applyFont="1" applyBorder="1" applyAlignment="1">
      <alignment vertical="center" shrinkToFit="1"/>
    </xf>
    <xf numFmtId="0" fontId="2" fillId="0" borderId="64" xfId="0" applyFont="1" applyBorder="1">
      <alignment vertical="center"/>
    </xf>
    <xf numFmtId="0" fontId="2" fillId="0" borderId="65" xfId="0" applyFont="1" applyBorder="1">
      <alignment vertical="center"/>
    </xf>
    <xf numFmtId="0" fontId="2" fillId="0" borderId="5" xfId="0" applyFont="1" applyBorder="1" applyAlignment="1">
      <alignment horizontal="center" vertical="center"/>
    </xf>
    <xf numFmtId="0" fontId="2" fillId="0" borderId="5" xfId="0" applyFont="1" applyBorder="1">
      <alignment vertical="center"/>
    </xf>
    <xf numFmtId="0" fontId="2" fillId="0" borderId="70" xfId="0" applyFont="1" applyBorder="1">
      <alignment vertical="center"/>
    </xf>
    <xf numFmtId="0" fontId="2" fillId="0" borderId="6" xfId="0" applyFont="1" applyBorder="1" applyAlignment="1">
      <alignment horizontal="center" vertical="center"/>
    </xf>
    <xf numFmtId="0" fontId="2" fillId="2" borderId="1" xfId="0" applyFont="1" applyFill="1" applyBorder="1" applyAlignment="1">
      <alignment horizontal="center" vertical="center" shrinkToFit="1"/>
    </xf>
    <xf numFmtId="0" fontId="2" fillId="3" borderId="10" xfId="0" applyFont="1" applyFill="1" applyBorder="1">
      <alignment vertical="center"/>
    </xf>
    <xf numFmtId="0" fontId="2" fillId="3" borderId="9" xfId="0" applyFont="1" applyFill="1" applyBorder="1" applyAlignment="1">
      <alignment vertical="center" shrinkToFit="1"/>
    </xf>
    <xf numFmtId="38" fontId="2" fillId="3" borderId="6" xfId="1" applyFont="1" applyFill="1" applyBorder="1">
      <alignment vertical="center"/>
    </xf>
    <xf numFmtId="0" fontId="2" fillId="0" borderId="70" xfId="0" applyFont="1" applyBorder="1" applyAlignment="1">
      <alignment horizontal="center" vertical="center"/>
    </xf>
    <xf numFmtId="38" fontId="2" fillId="3" borderId="2" xfId="1" applyFont="1" applyFill="1" applyBorder="1">
      <alignment vertical="center"/>
    </xf>
    <xf numFmtId="38" fontId="2" fillId="3" borderId="3" xfId="1" applyFont="1" applyFill="1" applyBorder="1">
      <alignment vertical="center"/>
    </xf>
    <xf numFmtId="38" fontId="2" fillId="3" borderId="13" xfId="1" applyFont="1" applyFill="1" applyBorder="1">
      <alignment vertical="center"/>
    </xf>
    <xf numFmtId="0" fontId="2" fillId="3" borderId="1" xfId="0" applyFont="1" applyFill="1" applyBorder="1" applyAlignment="1">
      <alignment horizontal="center" vertical="center" shrinkToFit="1"/>
    </xf>
    <xf numFmtId="0" fontId="5" fillId="2" borderId="6" xfId="0" applyFont="1" applyFill="1" applyBorder="1" applyAlignment="1">
      <alignment vertical="top" shrinkToFit="1"/>
    </xf>
    <xf numFmtId="0" fontId="4" fillId="0" borderId="0" xfId="0" applyFont="1" applyAlignment="1">
      <alignment horizontal="center" vertical="center"/>
    </xf>
    <xf numFmtId="0" fontId="7" fillId="0" borderId="0" xfId="0" applyFont="1">
      <alignment vertical="center"/>
    </xf>
    <xf numFmtId="0" fontId="8" fillId="0" borderId="0" xfId="0" applyFont="1" applyAlignment="1">
      <alignment vertical="center" wrapText="1"/>
    </xf>
    <xf numFmtId="0" fontId="7" fillId="0" borderId="0" xfId="0" applyFont="1" applyAlignment="1">
      <alignment horizontal="left" vertical="center"/>
    </xf>
    <xf numFmtId="0" fontId="9" fillId="0" borderId="0" xfId="0" applyFont="1">
      <alignment vertical="center"/>
    </xf>
    <xf numFmtId="0" fontId="9" fillId="0" borderId="71" xfId="0" applyFont="1" applyBorder="1">
      <alignment vertical="center"/>
    </xf>
    <xf numFmtId="0" fontId="2" fillId="0" borderId="0" xfId="0" applyFont="1" applyAlignment="1">
      <alignment vertical="center" shrinkToFit="1"/>
    </xf>
    <xf numFmtId="0" fontId="2" fillId="0" borderId="19" xfId="0" applyFont="1" applyBorder="1" applyAlignment="1">
      <alignment horizontal="center" vertical="center"/>
    </xf>
    <xf numFmtId="0" fontId="2" fillId="0" borderId="2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 fillId="0" borderId="20" xfId="0" applyFont="1" applyBorder="1" applyAlignment="1">
      <alignment horizontal="center" vertical="center"/>
    </xf>
    <xf numFmtId="0" fontId="2" fillId="0" borderId="25" xfId="0" applyFont="1" applyBorder="1" applyAlignment="1">
      <alignment horizontal="center" vertical="center"/>
    </xf>
    <xf numFmtId="0" fontId="2" fillId="0" borderId="1" xfId="0" applyFont="1" applyBorder="1" applyAlignment="1">
      <alignment horizontal="center" vertical="center" shrinkToFit="1"/>
    </xf>
    <xf numFmtId="0" fontId="2" fillId="0" borderId="81" xfId="0" applyFont="1" applyBorder="1" applyAlignment="1">
      <alignment horizontal="center" vertical="center"/>
    </xf>
    <xf numFmtId="0" fontId="2" fillId="2" borderId="2" xfId="0" applyFont="1" applyFill="1" applyBorder="1">
      <alignment vertical="center"/>
    </xf>
    <xf numFmtId="0" fontId="2" fillId="2" borderId="3" xfId="0" applyFont="1" applyFill="1" applyBorder="1">
      <alignment vertical="center"/>
    </xf>
    <xf numFmtId="0" fontId="2" fillId="2" borderId="4" xfId="0" applyFont="1" applyFill="1" applyBorder="1">
      <alignment vertical="center"/>
    </xf>
    <xf numFmtId="0" fontId="2" fillId="0" borderId="93" xfId="0" applyFont="1" applyBorder="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2" borderId="81" xfId="0" applyFont="1" applyFill="1" applyBorder="1">
      <alignment vertical="center"/>
    </xf>
    <xf numFmtId="0" fontId="2" fillId="2" borderId="2" xfId="0" applyFont="1" applyFill="1" applyBorder="1" applyAlignment="1">
      <alignment vertical="center" shrinkToFit="1"/>
    </xf>
    <xf numFmtId="0" fontId="2" fillId="2" borderId="3" xfId="0" applyFont="1" applyFill="1" applyBorder="1" applyAlignment="1">
      <alignment vertical="center" shrinkToFit="1"/>
    </xf>
    <xf numFmtId="0" fontId="2" fillId="2" borderId="4" xfId="0" applyFont="1" applyFill="1" applyBorder="1" applyAlignment="1">
      <alignment vertical="center" shrinkToFit="1"/>
    </xf>
    <xf numFmtId="0" fontId="2" fillId="2" borderId="23" xfId="0" applyFont="1" applyFill="1" applyBorder="1">
      <alignment vertical="center"/>
    </xf>
    <xf numFmtId="0" fontId="2" fillId="2" borderId="74" xfId="0" applyFont="1" applyFill="1" applyBorder="1">
      <alignment vertical="center"/>
    </xf>
    <xf numFmtId="0" fontId="2" fillId="2" borderId="96" xfId="0" applyFont="1" applyFill="1" applyBorder="1">
      <alignment vertical="center"/>
    </xf>
    <xf numFmtId="0" fontId="2" fillId="2" borderId="28" xfId="0" applyFont="1" applyFill="1" applyBorder="1">
      <alignment vertical="center"/>
    </xf>
    <xf numFmtId="0" fontId="2" fillId="2" borderId="1" xfId="0" applyFont="1" applyFill="1" applyBorder="1" applyAlignment="1">
      <alignment vertical="center" shrinkToFit="1"/>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9" fillId="0" borderId="0" xfId="0" applyFont="1" applyAlignment="1">
      <alignment vertical="center" shrinkToFit="1"/>
    </xf>
    <xf numFmtId="38" fontId="2" fillId="0" borderId="0" xfId="0" applyNumberFormat="1" applyFont="1">
      <alignment vertical="center"/>
    </xf>
    <xf numFmtId="0" fontId="2" fillId="2" borderId="5" xfId="0" applyFont="1" applyFill="1" applyBorder="1" applyAlignment="1">
      <alignment horizontal="center" vertical="center"/>
    </xf>
    <xf numFmtId="0" fontId="2" fillId="0" borderId="92" xfId="0" applyFont="1" applyBorder="1" applyAlignment="1">
      <alignment horizontal="center" vertical="center"/>
    </xf>
    <xf numFmtId="0" fontId="14" fillId="0" borderId="2" xfId="0" applyFont="1" applyBorder="1">
      <alignment vertical="center"/>
    </xf>
    <xf numFmtId="0" fontId="14" fillId="0" borderId="3" xfId="0" applyFont="1" applyBorder="1">
      <alignment vertical="center"/>
    </xf>
    <xf numFmtId="0" fontId="14" fillId="0" borderId="4" xfId="0" applyFont="1" applyBorder="1">
      <alignment vertical="center"/>
    </xf>
    <xf numFmtId="0" fontId="14" fillId="0" borderId="0" xfId="0" applyFont="1">
      <alignment vertical="center"/>
    </xf>
    <xf numFmtId="0" fontId="2" fillId="0" borderId="83" xfId="0" applyFont="1" applyBorder="1" applyAlignment="1">
      <alignment horizontal="center" vertical="center"/>
    </xf>
    <xf numFmtId="0" fontId="2" fillId="0" borderId="83" xfId="0" applyFont="1" applyBorder="1" applyAlignment="1">
      <alignment vertical="center" shrinkToFit="1"/>
    </xf>
    <xf numFmtId="0" fontId="2" fillId="0" borderId="83" xfId="0" applyFont="1" applyBorder="1">
      <alignment vertical="center"/>
    </xf>
    <xf numFmtId="0" fontId="2" fillId="0" borderId="0" xfId="0" applyFont="1" applyAlignment="1">
      <alignment horizontal="distributed" vertical="center"/>
    </xf>
    <xf numFmtId="0" fontId="5" fillId="0" borderId="0" xfId="0" applyFont="1">
      <alignment vertical="center"/>
    </xf>
    <xf numFmtId="0" fontId="2" fillId="0" borderId="92" xfId="0" applyFont="1" applyBorder="1">
      <alignment vertical="center"/>
    </xf>
    <xf numFmtId="0" fontId="2" fillId="0" borderId="41" xfId="0" applyFont="1" applyBorder="1">
      <alignment vertical="center"/>
    </xf>
    <xf numFmtId="0" fontId="2" fillId="0" borderId="88" xfId="0" applyFont="1" applyBorder="1" applyAlignment="1">
      <alignment horizontal="distributed" vertical="center"/>
    </xf>
    <xf numFmtId="0" fontId="2" fillId="0" borderId="14" xfId="0" applyFont="1" applyBorder="1" applyAlignment="1">
      <alignment horizontal="distributed" vertical="center"/>
    </xf>
    <xf numFmtId="0" fontId="2" fillId="0" borderId="15" xfId="0" applyFont="1" applyBorder="1">
      <alignment vertical="center"/>
    </xf>
    <xf numFmtId="0" fontId="2" fillId="0" borderId="10" xfId="0" applyFont="1" applyBorder="1">
      <alignment vertical="center"/>
    </xf>
    <xf numFmtId="181" fontId="2" fillId="0" borderId="83" xfId="0" applyNumberFormat="1" applyFont="1" applyBorder="1" applyAlignment="1">
      <alignment horizontal="right" vertical="center"/>
    </xf>
    <xf numFmtId="181" fontId="2" fillId="0" borderId="92" xfId="0" applyNumberFormat="1" applyFont="1" applyBorder="1" applyAlignment="1">
      <alignment horizontal="right" vertical="center"/>
    </xf>
    <xf numFmtId="181" fontId="2" fillId="0" borderId="83" xfId="0" applyNumberFormat="1" applyFont="1" applyBorder="1" applyAlignment="1">
      <alignment horizontal="left" vertical="center"/>
    </xf>
    <xf numFmtId="181" fontId="2" fillId="0" borderId="92" xfId="0" applyNumberFormat="1" applyFont="1" applyBorder="1" applyAlignment="1">
      <alignment horizontal="left" vertical="center"/>
    </xf>
    <xf numFmtId="182" fontId="2" fillId="0" borderId="9" xfId="0" applyNumberFormat="1" applyFont="1" applyBorder="1">
      <alignment vertical="center"/>
    </xf>
    <xf numFmtId="183" fontId="2" fillId="0" borderId="11" xfId="0" applyNumberFormat="1" applyFont="1" applyBorder="1">
      <alignment vertical="center"/>
    </xf>
    <xf numFmtId="38" fontId="2" fillId="0" borderId="11" xfId="1" applyFont="1" applyBorder="1">
      <alignment vertical="center"/>
    </xf>
    <xf numFmtId="0" fontId="2" fillId="0" borderId="12" xfId="0" applyFont="1" applyBorder="1">
      <alignment vertical="center"/>
    </xf>
    <xf numFmtId="182" fontId="2" fillId="0" borderId="99" xfId="0" applyNumberFormat="1" applyFont="1" applyBorder="1">
      <alignment vertical="center"/>
    </xf>
    <xf numFmtId="183" fontId="2" fillId="0" borderId="100" xfId="0" applyNumberFormat="1" applyFont="1" applyBorder="1">
      <alignment vertical="center"/>
    </xf>
    <xf numFmtId="0" fontId="2" fillId="0" borderId="100" xfId="0" applyFont="1" applyBorder="1">
      <alignment vertical="center"/>
    </xf>
    <xf numFmtId="38" fontId="2" fillId="0" borderId="100" xfId="1" applyFont="1" applyBorder="1">
      <alignment vertical="center"/>
    </xf>
    <xf numFmtId="0" fontId="2" fillId="0" borderId="101" xfId="0" applyFont="1" applyBorder="1">
      <alignment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8" xfId="0" applyFont="1" applyBorder="1">
      <alignment vertical="center"/>
    </xf>
    <xf numFmtId="0" fontId="2" fillId="0" borderId="7" xfId="0" applyFont="1" applyBorder="1" applyAlignment="1">
      <alignment vertical="center" wrapText="1"/>
    </xf>
    <xf numFmtId="0" fontId="2" fillId="0" borderId="83" xfId="0" applyFont="1" applyBorder="1" applyAlignment="1">
      <alignment vertical="center" wrapText="1"/>
    </xf>
    <xf numFmtId="0" fontId="2" fillId="0" borderId="88" xfId="0" applyFont="1" applyBorder="1" applyAlignment="1">
      <alignment vertical="center" wrapText="1"/>
    </xf>
    <xf numFmtId="0" fontId="2" fillId="0" borderId="0" xfId="0" applyFont="1" applyAlignment="1">
      <alignment vertical="center" wrapText="1"/>
    </xf>
    <xf numFmtId="0" fontId="2" fillId="0" borderId="84" xfId="0" applyFont="1" applyBorder="1">
      <alignment vertical="center"/>
    </xf>
    <xf numFmtId="38" fontId="2" fillId="3" borderId="2" xfId="0" applyNumberFormat="1" applyFont="1" applyFill="1" applyBorder="1">
      <alignment vertical="center"/>
    </xf>
    <xf numFmtId="38" fontId="2" fillId="3" borderId="3" xfId="0" applyNumberFormat="1" applyFont="1" applyFill="1" applyBorder="1">
      <alignment vertical="center"/>
    </xf>
    <xf numFmtId="38" fontId="2" fillId="3" borderId="13" xfId="0" applyNumberFormat="1" applyFont="1" applyFill="1" applyBorder="1">
      <alignment vertical="center"/>
    </xf>
    <xf numFmtId="0" fontId="2" fillId="0" borderId="88" xfId="0" applyFont="1" applyBorder="1">
      <alignment vertical="center"/>
    </xf>
    <xf numFmtId="0" fontId="2" fillId="0" borderId="14" xfId="0" applyFont="1" applyBorder="1">
      <alignment vertical="center"/>
    </xf>
    <xf numFmtId="0" fontId="2" fillId="0" borderId="7" xfId="0" applyFont="1" applyBorder="1">
      <alignment vertical="center"/>
    </xf>
    <xf numFmtId="0" fontId="2" fillId="0" borderId="8" xfId="0" applyFont="1" applyBorder="1" applyAlignment="1">
      <alignment vertical="center" wrapText="1"/>
    </xf>
    <xf numFmtId="0" fontId="2" fillId="0" borderId="84" xfId="0" applyFont="1" applyBorder="1" applyAlignment="1">
      <alignment vertical="center" wrapText="1"/>
    </xf>
    <xf numFmtId="0" fontId="2" fillId="0" borderId="14" xfId="0" applyFont="1" applyBorder="1" applyAlignment="1">
      <alignment vertical="center" wrapText="1"/>
    </xf>
    <xf numFmtId="0" fontId="2" fillId="0" borderId="92" xfId="0" applyFont="1" applyBorder="1" applyAlignment="1">
      <alignment vertical="center" wrapText="1"/>
    </xf>
    <xf numFmtId="0" fontId="2" fillId="0" borderId="15" xfId="0" applyFont="1" applyBorder="1" applyAlignment="1">
      <alignment vertical="center" wrapText="1"/>
    </xf>
    <xf numFmtId="0" fontId="2" fillId="0" borderId="1" xfId="0" applyFont="1" applyBorder="1" applyAlignment="1" applyProtection="1">
      <alignment horizontal="center" vertical="center"/>
      <protection locked="0"/>
    </xf>
    <xf numFmtId="0" fontId="2" fillId="0" borderId="11" xfId="0" applyFont="1" applyBorder="1" applyAlignment="1" applyProtection="1">
      <alignment vertical="center" shrinkToFit="1"/>
      <protection locked="0"/>
    </xf>
    <xf numFmtId="0" fontId="2" fillId="0" borderId="1" xfId="0" applyFont="1" applyBorder="1" applyAlignment="1" applyProtection="1">
      <alignment horizontal="center" vertical="center" shrinkToFit="1"/>
      <protection locked="0"/>
    </xf>
    <xf numFmtId="176" fontId="2" fillId="0" borderId="1" xfId="0" applyNumberFormat="1"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177" fontId="2" fillId="0" borderId="10" xfId="0" applyNumberFormat="1" applyFont="1" applyBorder="1" applyAlignment="1" applyProtection="1">
      <alignment horizontal="center" vertical="center"/>
      <protection locked="0"/>
    </xf>
    <xf numFmtId="38" fontId="2" fillId="0" borderId="2" xfId="1" applyFont="1" applyBorder="1" applyProtection="1">
      <alignment vertical="center"/>
      <protection locked="0"/>
    </xf>
    <xf numFmtId="38" fontId="2" fillId="0" borderId="3" xfId="1" applyFont="1" applyBorder="1" applyProtection="1">
      <alignment vertical="center"/>
      <protection locked="0"/>
    </xf>
    <xf numFmtId="38" fontId="2" fillId="0" borderId="13" xfId="1" applyFont="1" applyBorder="1" applyProtection="1">
      <alignment vertical="center"/>
      <protection locked="0"/>
    </xf>
    <xf numFmtId="0" fontId="2" fillId="2" borderId="1" xfId="0" applyFont="1" applyFill="1" applyBorder="1" applyAlignment="1" applyProtection="1">
      <alignment horizontal="center" vertical="center" shrinkToFit="1"/>
      <protection locked="0"/>
    </xf>
    <xf numFmtId="0" fontId="2" fillId="0" borderId="0" xfId="0" applyFont="1" applyProtection="1">
      <alignment vertical="center"/>
      <protection locked="0"/>
    </xf>
    <xf numFmtId="0" fontId="2" fillId="0" borderId="3" xfId="0" applyFont="1" applyBorder="1" applyAlignment="1">
      <alignment horizontal="center" vertical="center" shrinkToFit="1"/>
    </xf>
    <xf numFmtId="38" fontId="2" fillId="3" borderId="102" xfId="1" applyFont="1" applyFill="1" applyBorder="1">
      <alignment vertical="center"/>
    </xf>
    <xf numFmtId="38" fontId="2" fillId="3" borderId="3" xfId="1" applyFont="1" applyFill="1" applyBorder="1" applyProtection="1">
      <alignment vertical="center"/>
    </xf>
    <xf numFmtId="0" fontId="2" fillId="3" borderId="72" xfId="0" applyFont="1" applyFill="1" applyBorder="1" applyAlignment="1">
      <alignment vertical="center" shrinkToFit="1"/>
    </xf>
    <xf numFmtId="0" fontId="2" fillId="3" borderId="73" xfId="0" applyFont="1" applyFill="1" applyBorder="1" applyAlignment="1">
      <alignment vertical="center" shrinkToFit="1"/>
    </xf>
    <xf numFmtId="0" fontId="2" fillId="3" borderId="78" xfId="0" applyFont="1" applyFill="1" applyBorder="1" applyAlignment="1">
      <alignment vertical="center" shrinkToFit="1"/>
    </xf>
    <xf numFmtId="0" fontId="2" fillId="3" borderId="79" xfId="0" applyFont="1" applyFill="1" applyBorder="1" applyAlignment="1">
      <alignment vertical="center" shrinkToFit="1"/>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0" borderId="2" xfId="0" applyFont="1" applyBorder="1" applyAlignment="1" applyProtection="1">
      <alignment vertical="center" shrinkToFit="1"/>
      <protection locked="0"/>
    </xf>
    <xf numFmtId="0" fontId="2" fillId="0" borderId="4" xfId="0" applyFont="1" applyBorder="1" applyAlignment="1" applyProtection="1">
      <alignment vertical="center" shrinkToFit="1"/>
      <protection locked="0"/>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0" borderId="7" xfId="0" applyFont="1" applyBorder="1" applyAlignment="1" applyProtection="1">
      <alignment vertical="top" wrapText="1" shrinkToFit="1"/>
      <protection locked="0"/>
    </xf>
    <xf numFmtId="0" fontId="2" fillId="0" borderId="83" xfId="0" applyFont="1" applyBorder="1" applyAlignment="1" applyProtection="1">
      <alignment vertical="top" wrapText="1" shrinkToFit="1"/>
      <protection locked="0"/>
    </xf>
    <xf numFmtId="0" fontId="2" fillId="0" borderId="8" xfId="0" applyFont="1" applyBorder="1" applyAlignment="1" applyProtection="1">
      <alignment vertical="top" wrapText="1" shrinkToFit="1"/>
      <protection locked="0"/>
    </xf>
    <xf numFmtId="0" fontId="2" fillId="0" borderId="14" xfId="0" applyFont="1" applyBorder="1" applyAlignment="1" applyProtection="1">
      <alignment vertical="top" wrapText="1" shrinkToFit="1"/>
      <protection locked="0"/>
    </xf>
    <xf numFmtId="0" fontId="2" fillId="0" borderId="92" xfId="0" applyFont="1" applyBorder="1" applyAlignment="1" applyProtection="1">
      <alignment vertical="top" wrapText="1" shrinkToFit="1"/>
      <protection locked="0"/>
    </xf>
    <xf numFmtId="0" fontId="2" fillId="0" borderId="15" xfId="0" applyFont="1" applyBorder="1" applyAlignment="1" applyProtection="1">
      <alignment vertical="top" wrapText="1" shrinkToFit="1"/>
      <protection locked="0"/>
    </xf>
    <xf numFmtId="0" fontId="2" fillId="0" borderId="1" xfId="0" applyFont="1" applyBorder="1" applyAlignment="1" applyProtection="1">
      <alignment vertical="top" wrapText="1" shrinkToFit="1"/>
      <protection locked="0"/>
    </xf>
    <xf numFmtId="0" fontId="2" fillId="2" borderId="9" xfId="0" applyFont="1" applyFill="1" applyBorder="1" applyAlignment="1">
      <alignment horizontal="center" vertical="center"/>
    </xf>
    <xf numFmtId="0" fontId="2" fillId="3" borderId="19" xfId="0" applyFont="1" applyFill="1" applyBorder="1" applyAlignment="1">
      <alignment vertical="center" shrinkToFit="1"/>
    </xf>
    <xf numFmtId="0" fontId="2" fillId="3" borderId="20" xfId="0" applyFont="1" applyFill="1" applyBorder="1" applyAlignment="1">
      <alignment vertical="center" shrinkToFit="1"/>
    </xf>
    <xf numFmtId="0" fontId="2" fillId="0" borderId="1" xfId="0" applyFont="1" applyBorder="1" applyAlignment="1" applyProtection="1">
      <alignment vertical="center" shrinkToFit="1"/>
      <protection locked="0"/>
    </xf>
    <xf numFmtId="0" fontId="2" fillId="0" borderId="9" xfId="0" applyFont="1" applyBorder="1" applyAlignment="1" applyProtection="1">
      <alignment vertical="center" shrinkToFit="1"/>
      <protection locked="0"/>
    </xf>
    <xf numFmtId="0" fontId="2" fillId="0" borderId="10" xfId="0" applyFont="1" applyBorder="1" applyAlignment="1" applyProtection="1">
      <alignment vertical="center" shrinkToFit="1"/>
      <protection locked="0"/>
    </xf>
    <xf numFmtId="0" fontId="2" fillId="0" borderId="11" xfId="0" applyFont="1" applyBorder="1" applyAlignment="1" applyProtection="1">
      <alignment vertical="center" shrinkToFit="1"/>
      <protection locked="0"/>
    </xf>
    <xf numFmtId="49" fontId="2" fillId="0" borderId="9" xfId="0" applyNumberFormat="1" applyFont="1" applyBorder="1" applyAlignment="1" applyProtection="1">
      <alignment vertical="center" shrinkToFit="1"/>
      <protection locked="0"/>
    </xf>
    <xf numFmtId="49" fontId="2" fillId="0" borderId="10" xfId="0" applyNumberFormat="1" applyFont="1" applyBorder="1" applyAlignment="1" applyProtection="1">
      <alignment vertical="center" shrinkToFit="1"/>
      <protection locked="0"/>
    </xf>
    <xf numFmtId="49" fontId="2" fillId="0" borderId="9" xfId="0" applyNumberFormat="1" applyFont="1" applyBorder="1" applyAlignment="1" applyProtection="1">
      <alignment horizontal="left" vertical="center" shrinkToFit="1"/>
      <protection locked="0"/>
    </xf>
    <xf numFmtId="49" fontId="2" fillId="0" borderId="11" xfId="0" applyNumberFormat="1" applyFont="1" applyBorder="1" applyAlignment="1" applyProtection="1">
      <alignment horizontal="left" vertical="center" shrinkToFit="1"/>
      <protection locked="0"/>
    </xf>
    <xf numFmtId="49" fontId="2" fillId="0" borderId="10" xfId="0" applyNumberFormat="1" applyFont="1" applyBorder="1" applyAlignment="1" applyProtection="1">
      <alignment horizontal="left" vertical="center" shrinkToFit="1"/>
      <protection locked="0"/>
    </xf>
    <xf numFmtId="0" fontId="2" fillId="3" borderId="77" xfId="0" applyFont="1" applyFill="1" applyBorder="1" applyAlignment="1">
      <alignment horizontal="center" vertical="center"/>
    </xf>
    <xf numFmtId="0" fontId="2" fillId="3" borderId="72" xfId="0" applyFont="1" applyFill="1" applyBorder="1">
      <alignment vertical="center"/>
    </xf>
    <xf numFmtId="0" fontId="2" fillId="3" borderId="73" xfId="0" applyFont="1" applyFill="1" applyBorder="1">
      <alignment vertical="center"/>
    </xf>
    <xf numFmtId="0" fontId="2" fillId="3" borderId="74" xfId="0" applyFont="1" applyFill="1" applyBorder="1">
      <alignment vertical="center"/>
    </xf>
    <xf numFmtId="0" fontId="2" fillId="3" borderId="78" xfId="0" applyFont="1" applyFill="1" applyBorder="1">
      <alignment vertical="center"/>
    </xf>
    <xf numFmtId="0" fontId="2" fillId="3" borderId="79" xfId="0" applyFont="1" applyFill="1" applyBorder="1">
      <alignment vertical="center"/>
    </xf>
    <xf numFmtId="0" fontId="2" fillId="3" borderId="80" xfId="0" applyFont="1" applyFill="1" applyBorder="1">
      <alignment vertical="center"/>
    </xf>
    <xf numFmtId="0" fontId="7" fillId="0" borderId="83" xfId="0" applyFont="1" applyBorder="1" applyAlignment="1">
      <alignment vertical="center" shrinkToFit="1"/>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3" borderId="19" xfId="0" applyFont="1" applyFill="1" applyBorder="1">
      <alignment vertical="center"/>
    </xf>
    <xf numFmtId="0" fontId="2" fillId="3" borderId="20" xfId="0" applyFont="1" applyFill="1" applyBorder="1">
      <alignment vertical="center"/>
    </xf>
    <xf numFmtId="0" fontId="2" fillId="3" borderId="23" xfId="0" applyFont="1" applyFill="1" applyBorder="1">
      <alignment vertical="center"/>
    </xf>
    <xf numFmtId="0" fontId="2" fillId="3" borderId="1"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0" xfId="0" applyFont="1" applyFill="1" applyBorder="1" applyAlignment="1">
      <alignment horizontal="center" vertical="center"/>
    </xf>
    <xf numFmtId="0" fontId="4"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xf>
    <xf numFmtId="0" fontId="4" fillId="0" borderId="0" xfId="0" applyFont="1">
      <alignment vertical="center"/>
    </xf>
    <xf numFmtId="178" fontId="4" fillId="0" borderId="0" xfId="1" applyNumberFormat="1" applyFont="1" applyAlignment="1">
      <alignment vertical="center" shrinkToFit="1"/>
    </xf>
    <xf numFmtId="0" fontId="2" fillId="0" borderId="0" xfId="0" applyFont="1" applyAlignment="1">
      <alignment horizontal="distributed" vertical="center"/>
    </xf>
    <xf numFmtId="0" fontId="2" fillId="0" borderId="0" xfId="0" applyFont="1">
      <alignment vertical="center"/>
    </xf>
    <xf numFmtId="0" fontId="2" fillId="0" borderId="0" xfId="0" applyFont="1" applyAlignment="1">
      <alignment vertical="center" shrinkToFit="1"/>
    </xf>
    <xf numFmtId="0" fontId="2" fillId="0" borderId="3" xfId="0" applyFont="1" applyBorder="1" applyAlignment="1">
      <alignment horizontal="center" vertical="center" shrinkToFit="1"/>
    </xf>
    <xf numFmtId="178" fontId="2" fillId="0" borderId="3" xfId="1" applyNumberFormat="1" applyFont="1" applyBorder="1" applyAlignment="1">
      <alignment vertical="center" shrinkToFit="1"/>
    </xf>
    <xf numFmtId="0" fontId="2" fillId="0" borderId="3" xfId="0" applyFont="1" applyBorder="1" applyAlignment="1">
      <alignment vertical="center" shrinkToFit="1"/>
    </xf>
    <xf numFmtId="0" fontId="2" fillId="0" borderId="1" xfId="0" applyFont="1" applyBorder="1" applyAlignment="1">
      <alignment horizontal="center" vertical="center" shrinkToFit="1"/>
    </xf>
    <xf numFmtId="0" fontId="2" fillId="0" borderId="2" xfId="0" applyFont="1" applyBorder="1" applyAlignment="1">
      <alignment vertical="center" shrinkToFit="1"/>
    </xf>
    <xf numFmtId="0" fontId="2" fillId="0" borderId="2" xfId="0" applyFont="1" applyBorder="1" applyAlignment="1">
      <alignment horizontal="center" vertical="center" shrinkToFit="1"/>
    </xf>
    <xf numFmtId="178" fontId="2" fillId="0" borderId="2" xfId="1" applyNumberFormat="1" applyFont="1" applyBorder="1" applyAlignment="1">
      <alignment vertical="center" shrinkToFit="1"/>
    </xf>
    <xf numFmtId="0" fontId="2" fillId="0" borderId="0" xfId="0" applyFont="1" applyProtection="1">
      <alignment vertical="center"/>
      <protection locked="0"/>
    </xf>
    <xf numFmtId="0" fontId="2" fillId="0" borderId="92" xfId="0" applyFont="1" applyBorder="1">
      <alignment vertical="center"/>
    </xf>
    <xf numFmtId="0" fontId="2" fillId="0" borderId="13" xfId="0" applyFont="1" applyBorder="1" applyAlignment="1">
      <alignment vertical="center" shrinkToFit="1"/>
    </xf>
    <xf numFmtId="0" fontId="2" fillId="0" borderId="13" xfId="0" applyFont="1" applyBorder="1" applyAlignment="1">
      <alignment horizontal="center" vertical="center" shrinkToFit="1"/>
    </xf>
    <xf numFmtId="178" fontId="2" fillId="0" borderId="13" xfId="1" applyNumberFormat="1" applyFont="1" applyBorder="1" applyAlignment="1">
      <alignment vertical="center" shrinkToFit="1"/>
    </xf>
    <xf numFmtId="178" fontId="2" fillId="0" borderId="6" xfId="1" applyNumberFormat="1" applyFont="1" applyBorder="1" applyAlignment="1">
      <alignment vertical="center" shrinkToFit="1"/>
    </xf>
    <xf numFmtId="0" fontId="2" fillId="0" borderId="6" xfId="0" applyFont="1" applyBorder="1" applyAlignment="1">
      <alignment horizontal="center" vertical="center" shrinkToFit="1"/>
    </xf>
    <xf numFmtId="178" fontId="2" fillId="0" borderId="19" xfId="1" applyNumberFormat="1" applyFont="1" applyBorder="1" applyAlignment="1">
      <alignment vertical="center" shrinkToFit="1"/>
    </xf>
    <xf numFmtId="178" fontId="2" fillId="0" borderId="20" xfId="1" applyNumberFormat="1" applyFont="1" applyBorder="1" applyAlignment="1">
      <alignment vertical="center" shrinkToFit="1"/>
    </xf>
    <xf numFmtId="178" fontId="2" fillId="0" borderId="23" xfId="1" applyNumberFormat="1" applyFont="1" applyBorder="1" applyAlignment="1">
      <alignment vertical="center" shrinkToFit="1"/>
    </xf>
    <xf numFmtId="178" fontId="2" fillId="0" borderId="72" xfId="1" applyNumberFormat="1" applyFont="1" applyBorder="1" applyAlignment="1">
      <alignment vertical="center" shrinkToFit="1"/>
    </xf>
    <xf numFmtId="178" fontId="2" fillId="0" borderId="73" xfId="1" applyNumberFormat="1" applyFont="1" applyBorder="1" applyAlignment="1">
      <alignment vertical="center" shrinkToFit="1"/>
    </xf>
    <xf numFmtId="178" fontId="2" fillId="0" borderId="74" xfId="1" applyNumberFormat="1" applyFont="1" applyBorder="1" applyAlignment="1">
      <alignment vertical="center" shrinkToFit="1"/>
    </xf>
    <xf numFmtId="0" fontId="6" fillId="0" borderId="9"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0"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0" xfId="0" applyFont="1" applyBorder="1" applyAlignment="1">
      <alignment horizontal="center" vertical="center" shrinkToFit="1"/>
    </xf>
    <xf numFmtId="178" fontId="2" fillId="0" borderId="75" xfId="1" applyNumberFormat="1" applyFont="1" applyBorder="1" applyAlignment="1">
      <alignment vertical="center" shrinkToFit="1"/>
    </xf>
    <xf numFmtId="178" fontId="2" fillId="0" borderId="76" xfId="1" applyNumberFormat="1" applyFont="1" applyBorder="1" applyAlignment="1">
      <alignment vertical="center" shrinkToFit="1"/>
    </xf>
    <xf numFmtId="178" fontId="2" fillId="0" borderId="77" xfId="1" applyNumberFormat="1" applyFont="1" applyBorder="1" applyAlignment="1">
      <alignment vertical="center" shrinkToFit="1"/>
    </xf>
    <xf numFmtId="178" fontId="2" fillId="0" borderId="78" xfId="1" applyNumberFormat="1" applyFont="1" applyBorder="1" applyAlignment="1">
      <alignment vertical="center" shrinkToFit="1"/>
    </xf>
    <xf numFmtId="178" fontId="2" fillId="0" borderId="79" xfId="1" applyNumberFormat="1" applyFont="1" applyBorder="1" applyAlignment="1">
      <alignment vertical="center" shrinkToFit="1"/>
    </xf>
    <xf numFmtId="178" fontId="2" fillId="0" borderId="80" xfId="1" applyNumberFormat="1" applyFont="1" applyBorder="1" applyAlignment="1">
      <alignment vertical="center" shrinkToFit="1"/>
    </xf>
    <xf numFmtId="0" fontId="2" fillId="0" borderId="72" xfId="0" applyFont="1" applyBorder="1" applyAlignment="1">
      <alignment vertical="center" shrinkToFit="1"/>
    </xf>
    <xf numFmtId="0" fontId="2" fillId="0" borderId="73" xfId="0" applyFont="1" applyBorder="1" applyAlignment="1">
      <alignment vertical="center" shrinkToFit="1"/>
    </xf>
    <xf numFmtId="0" fontId="2" fillId="0" borderId="74" xfId="0" applyFont="1" applyBorder="1" applyAlignment="1">
      <alignment vertical="center" shrinkToFit="1"/>
    </xf>
    <xf numFmtId="0" fontId="2" fillId="0" borderId="78" xfId="0" applyFont="1" applyBorder="1" applyAlignment="1">
      <alignment vertical="center" shrinkToFit="1"/>
    </xf>
    <xf numFmtId="0" fontId="2" fillId="0" borderId="79" xfId="0" applyFont="1" applyBorder="1" applyAlignment="1">
      <alignment vertical="center" shrinkToFit="1"/>
    </xf>
    <xf numFmtId="0" fontId="2" fillId="0" borderId="80" xfId="0" applyFont="1" applyBorder="1" applyAlignment="1">
      <alignment vertical="center" shrinkToFit="1"/>
    </xf>
    <xf numFmtId="0" fontId="2" fillId="0" borderId="75" xfId="0" applyFont="1" applyBorder="1" applyAlignment="1">
      <alignment horizontal="center" vertical="center" shrinkToFit="1"/>
    </xf>
    <xf numFmtId="0" fontId="2" fillId="0" borderId="76" xfId="0" applyFont="1" applyBorder="1" applyAlignment="1">
      <alignment horizontal="center" vertical="center" shrinkToFit="1"/>
    </xf>
    <xf numFmtId="0" fontId="2" fillId="0" borderId="77" xfId="0" applyFont="1" applyBorder="1" applyAlignment="1">
      <alignment horizontal="center" vertical="center" shrinkToFit="1"/>
    </xf>
    <xf numFmtId="0" fontId="2" fillId="0" borderId="0" xfId="0" applyFont="1" applyAlignment="1">
      <alignment vertical="top"/>
    </xf>
    <xf numFmtId="0" fontId="2" fillId="0" borderId="19" xfId="0" applyFont="1" applyBorder="1" applyAlignment="1">
      <alignment vertical="center" shrinkToFit="1"/>
    </xf>
    <xf numFmtId="0" fontId="2" fillId="0" borderId="20" xfId="0" applyFont="1" applyBorder="1" applyAlignment="1">
      <alignment vertical="center" shrinkToFit="1"/>
    </xf>
    <xf numFmtId="0" fontId="2" fillId="0" borderId="23" xfId="0" applyFont="1" applyBorder="1" applyAlignment="1">
      <alignment vertical="center" shrinkToFit="1"/>
    </xf>
    <xf numFmtId="0" fontId="2" fillId="0" borderId="1" xfId="0" applyFont="1" applyBorder="1" applyAlignment="1">
      <alignment horizontal="distributed" vertical="center" indent="1"/>
    </xf>
    <xf numFmtId="0" fontId="2" fillId="0" borderId="1" xfId="0" applyFont="1" applyBorder="1" applyAlignment="1">
      <alignment horizontal="distributed" vertical="center" wrapText="1" indent="1"/>
    </xf>
    <xf numFmtId="0" fontId="15" fillId="0" borderId="0" xfId="0" applyFont="1" applyAlignment="1">
      <alignment horizontal="center" vertical="center"/>
    </xf>
    <xf numFmtId="38" fontId="16" fillId="0" borderId="0" xfId="1" applyFont="1" applyAlignment="1">
      <alignment horizontal="center" vertical="center"/>
    </xf>
    <xf numFmtId="0" fontId="16" fillId="0" borderId="0" xfId="0" applyFont="1">
      <alignment vertical="center"/>
    </xf>
    <xf numFmtId="0" fontId="16" fillId="0" borderId="0" xfId="0" applyFont="1" applyAlignment="1">
      <alignment horizontal="right" vertical="center"/>
    </xf>
    <xf numFmtId="179" fontId="2" fillId="0" borderId="1" xfId="1" applyNumberFormat="1" applyFont="1" applyBorder="1" applyAlignment="1">
      <alignment horizontal="right" vertical="center"/>
    </xf>
    <xf numFmtId="0" fontId="2" fillId="0" borderId="1" xfId="0" applyFont="1" applyBorder="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3" xfId="0" applyFont="1" applyBorder="1" applyAlignment="1">
      <alignment horizontal="center" vertical="center" shrinkToFit="1"/>
    </xf>
    <xf numFmtId="0" fontId="2" fillId="0" borderId="94" xfId="0" applyFont="1" applyBorder="1" applyAlignment="1">
      <alignment horizontal="center" vertical="center" shrinkToFit="1"/>
    </xf>
    <xf numFmtId="0" fontId="2" fillId="0" borderId="95" xfId="0" applyFont="1" applyBorder="1" applyAlignment="1">
      <alignment horizontal="center" vertical="center" shrinkToFit="1"/>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2" fillId="0" borderId="1" xfId="0" applyFont="1" applyBorder="1">
      <alignment vertical="center"/>
    </xf>
    <xf numFmtId="0" fontId="2" fillId="0" borderId="93" xfId="0" applyFont="1" applyBorder="1" applyAlignment="1">
      <alignment horizontal="center" vertical="center"/>
    </xf>
    <xf numFmtId="0" fontId="2" fillId="0" borderId="0" xfId="0" applyFont="1" applyAlignment="1" applyProtection="1">
      <alignment horizontal="center" vertical="center"/>
      <protection locked="0"/>
    </xf>
    <xf numFmtId="0" fontId="2" fillId="0" borderId="0" xfId="0" applyFont="1" applyAlignment="1" applyProtection="1">
      <alignment vertical="center" shrinkToFit="1"/>
      <protection locked="0"/>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5" xfId="0" applyFont="1" applyFill="1" applyBorder="1" applyAlignment="1">
      <alignment horizontal="center" vertical="center" textRotation="255"/>
    </xf>
    <xf numFmtId="0" fontId="2" fillId="2" borderId="6" xfId="0" applyFont="1" applyFill="1" applyBorder="1" applyAlignment="1">
      <alignment horizontal="center" vertical="center" textRotation="255"/>
    </xf>
    <xf numFmtId="0" fontId="2" fillId="0" borderId="1" xfId="0" applyFont="1" applyBorder="1" applyAlignment="1" applyProtection="1">
      <alignment vertical="center" wrapText="1"/>
      <protection locked="0"/>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textRotation="255"/>
    </xf>
    <xf numFmtId="0" fontId="4" fillId="0" borderId="92" xfId="0" applyFont="1" applyBorder="1">
      <alignment vertical="center"/>
    </xf>
    <xf numFmtId="0" fontId="2" fillId="0" borderId="92" xfId="0" applyFont="1" applyBorder="1" applyAlignment="1">
      <alignment horizontal="right" vertical="center"/>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9" fillId="0" borderId="0" xfId="0" applyFont="1">
      <alignment vertical="center"/>
    </xf>
    <xf numFmtId="0" fontId="4" fillId="0" borderId="54" xfId="0" applyFont="1" applyBorder="1" applyAlignment="1">
      <alignment horizontal="center" vertical="center" shrinkToFit="1"/>
    </xf>
    <xf numFmtId="0" fontId="4" fillId="0" borderId="55" xfId="0" applyFont="1" applyBorder="1" applyAlignment="1">
      <alignment horizontal="center" vertical="center" shrinkToFit="1"/>
    </xf>
    <xf numFmtId="0" fontId="4" fillId="0" borderId="56" xfId="0" applyFont="1" applyBorder="1" applyAlignment="1">
      <alignment horizontal="center" vertical="center" shrinkToFit="1"/>
    </xf>
    <xf numFmtId="38" fontId="2" fillId="0" borderId="57" xfId="1" applyFont="1" applyBorder="1" applyAlignment="1">
      <alignment vertical="center" shrinkToFit="1"/>
    </xf>
    <xf numFmtId="38" fontId="2" fillId="0" borderId="58" xfId="1" applyFont="1" applyBorder="1" applyAlignment="1">
      <alignment vertical="center" shrinkToFit="1"/>
    </xf>
    <xf numFmtId="38" fontId="2" fillId="0" borderId="59" xfId="1" applyFont="1" applyBorder="1" applyAlignment="1">
      <alignment vertical="center" shrinkToFit="1"/>
    </xf>
    <xf numFmtId="38" fontId="2" fillId="0" borderId="60" xfId="1" applyFont="1" applyBorder="1" applyAlignment="1">
      <alignment vertical="center" shrinkToFit="1"/>
    </xf>
    <xf numFmtId="0" fontId="2" fillId="0" borderId="57" xfId="0" applyFont="1" applyBorder="1" applyAlignment="1" applyProtection="1">
      <alignment vertical="center" shrinkToFit="1"/>
      <protection locked="0"/>
    </xf>
    <xf numFmtId="0" fontId="2" fillId="0" borderId="61" xfId="0" applyFont="1" applyBorder="1" applyAlignment="1" applyProtection="1">
      <alignment vertical="center" shrinkToFit="1"/>
      <protection locked="0"/>
    </xf>
    <xf numFmtId="0" fontId="4" fillId="2" borderId="42" xfId="0" applyFont="1" applyFill="1" applyBorder="1" applyAlignment="1">
      <alignment horizontal="center" vertical="center" textRotation="255"/>
    </xf>
    <xf numFmtId="0" fontId="4" fillId="2" borderId="47" xfId="0" applyFont="1" applyFill="1" applyBorder="1" applyAlignment="1">
      <alignment horizontal="center" vertical="center" textRotation="255"/>
    </xf>
    <xf numFmtId="0" fontId="4" fillId="2" borderId="53" xfId="0" applyFont="1" applyFill="1" applyBorder="1" applyAlignment="1">
      <alignment horizontal="center" vertical="center" textRotation="255"/>
    </xf>
    <xf numFmtId="0" fontId="4" fillId="2" borderId="4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6" xfId="0" applyFont="1" applyFill="1" applyBorder="1" applyAlignment="1">
      <alignment horizontal="center" vertical="center"/>
    </xf>
    <xf numFmtId="0" fontId="4" fillId="0" borderId="1" xfId="0" applyFont="1" applyBorder="1" applyAlignment="1">
      <alignment horizontal="distributed" vertical="center" shrinkToFit="1"/>
    </xf>
    <xf numFmtId="0" fontId="4" fillId="0" borderId="2" xfId="0" applyFont="1" applyBorder="1" applyAlignment="1">
      <alignment horizontal="distributed" vertical="center" shrinkToFit="1"/>
    </xf>
    <xf numFmtId="38" fontId="2" fillId="0" borderId="2" xfId="1" applyFont="1" applyBorder="1" applyAlignment="1" applyProtection="1">
      <alignment vertical="center" shrinkToFit="1"/>
      <protection locked="0"/>
    </xf>
    <xf numFmtId="38" fontId="2" fillId="0" borderId="29" xfId="1" applyFont="1" applyBorder="1" applyAlignment="1" applyProtection="1">
      <alignment vertical="center" shrinkToFit="1"/>
      <protection locked="0"/>
    </xf>
    <xf numFmtId="38" fontId="2" fillId="0" borderId="30" xfId="1" applyFont="1" applyBorder="1" applyAlignment="1" applyProtection="1">
      <alignment vertical="center" shrinkToFit="1"/>
      <protection locked="0"/>
    </xf>
    <xf numFmtId="38" fontId="2" fillId="0" borderId="30" xfId="1" applyFont="1" applyBorder="1" applyAlignment="1">
      <alignment vertical="center" shrinkToFit="1"/>
    </xf>
    <xf numFmtId="38" fontId="2" fillId="0" borderId="31" xfId="1" applyFont="1" applyBorder="1" applyAlignment="1">
      <alignment vertical="center" shrinkToFit="1"/>
    </xf>
    <xf numFmtId="0" fontId="2" fillId="0" borderId="49" xfId="0" applyFont="1" applyBorder="1" applyAlignment="1" applyProtection="1">
      <alignment vertical="center" shrinkToFit="1"/>
      <protection locked="0"/>
    </xf>
    <xf numFmtId="0" fontId="4" fillId="0" borderId="4" xfId="0" applyFont="1" applyBorder="1" applyAlignment="1">
      <alignment horizontal="distributed" vertical="center" shrinkToFit="1"/>
    </xf>
    <xf numFmtId="38" fontId="2" fillId="0" borderId="4" xfId="1" applyFont="1" applyBorder="1" applyAlignment="1" applyProtection="1">
      <alignment vertical="center" shrinkToFit="1"/>
      <protection locked="0"/>
    </xf>
    <xf numFmtId="38" fontId="2" fillId="0" borderId="35" xfId="1" applyFont="1" applyBorder="1" applyAlignment="1" applyProtection="1">
      <alignment vertical="center" shrinkToFit="1"/>
      <protection locked="0"/>
    </xf>
    <xf numFmtId="38" fontId="2" fillId="0" borderId="36" xfId="1" applyFont="1" applyBorder="1" applyAlignment="1" applyProtection="1">
      <alignment vertical="center" shrinkToFit="1"/>
      <protection locked="0"/>
    </xf>
    <xf numFmtId="38" fontId="2" fillId="0" borderId="36" xfId="1" applyFont="1" applyBorder="1" applyAlignment="1">
      <alignment vertical="center" shrinkToFit="1"/>
    </xf>
    <xf numFmtId="38" fontId="2" fillId="0" borderId="37" xfId="1" applyFont="1" applyBorder="1" applyAlignment="1">
      <alignment vertical="center" shrinkToFit="1"/>
    </xf>
    <xf numFmtId="0" fontId="2" fillId="0" borderId="51" xfId="0" applyFont="1" applyBorder="1" applyAlignment="1" applyProtection="1">
      <alignment vertical="center" shrinkToFit="1"/>
      <protection locked="0"/>
    </xf>
    <xf numFmtId="0" fontId="4" fillId="0" borderId="12" xfId="0" applyFont="1" applyBorder="1" applyAlignment="1">
      <alignment horizontal="distributed" vertical="center" shrinkToFit="1"/>
    </xf>
    <xf numFmtId="38" fontId="2" fillId="0" borderId="12" xfId="1" applyFont="1" applyBorder="1" applyAlignment="1" applyProtection="1">
      <alignment vertical="center" shrinkToFit="1"/>
      <protection locked="0"/>
    </xf>
    <xf numFmtId="38" fontId="2" fillId="0" borderId="38" xfId="1" applyFont="1" applyBorder="1" applyAlignment="1" applyProtection="1">
      <alignment vertical="center" shrinkToFit="1"/>
      <protection locked="0"/>
    </xf>
    <xf numFmtId="38" fontId="2" fillId="0" borderId="39" xfId="1" applyFont="1" applyBorder="1" applyAlignment="1" applyProtection="1">
      <alignment vertical="center" shrinkToFit="1"/>
      <protection locked="0"/>
    </xf>
    <xf numFmtId="38" fontId="2" fillId="0" borderId="39" xfId="1" applyFont="1" applyBorder="1" applyAlignment="1">
      <alignment vertical="center" shrinkToFit="1"/>
    </xf>
    <xf numFmtId="38" fontId="2" fillId="0" borderId="40" xfId="1" applyFont="1" applyBorder="1" applyAlignment="1">
      <alignment vertical="center" shrinkToFit="1"/>
    </xf>
    <xf numFmtId="0" fontId="2" fillId="0" borderId="12" xfId="0" applyFont="1" applyBorder="1" applyAlignment="1" applyProtection="1">
      <alignment vertical="center" shrinkToFit="1"/>
      <protection locked="0"/>
    </xf>
    <xf numFmtId="0" fontId="2" fillId="0" borderId="52" xfId="0" applyFont="1" applyBorder="1" applyAlignment="1" applyProtection="1">
      <alignment vertical="center" shrinkToFit="1"/>
      <protection locked="0"/>
    </xf>
    <xf numFmtId="0" fontId="4" fillId="0" borderId="1" xfId="0" applyFont="1" applyBorder="1" applyAlignment="1">
      <alignment horizontal="distributed" vertical="center" wrapText="1" shrinkToFit="1"/>
    </xf>
    <xf numFmtId="0" fontId="4" fillId="0" borderId="1" xfId="0" applyFont="1" applyBorder="1" applyAlignment="1">
      <alignment horizontal="center" vertical="center" shrinkToFit="1"/>
    </xf>
    <xf numFmtId="38" fontId="2" fillId="0" borderId="1" xfId="1" applyFont="1" applyBorder="1" applyAlignment="1" applyProtection="1">
      <alignment vertical="center" shrinkToFit="1"/>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38" fontId="2" fillId="0" borderId="16" xfId="1" applyFont="1" applyBorder="1" applyAlignment="1">
      <alignment vertical="center" shrinkToFit="1"/>
    </xf>
    <xf numFmtId="38" fontId="2" fillId="0" borderId="17" xfId="1" applyFont="1" applyBorder="1" applyAlignment="1">
      <alignment vertical="center" shrinkToFit="1"/>
    </xf>
    <xf numFmtId="0" fontId="2" fillId="0" borderId="48" xfId="0" applyFont="1" applyBorder="1" applyAlignment="1" applyProtection="1">
      <alignment vertical="center" shrinkToFit="1"/>
      <protection locked="0"/>
    </xf>
    <xf numFmtId="0" fontId="4" fillId="0" borderId="3" xfId="0" applyFont="1" applyBorder="1" applyAlignment="1">
      <alignment horizontal="distributed" vertical="center" shrinkToFit="1"/>
    </xf>
    <xf numFmtId="38" fontId="2" fillId="0" borderId="3" xfId="1" applyFont="1" applyBorder="1" applyAlignment="1" applyProtection="1">
      <alignment vertical="center" shrinkToFit="1"/>
      <protection locked="0"/>
    </xf>
    <xf numFmtId="38" fontId="2" fillId="0" borderId="32" xfId="1" applyFont="1" applyBorder="1" applyAlignment="1" applyProtection="1">
      <alignment vertical="center" shrinkToFit="1"/>
      <protection locked="0"/>
    </xf>
    <xf numFmtId="38" fontId="2" fillId="0" borderId="33" xfId="1" applyFont="1" applyBorder="1" applyAlignment="1" applyProtection="1">
      <alignment vertical="center" shrinkToFit="1"/>
      <protection locked="0"/>
    </xf>
    <xf numFmtId="38" fontId="2" fillId="0" borderId="33" xfId="1" applyFont="1" applyBorder="1" applyAlignment="1">
      <alignment vertical="center" shrinkToFit="1"/>
    </xf>
    <xf numFmtId="38" fontId="2" fillId="0" borderId="34" xfId="1" applyFont="1" applyBorder="1" applyAlignment="1">
      <alignment vertical="center" shrinkToFit="1"/>
    </xf>
    <xf numFmtId="0" fontId="2" fillId="0" borderId="3" xfId="0" applyFont="1" applyBorder="1" applyAlignment="1" applyProtection="1">
      <alignment vertical="center" shrinkToFit="1"/>
      <protection locked="0"/>
    </xf>
    <xf numFmtId="0" fontId="2" fillId="0" borderId="50" xfId="0" applyFont="1" applyBorder="1" applyAlignment="1" applyProtection="1">
      <alignment vertical="center" shrinkToFit="1"/>
      <protection locked="0"/>
    </xf>
    <xf numFmtId="0" fontId="4" fillId="0" borderId="55" xfId="0" applyFont="1" applyBorder="1">
      <alignment vertical="center"/>
    </xf>
    <xf numFmtId="0" fontId="2" fillId="0" borderId="0" xfId="0" applyFont="1" applyAlignment="1">
      <alignment horizontal="right" vertical="center"/>
    </xf>
    <xf numFmtId="0" fontId="4" fillId="2" borderId="17" xfId="0" applyFont="1" applyFill="1" applyBorder="1" applyAlignment="1">
      <alignment horizontal="center" vertical="center"/>
    </xf>
    <xf numFmtId="0" fontId="4" fillId="0" borderId="3" xfId="0" applyFont="1" applyBorder="1" applyAlignment="1">
      <alignment horizontal="center" vertical="center"/>
    </xf>
    <xf numFmtId="0" fontId="4" fillId="0" borderId="13" xfId="0" applyFont="1" applyBorder="1" applyAlignment="1">
      <alignment horizontal="center" vertical="center"/>
    </xf>
    <xf numFmtId="38" fontId="2" fillId="0" borderId="13" xfId="1" applyFont="1" applyBorder="1" applyAlignment="1">
      <alignment vertical="center" shrinkToFit="1"/>
    </xf>
    <xf numFmtId="0" fontId="2" fillId="0" borderId="13" xfId="0" applyFont="1" applyBorder="1" applyAlignment="1" applyProtection="1">
      <alignment vertical="center" shrinkToFit="1"/>
      <protection locked="0"/>
    </xf>
    <xf numFmtId="0" fontId="2" fillId="0" borderId="62" xfId="0" applyFont="1" applyBorder="1" applyAlignment="1" applyProtection="1">
      <alignment vertical="center" shrinkToFit="1"/>
      <protection locked="0"/>
    </xf>
    <xf numFmtId="0" fontId="4" fillId="0" borderId="57" xfId="0" applyFont="1" applyBorder="1" applyAlignment="1">
      <alignment horizontal="center" vertical="center"/>
    </xf>
    <xf numFmtId="0" fontId="4" fillId="0" borderId="2" xfId="0" applyFont="1" applyBorder="1" applyAlignment="1">
      <alignment horizontal="center" vertical="center"/>
    </xf>
    <xf numFmtId="38" fontId="2" fillId="0" borderId="2" xfId="1" applyFont="1" applyBorder="1" applyAlignment="1">
      <alignment vertical="center" shrinkToFit="1"/>
    </xf>
    <xf numFmtId="0" fontId="4" fillId="2" borderId="47" xfId="0" applyFont="1" applyFill="1" applyBorder="1" applyAlignment="1">
      <alignment horizontal="center" vertical="center"/>
    </xf>
    <xf numFmtId="0" fontId="2" fillId="0" borderId="2" xfId="0" applyFont="1" applyBorder="1" applyProtection="1">
      <alignment vertical="center"/>
      <protection locked="0"/>
    </xf>
    <xf numFmtId="0" fontId="2" fillId="0" borderId="49" xfId="0" applyFont="1" applyBorder="1" applyProtection="1">
      <alignment vertical="center"/>
      <protection locked="0"/>
    </xf>
    <xf numFmtId="0" fontId="4" fillId="0" borderId="4" xfId="0" applyFont="1" applyBorder="1" applyAlignment="1">
      <alignment horizontal="center" vertical="center"/>
    </xf>
    <xf numFmtId="0" fontId="2" fillId="0" borderId="4" xfId="0" applyFont="1" applyBorder="1" applyProtection="1">
      <alignment vertical="center"/>
      <protection locked="0"/>
    </xf>
    <xf numFmtId="0" fontId="2" fillId="0" borderId="51" xfId="0" applyFont="1" applyBorder="1" applyProtection="1">
      <alignment vertical="center"/>
      <protection locked="0"/>
    </xf>
    <xf numFmtId="0" fontId="4" fillId="2" borderId="47"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2" fillId="0" borderId="7" xfId="0" applyFont="1" applyBorder="1" applyAlignment="1" applyProtection="1">
      <alignment vertical="center" wrapText="1"/>
      <protection locked="0"/>
    </xf>
    <xf numFmtId="0" fontId="2" fillId="0" borderId="83" xfId="0" applyFont="1" applyBorder="1" applyAlignment="1" applyProtection="1">
      <alignment vertical="center" wrapText="1"/>
      <protection locked="0"/>
    </xf>
    <xf numFmtId="0" fontId="2" fillId="0" borderId="87" xfId="0" applyFont="1" applyBorder="1" applyAlignment="1" applyProtection="1">
      <alignment vertical="center" wrapText="1"/>
      <protection locked="0"/>
    </xf>
    <xf numFmtId="0" fontId="2" fillId="0" borderId="88"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89" xfId="0" applyFont="1" applyBorder="1" applyAlignment="1" applyProtection="1">
      <alignment vertical="center" wrapText="1"/>
      <protection locked="0"/>
    </xf>
    <xf numFmtId="0" fontId="2" fillId="0" borderId="54" xfId="0" applyFont="1" applyBorder="1" applyAlignment="1" applyProtection="1">
      <alignment vertical="center" wrapText="1"/>
      <protection locked="0"/>
    </xf>
    <xf numFmtId="0" fontId="2" fillId="0" borderId="55" xfId="0" applyFont="1" applyBorder="1" applyAlignment="1" applyProtection="1">
      <alignment vertical="center" wrapText="1"/>
      <protection locked="0"/>
    </xf>
    <xf numFmtId="0" fontId="2" fillId="0" borderId="90" xfId="0" applyFont="1" applyBorder="1" applyAlignment="1" applyProtection="1">
      <alignment vertical="center" wrapText="1"/>
      <protection locked="0"/>
    </xf>
    <xf numFmtId="0" fontId="4" fillId="2" borderId="82" xfId="0" applyFont="1" applyFill="1" applyBorder="1" applyAlignment="1">
      <alignment horizontal="center" vertical="center"/>
    </xf>
    <xf numFmtId="0" fontId="4" fillId="2" borderId="8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0" xfId="0" applyFont="1" applyFill="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66" xfId="0" applyFont="1" applyFill="1" applyBorder="1" applyAlignment="1">
      <alignment horizontal="center" vertical="center"/>
    </xf>
    <xf numFmtId="0" fontId="4" fillId="2" borderId="67" xfId="0" applyFont="1" applyFill="1" applyBorder="1" applyAlignment="1">
      <alignment horizontal="center" vertical="center"/>
    </xf>
    <xf numFmtId="0" fontId="2" fillId="0" borderId="67" xfId="0" applyFont="1" applyBorder="1" applyAlignment="1">
      <alignment horizontal="center" vertical="center"/>
    </xf>
    <xf numFmtId="0" fontId="2" fillId="0" borderId="68" xfId="0" applyFont="1" applyBorder="1" applyAlignment="1">
      <alignment horizontal="center" vertical="center"/>
    </xf>
    <xf numFmtId="0" fontId="4" fillId="2" borderId="42" xfId="0" applyFont="1" applyFill="1" applyBorder="1" applyAlignment="1">
      <alignment horizontal="center" vertical="center"/>
    </xf>
    <xf numFmtId="0" fontId="2" fillId="0" borderId="43" xfId="0" applyFont="1" applyBorder="1" applyAlignment="1" applyProtection="1">
      <alignment horizontal="center" vertical="center" shrinkToFit="1"/>
      <protection locked="0"/>
    </xf>
    <xf numFmtId="0" fontId="2" fillId="0" borderId="46" xfId="0" applyFont="1" applyBorder="1" applyAlignment="1" applyProtection="1">
      <alignment horizontal="center" vertical="center" shrinkToFit="1"/>
      <protection locked="0"/>
    </xf>
    <xf numFmtId="176" fontId="2" fillId="0" borderId="9" xfId="0" applyNumberFormat="1" applyFont="1" applyBorder="1" applyAlignment="1" applyProtection="1">
      <alignment horizontal="center" vertical="center"/>
      <protection locked="0"/>
    </xf>
    <xf numFmtId="176" fontId="2" fillId="0" borderId="11" xfId="0" applyNumberFormat="1"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63" xfId="0" applyFont="1" applyBorder="1" applyAlignment="1">
      <alignment horizontal="center" vertical="center"/>
    </xf>
    <xf numFmtId="0" fontId="2" fillId="0" borderId="9" xfId="0" applyFont="1" applyBorder="1" applyAlignment="1" applyProtection="1">
      <alignment vertical="center" wrapText="1"/>
      <protection locked="0"/>
    </xf>
    <xf numFmtId="0" fontId="2" fillId="0" borderId="11" xfId="0" applyFont="1" applyBorder="1" applyAlignment="1" applyProtection="1">
      <alignment vertical="center" wrapText="1"/>
      <protection locked="0"/>
    </xf>
    <xf numFmtId="0" fontId="2" fillId="0" borderId="63" xfId="0" applyFont="1" applyBorder="1" applyAlignment="1" applyProtection="1">
      <alignment vertical="center" wrapText="1"/>
      <protection locked="0"/>
    </xf>
    <xf numFmtId="0" fontId="4" fillId="2" borderId="86" xfId="0" applyFont="1" applyFill="1" applyBorder="1" applyAlignment="1">
      <alignment horizontal="center" vertical="center"/>
    </xf>
    <xf numFmtId="0" fontId="4" fillId="2" borderId="11" xfId="0" applyFont="1" applyFill="1" applyBorder="1" applyAlignment="1">
      <alignment horizontal="center" vertical="center"/>
    </xf>
    <xf numFmtId="0" fontId="2" fillId="0" borderId="69" xfId="0" applyFont="1" applyBorder="1">
      <alignment vertical="center"/>
    </xf>
    <xf numFmtId="38" fontId="2" fillId="0" borderId="3" xfId="1" applyFont="1" applyBorder="1" applyAlignment="1">
      <alignment vertical="center" shrinkToFit="1"/>
    </xf>
    <xf numFmtId="38" fontId="2" fillId="0" borderId="1" xfId="1" applyFont="1" applyBorder="1" applyAlignment="1">
      <alignment vertical="center" shrinkToFit="1"/>
    </xf>
    <xf numFmtId="38" fontId="2" fillId="0" borderId="18" xfId="1" applyFont="1" applyBorder="1" applyAlignment="1">
      <alignment vertical="center" shrinkToFit="1"/>
    </xf>
    <xf numFmtId="38" fontId="2" fillId="0" borderId="29" xfId="1" applyFont="1" applyBorder="1" applyAlignment="1">
      <alignment vertical="center" shrinkToFit="1"/>
    </xf>
    <xf numFmtId="38" fontId="2" fillId="0" borderId="32" xfId="1" applyFont="1" applyBorder="1" applyAlignment="1">
      <alignment vertical="center" shrinkToFit="1"/>
    </xf>
    <xf numFmtId="38" fontId="2" fillId="0" borderId="4" xfId="1" applyFont="1" applyBorder="1" applyAlignment="1">
      <alignment vertical="center" shrinkToFit="1"/>
    </xf>
    <xf numFmtId="38" fontId="2" fillId="0" borderId="35" xfId="1" applyFont="1" applyBorder="1" applyAlignment="1">
      <alignment vertical="center" shrinkToFit="1"/>
    </xf>
    <xf numFmtId="57" fontId="6" fillId="0" borderId="2" xfId="0" applyNumberFormat="1" applyFont="1" applyBorder="1" applyAlignment="1">
      <alignment horizontal="center" vertical="center" shrinkToFit="1"/>
    </xf>
    <xf numFmtId="0" fontId="6" fillId="0" borderId="2" xfId="0" applyFont="1" applyBorder="1" applyAlignment="1">
      <alignment horizontal="center" vertical="center" shrinkToFit="1"/>
    </xf>
    <xf numFmtId="0" fontId="13" fillId="0" borderId="1" xfId="0" applyFont="1" applyBorder="1" applyAlignment="1">
      <alignment vertical="center" wrapText="1" shrinkToFit="1"/>
    </xf>
    <xf numFmtId="38" fontId="2" fillId="0" borderId="1" xfId="1" applyFont="1" applyBorder="1" applyAlignment="1">
      <alignment vertical="center"/>
    </xf>
    <xf numFmtId="57" fontId="6" fillId="0" borderId="4" xfId="0" applyNumberFormat="1" applyFont="1" applyBorder="1" applyAlignment="1">
      <alignment horizontal="center" vertical="center" shrinkToFit="1"/>
    </xf>
    <xf numFmtId="0" fontId="6" fillId="0" borderId="4" xfId="0" applyFont="1" applyBorder="1" applyAlignment="1">
      <alignment horizontal="center" vertical="center" shrinkToFit="1"/>
    </xf>
    <xf numFmtId="0" fontId="2" fillId="0" borderId="92" xfId="0" applyFont="1" applyBorder="1" applyAlignment="1">
      <alignment horizontal="center" vertical="center"/>
    </xf>
    <xf numFmtId="0" fontId="2" fillId="0" borderId="92" xfId="0" applyFont="1" applyBorder="1" applyAlignment="1">
      <alignment horizontal="left" vertical="center" shrinkToFit="1"/>
    </xf>
    <xf numFmtId="0" fontId="2" fillId="0" borderId="0" xfId="0" applyFont="1" applyAlignment="1">
      <alignment horizontal="left" vertical="center"/>
    </xf>
    <xf numFmtId="38" fontId="2" fillId="0" borderId="97" xfId="1" applyFont="1" applyBorder="1" applyAlignment="1">
      <alignment vertical="center"/>
    </xf>
    <xf numFmtId="38" fontId="2" fillId="0" borderId="98" xfId="1" applyFont="1" applyBorder="1" applyAlignment="1">
      <alignment vertical="center"/>
    </xf>
    <xf numFmtId="38" fontId="2" fillId="0" borderId="12" xfId="1" applyFont="1" applyBorder="1" applyAlignment="1">
      <alignment vertical="center" shrinkToFit="1"/>
    </xf>
    <xf numFmtId="38" fontId="2" fillId="0" borderId="38" xfId="1" applyFont="1" applyBorder="1" applyAlignment="1">
      <alignment vertical="center" shrinkToFit="1"/>
    </xf>
    <xf numFmtId="0" fontId="2" fillId="0" borderId="1" xfId="0" applyFont="1" applyBorder="1" applyAlignment="1">
      <alignment horizontal="center" vertical="center" wrapText="1" shrinkToFi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38" fontId="2" fillId="0" borderId="19" xfId="1" applyFont="1" applyBorder="1" applyAlignment="1">
      <alignment vertical="center" shrinkToFit="1"/>
    </xf>
    <xf numFmtId="38" fontId="2" fillId="0" borderId="23" xfId="1" applyFont="1" applyBorder="1" applyAlignment="1">
      <alignment vertical="center" shrinkToFit="1"/>
    </xf>
    <xf numFmtId="0" fontId="4" fillId="2" borderId="91" xfId="0" applyFont="1" applyFill="1" applyBorder="1" applyAlignment="1">
      <alignment horizontal="center" vertical="center"/>
    </xf>
    <xf numFmtId="0" fontId="4" fillId="2" borderId="6" xfId="0" applyFont="1" applyFill="1" applyBorder="1" applyAlignment="1">
      <alignment horizontal="center" vertical="center"/>
    </xf>
    <xf numFmtId="38" fontId="2" fillId="0" borderId="1" xfId="1" applyFont="1" applyBorder="1" applyAlignment="1">
      <alignment horizontal="center" vertical="center"/>
    </xf>
    <xf numFmtId="57" fontId="2" fillId="0" borderId="1" xfId="0" applyNumberFormat="1" applyFont="1" applyBorder="1" applyAlignment="1">
      <alignment horizontal="center" vertical="center"/>
    </xf>
    <xf numFmtId="0" fontId="2" fillId="2" borderId="4" xfId="0" applyFont="1" applyFill="1" applyBorder="1" applyAlignment="1">
      <alignment horizontal="center"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2" borderId="1" xfId="0" applyFont="1" applyFill="1" applyBorder="1" applyAlignment="1">
      <alignment horizontal="center" vertical="center" textRotation="255"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vertical="top" wrapText="1"/>
    </xf>
    <xf numFmtId="0" fontId="17" fillId="0" borderId="0" xfId="0" applyFont="1" applyAlignment="1">
      <alignment horizontal="center" vertical="center"/>
    </xf>
    <xf numFmtId="0" fontId="17" fillId="0" borderId="92" xfId="0" applyFont="1" applyBorder="1" applyAlignment="1">
      <alignment horizontal="center" vertical="center"/>
    </xf>
    <xf numFmtId="0" fontId="17" fillId="0" borderId="0" xfId="0" applyFont="1" applyAlignment="1">
      <alignment horizontal="right" vertical="center" shrinkToFit="1"/>
    </xf>
    <xf numFmtId="0" fontId="17" fillId="0" borderId="92" xfId="0" applyFont="1" applyBorder="1" applyAlignment="1">
      <alignment horizontal="right" vertical="center" shrinkToFit="1"/>
    </xf>
    <xf numFmtId="0" fontId="7" fillId="0" borderId="1" xfId="0" applyFont="1" applyBorder="1">
      <alignment vertical="center"/>
    </xf>
    <xf numFmtId="180" fontId="2" fillId="0" borderId="88" xfId="0" applyNumberFormat="1" applyFont="1" applyBorder="1">
      <alignment vertical="center"/>
    </xf>
    <xf numFmtId="180" fontId="2" fillId="0" borderId="84" xfId="0" applyNumberFormat="1" applyFont="1" applyBorder="1">
      <alignment vertical="center"/>
    </xf>
    <xf numFmtId="57" fontId="2" fillId="0" borderId="14" xfId="0" applyNumberFormat="1" applyFont="1" applyBorder="1" applyAlignment="1">
      <alignment horizontal="center" vertical="center"/>
    </xf>
    <xf numFmtId="57" fontId="2" fillId="0" borderId="92" xfId="0" applyNumberFormat="1" applyFont="1" applyBorder="1" applyAlignment="1">
      <alignment horizontal="center" vertical="center"/>
    </xf>
    <xf numFmtId="0" fontId="2" fillId="0" borderId="0" xfId="0" applyFont="1" applyAlignment="1">
      <alignment horizontal="right" vertical="top"/>
    </xf>
    <xf numFmtId="0" fontId="14" fillId="0" borderId="0" xfId="0" applyFont="1" applyAlignment="1">
      <alignment horizontal="right" vertical="center"/>
    </xf>
    <xf numFmtId="0" fontId="2" fillId="0" borderId="84" xfId="0" applyFont="1" applyBorder="1">
      <alignment vertical="center"/>
    </xf>
    <xf numFmtId="0" fontId="2" fillId="0" borderId="15" xfId="0" applyFont="1" applyBorder="1">
      <alignment vertical="center"/>
    </xf>
    <xf numFmtId="180" fontId="2" fillId="0" borderId="14" xfId="0" applyNumberFormat="1" applyFont="1" applyBorder="1">
      <alignment vertical="center"/>
    </xf>
    <xf numFmtId="180" fontId="2" fillId="0" borderId="15" xfId="0" applyNumberFormat="1" applyFont="1" applyBorder="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0" borderId="9" xfId="0" applyFont="1" applyBorder="1">
      <alignment vertical="center"/>
    </xf>
    <xf numFmtId="0" fontId="2" fillId="0" borderId="11" xfId="0" applyFont="1" applyBorder="1">
      <alignment vertical="center"/>
    </xf>
    <xf numFmtId="57" fontId="2" fillId="0" borderId="7" xfId="0" applyNumberFormat="1" applyFont="1" applyBorder="1" applyAlignment="1">
      <alignment horizontal="center" vertical="center"/>
    </xf>
    <xf numFmtId="0" fontId="2" fillId="0" borderId="83" xfId="0" applyFont="1" applyBorder="1" applyAlignment="1">
      <alignment horizontal="center" vertical="center"/>
    </xf>
    <xf numFmtId="180" fontId="2" fillId="0" borderId="7" xfId="0" applyNumberFormat="1" applyFont="1" applyBorder="1">
      <alignment vertical="center"/>
    </xf>
    <xf numFmtId="180" fontId="2" fillId="0" borderId="8" xfId="0" applyNumberFormat="1" applyFont="1" applyBorder="1">
      <alignment vertical="center"/>
    </xf>
    <xf numFmtId="0" fontId="2" fillId="0" borderId="41" xfId="0" applyFont="1" applyBorder="1">
      <alignment vertical="center"/>
    </xf>
    <xf numFmtId="0" fontId="2" fillId="0" borderId="6" xfId="0" applyFont="1" applyBorder="1">
      <alignment vertical="center"/>
    </xf>
    <xf numFmtId="0" fontId="2" fillId="0" borderId="4" xfId="0" applyFont="1" applyBorder="1" applyAlignment="1">
      <alignment vertical="center" shrinkToFit="1"/>
    </xf>
    <xf numFmtId="180" fontId="2" fillId="0" borderId="1" xfId="0" applyNumberFormat="1" applyFont="1" applyBorder="1">
      <alignment vertical="center"/>
    </xf>
    <xf numFmtId="180" fontId="2" fillId="0" borderId="5" xfId="0" applyNumberFormat="1" applyFont="1" applyBorder="1">
      <alignment vertical="center"/>
    </xf>
    <xf numFmtId="0" fontId="2" fillId="0" borderId="1" xfId="0" applyFont="1" applyBorder="1" applyAlignment="1">
      <alignment vertical="center" shrinkToFit="1"/>
    </xf>
    <xf numFmtId="0" fontId="2" fillId="0" borderId="14" xfId="0" applyFont="1" applyBorder="1" applyAlignment="1">
      <alignment horizontal="center" vertical="center"/>
    </xf>
    <xf numFmtId="0" fontId="2" fillId="0" borderId="15" xfId="0" applyFont="1" applyBorder="1" applyAlignment="1">
      <alignment horizontal="center" vertical="center"/>
    </xf>
    <xf numFmtId="38" fontId="2" fillId="0" borderId="92" xfId="1" applyFont="1" applyBorder="1" applyAlignment="1">
      <alignment vertical="center"/>
    </xf>
    <xf numFmtId="182" fontId="2" fillId="0" borderId="14" xfId="0" applyNumberFormat="1" applyFont="1" applyBorder="1" applyAlignment="1">
      <alignment horizontal="center" vertical="center"/>
    </xf>
    <xf numFmtId="182" fontId="2" fillId="0" borderId="92" xfId="0" applyNumberFormat="1" applyFont="1" applyBorder="1" applyAlignment="1">
      <alignment horizontal="center" vertical="center"/>
    </xf>
    <xf numFmtId="182" fontId="14" fillId="0" borderId="9" xfId="0" applyNumberFormat="1" applyFont="1" applyBorder="1" applyAlignment="1">
      <alignment horizontal="left" vertical="center" wrapText="1"/>
    </xf>
    <xf numFmtId="182" fontId="14" fillId="0" borderId="11" xfId="0" applyNumberFormat="1" applyFont="1" applyBorder="1" applyAlignment="1">
      <alignment horizontal="left" vertical="center"/>
    </xf>
    <xf numFmtId="182" fontId="14" fillId="0" borderId="99" xfId="0" applyNumberFormat="1" applyFont="1" applyBorder="1" applyAlignment="1">
      <alignment horizontal="left" vertical="center" wrapText="1"/>
    </xf>
    <xf numFmtId="182" fontId="14" fillId="0" borderId="100" xfId="0" applyNumberFormat="1" applyFont="1" applyBorder="1" applyAlignment="1">
      <alignment horizontal="left" vertical="center"/>
    </xf>
    <xf numFmtId="0" fontId="2" fillId="0" borderId="83" xfId="0" applyFont="1" applyBorder="1">
      <alignment vertical="center"/>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14"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83" xfId="0" applyFont="1" applyBorder="1" applyAlignment="1">
      <alignment horizontal="center" vertical="center" shrinkToFit="1"/>
    </xf>
    <xf numFmtId="0" fontId="2" fillId="0" borderId="92" xfId="0" applyFont="1" applyBorder="1" applyAlignment="1">
      <alignment horizontal="center" vertical="center" shrinkToFit="1"/>
    </xf>
    <xf numFmtId="0" fontId="2" fillId="0" borderId="1" xfId="0" applyFont="1" applyBorder="1" applyAlignment="1">
      <alignment vertical="center" wrapText="1"/>
    </xf>
    <xf numFmtId="0" fontId="2" fillId="2" borderId="41" xfId="0" applyFont="1" applyFill="1" applyBorder="1" applyAlignment="1">
      <alignment horizontal="center" vertical="center"/>
    </xf>
    <xf numFmtId="0" fontId="2" fillId="2" borderId="1" xfId="0" applyFont="1" applyFill="1" applyBorder="1" applyAlignment="1">
      <alignment vertical="top" wrapText="1"/>
    </xf>
    <xf numFmtId="0" fontId="2" fillId="2" borderId="5" xfId="0" applyFont="1" applyFill="1" applyBorder="1" applyAlignment="1">
      <alignment vertical="top" wrapText="1"/>
    </xf>
    <xf numFmtId="0" fontId="2" fillId="2" borderId="41"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vertical="top" wrapText="1"/>
    </xf>
    <xf numFmtId="0" fontId="2" fillId="2" borderId="14" xfId="0" applyFont="1" applyFill="1" applyBorder="1" applyAlignment="1">
      <alignment vertical="top" wrapText="1"/>
    </xf>
    <xf numFmtId="0" fontId="2" fillId="2" borderId="15" xfId="0" applyFont="1" applyFill="1" applyBorder="1" applyAlignment="1">
      <alignment vertical="top" wrapText="1"/>
    </xf>
    <xf numFmtId="0" fontId="2" fillId="0" borderId="2" xfId="0" applyFont="1" applyBorder="1" applyAlignment="1" applyProtection="1">
      <alignment horizontal="center" vertical="center" shrinkToFit="1"/>
      <protection locked="0"/>
    </xf>
    <xf numFmtId="0" fontId="2" fillId="0" borderId="3" xfId="0" applyFont="1" applyBorder="1" applyAlignment="1" applyProtection="1">
      <alignment horizontal="center" vertical="center" shrinkToFit="1"/>
      <protection locked="0"/>
    </xf>
    <xf numFmtId="0" fontId="2" fillId="0" borderId="81"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cellXfs>
  <cellStyles count="2">
    <cellStyle name="桁区切り" xfId="1" builtinId="6"/>
    <cellStyle name="標準" xfId="0" builtinId="0"/>
  </cellStyles>
  <dxfs count="749">
    <dxf>
      <fill>
        <patternFill>
          <bgColor theme="0" tint="-0.49998474074526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49998474074526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64E40-1414-48EA-B06D-B6D682A42B2C}">
  <sheetPr>
    <tabColor rgb="FF7030A0"/>
    <pageSetUpPr fitToPage="1"/>
  </sheetPr>
  <dimension ref="A1:L56"/>
  <sheetViews>
    <sheetView tabSelected="1" view="pageBreakPreview" zoomScale="70" zoomScaleNormal="100" zoomScaleSheetLayoutView="70" workbookViewId="0">
      <selection activeCell="B7" sqref="B7:D7"/>
    </sheetView>
  </sheetViews>
  <sheetFormatPr defaultColWidth="12" defaultRowHeight="14.4"/>
  <cols>
    <col min="1" max="7" width="12" style="1"/>
    <col min="8" max="8" width="27.19921875" style="1" bestFit="1" customWidth="1"/>
    <col min="9" max="9" width="5.5" style="1" bestFit="1" customWidth="1"/>
    <col min="10" max="12" width="3.5" style="1" bestFit="1" customWidth="1"/>
    <col min="13" max="16384" width="12" style="1"/>
  </cols>
  <sheetData>
    <row r="1" spans="1:7">
      <c r="A1" s="14" t="s">
        <v>23</v>
      </c>
    </row>
    <row r="2" spans="1:7">
      <c r="A2" s="154" t="s">
        <v>5</v>
      </c>
      <c r="B2" s="11" t="s">
        <v>3</v>
      </c>
      <c r="C2" s="11" t="s">
        <v>6</v>
      </c>
      <c r="D2" s="11" t="s">
        <v>2</v>
      </c>
      <c r="E2" s="11" t="s">
        <v>1</v>
      </c>
      <c r="F2" s="11" t="s">
        <v>143</v>
      </c>
    </row>
    <row r="3" spans="1:7">
      <c r="A3" s="155"/>
      <c r="B3" s="132" t="s">
        <v>0</v>
      </c>
      <c r="C3" s="132">
        <v>7</v>
      </c>
      <c r="D3" s="12" t="str">
        <f>B3&amp;IF(C3=1,"元",IF(C3&lt;10,DBCS(C3),C3))</f>
        <v>令和７</v>
      </c>
      <c r="E3" s="12">
        <f>VLOOKUP(D3,リスト!$E$3:$F$45,2,)</f>
        <v>2025</v>
      </c>
      <c r="F3" s="12" t="str">
        <f>LEFT(B3,1)&amp;IF(C3=1,"元",IF(C3&lt;10,DBCS(C3),C3))</f>
        <v>令７</v>
      </c>
    </row>
    <row r="5" spans="1:7">
      <c r="A5" s="14" t="s">
        <v>45</v>
      </c>
    </row>
    <row r="6" spans="1:7">
      <c r="A6" s="11" t="s">
        <v>10</v>
      </c>
      <c r="B6" s="167"/>
      <c r="C6" s="167"/>
      <c r="D6" s="167"/>
      <c r="E6" s="167"/>
      <c r="F6" s="167"/>
      <c r="G6" s="167"/>
    </row>
    <row r="7" spans="1:7">
      <c r="A7" s="11" t="s">
        <v>46</v>
      </c>
      <c r="B7" s="168"/>
      <c r="C7" s="170"/>
      <c r="D7" s="169"/>
      <c r="E7" s="11" t="s">
        <v>337</v>
      </c>
      <c r="F7" s="168"/>
      <c r="G7" s="169"/>
    </row>
    <row r="8" spans="1:7">
      <c r="A8" s="11" t="s">
        <v>8</v>
      </c>
      <c r="B8" s="167"/>
      <c r="C8" s="167"/>
      <c r="D8" s="167"/>
      <c r="E8" s="11" t="s">
        <v>9</v>
      </c>
      <c r="F8" s="168"/>
      <c r="G8" s="169"/>
    </row>
    <row r="10" spans="1:7">
      <c r="A10" s="14" t="s">
        <v>24</v>
      </c>
    </row>
    <row r="11" spans="1:7">
      <c r="A11" s="11" t="s">
        <v>15</v>
      </c>
      <c r="B11" s="167"/>
      <c r="C11" s="167"/>
      <c r="D11" s="167"/>
      <c r="E11" s="11" t="s">
        <v>14</v>
      </c>
      <c r="F11" s="171"/>
      <c r="G11" s="172"/>
    </row>
    <row r="12" spans="1:7">
      <c r="A12" s="11" t="s">
        <v>11</v>
      </c>
      <c r="B12" s="167"/>
      <c r="C12" s="167"/>
      <c r="D12" s="167"/>
      <c r="E12" s="167"/>
      <c r="F12" s="167"/>
      <c r="G12" s="167"/>
    </row>
    <row r="13" spans="1:7">
      <c r="A13" s="11" t="s">
        <v>12</v>
      </c>
      <c r="B13" s="167"/>
      <c r="C13" s="167"/>
      <c r="D13" s="167"/>
      <c r="E13" s="167"/>
      <c r="F13" s="167"/>
      <c r="G13" s="167"/>
    </row>
    <row r="14" spans="1:7">
      <c r="A14" s="11" t="s">
        <v>13</v>
      </c>
      <c r="B14" s="167"/>
      <c r="C14" s="167"/>
      <c r="D14" s="167"/>
      <c r="E14" s="167"/>
      <c r="F14" s="167"/>
      <c r="G14" s="167"/>
    </row>
    <row r="16" spans="1:7">
      <c r="A16" s="14" t="s">
        <v>25</v>
      </c>
      <c r="D16" s="50" t="str">
        <f>IF(D17="銀行","↓銀行以外の場合はリストから選択","")</f>
        <v>↓銀行以外の場合はリストから選択</v>
      </c>
    </row>
    <row r="17" spans="1:12">
      <c r="A17" s="11" t="s">
        <v>16</v>
      </c>
      <c r="B17" s="168"/>
      <c r="C17" s="170"/>
      <c r="D17" s="133" t="s">
        <v>17</v>
      </c>
      <c r="E17" s="170"/>
      <c r="F17" s="170"/>
      <c r="G17" s="40" t="s">
        <v>18</v>
      </c>
    </row>
    <row r="18" spans="1:12">
      <c r="A18" s="11" t="s">
        <v>19</v>
      </c>
      <c r="B18" s="167"/>
      <c r="C18" s="167"/>
      <c r="D18" s="11" t="s">
        <v>20</v>
      </c>
      <c r="E18" s="173"/>
      <c r="F18" s="174"/>
      <c r="G18" s="175"/>
    </row>
    <row r="19" spans="1:12">
      <c r="A19" s="15" t="s">
        <v>22</v>
      </c>
      <c r="B19" s="152"/>
      <c r="C19" s="152"/>
      <c r="D19" s="152"/>
      <c r="E19" s="152"/>
      <c r="F19" s="152"/>
      <c r="G19" s="152"/>
    </row>
    <row r="20" spans="1:12">
      <c r="A20" s="17" t="s">
        <v>21</v>
      </c>
      <c r="B20" s="153"/>
      <c r="C20" s="153"/>
      <c r="D20" s="153"/>
      <c r="E20" s="153"/>
      <c r="F20" s="153"/>
      <c r="G20" s="153"/>
    </row>
    <row r="21" spans="1:12">
      <c r="A21" s="11" t="s">
        <v>270</v>
      </c>
      <c r="B21" s="134"/>
      <c r="C21" s="183" t="str">
        <f>IF(B21="","←代表者と口座名義人が異なる場合は○を選択","")</f>
        <v>←代表者と口座名義人が異なる場合は○を選択</v>
      </c>
      <c r="D21" s="183"/>
      <c r="E21" s="183"/>
      <c r="F21" s="183"/>
      <c r="G21" s="183"/>
    </row>
    <row r="23" spans="1:12">
      <c r="A23" s="14" t="s">
        <v>131</v>
      </c>
    </row>
    <row r="24" spans="1:12">
      <c r="A24" s="11" t="s">
        <v>132</v>
      </c>
      <c r="B24" s="184" t="s">
        <v>133</v>
      </c>
      <c r="C24" s="185"/>
      <c r="D24" s="11" t="s">
        <v>39</v>
      </c>
      <c r="E24" s="135">
        <v>45748</v>
      </c>
      <c r="F24" s="156" t="s">
        <v>142</v>
      </c>
      <c r="G24" s="79" t="str">
        <f>IF(B24="実績報告","実績報告書","事業計画書")</f>
        <v>事業計画書</v>
      </c>
      <c r="H24" s="1" t="str">
        <f>CONCATENATE(B3,L24,"年(",I24,"年)",J24,"月",K24,"日")</f>
        <v>令和７年(2025年)４月１日</v>
      </c>
      <c r="I24" s="1">
        <f>YEAR(E24)</f>
        <v>2025</v>
      </c>
      <c r="J24" s="1" t="str">
        <f>IF(MONTH(E24)&lt;10,DBCS(MONTH(E24)),MONTH(E24))</f>
        <v>４</v>
      </c>
      <c r="K24" s="1" t="str">
        <f>IF(DAY(E24)&lt;10,DBCS(DAY(E24)),DAY(E24))</f>
        <v>１</v>
      </c>
      <c r="L24" s="1" t="str">
        <f>IF(I24=E3,IF(C3&lt;10,DBCS(C3),C3),IF(C3+1&lt;10,DBCS(C3+1),C3+1))</f>
        <v>７</v>
      </c>
    </row>
    <row r="25" spans="1:12">
      <c r="A25" s="11" t="s">
        <v>38</v>
      </c>
      <c r="B25" s="184"/>
      <c r="C25" s="185"/>
      <c r="D25" s="11" t="s">
        <v>37</v>
      </c>
      <c r="E25" s="136"/>
      <c r="F25" s="156"/>
      <c r="G25" s="80" t="str">
        <f>IF(B24="実績報告","収支決算書","収支予算書")</f>
        <v>収支予算書</v>
      </c>
      <c r="H25" s="1" t="str">
        <f>IF(E25="","",CONCATENATE(B25,"第",E25,"号"))</f>
        <v/>
      </c>
    </row>
    <row r="26" spans="1:12">
      <c r="A26" s="154" t="s">
        <v>240</v>
      </c>
      <c r="B26" s="157"/>
      <c r="C26" s="158"/>
      <c r="D26" s="158"/>
      <c r="E26" s="158"/>
      <c r="F26" s="158"/>
      <c r="G26" s="159"/>
      <c r="H26" s="1" t="s">
        <v>245</v>
      </c>
    </row>
    <row r="27" spans="1:12">
      <c r="A27" s="155"/>
      <c r="B27" s="160"/>
      <c r="C27" s="161"/>
      <c r="D27" s="161"/>
      <c r="E27" s="161"/>
      <c r="F27" s="161"/>
      <c r="G27" s="162"/>
      <c r="H27" s="1" t="s">
        <v>243</v>
      </c>
    </row>
    <row r="28" spans="1:12">
      <c r="A28" s="156" t="s">
        <v>241</v>
      </c>
      <c r="B28" s="163"/>
      <c r="C28" s="163"/>
      <c r="D28" s="163"/>
      <c r="E28" s="163"/>
      <c r="F28" s="163"/>
      <c r="G28" s="163"/>
      <c r="H28" s="1" t="s">
        <v>242</v>
      </c>
    </row>
    <row r="29" spans="1:12">
      <c r="A29" s="156"/>
      <c r="B29" s="163"/>
      <c r="C29" s="163"/>
      <c r="D29" s="163"/>
      <c r="E29" s="163"/>
      <c r="F29" s="163"/>
      <c r="G29" s="163"/>
      <c r="H29" s="1" t="s">
        <v>244</v>
      </c>
    </row>
    <row r="31" spans="1:12">
      <c r="A31" s="14" t="str">
        <f>IF(B24="交付申請","【内示状況】","【既交付決定状況】")</f>
        <v>【内示状況】</v>
      </c>
    </row>
    <row r="32" spans="1:12">
      <c r="A32" s="11" t="s">
        <v>37</v>
      </c>
      <c r="B32" s="41" t="str">
        <f>F3&amp;"山スポ協"</f>
        <v>令７山スポ協</v>
      </c>
      <c r="C32" s="137"/>
      <c r="D32" s="11" t="str">
        <f>IF(B24="交付申請","内示年月日","決定年月日")</f>
        <v>内示年月日</v>
      </c>
      <c r="E32" s="135">
        <v>45748</v>
      </c>
      <c r="F32" s="189" t="s">
        <v>136</v>
      </c>
      <c r="G32" s="189"/>
      <c r="H32" s="1" t="str">
        <f>CONCATENATE(B3,L32,"年(",I32,"年)",J32,"月",K32,"日")</f>
        <v>令和７年(2025年)４月１日</v>
      </c>
      <c r="I32" s="1">
        <f>YEAR(E32)</f>
        <v>2025</v>
      </c>
      <c r="J32" s="1" t="str">
        <f>IF(MONTH(E32)&lt;10,DBCS(MONTH(E32)),MONTH(E32))</f>
        <v>４</v>
      </c>
      <c r="K32" s="1" t="str">
        <f>IF(DAY(E32)&lt;10,DBCS(DAY(E32)),DAY(E32))</f>
        <v>１</v>
      </c>
      <c r="L32" s="1" t="str">
        <f>IF(I32=E3,IF(C3&lt;10,DBCS(C3),C3),IF(C3+1&lt;10,DBCS(C3+1),C3+1))</f>
        <v>７</v>
      </c>
    </row>
    <row r="33" spans="1:9">
      <c r="A33" s="164" t="s">
        <v>35</v>
      </c>
      <c r="B33" s="190"/>
      <c r="C33" s="190"/>
      <c r="D33" s="191"/>
      <c r="E33" s="39" t="str">
        <f>IF(B24="交付申請","内示額","既交付決定額")</f>
        <v>内示額</v>
      </c>
      <c r="F33" s="47" t="str">
        <f>B24&amp;"額"</f>
        <v>交付申請額</v>
      </c>
      <c r="G33" s="47" t="str">
        <f>IF(B24="交付申請","内示差額",IF(B24="変更交付申請","変更申請額","交付決定差額"))</f>
        <v>内示差額</v>
      </c>
      <c r="H33" s="1" t="str">
        <f>IF(C32="",CONCATENATE(B32,"第　　　号"),CONCATENATE(B32,"第",I33,"号"))</f>
        <v>令７山スポ協第　　　号</v>
      </c>
      <c r="I33" s="1" t="str">
        <f>IF(C32&lt;10,DBCS(C32),C32)</f>
        <v/>
      </c>
    </row>
    <row r="34" spans="1:9">
      <c r="A34" s="186" t="s">
        <v>26</v>
      </c>
      <c r="B34" s="187"/>
      <c r="C34" s="187"/>
      <c r="D34" s="188"/>
      <c r="E34" s="138"/>
      <c r="F34" s="44">
        <f>SUM(C47:G47)</f>
        <v>0</v>
      </c>
      <c r="G34" s="44">
        <f>F34-E34</f>
        <v>0</v>
      </c>
    </row>
    <row r="35" spans="1:9">
      <c r="A35" s="177" t="s">
        <v>217</v>
      </c>
      <c r="B35" s="178"/>
      <c r="C35" s="178"/>
      <c r="D35" s="179"/>
      <c r="E35" s="139"/>
      <c r="F35" s="45">
        <f t="shared" ref="F35:F40" si="0">SUM(C48:G48)</f>
        <v>0</v>
      </c>
      <c r="G35" s="45">
        <f t="shared" ref="G35:G40" si="1">F35-E35</f>
        <v>0</v>
      </c>
    </row>
    <row r="36" spans="1:9">
      <c r="A36" s="177" t="s">
        <v>29</v>
      </c>
      <c r="B36" s="178"/>
      <c r="C36" s="178"/>
      <c r="D36" s="179"/>
      <c r="E36" s="145"/>
      <c r="F36" s="45">
        <f t="shared" si="0"/>
        <v>0</v>
      </c>
      <c r="G36" s="45">
        <f t="shared" si="1"/>
        <v>0</v>
      </c>
    </row>
    <row r="37" spans="1:9">
      <c r="A37" s="177" t="s">
        <v>30</v>
      </c>
      <c r="B37" s="178"/>
      <c r="C37" s="178"/>
      <c r="D37" s="179"/>
      <c r="E37" s="145"/>
      <c r="F37" s="45">
        <f t="shared" si="0"/>
        <v>0</v>
      </c>
      <c r="G37" s="45">
        <f t="shared" si="1"/>
        <v>0</v>
      </c>
    </row>
    <row r="38" spans="1:9">
      <c r="A38" s="177" t="s">
        <v>31</v>
      </c>
      <c r="B38" s="178"/>
      <c r="C38" s="178"/>
      <c r="D38" s="179"/>
      <c r="E38" s="139"/>
      <c r="F38" s="45">
        <f t="shared" si="0"/>
        <v>0</v>
      </c>
      <c r="G38" s="45">
        <f t="shared" si="1"/>
        <v>0</v>
      </c>
    </row>
    <row r="39" spans="1:9">
      <c r="A39" s="177" t="s">
        <v>32</v>
      </c>
      <c r="B39" s="178"/>
      <c r="C39" s="178"/>
      <c r="D39" s="179"/>
      <c r="E39" s="139"/>
      <c r="F39" s="45">
        <f t="shared" si="0"/>
        <v>0</v>
      </c>
      <c r="G39" s="45">
        <f t="shared" si="1"/>
        <v>0</v>
      </c>
    </row>
    <row r="40" spans="1:9" ht="15" thickBot="1">
      <c r="A40" s="180" t="s">
        <v>33</v>
      </c>
      <c r="B40" s="181"/>
      <c r="C40" s="181"/>
      <c r="D40" s="182"/>
      <c r="E40" s="140"/>
      <c r="F40" s="46">
        <f t="shared" si="0"/>
        <v>0</v>
      </c>
      <c r="G40" s="46">
        <f t="shared" si="1"/>
        <v>0</v>
      </c>
    </row>
    <row r="41" spans="1:9" ht="15" thickTop="1">
      <c r="A41" s="150" t="s">
        <v>36</v>
      </c>
      <c r="B41" s="151"/>
      <c r="C41" s="151"/>
      <c r="D41" s="176"/>
      <c r="E41" s="42">
        <f>SUM(E34:E40)</f>
        <v>0</v>
      </c>
      <c r="F41" s="42">
        <f t="shared" ref="F41:G41" si="2">SUM(F34:F40)</f>
        <v>0</v>
      </c>
      <c r="G41" s="42">
        <f t="shared" si="2"/>
        <v>0</v>
      </c>
      <c r="H41" s="93" t="str">
        <f>IF(G41&gt;0,CONCATENATE(G33,"がありますがよろしいですか？"),"")</f>
        <v/>
      </c>
    </row>
    <row r="43" spans="1:9">
      <c r="A43" s="14" t="str">
        <f>CONCATENATE("【",F33,"内訳入力】")</f>
        <v>【交付申請額内訳入力】</v>
      </c>
    </row>
    <row r="44" spans="1:9">
      <c r="A44" s="1" t="s">
        <v>342</v>
      </c>
    </row>
    <row r="45" spans="1:9">
      <c r="A45" s="156" t="s">
        <v>35</v>
      </c>
      <c r="B45" s="164"/>
      <c r="C45" s="11" t="s">
        <v>343</v>
      </c>
      <c r="D45" s="39" t="s">
        <v>344</v>
      </c>
      <c r="E45" s="39" t="s">
        <v>345</v>
      </c>
      <c r="F45" s="39" t="s">
        <v>346</v>
      </c>
      <c r="G45" s="39" t="s">
        <v>347</v>
      </c>
    </row>
    <row r="46" spans="1:9">
      <c r="A46" s="156"/>
      <c r="B46" s="164"/>
      <c r="C46" s="141"/>
      <c r="D46" s="141"/>
      <c r="E46" s="141"/>
      <c r="F46" s="141"/>
      <c r="G46" s="141"/>
      <c r="H46" s="1" t="s">
        <v>348</v>
      </c>
    </row>
    <row r="47" spans="1:9">
      <c r="A47" s="165" t="str">
        <f t="shared" ref="A47:A53" si="3">A34</f>
        <v>チームやまぐちパワーアップ事業</v>
      </c>
      <c r="B47" s="166"/>
      <c r="C47" s="121">
        <f>ﾊﾟﾜｰ!H1507</f>
        <v>0</v>
      </c>
      <c r="D47" s="138"/>
      <c r="E47" s="138"/>
      <c r="F47" s="138"/>
      <c r="G47" s="138"/>
    </row>
    <row r="48" spans="1:9">
      <c r="A48" s="146" t="str">
        <f t="shared" si="3"/>
        <v>中国ブロック突破・国スポ入賞に向けた強化事業</v>
      </c>
      <c r="B48" s="147"/>
      <c r="C48" s="122">
        <f>国ｽﾎﾟ!H1507</f>
        <v>0</v>
      </c>
      <c r="D48" s="139"/>
      <c r="E48" s="139"/>
      <c r="F48" s="139"/>
      <c r="G48" s="139"/>
    </row>
    <row r="49" spans="1:7">
      <c r="A49" s="146" t="str">
        <f t="shared" si="3"/>
        <v>強化拠点校強化事業</v>
      </c>
      <c r="B49" s="147"/>
      <c r="C49" s="122">
        <v>0</v>
      </c>
      <c r="D49" s="145"/>
      <c r="E49" s="145"/>
      <c r="F49" s="145"/>
      <c r="G49" s="145"/>
    </row>
    <row r="50" spans="1:7">
      <c r="A50" s="146" t="str">
        <f t="shared" si="3"/>
        <v>トップスポーツクラブ強化事業</v>
      </c>
      <c r="B50" s="147"/>
      <c r="C50" s="122">
        <v>0</v>
      </c>
      <c r="D50" s="145"/>
      <c r="E50" s="145"/>
      <c r="F50" s="145"/>
      <c r="G50" s="145"/>
    </row>
    <row r="51" spans="1:7">
      <c r="A51" s="146" t="str">
        <f t="shared" si="3"/>
        <v>山口次世代コーチャーズ育成事業</v>
      </c>
      <c r="B51" s="147"/>
      <c r="C51" s="122">
        <f>ｺｰﾁ!H1507</f>
        <v>0</v>
      </c>
      <c r="D51" s="139"/>
      <c r="E51" s="139"/>
      <c r="F51" s="139"/>
      <c r="G51" s="139"/>
    </row>
    <row r="52" spans="1:7">
      <c r="A52" s="146" t="str">
        <f t="shared" si="3"/>
        <v>やまぐち未来アスリート育成事業</v>
      </c>
      <c r="B52" s="147"/>
      <c r="C52" s="122">
        <f>未来!H1507</f>
        <v>0</v>
      </c>
      <c r="D52" s="139"/>
      <c r="E52" s="139"/>
      <c r="F52" s="139"/>
      <c r="G52" s="139"/>
    </row>
    <row r="53" spans="1:7" ht="15" thickBot="1">
      <c r="A53" s="148" t="str">
        <f t="shared" si="3"/>
        <v>トップアスリート等を活用した魅力発信事業</v>
      </c>
      <c r="B53" s="149"/>
      <c r="C53" s="123">
        <f>魅力!H1507</f>
        <v>0</v>
      </c>
      <c r="D53" s="140"/>
      <c r="E53" s="140"/>
      <c r="F53" s="140"/>
      <c r="G53" s="140"/>
    </row>
    <row r="54" spans="1:7" ht="15" thickTop="1">
      <c r="A54" s="150" t="s">
        <v>36</v>
      </c>
      <c r="B54" s="151"/>
      <c r="C54" s="144">
        <f>SUM(C47:C53)</f>
        <v>0</v>
      </c>
      <c r="D54" s="42">
        <f>SUM(D47:D53)</f>
        <v>0</v>
      </c>
      <c r="E54" s="42">
        <f>SUM(E47:E53)</f>
        <v>0</v>
      </c>
      <c r="F54" s="42">
        <f t="shared" ref="F54:G54" si="4">SUM(F47:F53)</f>
        <v>0</v>
      </c>
      <c r="G54" s="42">
        <f t="shared" si="4"/>
        <v>0</v>
      </c>
    </row>
    <row r="55" spans="1:7">
      <c r="C55" s="2" t="s">
        <v>349</v>
      </c>
    </row>
    <row r="56" spans="1:7">
      <c r="C56" s="1" t="s">
        <v>350</v>
      </c>
    </row>
  </sheetData>
  <sheetProtection sheet="1" objects="1" scenarios="1" selectLockedCells="1"/>
  <mergeCells count="44">
    <mergeCell ref="B18:C18"/>
    <mergeCell ref="E18:G18"/>
    <mergeCell ref="A41:D41"/>
    <mergeCell ref="A35:D35"/>
    <mergeCell ref="A36:D36"/>
    <mergeCell ref="A37:D37"/>
    <mergeCell ref="A38:D38"/>
    <mergeCell ref="A39:D39"/>
    <mergeCell ref="A40:D40"/>
    <mergeCell ref="C21:G21"/>
    <mergeCell ref="B25:C25"/>
    <mergeCell ref="B24:C24"/>
    <mergeCell ref="A34:D34"/>
    <mergeCell ref="F32:G32"/>
    <mergeCell ref="A33:D33"/>
    <mergeCell ref="F24:F25"/>
    <mergeCell ref="E17:F17"/>
    <mergeCell ref="B17:C17"/>
    <mergeCell ref="B6:G6"/>
    <mergeCell ref="B11:D11"/>
    <mergeCell ref="F11:G11"/>
    <mergeCell ref="B7:D7"/>
    <mergeCell ref="F7:G7"/>
    <mergeCell ref="A2:A3"/>
    <mergeCell ref="B12:G12"/>
    <mergeCell ref="B13:G13"/>
    <mergeCell ref="B14:G14"/>
    <mergeCell ref="B8:D8"/>
    <mergeCell ref="F8:G8"/>
    <mergeCell ref="A51:B51"/>
    <mergeCell ref="A52:B52"/>
    <mergeCell ref="A53:B53"/>
    <mergeCell ref="A54:B54"/>
    <mergeCell ref="B19:G19"/>
    <mergeCell ref="B20:G20"/>
    <mergeCell ref="A26:A27"/>
    <mergeCell ref="A28:A29"/>
    <mergeCell ref="B26:G27"/>
    <mergeCell ref="B28:G29"/>
    <mergeCell ref="A45:B46"/>
    <mergeCell ref="A47:B47"/>
    <mergeCell ref="A48:B48"/>
    <mergeCell ref="A49:B49"/>
    <mergeCell ref="A50:B50"/>
  </mergeCells>
  <phoneticPr fontId="3"/>
  <conditionalFormatting sqref="B24:B26 B28">
    <cfRule type="containsBlanks" dxfId="748" priority="3">
      <formula>LEN(TRIM(B24))=0</formula>
    </cfRule>
  </conditionalFormatting>
  <conditionalFormatting sqref="B26 B28">
    <cfRule type="expression" dxfId="747" priority="2">
      <formula>$B$24&lt;&gt;"変更交付申請"</formula>
    </cfRule>
  </conditionalFormatting>
  <conditionalFormatting sqref="B3:C3 B6:G6 B7 F7 B8:D8 F8:G8 B11:D11 F11:G11 B12:G14 E17:F17 B17:C18 E18:G18 B19:G20 B21">
    <cfRule type="containsBlanks" dxfId="746" priority="11">
      <formula>LEN(TRIM(B3))=0</formula>
    </cfRule>
  </conditionalFormatting>
  <conditionalFormatting sqref="B32:C32">
    <cfRule type="containsBlanks" dxfId="745" priority="4">
      <formula>LEN(TRIM(B32))=0</formula>
    </cfRule>
  </conditionalFormatting>
  <conditionalFormatting sqref="D47:G48 D51:G53">
    <cfRule type="containsBlanks" dxfId="744" priority="1">
      <formula>LEN(TRIM(D47))=0</formula>
    </cfRule>
  </conditionalFormatting>
  <conditionalFormatting sqref="E24:E25">
    <cfRule type="containsBlanks" dxfId="743" priority="12">
      <formula>LEN(TRIM(E24))=0</formula>
    </cfRule>
  </conditionalFormatting>
  <conditionalFormatting sqref="E32">
    <cfRule type="containsBlanks" dxfId="742" priority="6">
      <formula>LEN(TRIM(E32))=0</formula>
    </cfRule>
  </conditionalFormatting>
  <conditionalFormatting sqref="E34:E35 E38:E40">
    <cfRule type="containsBlanks" dxfId="741" priority="8">
      <formula>LEN(TRIM(E34))=0</formula>
    </cfRule>
  </conditionalFormatting>
  <dataValidations count="1">
    <dataValidation type="list" allowBlank="1" showInputMessage="1" showErrorMessage="1" sqref="B21" xr:uid="{3A86C3C4-C570-4BB0-9594-7D4EC8AA5FA0}">
      <formula1>"○,×"</formula1>
    </dataValidation>
  </dataValidations>
  <pageMargins left="0.70866141732283472" right="0.70866141732283472" top="0.74803149606299213" bottom="0.74803149606299213"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BFFF37E5-FF88-4EF8-8C0E-05B56F9642EC}">
          <x14:formula1>
            <xm:f>リスト!$A$2:$A$3</xm:f>
          </x14:formula1>
          <xm:sqref>B3</xm:sqref>
        </x14:dataValidation>
        <x14:dataValidation type="list" allowBlank="1" showInputMessage="1" showErrorMessage="1" xr:uid="{8E347921-E796-4948-80FE-45B0F4DC90F7}">
          <x14:formula1>
            <xm:f>リスト!$H$2:$H$7</xm:f>
          </x14:formula1>
          <xm:sqref>D17</xm:sqref>
        </x14:dataValidation>
        <x14:dataValidation type="list" allowBlank="1" showInputMessage="1" showErrorMessage="1" xr:uid="{96850314-ECF3-43CC-8AA8-449CC8051C1C}">
          <x14:formula1>
            <xm:f>リスト!$H$11:$H$14</xm:f>
          </x14:formula1>
          <xm:sqref>B24:C24</xm:sqref>
        </x14:dataValidation>
        <x14:dataValidation type="list" allowBlank="1" showInputMessage="1" showErrorMessage="1" xr:uid="{944D3E1D-299B-43DB-9602-B14E2A7356E7}">
          <x14:formula1>
            <xm:f>リスト!$J$2:$J$43</xm:f>
          </x14:formula1>
          <xm:sqref>F7:G7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74C6-DBF7-46E1-847D-BB8C2057C16E}">
  <sheetPr>
    <tabColor rgb="FFFF0000"/>
  </sheetPr>
  <dimension ref="B3:U51"/>
  <sheetViews>
    <sheetView view="pageBreakPreview" zoomScale="85" zoomScaleNormal="100" zoomScaleSheetLayoutView="85" workbookViewId="0">
      <selection activeCell="R10" sqref="R10:U10"/>
    </sheetView>
  </sheetViews>
  <sheetFormatPr defaultColWidth="4.09765625" defaultRowHeight="14.4"/>
  <cols>
    <col min="1" max="1" width="4.09765625" style="1"/>
    <col min="2" max="2" width="4.09765625" style="1" customWidth="1"/>
    <col min="3" max="16384" width="4.09765625" style="1"/>
  </cols>
  <sheetData>
    <row r="3" spans="2:21">
      <c r="B3" s="192" t="s">
        <v>295</v>
      </c>
      <c r="C3" s="192"/>
      <c r="D3" s="192"/>
      <c r="E3" s="192"/>
      <c r="F3" s="192"/>
      <c r="G3" s="192"/>
      <c r="H3" s="192"/>
      <c r="I3" s="192"/>
      <c r="J3" s="192"/>
      <c r="K3" s="192"/>
      <c r="L3" s="192"/>
      <c r="M3" s="192"/>
      <c r="N3" s="192"/>
      <c r="O3" s="192"/>
      <c r="P3" s="192"/>
      <c r="Q3" s="192"/>
      <c r="R3" s="192"/>
      <c r="S3" s="192"/>
      <c r="T3" s="192"/>
      <c r="U3" s="192"/>
    </row>
    <row r="5" spans="2:21">
      <c r="B5" s="156" t="s">
        <v>278</v>
      </c>
      <c r="C5" s="156"/>
      <c r="D5" s="156"/>
      <c r="E5" s="260"/>
      <c r="F5" s="260"/>
      <c r="G5" s="260"/>
      <c r="H5" s="260"/>
      <c r="I5" s="260"/>
      <c r="J5" s="260"/>
      <c r="K5" s="260"/>
      <c r="L5" s="260"/>
      <c r="M5" s="260"/>
      <c r="N5" s="260"/>
      <c r="O5" s="260"/>
      <c r="P5" s="260"/>
      <c r="Q5" s="156" t="s">
        <v>279</v>
      </c>
      <c r="R5" s="156"/>
      <c r="S5" s="156"/>
      <c r="T5" s="252"/>
      <c r="U5" s="252"/>
    </row>
    <row r="6" spans="2:21">
      <c r="B6" s="425" t="s">
        <v>283</v>
      </c>
      <c r="C6" s="426" t="s">
        <v>280</v>
      </c>
      <c r="D6" s="426"/>
      <c r="E6" s="422"/>
      <c r="F6" s="422"/>
      <c r="G6" s="422"/>
      <c r="H6" s="422"/>
      <c r="I6" s="422"/>
      <c r="J6" s="422"/>
      <c r="K6" s="422"/>
      <c r="L6" s="422"/>
      <c r="M6" s="422"/>
      <c r="N6" s="422"/>
      <c r="O6" s="422"/>
      <c r="P6" s="422"/>
      <c r="Q6" s="422"/>
      <c r="R6" s="422"/>
      <c r="S6" s="422"/>
      <c r="T6" s="422"/>
      <c r="U6" s="422"/>
    </row>
    <row r="7" spans="2:21">
      <c r="B7" s="425"/>
      <c r="C7" s="427" t="s">
        <v>281</v>
      </c>
      <c r="D7" s="427"/>
      <c r="E7" s="423"/>
      <c r="F7" s="423"/>
      <c r="G7" s="423"/>
      <c r="H7" s="423"/>
      <c r="I7" s="423"/>
      <c r="J7" s="423"/>
      <c r="K7" s="423"/>
      <c r="L7" s="423"/>
      <c r="M7" s="423"/>
      <c r="N7" s="423"/>
      <c r="O7" s="423"/>
      <c r="P7" s="423"/>
      <c r="Q7" s="423"/>
      <c r="R7" s="423"/>
      <c r="S7" s="423"/>
      <c r="T7" s="423"/>
      <c r="U7" s="423"/>
    </row>
    <row r="8" spans="2:21">
      <c r="B8" s="425"/>
      <c r="C8" s="421" t="s">
        <v>282</v>
      </c>
      <c r="D8" s="421"/>
      <c r="E8" s="424"/>
      <c r="F8" s="424"/>
      <c r="G8" s="424"/>
      <c r="H8" s="424"/>
      <c r="I8" s="424"/>
      <c r="J8" s="424"/>
      <c r="K8" s="424"/>
      <c r="L8" s="424"/>
      <c r="M8" s="424"/>
      <c r="N8" s="424"/>
      <c r="O8" s="424"/>
      <c r="P8" s="424"/>
      <c r="Q8" s="424"/>
      <c r="R8" s="424"/>
      <c r="S8" s="424"/>
      <c r="T8" s="424"/>
      <c r="U8" s="424"/>
    </row>
    <row r="9" spans="2:21">
      <c r="B9" s="156" t="s">
        <v>284</v>
      </c>
      <c r="C9" s="156"/>
      <c r="D9" s="156"/>
      <c r="E9" s="260"/>
      <c r="F9" s="260"/>
      <c r="G9" s="260"/>
      <c r="H9" s="260"/>
      <c r="I9" s="260"/>
      <c r="J9" s="260"/>
      <c r="K9" s="260"/>
      <c r="L9" s="260"/>
      <c r="M9" s="260"/>
      <c r="N9" s="260"/>
      <c r="O9" s="260"/>
      <c r="P9" s="260"/>
      <c r="Q9" s="260"/>
      <c r="R9" s="260"/>
      <c r="S9" s="260"/>
      <c r="T9" s="260"/>
      <c r="U9" s="260"/>
    </row>
    <row r="10" spans="2:21">
      <c r="B10" s="156" t="s">
        <v>285</v>
      </c>
      <c r="C10" s="156"/>
      <c r="D10" s="156"/>
      <c r="E10" s="260"/>
      <c r="F10" s="260"/>
      <c r="G10" s="260"/>
      <c r="H10" s="260"/>
      <c r="I10" s="260"/>
      <c r="J10" s="260"/>
      <c r="K10" s="260"/>
      <c r="L10" s="260"/>
      <c r="M10" s="260"/>
      <c r="N10" s="260"/>
      <c r="O10" s="156" t="s">
        <v>286</v>
      </c>
      <c r="P10" s="156"/>
      <c r="Q10" s="156"/>
      <c r="R10" s="420"/>
      <c r="S10" s="252"/>
      <c r="T10" s="252"/>
      <c r="U10" s="252"/>
    </row>
    <row r="11" spans="2:21">
      <c r="B11" s="156" t="s">
        <v>287</v>
      </c>
      <c r="C11" s="156"/>
      <c r="D11" s="156"/>
      <c r="E11" s="428"/>
      <c r="F11" s="428"/>
      <c r="G11" s="428"/>
      <c r="H11" s="428"/>
      <c r="I11" s="428"/>
      <c r="J11" s="428"/>
      <c r="K11" s="428"/>
      <c r="L11" s="428"/>
      <c r="M11" s="428"/>
      <c r="N11" s="428"/>
      <c r="O11" s="428"/>
      <c r="P11" s="428"/>
      <c r="Q11" s="428"/>
      <c r="R11" s="428"/>
      <c r="S11" s="428"/>
      <c r="T11" s="428"/>
      <c r="U11" s="428"/>
    </row>
    <row r="12" spans="2:21">
      <c r="B12" s="156"/>
      <c r="C12" s="156"/>
      <c r="D12" s="156"/>
      <c r="E12" s="428"/>
      <c r="F12" s="428"/>
      <c r="G12" s="428"/>
      <c r="H12" s="428"/>
      <c r="I12" s="428"/>
      <c r="J12" s="428"/>
      <c r="K12" s="428"/>
      <c r="L12" s="428"/>
      <c r="M12" s="428"/>
      <c r="N12" s="428"/>
      <c r="O12" s="428"/>
      <c r="P12" s="428"/>
      <c r="Q12" s="428"/>
      <c r="R12" s="428"/>
      <c r="S12" s="428"/>
      <c r="T12" s="428"/>
      <c r="U12" s="428"/>
    </row>
    <row r="13" spans="2:21">
      <c r="B13" s="156"/>
      <c r="C13" s="156"/>
      <c r="D13" s="156"/>
      <c r="E13" s="428"/>
      <c r="F13" s="428"/>
      <c r="G13" s="428"/>
      <c r="H13" s="428"/>
      <c r="I13" s="428"/>
      <c r="J13" s="428"/>
      <c r="K13" s="428"/>
      <c r="L13" s="428"/>
      <c r="M13" s="428"/>
      <c r="N13" s="428"/>
      <c r="O13" s="428"/>
      <c r="P13" s="428"/>
      <c r="Q13" s="428"/>
      <c r="R13" s="428"/>
      <c r="S13" s="428"/>
      <c r="T13" s="428"/>
      <c r="U13" s="428"/>
    </row>
    <row r="14" spans="2:21">
      <c r="B14" s="156"/>
      <c r="C14" s="156"/>
      <c r="D14" s="156"/>
      <c r="E14" s="428"/>
      <c r="F14" s="428"/>
      <c r="G14" s="428"/>
      <c r="H14" s="428"/>
      <c r="I14" s="428"/>
      <c r="J14" s="428"/>
      <c r="K14" s="428"/>
      <c r="L14" s="428"/>
      <c r="M14" s="428"/>
      <c r="N14" s="428"/>
      <c r="O14" s="428"/>
      <c r="P14" s="428"/>
      <c r="Q14" s="428"/>
      <c r="R14" s="428"/>
      <c r="S14" s="428"/>
      <c r="T14" s="428"/>
      <c r="U14" s="428"/>
    </row>
    <row r="15" spans="2:21">
      <c r="B15" s="156"/>
      <c r="C15" s="156"/>
      <c r="D15" s="156"/>
      <c r="E15" s="428"/>
      <c r="F15" s="428"/>
      <c r="G15" s="428"/>
      <c r="H15" s="428"/>
      <c r="I15" s="428"/>
      <c r="J15" s="428"/>
      <c r="K15" s="428"/>
      <c r="L15" s="428"/>
      <c r="M15" s="428"/>
      <c r="N15" s="428"/>
      <c r="O15" s="428"/>
      <c r="P15" s="428"/>
      <c r="Q15" s="428"/>
      <c r="R15" s="428"/>
      <c r="S15" s="428"/>
      <c r="T15" s="428"/>
      <c r="U15" s="428"/>
    </row>
    <row r="17" spans="2:21">
      <c r="B17" s="156" t="s">
        <v>278</v>
      </c>
      <c r="C17" s="156"/>
      <c r="D17" s="156"/>
      <c r="E17" s="260"/>
      <c r="F17" s="260"/>
      <c r="G17" s="260"/>
      <c r="H17" s="260"/>
      <c r="I17" s="260"/>
      <c r="J17" s="260"/>
      <c r="K17" s="260"/>
      <c r="L17" s="260"/>
      <c r="M17" s="260"/>
      <c r="N17" s="260"/>
      <c r="O17" s="260"/>
      <c r="P17" s="260"/>
      <c r="Q17" s="156" t="s">
        <v>279</v>
      </c>
      <c r="R17" s="156"/>
      <c r="S17" s="156"/>
      <c r="T17" s="252"/>
      <c r="U17" s="252"/>
    </row>
    <row r="18" spans="2:21">
      <c r="B18" s="425" t="s">
        <v>283</v>
      </c>
      <c r="C18" s="426" t="s">
        <v>280</v>
      </c>
      <c r="D18" s="426"/>
      <c r="E18" s="422"/>
      <c r="F18" s="422"/>
      <c r="G18" s="422"/>
      <c r="H18" s="422"/>
      <c r="I18" s="422"/>
      <c r="J18" s="422"/>
      <c r="K18" s="422"/>
      <c r="L18" s="422"/>
      <c r="M18" s="422"/>
      <c r="N18" s="422"/>
      <c r="O18" s="422"/>
      <c r="P18" s="422"/>
      <c r="Q18" s="422"/>
      <c r="R18" s="422"/>
      <c r="S18" s="422"/>
      <c r="T18" s="422"/>
      <c r="U18" s="422"/>
    </row>
    <row r="19" spans="2:21">
      <c r="B19" s="425"/>
      <c r="C19" s="427" t="s">
        <v>281</v>
      </c>
      <c r="D19" s="427"/>
      <c r="E19" s="423"/>
      <c r="F19" s="423"/>
      <c r="G19" s="423"/>
      <c r="H19" s="423"/>
      <c r="I19" s="423"/>
      <c r="J19" s="423"/>
      <c r="K19" s="423"/>
      <c r="L19" s="423"/>
      <c r="M19" s="423"/>
      <c r="N19" s="423"/>
      <c r="O19" s="423"/>
      <c r="P19" s="423"/>
      <c r="Q19" s="423"/>
      <c r="R19" s="423"/>
      <c r="S19" s="423"/>
      <c r="T19" s="423"/>
      <c r="U19" s="423"/>
    </row>
    <row r="20" spans="2:21">
      <c r="B20" s="425"/>
      <c r="C20" s="421" t="s">
        <v>282</v>
      </c>
      <c r="D20" s="421"/>
      <c r="E20" s="424"/>
      <c r="F20" s="424"/>
      <c r="G20" s="424"/>
      <c r="H20" s="424"/>
      <c r="I20" s="424"/>
      <c r="J20" s="424"/>
      <c r="K20" s="424"/>
      <c r="L20" s="424"/>
      <c r="M20" s="424"/>
      <c r="N20" s="424"/>
      <c r="O20" s="424"/>
      <c r="P20" s="424"/>
      <c r="Q20" s="424"/>
      <c r="R20" s="424"/>
      <c r="S20" s="424"/>
      <c r="T20" s="424"/>
      <c r="U20" s="424"/>
    </row>
    <row r="21" spans="2:21">
      <c r="B21" s="156" t="s">
        <v>284</v>
      </c>
      <c r="C21" s="156"/>
      <c r="D21" s="156"/>
      <c r="E21" s="260"/>
      <c r="F21" s="260"/>
      <c r="G21" s="260"/>
      <c r="H21" s="260"/>
      <c r="I21" s="260"/>
      <c r="J21" s="260"/>
      <c r="K21" s="260"/>
      <c r="L21" s="260"/>
      <c r="M21" s="260"/>
      <c r="N21" s="260"/>
      <c r="O21" s="260"/>
      <c r="P21" s="260"/>
      <c r="Q21" s="260"/>
      <c r="R21" s="260"/>
      <c r="S21" s="260"/>
      <c r="T21" s="260"/>
      <c r="U21" s="260"/>
    </row>
    <row r="22" spans="2:21">
      <c r="B22" s="156" t="s">
        <v>285</v>
      </c>
      <c r="C22" s="156"/>
      <c r="D22" s="156"/>
      <c r="E22" s="260"/>
      <c r="F22" s="260"/>
      <c r="G22" s="260"/>
      <c r="H22" s="260"/>
      <c r="I22" s="260"/>
      <c r="J22" s="260"/>
      <c r="K22" s="260"/>
      <c r="L22" s="260"/>
      <c r="M22" s="260"/>
      <c r="N22" s="260"/>
      <c r="O22" s="156" t="s">
        <v>286</v>
      </c>
      <c r="P22" s="156"/>
      <c r="Q22" s="156"/>
      <c r="R22" s="252"/>
      <c r="S22" s="252"/>
      <c r="T22" s="252"/>
      <c r="U22" s="252"/>
    </row>
    <row r="23" spans="2:21">
      <c r="B23" s="156" t="s">
        <v>287</v>
      </c>
      <c r="C23" s="156"/>
      <c r="D23" s="156"/>
      <c r="E23" s="428"/>
      <c r="F23" s="428"/>
      <c r="G23" s="428"/>
      <c r="H23" s="428"/>
      <c r="I23" s="428"/>
      <c r="J23" s="428"/>
      <c r="K23" s="428"/>
      <c r="L23" s="428"/>
      <c r="M23" s="428"/>
      <c r="N23" s="428"/>
      <c r="O23" s="428"/>
      <c r="P23" s="428"/>
      <c r="Q23" s="428"/>
      <c r="R23" s="428"/>
      <c r="S23" s="428"/>
      <c r="T23" s="428"/>
      <c r="U23" s="428"/>
    </row>
    <row r="24" spans="2:21">
      <c r="B24" s="156"/>
      <c r="C24" s="156"/>
      <c r="D24" s="156"/>
      <c r="E24" s="428"/>
      <c r="F24" s="428"/>
      <c r="G24" s="428"/>
      <c r="H24" s="428"/>
      <c r="I24" s="428"/>
      <c r="J24" s="428"/>
      <c r="K24" s="428"/>
      <c r="L24" s="428"/>
      <c r="M24" s="428"/>
      <c r="N24" s="428"/>
      <c r="O24" s="428"/>
      <c r="P24" s="428"/>
      <c r="Q24" s="428"/>
      <c r="R24" s="428"/>
      <c r="S24" s="428"/>
      <c r="T24" s="428"/>
      <c r="U24" s="428"/>
    </row>
    <row r="25" spans="2:21">
      <c r="B25" s="156"/>
      <c r="C25" s="156"/>
      <c r="D25" s="156"/>
      <c r="E25" s="428"/>
      <c r="F25" s="428"/>
      <c r="G25" s="428"/>
      <c r="H25" s="428"/>
      <c r="I25" s="428"/>
      <c r="J25" s="428"/>
      <c r="K25" s="428"/>
      <c r="L25" s="428"/>
      <c r="M25" s="428"/>
      <c r="N25" s="428"/>
      <c r="O25" s="428"/>
      <c r="P25" s="428"/>
      <c r="Q25" s="428"/>
      <c r="R25" s="428"/>
      <c r="S25" s="428"/>
      <c r="T25" s="428"/>
      <c r="U25" s="428"/>
    </row>
    <row r="26" spans="2:21">
      <c r="B26" s="156"/>
      <c r="C26" s="156"/>
      <c r="D26" s="156"/>
      <c r="E26" s="428"/>
      <c r="F26" s="428"/>
      <c r="G26" s="428"/>
      <c r="H26" s="428"/>
      <c r="I26" s="428"/>
      <c r="J26" s="428"/>
      <c r="K26" s="428"/>
      <c r="L26" s="428"/>
      <c r="M26" s="428"/>
      <c r="N26" s="428"/>
      <c r="O26" s="428"/>
      <c r="P26" s="428"/>
      <c r="Q26" s="428"/>
      <c r="R26" s="428"/>
      <c r="S26" s="428"/>
      <c r="T26" s="428"/>
      <c r="U26" s="428"/>
    </row>
    <row r="27" spans="2:21">
      <c r="B27" s="156"/>
      <c r="C27" s="156"/>
      <c r="D27" s="156"/>
      <c r="E27" s="428"/>
      <c r="F27" s="428"/>
      <c r="G27" s="428"/>
      <c r="H27" s="428"/>
      <c r="I27" s="428"/>
      <c r="J27" s="428"/>
      <c r="K27" s="428"/>
      <c r="L27" s="428"/>
      <c r="M27" s="428"/>
      <c r="N27" s="428"/>
      <c r="O27" s="428"/>
      <c r="P27" s="428"/>
      <c r="Q27" s="428"/>
      <c r="R27" s="428"/>
      <c r="S27" s="428"/>
      <c r="T27" s="428"/>
      <c r="U27" s="428"/>
    </row>
    <row r="29" spans="2:21">
      <c r="B29" s="156" t="s">
        <v>278</v>
      </c>
      <c r="C29" s="156"/>
      <c r="D29" s="156"/>
      <c r="E29" s="260"/>
      <c r="F29" s="260"/>
      <c r="G29" s="260"/>
      <c r="H29" s="260"/>
      <c r="I29" s="260"/>
      <c r="J29" s="260"/>
      <c r="K29" s="260"/>
      <c r="L29" s="260"/>
      <c r="M29" s="260"/>
      <c r="N29" s="260"/>
      <c r="O29" s="260"/>
      <c r="P29" s="260"/>
      <c r="Q29" s="156" t="s">
        <v>279</v>
      </c>
      <c r="R29" s="156"/>
      <c r="S29" s="156"/>
      <c r="T29" s="252"/>
      <c r="U29" s="252"/>
    </row>
    <row r="30" spans="2:21">
      <c r="B30" s="425" t="s">
        <v>283</v>
      </c>
      <c r="C30" s="426" t="s">
        <v>280</v>
      </c>
      <c r="D30" s="426"/>
      <c r="E30" s="422"/>
      <c r="F30" s="422"/>
      <c r="G30" s="422"/>
      <c r="H30" s="422"/>
      <c r="I30" s="422"/>
      <c r="J30" s="422"/>
      <c r="K30" s="422"/>
      <c r="L30" s="422"/>
      <c r="M30" s="422"/>
      <c r="N30" s="422"/>
      <c r="O30" s="422"/>
      <c r="P30" s="422"/>
      <c r="Q30" s="422"/>
      <c r="R30" s="422"/>
      <c r="S30" s="422"/>
      <c r="T30" s="422"/>
      <c r="U30" s="422"/>
    </row>
    <row r="31" spans="2:21">
      <c r="B31" s="425"/>
      <c r="C31" s="427" t="s">
        <v>281</v>
      </c>
      <c r="D31" s="427"/>
      <c r="E31" s="423"/>
      <c r="F31" s="423"/>
      <c r="G31" s="423"/>
      <c r="H31" s="423"/>
      <c r="I31" s="423"/>
      <c r="J31" s="423"/>
      <c r="K31" s="423"/>
      <c r="L31" s="423"/>
      <c r="M31" s="423"/>
      <c r="N31" s="423"/>
      <c r="O31" s="423"/>
      <c r="P31" s="423"/>
      <c r="Q31" s="423"/>
      <c r="R31" s="423"/>
      <c r="S31" s="423"/>
      <c r="T31" s="423"/>
      <c r="U31" s="423"/>
    </row>
    <row r="32" spans="2:21">
      <c r="B32" s="425"/>
      <c r="C32" s="421" t="s">
        <v>282</v>
      </c>
      <c r="D32" s="421"/>
      <c r="E32" s="424"/>
      <c r="F32" s="424"/>
      <c r="G32" s="424"/>
      <c r="H32" s="424"/>
      <c r="I32" s="424"/>
      <c r="J32" s="424"/>
      <c r="K32" s="424"/>
      <c r="L32" s="424"/>
      <c r="M32" s="424"/>
      <c r="N32" s="424"/>
      <c r="O32" s="424"/>
      <c r="P32" s="424"/>
      <c r="Q32" s="424"/>
      <c r="R32" s="424"/>
      <c r="S32" s="424"/>
      <c r="T32" s="424"/>
      <c r="U32" s="424"/>
    </row>
    <row r="33" spans="2:21">
      <c r="B33" s="156" t="s">
        <v>284</v>
      </c>
      <c r="C33" s="156"/>
      <c r="D33" s="156"/>
      <c r="E33" s="260"/>
      <c r="F33" s="260"/>
      <c r="G33" s="260"/>
      <c r="H33" s="260"/>
      <c r="I33" s="260"/>
      <c r="J33" s="260"/>
      <c r="K33" s="260"/>
      <c r="L33" s="260"/>
      <c r="M33" s="260"/>
      <c r="N33" s="260"/>
      <c r="O33" s="260"/>
      <c r="P33" s="260"/>
      <c r="Q33" s="260"/>
      <c r="R33" s="260"/>
      <c r="S33" s="260"/>
      <c r="T33" s="260"/>
      <c r="U33" s="260"/>
    </row>
    <row r="34" spans="2:21">
      <c r="B34" s="156" t="s">
        <v>285</v>
      </c>
      <c r="C34" s="156"/>
      <c r="D34" s="156"/>
      <c r="E34" s="260"/>
      <c r="F34" s="260"/>
      <c r="G34" s="260"/>
      <c r="H34" s="260"/>
      <c r="I34" s="260"/>
      <c r="J34" s="260"/>
      <c r="K34" s="260"/>
      <c r="L34" s="260"/>
      <c r="M34" s="260"/>
      <c r="N34" s="260"/>
      <c r="O34" s="156" t="s">
        <v>286</v>
      </c>
      <c r="P34" s="156"/>
      <c r="Q34" s="156"/>
      <c r="R34" s="252"/>
      <c r="S34" s="252"/>
      <c r="T34" s="252"/>
      <c r="U34" s="252"/>
    </row>
    <row r="35" spans="2:21">
      <c r="B35" s="156" t="s">
        <v>287</v>
      </c>
      <c r="C35" s="156"/>
      <c r="D35" s="156"/>
      <c r="E35" s="428"/>
      <c r="F35" s="428"/>
      <c r="G35" s="428"/>
      <c r="H35" s="428"/>
      <c r="I35" s="428"/>
      <c r="J35" s="428"/>
      <c r="K35" s="428"/>
      <c r="L35" s="428"/>
      <c r="M35" s="428"/>
      <c r="N35" s="428"/>
      <c r="O35" s="428"/>
      <c r="P35" s="428"/>
      <c r="Q35" s="428"/>
      <c r="R35" s="428"/>
      <c r="S35" s="428"/>
      <c r="T35" s="428"/>
      <c r="U35" s="428"/>
    </row>
    <row r="36" spans="2:21">
      <c r="B36" s="156"/>
      <c r="C36" s="156"/>
      <c r="D36" s="156"/>
      <c r="E36" s="428"/>
      <c r="F36" s="428"/>
      <c r="G36" s="428"/>
      <c r="H36" s="428"/>
      <c r="I36" s="428"/>
      <c r="J36" s="428"/>
      <c r="K36" s="428"/>
      <c r="L36" s="428"/>
      <c r="M36" s="428"/>
      <c r="N36" s="428"/>
      <c r="O36" s="428"/>
      <c r="P36" s="428"/>
      <c r="Q36" s="428"/>
      <c r="R36" s="428"/>
      <c r="S36" s="428"/>
      <c r="T36" s="428"/>
      <c r="U36" s="428"/>
    </row>
    <row r="37" spans="2:21">
      <c r="B37" s="156"/>
      <c r="C37" s="156"/>
      <c r="D37" s="156"/>
      <c r="E37" s="428"/>
      <c r="F37" s="428"/>
      <c r="G37" s="428"/>
      <c r="H37" s="428"/>
      <c r="I37" s="428"/>
      <c r="J37" s="428"/>
      <c r="K37" s="428"/>
      <c r="L37" s="428"/>
      <c r="M37" s="428"/>
      <c r="N37" s="428"/>
      <c r="O37" s="428"/>
      <c r="P37" s="428"/>
      <c r="Q37" s="428"/>
      <c r="R37" s="428"/>
      <c r="S37" s="428"/>
      <c r="T37" s="428"/>
      <c r="U37" s="428"/>
    </row>
    <row r="38" spans="2:21">
      <c r="B38" s="156"/>
      <c r="C38" s="156"/>
      <c r="D38" s="156"/>
      <c r="E38" s="428"/>
      <c r="F38" s="428"/>
      <c r="G38" s="428"/>
      <c r="H38" s="428"/>
      <c r="I38" s="428"/>
      <c r="J38" s="428"/>
      <c r="K38" s="428"/>
      <c r="L38" s="428"/>
      <c r="M38" s="428"/>
      <c r="N38" s="428"/>
      <c r="O38" s="428"/>
      <c r="P38" s="428"/>
      <c r="Q38" s="428"/>
      <c r="R38" s="428"/>
      <c r="S38" s="428"/>
      <c r="T38" s="428"/>
      <c r="U38" s="428"/>
    </row>
    <row r="39" spans="2:21">
      <c r="B39" s="156"/>
      <c r="C39" s="156"/>
      <c r="D39" s="156"/>
      <c r="E39" s="428"/>
      <c r="F39" s="428"/>
      <c r="G39" s="428"/>
      <c r="H39" s="428"/>
      <c r="I39" s="428"/>
      <c r="J39" s="428"/>
      <c r="K39" s="428"/>
      <c r="L39" s="428"/>
      <c r="M39" s="428"/>
      <c r="N39" s="428"/>
      <c r="O39" s="428"/>
      <c r="P39" s="428"/>
      <c r="Q39" s="428"/>
      <c r="R39" s="428"/>
      <c r="S39" s="428"/>
      <c r="T39" s="428"/>
      <c r="U39" s="428"/>
    </row>
    <row r="41" spans="2:21">
      <c r="B41" s="156" t="s">
        <v>278</v>
      </c>
      <c r="C41" s="156"/>
      <c r="D41" s="156"/>
      <c r="E41" s="260"/>
      <c r="F41" s="260"/>
      <c r="G41" s="260"/>
      <c r="H41" s="260"/>
      <c r="I41" s="260"/>
      <c r="J41" s="260"/>
      <c r="K41" s="260"/>
      <c r="L41" s="260"/>
      <c r="M41" s="260"/>
      <c r="N41" s="260"/>
      <c r="O41" s="260"/>
      <c r="P41" s="260"/>
      <c r="Q41" s="156" t="s">
        <v>279</v>
      </c>
      <c r="R41" s="156"/>
      <c r="S41" s="156"/>
      <c r="T41" s="252"/>
      <c r="U41" s="252"/>
    </row>
    <row r="42" spans="2:21">
      <c r="B42" s="425" t="s">
        <v>283</v>
      </c>
      <c r="C42" s="426" t="s">
        <v>280</v>
      </c>
      <c r="D42" s="426"/>
      <c r="E42" s="422"/>
      <c r="F42" s="422"/>
      <c r="G42" s="422"/>
      <c r="H42" s="422"/>
      <c r="I42" s="422"/>
      <c r="J42" s="422"/>
      <c r="K42" s="422"/>
      <c r="L42" s="422"/>
      <c r="M42" s="422"/>
      <c r="N42" s="422"/>
      <c r="O42" s="422"/>
      <c r="P42" s="422"/>
      <c r="Q42" s="422"/>
      <c r="R42" s="422"/>
      <c r="S42" s="422"/>
      <c r="T42" s="422"/>
      <c r="U42" s="422"/>
    </row>
    <row r="43" spans="2:21">
      <c r="B43" s="425"/>
      <c r="C43" s="427" t="s">
        <v>281</v>
      </c>
      <c r="D43" s="427"/>
      <c r="E43" s="423"/>
      <c r="F43" s="423"/>
      <c r="G43" s="423"/>
      <c r="H43" s="423"/>
      <c r="I43" s="423"/>
      <c r="J43" s="423"/>
      <c r="K43" s="423"/>
      <c r="L43" s="423"/>
      <c r="M43" s="423"/>
      <c r="N43" s="423"/>
      <c r="O43" s="423"/>
      <c r="P43" s="423"/>
      <c r="Q43" s="423"/>
      <c r="R43" s="423"/>
      <c r="S43" s="423"/>
      <c r="T43" s="423"/>
      <c r="U43" s="423"/>
    </row>
    <row r="44" spans="2:21">
      <c r="B44" s="425"/>
      <c r="C44" s="421" t="s">
        <v>282</v>
      </c>
      <c r="D44" s="421"/>
      <c r="E44" s="424"/>
      <c r="F44" s="424"/>
      <c r="G44" s="424"/>
      <c r="H44" s="424"/>
      <c r="I44" s="424"/>
      <c r="J44" s="424"/>
      <c r="K44" s="424"/>
      <c r="L44" s="424"/>
      <c r="M44" s="424"/>
      <c r="N44" s="424"/>
      <c r="O44" s="424"/>
      <c r="P44" s="424"/>
      <c r="Q44" s="424"/>
      <c r="R44" s="424"/>
      <c r="S44" s="424"/>
      <c r="T44" s="424"/>
      <c r="U44" s="424"/>
    </row>
    <row r="45" spans="2:21">
      <c r="B45" s="156" t="s">
        <v>284</v>
      </c>
      <c r="C45" s="156"/>
      <c r="D45" s="156"/>
      <c r="E45" s="260"/>
      <c r="F45" s="260"/>
      <c r="G45" s="260"/>
      <c r="H45" s="260"/>
      <c r="I45" s="260"/>
      <c r="J45" s="260"/>
      <c r="K45" s="260"/>
      <c r="L45" s="260"/>
      <c r="M45" s="260"/>
      <c r="N45" s="260"/>
      <c r="O45" s="260"/>
      <c r="P45" s="260"/>
      <c r="Q45" s="260"/>
      <c r="R45" s="260"/>
      <c r="S45" s="260"/>
      <c r="T45" s="260"/>
      <c r="U45" s="260"/>
    </row>
    <row r="46" spans="2:21">
      <c r="B46" s="156" t="s">
        <v>285</v>
      </c>
      <c r="C46" s="156"/>
      <c r="D46" s="156"/>
      <c r="E46" s="260"/>
      <c r="F46" s="260"/>
      <c r="G46" s="260"/>
      <c r="H46" s="260"/>
      <c r="I46" s="260"/>
      <c r="J46" s="260"/>
      <c r="K46" s="260"/>
      <c r="L46" s="260"/>
      <c r="M46" s="260"/>
      <c r="N46" s="260"/>
      <c r="O46" s="156" t="s">
        <v>286</v>
      </c>
      <c r="P46" s="156"/>
      <c r="Q46" s="156"/>
      <c r="R46" s="252"/>
      <c r="S46" s="252"/>
      <c r="T46" s="252"/>
      <c r="U46" s="252"/>
    </row>
    <row r="47" spans="2:21">
      <c r="B47" s="156" t="s">
        <v>287</v>
      </c>
      <c r="C47" s="156"/>
      <c r="D47" s="156"/>
      <c r="E47" s="428"/>
      <c r="F47" s="428"/>
      <c r="G47" s="428"/>
      <c r="H47" s="428"/>
      <c r="I47" s="428"/>
      <c r="J47" s="428"/>
      <c r="K47" s="428"/>
      <c r="L47" s="428"/>
      <c r="M47" s="428"/>
      <c r="N47" s="428"/>
      <c r="O47" s="428"/>
      <c r="P47" s="428"/>
      <c r="Q47" s="428"/>
      <c r="R47" s="428"/>
      <c r="S47" s="428"/>
      <c r="T47" s="428"/>
      <c r="U47" s="428"/>
    </row>
    <row r="48" spans="2:21">
      <c r="B48" s="156"/>
      <c r="C48" s="156"/>
      <c r="D48" s="156"/>
      <c r="E48" s="428"/>
      <c r="F48" s="428"/>
      <c r="G48" s="428"/>
      <c r="H48" s="428"/>
      <c r="I48" s="428"/>
      <c r="J48" s="428"/>
      <c r="K48" s="428"/>
      <c r="L48" s="428"/>
      <c r="M48" s="428"/>
      <c r="N48" s="428"/>
      <c r="O48" s="428"/>
      <c r="P48" s="428"/>
      <c r="Q48" s="428"/>
      <c r="R48" s="428"/>
      <c r="S48" s="428"/>
      <c r="T48" s="428"/>
      <c r="U48" s="428"/>
    </row>
    <row r="49" spans="2:21">
      <c r="B49" s="156"/>
      <c r="C49" s="156"/>
      <c r="D49" s="156"/>
      <c r="E49" s="428"/>
      <c r="F49" s="428"/>
      <c r="G49" s="428"/>
      <c r="H49" s="428"/>
      <c r="I49" s="428"/>
      <c r="J49" s="428"/>
      <c r="K49" s="428"/>
      <c r="L49" s="428"/>
      <c r="M49" s="428"/>
      <c r="N49" s="428"/>
      <c r="O49" s="428"/>
      <c r="P49" s="428"/>
      <c r="Q49" s="428"/>
      <c r="R49" s="428"/>
      <c r="S49" s="428"/>
      <c r="T49" s="428"/>
      <c r="U49" s="428"/>
    </row>
    <row r="50" spans="2:21">
      <c r="B50" s="156"/>
      <c r="C50" s="156"/>
      <c r="D50" s="156"/>
      <c r="E50" s="428"/>
      <c r="F50" s="428"/>
      <c r="G50" s="428"/>
      <c r="H50" s="428"/>
      <c r="I50" s="428"/>
      <c r="J50" s="428"/>
      <c r="K50" s="428"/>
      <c r="L50" s="428"/>
      <c r="M50" s="428"/>
      <c r="N50" s="428"/>
      <c r="O50" s="428"/>
      <c r="P50" s="428"/>
      <c r="Q50" s="428"/>
      <c r="R50" s="428"/>
      <c r="S50" s="428"/>
      <c r="T50" s="428"/>
      <c r="U50" s="428"/>
    </row>
    <row r="51" spans="2:21">
      <c r="B51" s="156"/>
      <c r="C51" s="156"/>
      <c r="D51" s="156"/>
      <c r="E51" s="428"/>
      <c r="F51" s="428"/>
      <c r="G51" s="428"/>
      <c r="H51" s="428"/>
      <c r="I51" s="428"/>
      <c r="J51" s="428"/>
      <c r="K51" s="428"/>
      <c r="L51" s="428"/>
      <c r="M51" s="428"/>
      <c r="N51" s="428"/>
      <c r="O51" s="428"/>
      <c r="P51" s="428"/>
      <c r="Q51" s="428"/>
      <c r="R51" s="428"/>
      <c r="S51" s="428"/>
      <c r="T51" s="428"/>
      <c r="U51" s="428"/>
    </row>
  </sheetData>
  <mergeCells count="77">
    <mergeCell ref="B47:D51"/>
    <mergeCell ref="E47:U51"/>
    <mergeCell ref="B45:D45"/>
    <mergeCell ref="E45:U45"/>
    <mergeCell ref="B46:D46"/>
    <mergeCell ref="E46:N46"/>
    <mergeCell ref="O46:Q46"/>
    <mergeCell ref="R46:U46"/>
    <mergeCell ref="B42:B44"/>
    <mergeCell ref="C42:D42"/>
    <mergeCell ref="E42:U42"/>
    <mergeCell ref="C43:D43"/>
    <mergeCell ref="E43:U43"/>
    <mergeCell ref="C44:D44"/>
    <mergeCell ref="E44:U44"/>
    <mergeCell ref="B35:D39"/>
    <mergeCell ref="E35:U39"/>
    <mergeCell ref="B41:D41"/>
    <mergeCell ref="E41:P41"/>
    <mergeCell ref="Q41:S41"/>
    <mergeCell ref="T41:U41"/>
    <mergeCell ref="B33:D33"/>
    <mergeCell ref="E33:U33"/>
    <mergeCell ref="B34:D34"/>
    <mergeCell ref="E34:N34"/>
    <mergeCell ref="O34:Q34"/>
    <mergeCell ref="R34:U34"/>
    <mergeCell ref="B30:B32"/>
    <mergeCell ref="C30:D30"/>
    <mergeCell ref="E30:U30"/>
    <mergeCell ref="C31:D31"/>
    <mergeCell ref="E31:U31"/>
    <mergeCell ref="C32:D32"/>
    <mergeCell ref="E32:U32"/>
    <mergeCell ref="B23:D27"/>
    <mergeCell ref="E23:U27"/>
    <mergeCell ref="B29:D29"/>
    <mergeCell ref="E29:P29"/>
    <mergeCell ref="Q29:S29"/>
    <mergeCell ref="T29:U29"/>
    <mergeCell ref="B21:D21"/>
    <mergeCell ref="E21:U21"/>
    <mergeCell ref="B22:D22"/>
    <mergeCell ref="E22:N22"/>
    <mergeCell ref="O22:Q22"/>
    <mergeCell ref="R22:U22"/>
    <mergeCell ref="B18:B20"/>
    <mergeCell ref="C18:D18"/>
    <mergeCell ref="E18:U18"/>
    <mergeCell ref="C19:D19"/>
    <mergeCell ref="E19:U19"/>
    <mergeCell ref="C20:D20"/>
    <mergeCell ref="E20:U20"/>
    <mergeCell ref="B11:D15"/>
    <mergeCell ref="E11:U15"/>
    <mergeCell ref="B17:D17"/>
    <mergeCell ref="E17:P17"/>
    <mergeCell ref="Q17:S17"/>
    <mergeCell ref="T17:U17"/>
    <mergeCell ref="C8:D8"/>
    <mergeCell ref="E6:U6"/>
    <mergeCell ref="E7:U7"/>
    <mergeCell ref="E8:U8"/>
    <mergeCell ref="B9:D9"/>
    <mergeCell ref="B6:B8"/>
    <mergeCell ref="C6:D6"/>
    <mergeCell ref="C7:D7"/>
    <mergeCell ref="B10:D10"/>
    <mergeCell ref="O10:Q10"/>
    <mergeCell ref="R10:U10"/>
    <mergeCell ref="E10:N10"/>
    <mergeCell ref="E9:U9"/>
    <mergeCell ref="B3:U3"/>
    <mergeCell ref="B5:D5"/>
    <mergeCell ref="Q5:S5"/>
    <mergeCell ref="E5:P5"/>
    <mergeCell ref="T5:U5"/>
  </mergeCells>
  <phoneticPr fontId="3"/>
  <pageMargins left="0.59055118110236227" right="0.59055118110236227"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48668A3-4391-4482-BB33-A93926C69CC8}">
          <x14:formula1>
            <xm:f>基本!$A$34:$A$40</xm:f>
          </x14:formula1>
          <xm:sqref>E5:P5 E17:P17 E29:P29 E41:P41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9C49-06FB-4A0E-9E33-B59F34236127}">
  <sheetPr>
    <tabColor rgb="FFFF0000"/>
  </sheetPr>
  <dimension ref="B3:U51"/>
  <sheetViews>
    <sheetView view="pageBreakPreview" zoomScale="85" zoomScaleNormal="100" zoomScaleSheetLayoutView="85" workbookViewId="0">
      <selection activeCell="E35" sqref="E35:U39"/>
    </sheetView>
  </sheetViews>
  <sheetFormatPr defaultColWidth="4.09765625" defaultRowHeight="14.4"/>
  <cols>
    <col min="1" max="1" width="4.09765625" style="1"/>
    <col min="2" max="2" width="4.09765625" style="1" customWidth="1"/>
    <col min="3" max="16384" width="4.09765625" style="1"/>
  </cols>
  <sheetData>
    <row r="3" spans="2:21">
      <c r="B3" s="192" t="s">
        <v>394</v>
      </c>
      <c r="C3" s="192"/>
      <c r="D3" s="192"/>
      <c r="E3" s="192"/>
      <c r="F3" s="192"/>
      <c r="G3" s="192"/>
      <c r="H3" s="192"/>
      <c r="I3" s="192"/>
      <c r="J3" s="192"/>
      <c r="K3" s="192"/>
      <c r="L3" s="192"/>
      <c r="M3" s="192"/>
      <c r="N3" s="192"/>
      <c r="O3" s="192"/>
      <c r="P3" s="192"/>
      <c r="Q3" s="192"/>
      <c r="R3" s="192"/>
      <c r="S3" s="192"/>
      <c r="T3" s="192"/>
      <c r="U3" s="192"/>
    </row>
    <row r="5" spans="2:21">
      <c r="B5" s="156" t="s">
        <v>278</v>
      </c>
      <c r="C5" s="156"/>
      <c r="D5" s="156"/>
      <c r="E5" s="260"/>
      <c r="F5" s="260"/>
      <c r="G5" s="260"/>
      <c r="H5" s="260"/>
      <c r="I5" s="260"/>
      <c r="J5" s="260"/>
      <c r="K5" s="260"/>
      <c r="L5" s="260"/>
      <c r="M5" s="260"/>
      <c r="N5" s="260"/>
      <c r="O5" s="260"/>
      <c r="P5" s="260"/>
      <c r="Q5" s="156" t="s">
        <v>279</v>
      </c>
      <c r="R5" s="156"/>
      <c r="S5" s="156"/>
      <c r="T5" s="252"/>
      <c r="U5" s="252"/>
    </row>
    <row r="6" spans="2:21">
      <c r="B6" s="425" t="s">
        <v>289</v>
      </c>
      <c r="C6" s="426" t="s">
        <v>290</v>
      </c>
      <c r="D6" s="426"/>
      <c r="E6" s="422"/>
      <c r="F6" s="422"/>
      <c r="G6" s="422"/>
      <c r="H6" s="422"/>
      <c r="I6" s="422"/>
      <c r="J6" s="422"/>
      <c r="K6" s="422"/>
      <c r="L6" s="422"/>
      <c r="M6" s="422"/>
      <c r="N6" s="422"/>
      <c r="O6" s="422"/>
      <c r="P6" s="422"/>
      <c r="Q6" s="422"/>
      <c r="R6" s="422"/>
      <c r="S6" s="422"/>
      <c r="T6" s="422"/>
      <c r="U6" s="422"/>
    </row>
    <row r="7" spans="2:21">
      <c r="B7" s="425"/>
      <c r="C7" s="427" t="s">
        <v>291</v>
      </c>
      <c r="D7" s="427"/>
      <c r="E7" s="423"/>
      <c r="F7" s="423"/>
      <c r="G7" s="423"/>
      <c r="H7" s="423"/>
      <c r="I7" s="423"/>
      <c r="J7" s="423"/>
      <c r="K7" s="423"/>
      <c r="L7" s="423"/>
      <c r="M7" s="423"/>
      <c r="N7" s="423"/>
      <c r="O7" s="423"/>
      <c r="P7" s="423"/>
      <c r="Q7" s="423"/>
      <c r="R7" s="423"/>
      <c r="S7" s="423"/>
      <c r="T7" s="423"/>
      <c r="U7" s="423"/>
    </row>
    <row r="8" spans="2:21">
      <c r="B8" s="425"/>
      <c r="C8" s="421" t="s">
        <v>282</v>
      </c>
      <c r="D8" s="421"/>
      <c r="E8" s="424"/>
      <c r="F8" s="424"/>
      <c r="G8" s="424"/>
      <c r="H8" s="424"/>
      <c r="I8" s="424"/>
      <c r="J8" s="424"/>
      <c r="K8" s="424"/>
      <c r="L8" s="424"/>
      <c r="M8" s="424"/>
      <c r="N8" s="424"/>
      <c r="O8" s="424"/>
      <c r="P8" s="424"/>
      <c r="Q8" s="424"/>
      <c r="R8" s="424"/>
      <c r="S8" s="424"/>
      <c r="T8" s="424"/>
      <c r="U8" s="424"/>
    </row>
    <row r="9" spans="2:21">
      <c r="B9" s="156" t="s">
        <v>294</v>
      </c>
      <c r="C9" s="156"/>
      <c r="D9" s="156"/>
      <c r="E9" s="260"/>
      <c r="F9" s="260"/>
      <c r="G9" s="260"/>
      <c r="H9" s="260"/>
      <c r="I9" s="260"/>
      <c r="J9" s="260"/>
      <c r="K9" s="260"/>
      <c r="L9" s="260"/>
      <c r="M9" s="260"/>
      <c r="N9" s="260"/>
      <c r="O9" s="260"/>
      <c r="P9" s="260"/>
      <c r="Q9" s="260"/>
      <c r="R9" s="260"/>
      <c r="S9" s="260"/>
      <c r="T9" s="260"/>
      <c r="U9" s="260"/>
    </row>
    <row r="10" spans="2:21">
      <c r="B10" s="156" t="s">
        <v>293</v>
      </c>
      <c r="C10" s="156"/>
      <c r="D10" s="156"/>
      <c r="E10" s="260"/>
      <c r="F10" s="260"/>
      <c r="G10" s="260"/>
      <c r="H10" s="260"/>
      <c r="I10" s="260"/>
      <c r="J10" s="260"/>
      <c r="K10" s="260"/>
      <c r="L10" s="260"/>
      <c r="M10" s="260"/>
      <c r="N10" s="260"/>
      <c r="O10" s="156" t="s">
        <v>292</v>
      </c>
      <c r="P10" s="156"/>
      <c r="Q10" s="156"/>
      <c r="R10" s="252"/>
      <c r="S10" s="252"/>
      <c r="T10" s="252"/>
      <c r="U10" s="252"/>
    </row>
    <row r="11" spans="2:21">
      <c r="B11" s="156" t="s">
        <v>288</v>
      </c>
      <c r="C11" s="156"/>
      <c r="D11" s="156"/>
      <c r="E11" s="428"/>
      <c r="F11" s="428"/>
      <c r="G11" s="428"/>
      <c r="H11" s="428"/>
      <c r="I11" s="428"/>
      <c r="J11" s="428"/>
      <c r="K11" s="428"/>
      <c r="L11" s="428"/>
      <c r="M11" s="428"/>
      <c r="N11" s="428"/>
      <c r="O11" s="428"/>
      <c r="P11" s="428"/>
      <c r="Q11" s="428"/>
      <c r="R11" s="428"/>
      <c r="S11" s="428"/>
      <c r="T11" s="428"/>
      <c r="U11" s="428"/>
    </row>
    <row r="12" spans="2:21">
      <c r="B12" s="156"/>
      <c r="C12" s="156"/>
      <c r="D12" s="156"/>
      <c r="E12" s="428"/>
      <c r="F12" s="428"/>
      <c r="G12" s="428"/>
      <c r="H12" s="428"/>
      <c r="I12" s="428"/>
      <c r="J12" s="428"/>
      <c r="K12" s="428"/>
      <c r="L12" s="428"/>
      <c r="M12" s="428"/>
      <c r="N12" s="428"/>
      <c r="O12" s="428"/>
      <c r="P12" s="428"/>
      <c r="Q12" s="428"/>
      <c r="R12" s="428"/>
      <c r="S12" s="428"/>
      <c r="T12" s="428"/>
      <c r="U12" s="428"/>
    </row>
    <row r="13" spans="2:21">
      <c r="B13" s="156"/>
      <c r="C13" s="156"/>
      <c r="D13" s="156"/>
      <c r="E13" s="428"/>
      <c r="F13" s="428"/>
      <c r="G13" s="428"/>
      <c r="H13" s="428"/>
      <c r="I13" s="428"/>
      <c r="J13" s="428"/>
      <c r="K13" s="428"/>
      <c r="L13" s="428"/>
      <c r="M13" s="428"/>
      <c r="N13" s="428"/>
      <c r="O13" s="428"/>
      <c r="P13" s="428"/>
      <c r="Q13" s="428"/>
      <c r="R13" s="428"/>
      <c r="S13" s="428"/>
      <c r="T13" s="428"/>
      <c r="U13" s="428"/>
    </row>
    <row r="14" spans="2:21">
      <c r="B14" s="156"/>
      <c r="C14" s="156"/>
      <c r="D14" s="156"/>
      <c r="E14" s="428"/>
      <c r="F14" s="428"/>
      <c r="G14" s="428"/>
      <c r="H14" s="428"/>
      <c r="I14" s="428"/>
      <c r="J14" s="428"/>
      <c r="K14" s="428"/>
      <c r="L14" s="428"/>
      <c r="M14" s="428"/>
      <c r="N14" s="428"/>
      <c r="O14" s="428"/>
      <c r="P14" s="428"/>
      <c r="Q14" s="428"/>
      <c r="R14" s="428"/>
      <c r="S14" s="428"/>
      <c r="T14" s="428"/>
      <c r="U14" s="428"/>
    </row>
    <row r="15" spans="2:21">
      <c r="B15" s="156"/>
      <c r="C15" s="156"/>
      <c r="D15" s="156"/>
      <c r="E15" s="428"/>
      <c r="F15" s="428"/>
      <c r="G15" s="428"/>
      <c r="H15" s="428"/>
      <c r="I15" s="428"/>
      <c r="J15" s="428"/>
      <c r="K15" s="428"/>
      <c r="L15" s="428"/>
      <c r="M15" s="428"/>
      <c r="N15" s="428"/>
      <c r="O15" s="428"/>
      <c r="P15" s="428"/>
      <c r="Q15" s="428"/>
      <c r="R15" s="428"/>
      <c r="S15" s="428"/>
      <c r="T15" s="428"/>
      <c r="U15" s="428"/>
    </row>
    <row r="17" spans="2:21">
      <c r="B17" s="156" t="s">
        <v>278</v>
      </c>
      <c r="C17" s="156"/>
      <c r="D17" s="156"/>
      <c r="E17" s="260"/>
      <c r="F17" s="260"/>
      <c r="G17" s="260"/>
      <c r="H17" s="260"/>
      <c r="I17" s="260"/>
      <c r="J17" s="260"/>
      <c r="K17" s="260"/>
      <c r="L17" s="260"/>
      <c r="M17" s="260"/>
      <c r="N17" s="260"/>
      <c r="O17" s="260"/>
      <c r="P17" s="260"/>
      <c r="Q17" s="156" t="s">
        <v>279</v>
      </c>
      <c r="R17" s="156"/>
      <c r="S17" s="156"/>
      <c r="T17" s="252"/>
      <c r="U17" s="252"/>
    </row>
    <row r="18" spans="2:21" ht="14.4" customHeight="1">
      <c r="B18" s="425" t="s">
        <v>289</v>
      </c>
      <c r="C18" s="426" t="s">
        <v>290</v>
      </c>
      <c r="D18" s="426"/>
      <c r="E18" s="422"/>
      <c r="F18" s="422"/>
      <c r="G18" s="422"/>
      <c r="H18" s="422"/>
      <c r="I18" s="422"/>
      <c r="J18" s="422"/>
      <c r="K18" s="422"/>
      <c r="L18" s="422"/>
      <c r="M18" s="422"/>
      <c r="N18" s="422"/>
      <c r="O18" s="422"/>
      <c r="P18" s="422"/>
      <c r="Q18" s="422"/>
      <c r="R18" s="422"/>
      <c r="S18" s="422"/>
      <c r="T18" s="422"/>
      <c r="U18" s="422"/>
    </row>
    <row r="19" spans="2:21">
      <c r="B19" s="425"/>
      <c r="C19" s="427" t="s">
        <v>291</v>
      </c>
      <c r="D19" s="427"/>
      <c r="E19" s="423"/>
      <c r="F19" s="423"/>
      <c r="G19" s="423"/>
      <c r="H19" s="423"/>
      <c r="I19" s="423"/>
      <c r="J19" s="423"/>
      <c r="K19" s="423"/>
      <c r="L19" s="423"/>
      <c r="M19" s="423"/>
      <c r="N19" s="423"/>
      <c r="O19" s="423"/>
      <c r="P19" s="423"/>
      <c r="Q19" s="423"/>
      <c r="R19" s="423"/>
      <c r="S19" s="423"/>
      <c r="T19" s="423"/>
      <c r="U19" s="423"/>
    </row>
    <row r="20" spans="2:21">
      <c r="B20" s="425"/>
      <c r="C20" s="421" t="s">
        <v>282</v>
      </c>
      <c r="D20" s="421"/>
      <c r="E20" s="424"/>
      <c r="F20" s="424"/>
      <c r="G20" s="424"/>
      <c r="H20" s="424"/>
      <c r="I20" s="424"/>
      <c r="J20" s="424"/>
      <c r="K20" s="424"/>
      <c r="L20" s="424"/>
      <c r="M20" s="424"/>
      <c r="N20" s="424"/>
      <c r="O20" s="424"/>
      <c r="P20" s="424"/>
      <c r="Q20" s="424"/>
      <c r="R20" s="424"/>
      <c r="S20" s="424"/>
      <c r="T20" s="424"/>
      <c r="U20" s="424"/>
    </row>
    <row r="21" spans="2:21">
      <c r="B21" s="156" t="s">
        <v>294</v>
      </c>
      <c r="C21" s="156"/>
      <c r="D21" s="156"/>
      <c r="E21" s="260"/>
      <c r="F21" s="260"/>
      <c r="G21" s="260"/>
      <c r="H21" s="260"/>
      <c r="I21" s="260"/>
      <c r="J21" s="260"/>
      <c r="K21" s="260"/>
      <c r="L21" s="260"/>
      <c r="M21" s="260"/>
      <c r="N21" s="260"/>
      <c r="O21" s="260"/>
      <c r="P21" s="260"/>
      <c r="Q21" s="260"/>
      <c r="R21" s="260"/>
      <c r="S21" s="260"/>
      <c r="T21" s="260"/>
      <c r="U21" s="260"/>
    </row>
    <row r="22" spans="2:21">
      <c r="B22" s="156" t="s">
        <v>293</v>
      </c>
      <c r="C22" s="156"/>
      <c r="D22" s="156"/>
      <c r="E22" s="260"/>
      <c r="F22" s="260"/>
      <c r="G22" s="260"/>
      <c r="H22" s="260"/>
      <c r="I22" s="260"/>
      <c r="J22" s="260"/>
      <c r="K22" s="260"/>
      <c r="L22" s="260"/>
      <c r="M22" s="260"/>
      <c r="N22" s="260"/>
      <c r="O22" s="156" t="s">
        <v>292</v>
      </c>
      <c r="P22" s="156"/>
      <c r="Q22" s="156"/>
      <c r="R22" s="252"/>
      <c r="S22" s="252"/>
      <c r="T22" s="252"/>
      <c r="U22" s="252"/>
    </row>
    <row r="23" spans="2:21">
      <c r="B23" s="156" t="s">
        <v>288</v>
      </c>
      <c r="C23" s="156"/>
      <c r="D23" s="156"/>
      <c r="E23" s="428"/>
      <c r="F23" s="428"/>
      <c r="G23" s="428"/>
      <c r="H23" s="428"/>
      <c r="I23" s="428"/>
      <c r="J23" s="428"/>
      <c r="K23" s="428"/>
      <c r="L23" s="428"/>
      <c r="M23" s="428"/>
      <c r="N23" s="428"/>
      <c r="O23" s="428"/>
      <c r="P23" s="428"/>
      <c r="Q23" s="428"/>
      <c r="R23" s="428"/>
      <c r="S23" s="428"/>
      <c r="T23" s="428"/>
      <c r="U23" s="428"/>
    </row>
    <row r="24" spans="2:21">
      <c r="B24" s="156"/>
      <c r="C24" s="156"/>
      <c r="D24" s="156"/>
      <c r="E24" s="428"/>
      <c r="F24" s="428"/>
      <c r="G24" s="428"/>
      <c r="H24" s="428"/>
      <c r="I24" s="428"/>
      <c r="J24" s="428"/>
      <c r="K24" s="428"/>
      <c r="L24" s="428"/>
      <c r="M24" s="428"/>
      <c r="N24" s="428"/>
      <c r="O24" s="428"/>
      <c r="P24" s="428"/>
      <c r="Q24" s="428"/>
      <c r="R24" s="428"/>
      <c r="S24" s="428"/>
      <c r="T24" s="428"/>
      <c r="U24" s="428"/>
    </row>
    <row r="25" spans="2:21">
      <c r="B25" s="156"/>
      <c r="C25" s="156"/>
      <c r="D25" s="156"/>
      <c r="E25" s="428"/>
      <c r="F25" s="428"/>
      <c r="G25" s="428"/>
      <c r="H25" s="428"/>
      <c r="I25" s="428"/>
      <c r="J25" s="428"/>
      <c r="K25" s="428"/>
      <c r="L25" s="428"/>
      <c r="M25" s="428"/>
      <c r="N25" s="428"/>
      <c r="O25" s="428"/>
      <c r="P25" s="428"/>
      <c r="Q25" s="428"/>
      <c r="R25" s="428"/>
      <c r="S25" s="428"/>
      <c r="T25" s="428"/>
      <c r="U25" s="428"/>
    </row>
    <row r="26" spans="2:21">
      <c r="B26" s="156"/>
      <c r="C26" s="156"/>
      <c r="D26" s="156"/>
      <c r="E26" s="428"/>
      <c r="F26" s="428"/>
      <c r="G26" s="428"/>
      <c r="H26" s="428"/>
      <c r="I26" s="428"/>
      <c r="J26" s="428"/>
      <c r="K26" s="428"/>
      <c r="L26" s="428"/>
      <c r="M26" s="428"/>
      <c r="N26" s="428"/>
      <c r="O26" s="428"/>
      <c r="P26" s="428"/>
      <c r="Q26" s="428"/>
      <c r="R26" s="428"/>
      <c r="S26" s="428"/>
      <c r="T26" s="428"/>
      <c r="U26" s="428"/>
    </row>
    <row r="27" spans="2:21">
      <c r="B27" s="156"/>
      <c r="C27" s="156"/>
      <c r="D27" s="156"/>
      <c r="E27" s="428"/>
      <c r="F27" s="428"/>
      <c r="G27" s="428"/>
      <c r="H27" s="428"/>
      <c r="I27" s="428"/>
      <c r="J27" s="428"/>
      <c r="K27" s="428"/>
      <c r="L27" s="428"/>
      <c r="M27" s="428"/>
      <c r="N27" s="428"/>
      <c r="O27" s="428"/>
      <c r="P27" s="428"/>
      <c r="Q27" s="428"/>
      <c r="R27" s="428"/>
      <c r="S27" s="428"/>
      <c r="T27" s="428"/>
      <c r="U27" s="428"/>
    </row>
    <row r="29" spans="2:21">
      <c r="B29" s="156" t="s">
        <v>278</v>
      </c>
      <c r="C29" s="156"/>
      <c r="D29" s="156"/>
      <c r="E29" s="260"/>
      <c r="F29" s="260"/>
      <c r="G29" s="260"/>
      <c r="H29" s="260"/>
      <c r="I29" s="260"/>
      <c r="J29" s="260"/>
      <c r="K29" s="260"/>
      <c r="L29" s="260"/>
      <c r="M29" s="260"/>
      <c r="N29" s="260"/>
      <c r="O29" s="260"/>
      <c r="P29" s="260"/>
      <c r="Q29" s="156" t="s">
        <v>279</v>
      </c>
      <c r="R29" s="156"/>
      <c r="S29" s="156"/>
      <c r="T29" s="252"/>
      <c r="U29" s="252"/>
    </row>
    <row r="30" spans="2:21" ht="14.4" customHeight="1">
      <c r="B30" s="425" t="s">
        <v>289</v>
      </c>
      <c r="C30" s="426" t="s">
        <v>290</v>
      </c>
      <c r="D30" s="426"/>
      <c r="E30" s="422"/>
      <c r="F30" s="422"/>
      <c r="G30" s="422"/>
      <c r="H30" s="422"/>
      <c r="I30" s="422"/>
      <c r="J30" s="422"/>
      <c r="K30" s="422"/>
      <c r="L30" s="422"/>
      <c r="M30" s="422"/>
      <c r="N30" s="422"/>
      <c r="O30" s="422"/>
      <c r="P30" s="422"/>
      <c r="Q30" s="422"/>
      <c r="R30" s="422"/>
      <c r="S30" s="422"/>
      <c r="T30" s="422"/>
      <c r="U30" s="422"/>
    </row>
    <row r="31" spans="2:21">
      <c r="B31" s="425"/>
      <c r="C31" s="427" t="s">
        <v>291</v>
      </c>
      <c r="D31" s="427"/>
      <c r="E31" s="423"/>
      <c r="F31" s="423"/>
      <c r="G31" s="423"/>
      <c r="H31" s="423"/>
      <c r="I31" s="423"/>
      <c r="J31" s="423"/>
      <c r="K31" s="423"/>
      <c r="L31" s="423"/>
      <c r="M31" s="423"/>
      <c r="N31" s="423"/>
      <c r="O31" s="423"/>
      <c r="P31" s="423"/>
      <c r="Q31" s="423"/>
      <c r="R31" s="423"/>
      <c r="S31" s="423"/>
      <c r="T31" s="423"/>
      <c r="U31" s="423"/>
    </row>
    <row r="32" spans="2:21">
      <c r="B32" s="425"/>
      <c r="C32" s="421" t="s">
        <v>282</v>
      </c>
      <c r="D32" s="421"/>
      <c r="E32" s="424"/>
      <c r="F32" s="424"/>
      <c r="G32" s="424"/>
      <c r="H32" s="424"/>
      <c r="I32" s="424"/>
      <c r="J32" s="424"/>
      <c r="K32" s="424"/>
      <c r="L32" s="424"/>
      <c r="M32" s="424"/>
      <c r="N32" s="424"/>
      <c r="O32" s="424"/>
      <c r="P32" s="424"/>
      <c r="Q32" s="424"/>
      <c r="R32" s="424"/>
      <c r="S32" s="424"/>
      <c r="T32" s="424"/>
      <c r="U32" s="424"/>
    </row>
    <row r="33" spans="2:21">
      <c r="B33" s="156" t="s">
        <v>294</v>
      </c>
      <c r="C33" s="156"/>
      <c r="D33" s="156"/>
      <c r="E33" s="260"/>
      <c r="F33" s="260"/>
      <c r="G33" s="260"/>
      <c r="H33" s="260"/>
      <c r="I33" s="260"/>
      <c r="J33" s="260"/>
      <c r="K33" s="260"/>
      <c r="L33" s="260"/>
      <c r="M33" s="260"/>
      <c r="N33" s="260"/>
      <c r="O33" s="260"/>
      <c r="P33" s="260"/>
      <c r="Q33" s="260"/>
      <c r="R33" s="260"/>
      <c r="S33" s="260"/>
      <c r="T33" s="260"/>
      <c r="U33" s="260"/>
    </row>
    <row r="34" spans="2:21">
      <c r="B34" s="156" t="s">
        <v>293</v>
      </c>
      <c r="C34" s="156"/>
      <c r="D34" s="156"/>
      <c r="E34" s="260"/>
      <c r="F34" s="260"/>
      <c r="G34" s="260"/>
      <c r="H34" s="260"/>
      <c r="I34" s="260"/>
      <c r="J34" s="260"/>
      <c r="K34" s="260"/>
      <c r="L34" s="260"/>
      <c r="M34" s="260"/>
      <c r="N34" s="260"/>
      <c r="O34" s="156" t="s">
        <v>292</v>
      </c>
      <c r="P34" s="156"/>
      <c r="Q34" s="156"/>
      <c r="R34" s="252"/>
      <c r="S34" s="252"/>
      <c r="T34" s="252"/>
      <c r="U34" s="252"/>
    </row>
    <row r="35" spans="2:21">
      <c r="B35" s="156" t="s">
        <v>288</v>
      </c>
      <c r="C35" s="156"/>
      <c r="D35" s="156"/>
      <c r="E35" s="428"/>
      <c r="F35" s="428"/>
      <c r="G35" s="428"/>
      <c r="H35" s="428"/>
      <c r="I35" s="428"/>
      <c r="J35" s="428"/>
      <c r="K35" s="428"/>
      <c r="L35" s="428"/>
      <c r="M35" s="428"/>
      <c r="N35" s="428"/>
      <c r="O35" s="428"/>
      <c r="P35" s="428"/>
      <c r="Q35" s="428"/>
      <c r="R35" s="428"/>
      <c r="S35" s="428"/>
      <c r="T35" s="428"/>
      <c r="U35" s="428"/>
    </row>
    <row r="36" spans="2:21">
      <c r="B36" s="156"/>
      <c r="C36" s="156"/>
      <c r="D36" s="156"/>
      <c r="E36" s="428"/>
      <c r="F36" s="428"/>
      <c r="G36" s="428"/>
      <c r="H36" s="428"/>
      <c r="I36" s="428"/>
      <c r="J36" s="428"/>
      <c r="K36" s="428"/>
      <c r="L36" s="428"/>
      <c r="M36" s="428"/>
      <c r="N36" s="428"/>
      <c r="O36" s="428"/>
      <c r="P36" s="428"/>
      <c r="Q36" s="428"/>
      <c r="R36" s="428"/>
      <c r="S36" s="428"/>
      <c r="T36" s="428"/>
      <c r="U36" s="428"/>
    </row>
    <row r="37" spans="2:21">
      <c r="B37" s="156"/>
      <c r="C37" s="156"/>
      <c r="D37" s="156"/>
      <c r="E37" s="428"/>
      <c r="F37" s="428"/>
      <c r="G37" s="428"/>
      <c r="H37" s="428"/>
      <c r="I37" s="428"/>
      <c r="J37" s="428"/>
      <c r="K37" s="428"/>
      <c r="L37" s="428"/>
      <c r="M37" s="428"/>
      <c r="N37" s="428"/>
      <c r="O37" s="428"/>
      <c r="P37" s="428"/>
      <c r="Q37" s="428"/>
      <c r="R37" s="428"/>
      <c r="S37" s="428"/>
      <c r="T37" s="428"/>
      <c r="U37" s="428"/>
    </row>
    <row r="38" spans="2:21">
      <c r="B38" s="156"/>
      <c r="C38" s="156"/>
      <c r="D38" s="156"/>
      <c r="E38" s="428"/>
      <c r="F38" s="428"/>
      <c r="G38" s="428"/>
      <c r="H38" s="428"/>
      <c r="I38" s="428"/>
      <c r="J38" s="428"/>
      <c r="K38" s="428"/>
      <c r="L38" s="428"/>
      <c r="M38" s="428"/>
      <c r="N38" s="428"/>
      <c r="O38" s="428"/>
      <c r="P38" s="428"/>
      <c r="Q38" s="428"/>
      <c r="R38" s="428"/>
      <c r="S38" s="428"/>
      <c r="T38" s="428"/>
      <c r="U38" s="428"/>
    </row>
    <row r="39" spans="2:21">
      <c r="B39" s="156"/>
      <c r="C39" s="156"/>
      <c r="D39" s="156"/>
      <c r="E39" s="428"/>
      <c r="F39" s="428"/>
      <c r="G39" s="428"/>
      <c r="H39" s="428"/>
      <c r="I39" s="428"/>
      <c r="J39" s="428"/>
      <c r="K39" s="428"/>
      <c r="L39" s="428"/>
      <c r="M39" s="428"/>
      <c r="N39" s="428"/>
      <c r="O39" s="428"/>
      <c r="P39" s="428"/>
      <c r="Q39" s="428"/>
      <c r="R39" s="428"/>
      <c r="S39" s="428"/>
      <c r="T39" s="428"/>
      <c r="U39" s="428"/>
    </row>
    <row r="41" spans="2:21">
      <c r="B41" s="156" t="s">
        <v>278</v>
      </c>
      <c r="C41" s="156"/>
      <c r="D41" s="156"/>
      <c r="E41" s="260"/>
      <c r="F41" s="260"/>
      <c r="G41" s="260"/>
      <c r="H41" s="260"/>
      <c r="I41" s="260"/>
      <c r="J41" s="260"/>
      <c r="K41" s="260"/>
      <c r="L41" s="260"/>
      <c r="M41" s="260"/>
      <c r="N41" s="260"/>
      <c r="O41" s="260"/>
      <c r="P41" s="260"/>
      <c r="Q41" s="156" t="s">
        <v>279</v>
      </c>
      <c r="R41" s="156"/>
      <c r="S41" s="156"/>
      <c r="T41" s="252"/>
      <c r="U41" s="252"/>
    </row>
    <row r="42" spans="2:21" ht="14.4" customHeight="1">
      <c r="B42" s="425" t="s">
        <v>289</v>
      </c>
      <c r="C42" s="426" t="s">
        <v>290</v>
      </c>
      <c r="D42" s="426"/>
      <c r="E42" s="422"/>
      <c r="F42" s="422"/>
      <c r="G42" s="422"/>
      <c r="H42" s="422"/>
      <c r="I42" s="422"/>
      <c r="J42" s="422"/>
      <c r="K42" s="422"/>
      <c r="L42" s="422"/>
      <c r="M42" s="422"/>
      <c r="N42" s="422"/>
      <c r="O42" s="422"/>
      <c r="P42" s="422"/>
      <c r="Q42" s="422"/>
      <c r="R42" s="422"/>
      <c r="S42" s="422"/>
      <c r="T42" s="422"/>
      <c r="U42" s="422"/>
    </row>
    <row r="43" spans="2:21">
      <c r="B43" s="425"/>
      <c r="C43" s="427" t="s">
        <v>291</v>
      </c>
      <c r="D43" s="427"/>
      <c r="E43" s="423"/>
      <c r="F43" s="423"/>
      <c r="G43" s="423"/>
      <c r="H43" s="423"/>
      <c r="I43" s="423"/>
      <c r="J43" s="423"/>
      <c r="K43" s="423"/>
      <c r="L43" s="423"/>
      <c r="M43" s="423"/>
      <c r="N43" s="423"/>
      <c r="O43" s="423"/>
      <c r="P43" s="423"/>
      <c r="Q43" s="423"/>
      <c r="R43" s="423"/>
      <c r="S43" s="423"/>
      <c r="T43" s="423"/>
      <c r="U43" s="423"/>
    </row>
    <row r="44" spans="2:21">
      <c r="B44" s="425"/>
      <c r="C44" s="421" t="s">
        <v>282</v>
      </c>
      <c r="D44" s="421"/>
      <c r="E44" s="424"/>
      <c r="F44" s="424"/>
      <c r="G44" s="424"/>
      <c r="H44" s="424"/>
      <c r="I44" s="424"/>
      <c r="J44" s="424"/>
      <c r="K44" s="424"/>
      <c r="L44" s="424"/>
      <c r="M44" s="424"/>
      <c r="N44" s="424"/>
      <c r="O44" s="424"/>
      <c r="P44" s="424"/>
      <c r="Q44" s="424"/>
      <c r="R44" s="424"/>
      <c r="S44" s="424"/>
      <c r="T44" s="424"/>
      <c r="U44" s="424"/>
    </row>
    <row r="45" spans="2:21">
      <c r="B45" s="156" t="s">
        <v>294</v>
      </c>
      <c r="C45" s="156"/>
      <c r="D45" s="156"/>
      <c r="E45" s="260"/>
      <c r="F45" s="260"/>
      <c r="G45" s="260"/>
      <c r="H45" s="260"/>
      <c r="I45" s="260"/>
      <c r="J45" s="260"/>
      <c r="K45" s="260"/>
      <c r="L45" s="260"/>
      <c r="M45" s="260"/>
      <c r="N45" s="260"/>
      <c r="O45" s="260"/>
      <c r="P45" s="260"/>
      <c r="Q45" s="260"/>
      <c r="R45" s="260"/>
      <c r="S45" s="260"/>
      <c r="T45" s="260"/>
      <c r="U45" s="260"/>
    </row>
    <row r="46" spans="2:21">
      <c r="B46" s="156" t="s">
        <v>293</v>
      </c>
      <c r="C46" s="156"/>
      <c r="D46" s="156"/>
      <c r="E46" s="260"/>
      <c r="F46" s="260"/>
      <c r="G46" s="260"/>
      <c r="H46" s="260"/>
      <c r="I46" s="260"/>
      <c r="J46" s="260"/>
      <c r="K46" s="260"/>
      <c r="L46" s="260"/>
      <c r="M46" s="260"/>
      <c r="N46" s="260"/>
      <c r="O46" s="156" t="s">
        <v>292</v>
      </c>
      <c r="P46" s="156"/>
      <c r="Q46" s="156"/>
      <c r="R46" s="252"/>
      <c r="S46" s="252"/>
      <c r="T46" s="252"/>
      <c r="U46" s="252"/>
    </row>
    <row r="47" spans="2:21">
      <c r="B47" s="156" t="s">
        <v>288</v>
      </c>
      <c r="C47" s="156"/>
      <c r="D47" s="156"/>
      <c r="E47" s="428"/>
      <c r="F47" s="428"/>
      <c r="G47" s="428"/>
      <c r="H47" s="428"/>
      <c r="I47" s="428"/>
      <c r="J47" s="428"/>
      <c r="K47" s="428"/>
      <c r="L47" s="428"/>
      <c r="M47" s="428"/>
      <c r="N47" s="428"/>
      <c r="O47" s="428"/>
      <c r="P47" s="428"/>
      <c r="Q47" s="428"/>
      <c r="R47" s="428"/>
      <c r="S47" s="428"/>
      <c r="T47" s="428"/>
      <c r="U47" s="428"/>
    </row>
    <row r="48" spans="2:21">
      <c r="B48" s="156"/>
      <c r="C48" s="156"/>
      <c r="D48" s="156"/>
      <c r="E48" s="428"/>
      <c r="F48" s="428"/>
      <c r="G48" s="428"/>
      <c r="H48" s="428"/>
      <c r="I48" s="428"/>
      <c r="J48" s="428"/>
      <c r="K48" s="428"/>
      <c r="L48" s="428"/>
      <c r="M48" s="428"/>
      <c r="N48" s="428"/>
      <c r="O48" s="428"/>
      <c r="P48" s="428"/>
      <c r="Q48" s="428"/>
      <c r="R48" s="428"/>
      <c r="S48" s="428"/>
      <c r="T48" s="428"/>
      <c r="U48" s="428"/>
    </row>
    <row r="49" spans="2:21">
      <c r="B49" s="156"/>
      <c r="C49" s="156"/>
      <c r="D49" s="156"/>
      <c r="E49" s="428"/>
      <c r="F49" s="428"/>
      <c r="G49" s="428"/>
      <c r="H49" s="428"/>
      <c r="I49" s="428"/>
      <c r="J49" s="428"/>
      <c r="K49" s="428"/>
      <c r="L49" s="428"/>
      <c r="M49" s="428"/>
      <c r="N49" s="428"/>
      <c r="O49" s="428"/>
      <c r="P49" s="428"/>
      <c r="Q49" s="428"/>
      <c r="R49" s="428"/>
      <c r="S49" s="428"/>
      <c r="T49" s="428"/>
      <c r="U49" s="428"/>
    </row>
    <row r="50" spans="2:21">
      <c r="B50" s="156"/>
      <c r="C50" s="156"/>
      <c r="D50" s="156"/>
      <c r="E50" s="428"/>
      <c r="F50" s="428"/>
      <c r="G50" s="428"/>
      <c r="H50" s="428"/>
      <c r="I50" s="428"/>
      <c r="J50" s="428"/>
      <c r="K50" s="428"/>
      <c r="L50" s="428"/>
      <c r="M50" s="428"/>
      <c r="N50" s="428"/>
      <c r="O50" s="428"/>
      <c r="P50" s="428"/>
      <c r="Q50" s="428"/>
      <c r="R50" s="428"/>
      <c r="S50" s="428"/>
      <c r="T50" s="428"/>
      <c r="U50" s="428"/>
    </row>
    <row r="51" spans="2:21">
      <c r="B51" s="156"/>
      <c r="C51" s="156"/>
      <c r="D51" s="156"/>
      <c r="E51" s="428"/>
      <c r="F51" s="428"/>
      <c r="G51" s="428"/>
      <c r="H51" s="428"/>
      <c r="I51" s="428"/>
      <c r="J51" s="428"/>
      <c r="K51" s="428"/>
      <c r="L51" s="428"/>
      <c r="M51" s="428"/>
      <c r="N51" s="428"/>
      <c r="O51" s="428"/>
      <c r="P51" s="428"/>
      <c r="Q51" s="428"/>
      <c r="R51" s="428"/>
      <c r="S51" s="428"/>
      <c r="T51" s="428"/>
      <c r="U51" s="428"/>
    </row>
  </sheetData>
  <mergeCells count="77">
    <mergeCell ref="B47:D51"/>
    <mergeCell ref="E47:U51"/>
    <mergeCell ref="B45:D45"/>
    <mergeCell ref="E45:U45"/>
    <mergeCell ref="B46:D46"/>
    <mergeCell ref="E46:N46"/>
    <mergeCell ref="O46:Q46"/>
    <mergeCell ref="R46:U46"/>
    <mergeCell ref="B42:B44"/>
    <mergeCell ref="C42:D42"/>
    <mergeCell ref="E42:U42"/>
    <mergeCell ref="C43:D43"/>
    <mergeCell ref="E43:U43"/>
    <mergeCell ref="C44:D44"/>
    <mergeCell ref="E44:U44"/>
    <mergeCell ref="B35:D39"/>
    <mergeCell ref="E35:U39"/>
    <mergeCell ref="B41:D41"/>
    <mergeCell ref="E41:P41"/>
    <mergeCell ref="Q41:S41"/>
    <mergeCell ref="T41:U41"/>
    <mergeCell ref="B33:D33"/>
    <mergeCell ref="E33:U33"/>
    <mergeCell ref="B34:D34"/>
    <mergeCell ref="E34:N34"/>
    <mergeCell ref="O34:Q34"/>
    <mergeCell ref="R34:U34"/>
    <mergeCell ref="B30:B32"/>
    <mergeCell ref="C30:D30"/>
    <mergeCell ref="E30:U30"/>
    <mergeCell ref="C31:D31"/>
    <mergeCell ref="E31:U31"/>
    <mergeCell ref="C32:D32"/>
    <mergeCell ref="E32:U32"/>
    <mergeCell ref="B23:D27"/>
    <mergeCell ref="E23:U27"/>
    <mergeCell ref="B29:D29"/>
    <mergeCell ref="E29:P29"/>
    <mergeCell ref="Q29:S29"/>
    <mergeCell ref="T29:U29"/>
    <mergeCell ref="B21:D21"/>
    <mergeCell ref="E21:U21"/>
    <mergeCell ref="B22:D22"/>
    <mergeCell ref="E22:N22"/>
    <mergeCell ref="O22:Q22"/>
    <mergeCell ref="R22:U22"/>
    <mergeCell ref="B18:B20"/>
    <mergeCell ref="C18:D18"/>
    <mergeCell ref="E18:U18"/>
    <mergeCell ref="C19:D19"/>
    <mergeCell ref="E19:U19"/>
    <mergeCell ref="C20:D20"/>
    <mergeCell ref="E20:U20"/>
    <mergeCell ref="B11:D15"/>
    <mergeCell ref="E11:U15"/>
    <mergeCell ref="B17:D17"/>
    <mergeCell ref="E17:P17"/>
    <mergeCell ref="Q17:S17"/>
    <mergeCell ref="T17:U17"/>
    <mergeCell ref="C8:D8"/>
    <mergeCell ref="E8:U8"/>
    <mergeCell ref="B9:D9"/>
    <mergeCell ref="E9:U9"/>
    <mergeCell ref="B10:D10"/>
    <mergeCell ref="E10:N10"/>
    <mergeCell ref="O10:Q10"/>
    <mergeCell ref="R10:U10"/>
    <mergeCell ref="B6:B8"/>
    <mergeCell ref="C6:D6"/>
    <mergeCell ref="E6:U6"/>
    <mergeCell ref="C7:D7"/>
    <mergeCell ref="E7:U7"/>
    <mergeCell ref="B3:U3"/>
    <mergeCell ref="B5:D5"/>
    <mergeCell ref="E5:P5"/>
    <mergeCell ref="Q5:S5"/>
    <mergeCell ref="T5:U5"/>
  </mergeCells>
  <phoneticPr fontId="3"/>
  <pageMargins left="0.59055118110236227" right="0.59055118110236227"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C361FB3-7FE4-4A06-9396-C89029372F3C}">
          <x14:formula1>
            <xm:f>基本!$A$34:$A$40</xm:f>
          </x14:formula1>
          <xm:sqref>E5:P5 E17:P17 E29:P29 E41:P41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7D5A-89B8-4EF3-BE07-A7E008427481}">
  <sheetPr>
    <tabColor rgb="FF00B050"/>
  </sheetPr>
  <dimension ref="A1:L49"/>
  <sheetViews>
    <sheetView view="pageBreakPreview" zoomScale="115" zoomScaleNormal="100" zoomScaleSheetLayoutView="115" workbookViewId="0">
      <selection activeCell="C1" sqref="C1:F2"/>
    </sheetView>
  </sheetViews>
  <sheetFormatPr defaultColWidth="9.59765625" defaultRowHeight="14.4"/>
  <cols>
    <col min="1" max="8" width="9.8984375" style="1" customWidth="1"/>
    <col min="9" max="9" width="13.8984375" style="1" bestFit="1" customWidth="1"/>
    <col min="10" max="10" width="18.3984375" style="1" bestFit="1" customWidth="1"/>
    <col min="11" max="11" width="9.59765625" style="1"/>
    <col min="12" max="12" width="25" style="1" bestFit="1" customWidth="1"/>
    <col min="13" max="16384" width="9.59765625" style="1"/>
  </cols>
  <sheetData>
    <row r="1" spans="1:12" ht="14.4" customHeight="1">
      <c r="A1" s="194"/>
      <c r="B1" s="194"/>
      <c r="C1" s="429" t="s">
        <v>326</v>
      </c>
      <c r="D1" s="429"/>
      <c r="E1" s="429"/>
      <c r="F1" s="429"/>
      <c r="G1" s="431" t="str">
        <f>IF(基本!F7="","","［"&amp;基本!F7&amp;"］")</f>
        <v/>
      </c>
      <c r="H1" s="431"/>
    </row>
    <row r="2" spans="1:12" ht="14.4" customHeight="1">
      <c r="A2" s="405"/>
      <c r="B2" s="405"/>
      <c r="C2" s="430"/>
      <c r="D2" s="430"/>
      <c r="E2" s="430"/>
      <c r="F2" s="430"/>
      <c r="G2" s="432"/>
      <c r="H2" s="432"/>
      <c r="J2" s="83" t="s">
        <v>73</v>
      </c>
      <c r="K2" s="83" t="s">
        <v>83</v>
      </c>
    </row>
    <row r="3" spans="1:12">
      <c r="A3" s="11" t="s">
        <v>322</v>
      </c>
      <c r="B3" s="260"/>
      <c r="C3" s="260"/>
      <c r="D3" s="260"/>
      <c r="E3" s="260"/>
      <c r="F3" s="260"/>
      <c r="G3" s="11" t="s">
        <v>279</v>
      </c>
      <c r="H3" s="3"/>
      <c r="J3" s="36" t="s">
        <v>88</v>
      </c>
      <c r="K3" s="36" t="s">
        <v>88</v>
      </c>
      <c r="L3" s="1" t="str">
        <f>CONCATENATE(J3,K3)</f>
        <v>報償費報償費</v>
      </c>
    </row>
    <row r="4" spans="1:12">
      <c r="A4" s="11" t="s">
        <v>323</v>
      </c>
      <c r="B4" s="260"/>
      <c r="C4" s="260"/>
      <c r="D4" s="11" t="s">
        <v>325</v>
      </c>
      <c r="E4" s="260"/>
      <c r="F4" s="260"/>
      <c r="G4" s="433" t="str">
        <f>IF(B4="","",IF(COUNTIF(L3:L20,I4)=0,"費目・項目エラー!!",""))</f>
        <v/>
      </c>
      <c r="H4" s="433"/>
      <c r="I4" s="1" t="str">
        <f>CONCATENATE(B4,E4)</f>
        <v/>
      </c>
      <c r="J4" s="36" t="s">
        <v>99</v>
      </c>
      <c r="K4" s="6" t="s">
        <v>84</v>
      </c>
      <c r="L4" s="1" t="str">
        <f t="shared" ref="L4:L20" si="0">CONCATENATE(J4,K4)</f>
        <v>旅費運賃</v>
      </c>
    </row>
    <row r="5" spans="1:12">
      <c r="A5" s="156" t="s">
        <v>324</v>
      </c>
      <c r="B5" s="116"/>
      <c r="C5" s="117"/>
      <c r="D5" s="117"/>
      <c r="E5" s="117"/>
      <c r="F5" s="117"/>
      <c r="G5" s="117"/>
      <c r="H5" s="127"/>
      <c r="J5" s="95"/>
      <c r="K5" s="8" t="s">
        <v>85</v>
      </c>
      <c r="L5" s="1" t="str">
        <f>CONCATENATE(J4,K5)</f>
        <v>旅費雑費</v>
      </c>
    </row>
    <row r="6" spans="1:12">
      <c r="A6" s="156"/>
      <c r="B6" s="118"/>
      <c r="C6" s="119"/>
      <c r="D6" s="119"/>
      <c r="E6" s="119"/>
      <c r="F6" s="119"/>
      <c r="G6" s="119"/>
      <c r="H6" s="128"/>
      <c r="J6" s="19"/>
      <c r="K6" s="10" t="s">
        <v>86</v>
      </c>
      <c r="L6" s="1" t="str">
        <f>CONCATENATE(J4,K6)</f>
        <v>旅費宿泊費</v>
      </c>
    </row>
    <row r="7" spans="1:12">
      <c r="A7" s="156"/>
      <c r="B7" s="118"/>
      <c r="C7" s="119"/>
      <c r="D7" s="119"/>
      <c r="E7" s="119"/>
      <c r="F7" s="119"/>
      <c r="G7" s="119"/>
      <c r="H7" s="128"/>
      <c r="J7" s="36" t="s">
        <v>100</v>
      </c>
      <c r="K7" s="6" t="s">
        <v>87</v>
      </c>
      <c r="L7" s="1" t="str">
        <f>CONCATENATE(J7,K7)</f>
        <v>需用費消耗品費</v>
      </c>
    </row>
    <row r="8" spans="1:12">
      <c r="A8" s="156"/>
      <c r="B8" s="129"/>
      <c r="C8" s="130"/>
      <c r="D8" s="130"/>
      <c r="E8" s="130"/>
      <c r="F8" s="130"/>
      <c r="G8" s="130"/>
      <c r="H8" s="131"/>
      <c r="J8" s="95"/>
      <c r="K8" s="8" t="s">
        <v>108</v>
      </c>
      <c r="L8" s="1" t="str">
        <f>CONCATENATE(J7,K8)</f>
        <v>需用費研修費</v>
      </c>
    </row>
    <row r="9" spans="1:12">
      <c r="A9" s="126"/>
      <c r="B9" s="91"/>
      <c r="C9" s="91"/>
      <c r="D9" s="91"/>
      <c r="E9" s="91"/>
      <c r="F9" s="91"/>
      <c r="G9" s="91"/>
      <c r="H9" s="115"/>
      <c r="J9" s="95"/>
      <c r="K9" s="8" t="s">
        <v>214</v>
      </c>
      <c r="L9" s="1" t="str">
        <f>CONCATENATE(J7,K9)</f>
        <v>需用費印刷費</v>
      </c>
    </row>
    <row r="10" spans="1:12">
      <c r="A10" s="124"/>
      <c r="H10" s="120"/>
      <c r="J10" s="19"/>
      <c r="K10" s="10" t="s">
        <v>90</v>
      </c>
      <c r="L10" s="1" t="str">
        <f>CONCATENATE(J7,K10)</f>
        <v>需用費修理代</v>
      </c>
    </row>
    <row r="11" spans="1:12">
      <c r="A11" s="124"/>
      <c r="H11" s="120"/>
      <c r="J11" s="36" t="s">
        <v>101</v>
      </c>
      <c r="K11" s="6" t="s">
        <v>91</v>
      </c>
      <c r="L11" s="1" t="str">
        <f>CONCATENATE(J11,K11)</f>
        <v>役務費運搬費</v>
      </c>
    </row>
    <row r="12" spans="1:12">
      <c r="A12" s="124"/>
      <c r="H12" s="120"/>
      <c r="J12" s="95"/>
      <c r="K12" s="8" t="s">
        <v>92</v>
      </c>
      <c r="L12" s="1" t="str">
        <f>CONCATENATE(J11,K12)</f>
        <v>役務費通信費</v>
      </c>
    </row>
    <row r="13" spans="1:12">
      <c r="A13" s="124"/>
      <c r="H13" s="120"/>
      <c r="J13" s="19"/>
      <c r="K13" s="10" t="s">
        <v>93</v>
      </c>
      <c r="L13" s="1" t="str">
        <f>CONCATENATE(J11,K13)</f>
        <v>役務費保険料</v>
      </c>
    </row>
    <row r="14" spans="1:12">
      <c r="A14" s="124"/>
      <c r="H14" s="120"/>
      <c r="J14" s="4" t="s">
        <v>102</v>
      </c>
      <c r="K14" s="4" t="s">
        <v>102</v>
      </c>
      <c r="L14" s="1" t="str">
        <f>CONCATENATE(J14,K14)</f>
        <v>委託料委託料</v>
      </c>
    </row>
    <row r="15" spans="1:12">
      <c r="A15" s="124"/>
      <c r="H15" s="120"/>
      <c r="J15" s="113" t="s">
        <v>109</v>
      </c>
      <c r="K15" s="6" t="s">
        <v>94</v>
      </c>
      <c r="L15" s="1" t="str">
        <f>CONCATENATE(J15,K15)</f>
        <v>使用料及び賃借料使用料</v>
      </c>
    </row>
    <row r="16" spans="1:12">
      <c r="A16" s="124"/>
      <c r="H16" s="120"/>
      <c r="J16" s="114"/>
      <c r="K16" s="10" t="s">
        <v>95</v>
      </c>
      <c r="L16" s="1" t="str">
        <f>CONCATENATE(J15,K16)</f>
        <v>使用料及び賃借料賃借料</v>
      </c>
    </row>
    <row r="17" spans="1:12">
      <c r="A17" s="124"/>
      <c r="H17" s="120"/>
      <c r="J17" s="4" t="s">
        <v>103</v>
      </c>
      <c r="K17" s="4" t="s">
        <v>96</v>
      </c>
      <c r="L17" s="1" t="str">
        <f>CONCATENATE(J17,K17)</f>
        <v>備品購入費備品費</v>
      </c>
    </row>
    <row r="18" spans="1:12">
      <c r="A18" s="124"/>
      <c r="H18" s="120"/>
      <c r="J18" s="36" t="s">
        <v>104</v>
      </c>
      <c r="K18" s="6" t="s">
        <v>97</v>
      </c>
      <c r="L18" s="1" t="str">
        <f>CONCATENATE(J18,K18)</f>
        <v>負担金参加料</v>
      </c>
    </row>
    <row r="19" spans="1:12">
      <c r="A19" s="124"/>
      <c r="H19" s="120"/>
      <c r="J19" s="19"/>
      <c r="K19" s="10" t="s">
        <v>98</v>
      </c>
      <c r="L19" s="1" t="str">
        <f>CONCATENATE(J18,K19)</f>
        <v>負担金登録料</v>
      </c>
    </row>
    <row r="20" spans="1:12">
      <c r="A20" s="124"/>
      <c r="H20" s="120"/>
      <c r="J20" s="19" t="s">
        <v>77</v>
      </c>
      <c r="K20" s="19" t="s">
        <v>77</v>
      </c>
      <c r="L20" s="1" t="str">
        <f t="shared" si="0"/>
        <v>その他その他</v>
      </c>
    </row>
    <row r="21" spans="1:12">
      <c r="A21" s="124"/>
      <c r="H21" s="120"/>
    </row>
    <row r="22" spans="1:12">
      <c r="A22" s="124"/>
      <c r="H22" s="120"/>
    </row>
    <row r="23" spans="1:12">
      <c r="A23" s="124"/>
      <c r="H23" s="120"/>
    </row>
    <row r="24" spans="1:12">
      <c r="A24" s="124"/>
      <c r="H24" s="120"/>
    </row>
    <row r="25" spans="1:12">
      <c r="A25" s="124"/>
      <c r="H25" s="120"/>
    </row>
    <row r="26" spans="1:12">
      <c r="A26" s="124"/>
      <c r="H26" s="120"/>
    </row>
    <row r="27" spans="1:12">
      <c r="A27" s="124"/>
      <c r="H27" s="120"/>
    </row>
    <row r="28" spans="1:12">
      <c r="A28" s="124"/>
      <c r="H28" s="120"/>
    </row>
    <row r="29" spans="1:12">
      <c r="A29" s="124"/>
      <c r="H29" s="120"/>
    </row>
    <row r="30" spans="1:12">
      <c r="A30" s="124"/>
      <c r="H30" s="120"/>
    </row>
    <row r="31" spans="1:12">
      <c r="A31" s="124"/>
      <c r="H31" s="120"/>
    </row>
    <row r="32" spans="1:12">
      <c r="A32" s="124"/>
      <c r="H32" s="120"/>
    </row>
    <row r="33" spans="1:8">
      <c r="A33" s="124"/>
      <c r="H33" s="120"/>
    </row>
    <row r="34" spans="1:8">
      <c r="A34" s="124"/>
      <c r="H34" s="120"/>
    </row>
    <row r="35" spans="1:8">
      <c r="A35" s="124"/>
      <c r="H35" s="120"/>
    </row>
    <row r="36" spans="1:8">
      <c r="A36" s="124"/>
      <c r="H36" s="120"/>
    </row>
    <row r="37" spans="1:8">
      <c r="A37" s="124"/>
      <c r="H37" s="120"/>
    </row>
    <row r="38" spans="1:8">
      <c r="A38" s="124"/>
      <c r="H38" s="120"/>
    </row>
    <row r="39" spans="1:8">
      <c r="A39" s="124"/>
      <c r="H39" s="120"/>
    </row>
    <row r="40" spans="1:8">
      <c r="A40" s="124"/>
      <c r="H40" s="120"/>
    </row>
    <row r="41" spans="1:8">
      <c r="A41" s="124"/>
      <c r="H41" s="120"/>
    </row>
    <row r="42" spans="1:8">
      <c r="A42" s="124"/>
      <c r="H42" s="120"/>
    </row>
    <row r="43" spans="1:8">
      <c r="A43" s="124"/>
      <c r="H43" s="120"/>
    </row>
    <row r="44" spans="1:8">
      <c r="A44" s="124"/>
      <c r="H44" s="120"/>
    </row>
    <row r="45" spans="1:8">
      <c r="A45" s="124"/>
      <c r="H45" s="120"/>
    </row>
    <row r="46" spans="1:8">
      <c r="A46" s="124"/>
      <c r="H46" s="120"/>
    </row>
    <row r="47" spans="1:8">
      <c r="A47" s="124"/>
      <c r="H47" s="120"/>
    </row>
    <row r="48" spans="1:8">
      <c r="A48" s="124"/>
      <c r="H48" s="120"/>
    </row>
    <row r="49" spans="1:8">
      <c r="A49" s="125"/>
      <c r="B49" s="94"/>
      <c r="C49" s="94"/>
      <c r="D49" s="94"/>
      <c r="E49" s="94"/>
      <c r="F49" s="94"/>
      <c r="G49" s="94"/>
      <c r="H49" s="98"/>
    </row>
  </sheetData>
  <mergeCells count="8">
    <mergeCell ref="C1:F2"/>
    <mergeCell ref="G1:H2"/>
    <mergeCell ref="A1:B2"/>
    <mergeCell ref="A5:A8"/>
    <mergeCell ref="B3:F3"/>
    <mergeCell ref="B4:C4"/>
    <mergeCell ref="G4:H4"/>
    <mergeCell ref="E4:F4"/>
  </mergeCells>
  <phoneticPr fontId="3"/>
  <dataValidations count="1">
    <dataValidation type="list" allowBlank="1" showInputMessage="1" showErrorMessage="1" sqref="E4:F4" xr:uid="{8E088B13-AAEE-4058-B471-2DB60CF3322B}">
      <formula1>$K$3:$K$20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2265B60-FA0B-43DC-9B80-D4AF06EBFF78}">
          <x14:formula1>
            <xm:f>基本!$A$34:$A$40</xm:f>
          </x14:formula1>
          <xm:sqref>B3:F3</xm:sqref>
        </x14:dataValidation>
        <x14:dataValidation type="list" allowBlank="1" showInputMessage="1" showErrorMessage="1" xr:uid="{B9FE257F-D172-4A50-ABD7-E7A7975E62D9}">
          <x14:formula1>
            <xm:f>リスト!$H$18:$H$26</xm:f>
          </x14:formula1>
          <xm:sqref>B4:C4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30483-E493-47D3-9239-179E335523FE}">
  <sheetPr>
    <tabColor rgb="FF00B050"/>
  </sheetPr>
  <dimension ref="A1:R32"/>
  <sheetViews>
    <sheetView view="pageBreakPreview" zoomScale="85" zoomScaleNormal="85" zoomScaleSheetLayoutView="85" workbookViewId="0">
      <selection activeCell="H25" sqref="H25"/>
    </sheetView>
  </sheetViews>
  <sheetFormatPr defaultRowHeight="14.4"/>
  <cols>
    <col min="1" max="2" width="5.5" style="1" bestFit="1" customWidth="1"/>
    <col min="3" max="5" width="7" style="1" customWidth="1"/>
    <col min="6" max="6" width="3.5" style="1" bestFit="1" customWidth="1"/>
    <col min="7" max="7" width="14.69921875" style="1" customWidth="1"/>
    <col min="8" max="8" width="7.5" style="1" customWidth="1"/>
    <col min="9" max="9" width="11" style="1" customWidth="1"/>
    <col min="10" max="10" width="7.5" style="1" bestFit="1" customWidth="1"/>
    <col min="11" max="18" width="5.5" style="1" customWidth="1"/>
    <col min="19" max="16384" width="8.796875" style="1"/>
  </cols>
  <sheetData>
    <row r="1" spans="1:18">
      <c r="A1" s="429" t="s">
        <v>311</v>
      </c>
      <c r="B1" s="429"/>
      <c r="C1" s="429"/>
      <c r="D1" s="429"/>
      <c r="E1" s="429"/>
      <c r="F1" s="429"/>
      <c r="G1" s="429"/>
      <c r="H1" s="429"/>
      <c r="I1" s="429"/>
      <c r="J1" s="429"/>
      <c r="K1" s="429"/>
      <c r="L1" s="429"/>
      <c r="M1" s="429"/>
      <c r="N1" s="429"/>
      <c r="O1" s="429"/>
      <c r="P1" s="429"/>
      <c r="Q1" s="429"/>
      <c r="R1" s="429"/>
    </row>
    <row r="2" spans="1:18">
      <c r="A2" s="429"/>
      <c r="B2" s="429"/>
      <c r="C2" s="429"/>
      <c r="D2" s="429"/>
      <c r="E2" s="429"/>
      <c r="F2" s="429"/>
      <c r="G2" s="429"/>
      <c r="H2" s="429"/>
      <c r="I2" s="429"/>
      <c r="J2" s="429"/>
      <c r="K2" s="429"/>
      <c r="L2" s="429"/>
      <c r="M2" s="429"/>
      <c r="N2" s="429"/>
      <c r="O2" s="429"/>
      <c r="P2" s="429"/>
      <c r="Q2" s="429"/>
      <c r="R2" s="429"/>
    </row>
    <row r="4" spans="1:18">
      <c r="A4" s="198" t="str">
        <f>IF(基本!B7="","",基本!B7)</f>
        <v/>
      </c>
      <c r="B4" s="198"/>
      <c r="C4" s="198"/>
      <c r="D4" s="198"/>
      <c r="E4" s="198"/>
      <c r="F4" s="198"/>
      <c r="G4" s="198"/>
      <c r="H4" s="198"/>
      <c r="I4" s="198"/>
    </row>
    <row r="5" spans="1:18">
      <c r="A5" s="198" t="str">
        <f>IF(基本!F8="","",CONCATENATE("　",基本!B8,"　　",基本!F8,"　　様"))</f>
        <v/>
      </c>
      <c r="B5" s="198"/>
      <c r="C5" s="198"/>
      <c r="D5" s="198"/>
      <c r="E5" s="198"/>
      <c r="F5" s="198"/>
      <c r="G5" s="198"/>
      <c r="H5" s="198"/>
      <c r="I5" s="198"/>
    </row>
    <row r="7" spans="1:18">
      <c r="A7" s="156" t="s">
        <v>198</v>
      </c>
      <c r="B7" s="156"/>
      <c r="C7" s="156"/>
      <c r="D7" s="156"/>
      <c r="E7" s="156"/>
      <c r="F7" s="156"/>
      <c r="G7" s="156"/>
      <c r="H7" s="156" t="s">
        <v>300</v>
      </c>
      <c r="I7" s="156"/>
      <c r="J7" s="156" t="s">
        <v>99</v>
      </c>
      <c r="K7" s="156"/>
      <c r="L7" s="156"/>
      <c r="M7" s="164" t="s">
        <v>301</v>
      </c>
      <c r="N7" s="191"/>
      <c r="O7" s="164" t="s">
        <v>302</v>
      </c>
      <c r="P7" s="191"/>
      <c r="Q7" s="164" t="s">
        <v>303</v>
      </c>
      <c r="R7" s="191"/>
    </row>
    <row r="8" spans="1:18">
      <c r="A8" s="156" t="s">
        <v>297</v>
      </c>
      <c r="B8" s="156"/>
      <c r="C8" s="459"/>
      <c r="D8" s="459"/>
      <c r="E8" s="459"/>
      <c r="F8" s="459"/>
      <c r="G8" s="459"/>
      <c r="H8" s="457"/>
      <c r="I8" s="457"/>
      <c r="J8" s="457"/>
      <c r="K8" s="457"/>
      <c r="L8" s="457"/>
      <c r="M8" s="452">
        <f>SUM(H8:L9)</f>
        <v>0</v>
      </c>
      <c r="N8" s="453"/>
      <c r="O8" s="452">
        <f>ROUNDDOWN(M8*0.1021,)</f>
        <v>0</v>
      </c>
      <c r="P8" s="453"/>
      <c r="Q8" s="434">
        <f>M8-O8</f>
        <v>0</v>
      </c>
      <c r="R8" s="435"/>
    </row>
    <row r="9" spans="1:18">
      <c r="A9" s="156" t="s">
        <v>50</v>
      </c>
      <c r="B9" s="156"/>
      <c r="C9" s="3"/>
      <c r="D9" s="448"/>
      <c r="E9" s="449"/>
      <c r="F9" s="449"/>
      <c r="G9" s="449"/>
      <c r="H9" s="458"/>
      <c r="I9" s="458"/>
      <c r="J9" s="458"/>
      <c r="K9" s="458"/>
      <c r="L9" s="458"/>
      <c r="M9" s="434"/>
      <c r="N9" s="435"/>
      <c r="O9" s="434"/>
      <c r="P9" s="435"/>
      <c r="Q9" s="434"/>
      <c r="R9" s="435"/>
    </row>
    <row r="10" spans="1:18">
      <c r="A10" s="444" t="s">
        <v>304</v>
      </c>
      <c r="B10" s="445"/>
      <c r="C10" s="450"/>
      <c r="D10" s="451"/>
      <c r="E10" s="100"/>
      <c r="F10" s="89" t="s">
        <v>305</v>
      </c>
      <c r="G10" s="102"/>
      <c r="H10" s="454" t="s">
        <v>246</v>
      </c>
      <c r="I10" s="454"/>
      <c r="J10" s="454" t="s">
        <v>246</v>
      </c>
      <c r="K10" s="454"/>
      <c r="L10" s="454"/>
      <c r="M10" s="434"/>
      <c r="N10" s="435"/>
      <c r="O10" s="434"/>
      <c r="P10" s="435"/>
      <c r="Q10" s="434"/>
      <c r="R10" s="435"/>
    </row>
    <row r="11" spans="1:18">
      <c r="A11" s="446"/>
      <c r="B11" s="447"/>
      <c r="C11" s="436"/>
      <c r="D11" s="437"/>
      <c r="E11" s="101"/>
      <c r="F11" s="84"/>
      <c r="G11" s="103"/>
      <c r="H11" s="454"/>
      <c r="I11" s="454"/>
      <c r="J11" s="96"/>
      <c r="K11" s="198"/>
      <c r="L11" s="440"/>
      <c r="M11" s="434"/>
      <c r="N11" s="435"/>
      <c r="O11" s="434"/>
      <c r="P11" s="435"/>
      <c r="Q11" s="434"/>
      <c r="R11" s="435"/>
    </row>
    <row r="12" spans="1:18">
      <c r="A12" s="156" t="s">
        <v>298</v>
      </c>
      <c r="B12" s="156"/>
      <c r="C12" s="459"/>
      <c r="D12" s="459"/>
      <c r="E12" s="459"/>
      <c r="F12" s="459"/>
      <c r="G12" s="459"/>
      <c r="H12" s="454"/>
      <c r="I12" s="454"/>
      <c r="J12" s="96"/>
      <c r="K12" s="198"/>
      <c r="L12" s="440"/>
      <c r="M12" s="434"/>
      <c r="N12" s="435"/>
      <c r="O12" s="434"/>
      <c r="P12" s="435"/>
      <c r="Q12" s="434"/>
      <c r="R12" s="435"/>
    </row>
    <row r="13" spans="1:18">
      <c r="A13" s="156" t="s">
        <v>296</v>
      </c>
      <c r="B13" s="15" t="s">
        <v>168</v>
      </c>
      <c r="C13" s="204"/>
      <c r="D13" s="204"/>
      <c r="E13" s="204"/>
      <c r="F13" s="204"/>
      <c r="G13" s="204"/>
      <c r="H13" s="454"/>
      <c r="I13" s="454"/>
      <c r="J13" s="96"/>
      <c r="K13" s="198"/>
      <c r="L13" s="440"/>
      <c r="M13" s="434"/>
      <c r="N13" s="435"/>
      <c r="O13" s="434"/>
      <c r="P13" s="435"/>
      <c r="Q13" s="434"/>
      <c r="R13" s="435"/>
    </row>
    <row r="14" spans="1:18">
      <c r="A14" s="156"/>
      <c r="B14" s="17" t="s">
        <v>274</v>
      </c>
      <c r="C14" s="456"/>
      <c r="D14" s="456"/>
      <c r="E14" s="456"/>
      <c r="F14" s="456"/>
      <c r="G14" s="456"/>
      <c r="H14" s="454"/>
      <c r="I14" s="454"/>
      <c r="J14" s="96"/>
      <c r="K14" s="198"/>
      <c r="L14" s="440"/>
      <c r="M14" s="434"/>
      <c r="N14" s="435"/>
      <c r="O14" s="434"/>
      <c r="P14" s="435"/>
      <c r="Q14" s="434"/>
      <c r="R14" s="435"/>
    </row>
    <row r="15" spans="1:18">
      <c r="A15" s="156" t="s">
        <v>299</v>
      </c>
      <c r="B15" s="156"/>
      <c r="C15" s="428"/>
      <c r="D15" s="428"/>
      <c r="E15" s="428"/>
      <c r="F15" s="428"/>
      <c r="G15" s="428"/>
      <c r="H15" s="454"/>
      <c r="I15" s="454"/>
      <c r="J15" s="96"/>
      <c r="K15" s="198"/>
      <c r="L15" s="440"/>
      <c r="M15" s="434"/>
      <c r="N15" s="435"/>
      <c r="O15" s="434"/>
      <c r="P15" s="435"/>
      <c r="Q15" s="434"/>
      <c r="R15" s="435"/>
    </row>
    <row r="16" spans="1:18">
      <c r="A16" s="156"/>
      <c r="B16" s="156"/>
      <c r="C16" s="428"/>
      <c r="D16" s="428"/>
      <c r="E16" s="428"/>
      <c r="F16" s="428"/>
      <c r="G16" s="428"/>
      <c r="H16" s="454"/>
      <c r="I16" s="454"/>
      <c r="J16" s="96"/>
      <c r="K16" s="198"/>
      <c r="L16" s="440"/>
      <c r="M16" s="434"/>
      <c r="N16" s="435"/>
      <c r="O16" s="434"/>
      <c r="P16" s="435"/>
      <c r="Q16" s="434"/>
      <c r="R16" s="435"/>
    </row>
    <row r="17" spans="1:18">
      <c r="A17" s="156"/>
      <c r="B17" s="156"/>
      <c r="C17" s="428"/>
      <c r="D17" s="428"/>
      <c r="E17" s="428"/>
      <c r="F17" s="428"/>
      <c r="G17" s="428"/>
      <c r="H17" s="454"/>
      <c r="I17" s="454"/>
      <c r="J17" s="96"/>
      <c r="K17" s="198"/>
      <c r="L17" s="440"/>
      <c r="M17" s="434"/>
      <c r="N17" s="435"/>
      <c r="O17" s="434"/>
      <c r="P17" s="435"/>
      <c r="Q17" s="434"/>
      <c r="R17" s="435"/>
    </row>
    <row r="18" spans="1:18">
      <c r="A18" s="156"/>
      <c r="B18" s="156"/>
      <c r="C18" s="428"/>
      <c r="D18" s="428"/>
      <c r="E18" s="428"/>
      <c r="F18" s="428"/>
      <c r="G18" s="428"/>
      <c r="H18" s="454"/>
      <c r="I18" s="454"/>
      <c r="J18" s="96"/>
      <c r="K18" s="198"/>
      <c r="L18" s="440"/>
      <c r="M18" s="434"/>
      <c r="N18" s="435"/>
      <c r="O18" s="434"/>
      <c r="P18" s="435"/>
      <c r="Q18" s="434"/>
      <c r="R18" s="435"/>
    </row>
    <row r="19" spans="1:18">
      <c r="A19" s="156"/>
      <c r="B19" s="156"/>
      <c r="C19" s="428"/>
      <c r="D19" s="428"/>
      <c r="E19" s="428"/>
      <c r="F19" s="428"/>
      <c r="G19" s="428"/>
      <c r="H19" s="454"/>
      <c r="I19" s="454"/>
      <c r="J19" s="96"/>
      <c r="K19" s="198"/>
      <c r="L19" s="440"/>
      <c r="M19" s="434"/>
      <c r="N19" s="435"/>
      <c r="O19" s="434"/>
      <c r="P19" s="435"/>
      <c r="Q19" s="434"/>
      <c r="R19" s="435"/>
    </row>
    <row r="20" spans="1:18">
      <c r="A20" s="156"/>
      <c r="B20" s="156"/>
      <c r="C20" s="428"/>
      <c r="D20" s="428"/>
      <c r="E20" s="428"/>
      <c r="F20" s="428"/>
      <c r="G20" s="428"/>
      <c r="H20" s="454"/>
      <c r="I20" s="454"/>
      <c r="J20" s="96"/>
      <c r="K20" s="198"/>
      <c r="L20" s="440"/>
      <c r="M20" s="434"/>
      <c r="N20" s="435"/>
      <c r="O20" s="434"/>
      <c r="P20" s="435"/>
      <c r="Q20" s="434"/>
      <c r="R20" s="435"/>
    </row>
    <row r="21" spans="1:18">
      <c r="A21" s="156"/>
      <c r="B21" s="156"/>
      <c r="C21" s="428"/>
      <c r="D21" s="428"/>
      <c r="E21" s="428"/>
      <c r="F21" s="428"/>
      <c r="G21" s="428"/>
      <c r="H21" s="455"/>
      <c r="I21" s="455"/>
      <c r="J21" s="97"/>
      <c r="K21" s="208"/>
      <c r="L21" s="441"/>
      <c r="M21" s="442"/>
      <c r="N21" s="443"/>
      <c r="O21" s="442"/>
      <c r="P21" s="443"/>
      <c r="Q21" s="442"/>
      <c r="R21" s="443"/>
    </row>
    <row r="24" spans="1:18">
      <c r="J24" s="1" t="s">
        <v>307</v>
      </c>
      <c r="K24" s="2"/>
      <c r="L24" s="2" t="s">
        <v>4</v>
      </c>
      <c r="M24" s="2"/>
      <c r="N24" s="2" t="s">
        <v>261</v>
      </c>
      <c r="O24" s="2"/>
      <c r="P24" s="2" t="s">
        <v>262</v>
      </c>
    </row>
    <row r="26" spans="1:18">
      <c r="J26" s="198" t="s">
        <v>306</v>
      </c>
      <c r="K26" s="198"/>
      <c r="L26" s="198"/>
      <c r="M26" s="198"/>
      <c r="N26" s="198"/>
      <c r="O26" s="198"/>
      <c r="P26" s="198"/>
      <c r="Q26" s="198"/>
      <c r="R26" s="198"/>
    </row>
    <row r="28" spans="1:18">
      <c r="J28" s="438" t="s">
        <v>308</v>
      </c>
      <c r="K28" s="438"/>
      <c r="L28" s="241"/>
      <c r="M28" s="241"/>
      <c r="N28" s="241"/>
      <c r="O28" s="241"/>
      <c r="P28" s="241"/>
      <c r="Q28" s="241"/>
      <c r="R28" s="241"/>
    </row>
    <row r="29" spans="1:18">
      <c r="J29" s="438"/>
      <c r="K29" s="438"/>
      <c r="L29" s="241"/>
      <c r="M29" s="241"/>
      <c r="N29" s="241"/>
      <c r="O29" s="241"/>
      <c r="P29" s="241"/>
      <c r="Q29" s="241"/>
      <c r="R29" s="241"/>
    </row>
    <row r="30" spans="1:18">
      <c r="J30" s="438" t="s">
        <v>309</v>
      </c>
      <c r="K30" s="438"/>
      <c r="L30" s="241"/>
      <c r="M30" s="241"/>
      <c r="N30" s="241"/>
      <c r="O30" s="241"/>
      <c r="P30" s="241"/>
      <c r="Q30" s="241"/>
      <c r="R30" s="241"/>
    </row>
    <row r="31" spans="1:18">
      <c r="J31" s="438"/>
      <c r="K31" s="438"/>
      <c r="L31" s="241"/>
      <c r="M31" s="241"/>
      <c r="N31" s="241"/>
      <c r="O31" s="241"/>
      <c r="P31" s="241"/>
      <c r="Q31" s="241"/>
      <c r="R31" s="241"/>
    </row>
    <row r="32" spans="1:18">
      <c r="L32" s="439" t="s">
        <v>310</v>
      </c>
      <c r="M32" s="439"/>
      <c r="N32" s="439"/>
      <c r="O32" s="439"/>
      <c r="P32" s="439"/>
      <c r="Q32" s="439"/>
      <c r="R32" s="439"/>
    </row>
  </sheetData>
  <mergeCells count="94">
    <mergeCell ref="C14:G14"/>
    <mergeCell ref="H7:I7"/>
    <mergeCell ref="J7:L7"/>
    <mergeCell ref="A15:B21"/>
    <mergeCell ref="C15:G21"/>
    <mergeCell ref="H8:I9"/>
    <mergeCell ref="J8:L9"/>
    <mergeCell ref="H12:I12"/>
    <mergeCell ref="A8:B8"/>
    <mergeCell ref="A9:B9"/>
    <mergeCell ref="A12:B12"/>
    <mergeCell ref="A13:A14"/>
    <mergeCell ref="A7:G7"/>
    <mergeCell ref="C8:G8"/>
    <mergeCell ref="C12:G12"/>
    <mergeCell ref="C13:G13"/>
    <mergeCell ref="H19:I19"/>
    <mergeCell ref="H20:I20"/>
    <mergeCell ref="H21:I21"/>
    <mergeCell ref="H10:I10"/>
    <mergeCell ref="J10:L10"/>
    <mergeCell ref="H13:I13"/>
    <mergeCell ref="H14:I14"/>
    <mergeCell ref="H15:I15"/>
    <mergeCell ref="H16:I16"/>
    <mergeCell ref="H17:I17"/>
    <mergeCell ref="H18:I18"/>
    <mergeCell ref="H11:I11"/>
    <mergeCell ref="K11:L11"/>
    <mergeCell ref="D9:G9"/>
    <mergeCell ref="C10:D10"/>
    <mergeCell ref="M7:N7"/>
    <mergeCell ref="O7:P7"/>
    <mergeCell ref="Q7:R7"/>
    <mergeCell ref="M8:N9"/>
    <mergeCell ref="O8:P9"/>
    <mergeCell ref="Q8:R9"/>
    <mergeCell ref="M10:N10"/>
    <mergeCell ref="O10:P10"/>
    <mergeCell ref="Q10:R10"/>
    <mergeCell ref="Q15:R15"/>
    <mergeCell ref="M12:N12"/>
    <mergeCell ref="O12:P12"/>
    <mergeCell ref="Q12:R12"/>
    <mergeCell ref="M13:N13"/>
    <mergeCell ref="O13:P13"/>
    <mergeCell ref="Q13:R13"/>
    <mergeCell ref="A1:R2"/>
    <mergeCell ref="A4:I4"/>
    <mergeCell ref="A5:I5"/>
    <mergeCell ref="A10:B11"/>
    <mergeCell ref="K18:L18"/>
    <mergeCell ref="K12:L12"/>
    <mergeCell ref="K13:L13"/>
    <mergeCell ref="K14:L14"/>
    <mergeCell ref="K15:L15"/>
    <mergeCell ref="K16:L16"/>
    <mergeCell ref="K17:L17"/>
    <mergeCell ref="M18:N18"/>
    <mergeCell ref="O18:P18"/>
    <mergeCell ref="Q18:R18"/>
    <mergeCell ref="M14:N14"/>
    <mergeCell ref="O14:P14"/>
    <mergeCell ref="L32:R32"/>
    <mergeCell ref="K19:L19"/>
    <mergeCell ref="K20:L20"/>
    <mergeCell ref="K21:L21"/>
    <mergeCell ref="J26:R26"/>
    <mergeCell ref="J28:K29"/>
    <mergeCell ref="M20:N20"/>
    <mergeCell ref="O20:P20"/>
    <mergeCell ref="Q20:R20"/>
    <mergeCell ref="M21:N21"/>
    <mergeCell ref="O21:P21"/>
    <mergeCell ref="Q21:R21"/>
    <mergeCell ref="M19:N19"/>
    <mergeCell ref="O19:P19"/>
    <mergeCell ref="Q19:R19"/>
    <mergeCell ref="M11:N11"/>
    <mergeCell ref="O11:P11"/>
    <mergeCell ref="Q11:R11"/>
    <mergeCell ref="C11:D11"/>
    <mergeCell ref="J30:K31"/>
    <mergeCell ref="L28:R29"/>
    <mergeCell ref="L30:R31"/>
    <mergeCell ref="M16:N16"/>
    <mergeCell ref="O16:P16"/>
    <mergeCell ref="Q16:R16"/>
    <mergeCell ref="M17:N17"/>
    <mergeCell ref="O17:P17"/>
    <mergeCell ref="Q17:R17"/>
    <mergeCell ref="Q14:R14"/>
    <mergeCell ref="M15:N15"/>
    <mergeCell ref="O15:P15"/>
  </mergeCells>
  <phoneticPr fontId="3"/>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D257444-81B8-4964-BB4F-B539BA3A06CF}">
          <x14:formula1>
            <xm:f>基本!$A$34:$A$40</xm:f>
          </x14:formula1>
          <xm:sqref>C8:G8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D779-35DA-4AE5-8BF7-F106AC912701}">
  <sheetPr>
    <tabColor rgb="FF00B050"/>
  </sheetPr>
  <dimension ref="A1:J27"/>
  <sheetViews>
    <sheetView view="pageBreakPreview" zoomScale="85" zoomScaleNormal="100" zoomScaleSheetLayoutView="85" workbookViewId="0">
      <selection activeCell="B12" sqref="B12"/>
    </sheetView>
  </sheetViews>
  <sheetFormatPr defaultRowHeight="14.4"/>
  <cols>
    <col min="1" max="1" width="4.5" style="1" bestFit="1" customWidth="1"/>
    <col min="2" max="3" width="14.09765625" style="1" customWidth="1"/>
    <col min="4" max="4" width="7.5" style="1" bestFit="1" customWidth="1"/>
    <col min="5" max="5" width="6.5" style="1" bestFit="1" customWidth="1"/>
    <col min="6" max="6" width="5.5" style="1" bestFit="1" customWidth="1"/>
    <col min="7" max="7" width="8.5" style="1" customWidth="1"/>
    <col min="8" max="8" width="3.5" style="1" bestFit="1" customWidth="1"/>
    <col min="9" max="10" width="8" style="1" customWidth="1"/>
    <col min="11" max="16384" width="8.796875" style="1"/>
  </cols>
  <sheetData>
    <row r="1" spans="1:10">
      <c r="A1" s="429" t="s">
        <v>321</v>
      </c>
      <c r="B1" s="429"/>
      <c r="C1" s="429"/>
      <c r="D1" s="429"/>
      <c r="E1" s="429"/>
      <c r="F1" s="429"/>
      <c r="G1" s="429"/>
      <c r="H1" s="429"/>
      <c r="I1" s="429"/>
      <c r="J1" s="429"/>
    </row>
    <row r="2" spans="1:10">
      <c r="A2" s="429"/>
      <c r="B2" s="429"/>
      <c r="C2" s="429"/>
      <c r="D2" s="429"/>
      <c r="E2" s="429"/>
      <c r="F2" s="429"/>
      <c r="G2" s="429"/>
      <c r="H2" s="429"/>
      <c r="I2" s="429"/>
      <c r="J2" s="429"/>
    </row>
    <row r="4" spans="1:10">
      <c r="A4" s="198" t="str">
        <f>IF(基本!B7="","",基本!B7)</f>
        <v/>
      </c>
      <c r="B4" s="198"/>
      <c r="C4" s="198"/>
      <c r="D4" s="198"/>
      <c r="E4" s="198"/>
      <c r="F4" s="198"/>
      <c r="G4" s="198"/>
      <c r="H4" s="198"/>
      <c r="I4" s="198"/>
      <c r="J4" s="198"/>
    </row>
    <row r="5" spans="1:10">
      <c r="A5" s="198" t="str">
        <f>IF(基本!F8="","",CONCATENATE("　",基本!B8,"　　",基本!F8,"　　様"))</f>
        <v/>
      </c>
      <c r="B5" s="198"/>
      <c r="C5" s="198"/>
      <c r="D5" s="198"/>
      <c r="E5" s="198"/>
      <c r="F5" s="198"/>
      <c r="G5" s="198"/>
      <c r="H5" s="198"/>
      <c r="I5" s="198"/>
      <c r="J5" s="198"/>
    </row>
    <row r="7" spans="1:10">
      <c r="A7" s="156" t="s">
        <v>297</v>
      </c>
      <c r="B7" s="156"/>
      <c r="C7" s="459"/>
      <c r="D7" s="459"/>
      <c r="E7" s="459"/>
      <c r="F7" s="459"/>
      <c r="G7" s="459"/>
      <c r="H7" s="156" t="s">
        <v>50</v>
      </c>
      <c r="I7" s="156"/>
      <c r="J7" s="4"/>
    </row>
    <row r="8" spans="1:10">
      <c r="A8" s="156" t="s">
        <v>312</v>
      </c>
      <c r="B8" s="156"/>
      <c r="C8" s="459"/>
      <c r="D8" s="459"/>
      <c r="E8" s="459"/>
      <c r="F8" s="459"/>
      <c r="G8" s="459"/>
      <c r="H8" s="459"/>
      <c r="I8" s="459"/>
      <c r="J8" s="459"/>
    </row>
    <row r="9" spans="1:10">
      <c r="A9" s="156" t="s">
        <v>314</v>
      </c>
      <c r="B9" s="156"/>
      <c r="C9" s="3"/>
      <c r="D9" s="156" t="s">
        <v>320</v>
      </c>
      <c r="E9" s="156"/>
      <c r="F9" s="459"/>
      <c r="G9" s="459"/>
      <c r="H9" s="459"/>
      <c r="I9" s="459"/>
      <c r="J9" s="459"/>
    </row>
    <row r="10" spans="1:10">
      <c r="A10" s="156" t="s">
        <v>166</v>
      </c>
      <c r="B10" s="156" t="s">
        <v>274</v>
      </c>
      <c r="C10" s="156" t="s">
        <v>313</v>
      </c>
      <c r="D10" s="271" t="s">
        <v>315</v>
      </c>
      <c r="E10" s="156"/>
      <c r="F10" s="156"/>
      <c r="G10" s="156"/>
      <c r="H10" s="156"/>
      <c r="I10" s="156" t="s">
        <v>316</v>
      </c>
      <c r="J10" s="156"/>
    </row>
    <row r="11" spans="1:10">
      <c r="A11" s="156"/>
      <c r="B11" s="156"/>
      <c r="C11" s="156"/>
      <c r="D11" s="156"/>
      <c r="E11" s="156"/>
      <c r="F11" s="156"/>
      <c r="G11" s="156"/>
      <c r="H11" s="156"/>
      <c r="I11" s="11" t="s">
        <v>317</v>
      </c>
      <c r="J11" s="11" t="s">
        <v>318</v>
      </c>
    </row>
    <row r="12" spans="1:10" ht="34.200000000000003" customHeight="1">
      <c r="A12" s="4">
        <v>1</v>
      </c>
      <c r="B12" s="4"/>
      <c r="C12" s="4"/>
      <c r="D12" s="104">
        <v>30</v>
      </c>
      <c r="E12" s="105"/>
      <c r="F12" s="13" t="s">
        <v>319</v>
      </c>
      <c r="G12" s="106" t="str">
        <f>IF(E12="","",D12*E12)</f>
        <v/>
      </c>
      <c r="H12" s="99" t="s">
        <v>230</v>
      </c>
      <c r="I12" s="4"/>
      <c r="J12" s="4"/>
    </row>
    <row r="13" spans="1:10" ht="34.200000000000003" customHeight="1">
      <c r="A13" s="4">
        <v>2</v>
      </c>
      <c r="B13" s="4"/>
      <c r="C13" s="4"/>
      <c r="D13" s="104">
        <f>D12</f>
        <v>30</v>
      </c>
      <c r="E13" s="105"/>
      <c r="F13" s="13" t="s">
        <v>319</v>
      </c>
      <c r="G13" s="106" t="str">
        <f t="shared" ref="G13:G21" si="0">IF(E13="","",D13*E13)</f>
        <v/>
      </c>
      <c r="H13" s="99" t="s">
        <v>230</v>
      </c>
      <c r="I13" s="4"/>
      <c r="J13" s="4"/>
    </row>
    <row r="14" spans="1:10" ht="34.200000000000003" customHeight="1">
      <c r="A14" s="4">
        <v>3</v>
      </c>
      <c r="B14" s="4"/>
      <c r="C14" s="4"/>
      <c r="D14" s="104">
        <f t="shared" ref="D14:D21" si="1">D13</f>
        <v>30</v>
      </c>
      <c r="E14" s="105"/>
      <c r="F14" s="13" t="s">
        <v>319</v>
      </c>
      <c r="G14" s="106" t="str">
        <f t="shared" si="0"/>
        <v/>
      </c>
      <c r="H14" s="99" t="s">
        <v>230</v>
      </c>
      <c r="I14" s="4"/>
      <c r="J14" s="4"/>
    </row>
    <row r="15" spans="1:10" ht="34.200000000000003" customHeight="1">
      <c r="A15" s="4">
        <v>4</v>
      </c>
      <c r="B15" s="4"/>
      <c r="C15" s="4"/>
      <c r="D15" s="104">
        <f t="shared" si="1"/>
        <v>30</v>
      </c>
      <c r="E15" s="105"/>
      <c r="F15" s="13" t="s">
        <v>319</v>
      </c>
      <c r="G15" s="106" t="str">
        <f t="shared" si="0"/>
        <v/>
      </c>
      <c r="H15" s="99" t="s">
        <v>230</v>
      </c>
      <c r="I15" s="4"/>
      <c r="J15" s="4"/>
    </row>
    <row r="16" spans="1:10" ht="34.200000000000003" customHeight="1">
      <c r="A16" s="4">
        <v>5</v>
      </c>
      <c r="B16" s="4"/>
      <c r="C16" s="4"/>
      <c r="D16" s="104">
        <f t="shared" si="1"/>
        <v>30</v>
      </c>
      <c r="E16" s="105"/>
      <c r="F16" s="13" t="s">
        <v>319</v>
      </c>
      <c r="G16" s="106" t="str">
        <f t="shared" si="0"/>
        <v/>
      </c>
      <c r="H16" s="99" t="s">
        <v>230</v>
      </c>
      <c r="I16" s="4"/>
      <c r="J16" s="4"/>
    </row>
    <row r="17" spans="1:10" ht="34.200000000000003" customHeight="1">
      <c r="A17" s="4">
        <v>6</v>
      </c>
      <c r="B17" s="4"/>
      <c r="C17" s="4"/>
      <c r="D17" s="104">
        <f t="shared" si="1"/>
        <v>30</v>
      </c>
      <c r="E17" s="105"/>
      <c r="F17" s="13" t="s">
        <v>319</v>
      </c>
      <c r="G17" s="106" t="str">
        <f t="shared" si="0"/>
        <v/>
      </c>
      <c r="H17" s="99" t="s">
        <v>230</v>
      </c>
      <c r="I17" s="4"/>
      <c r="J17" s="4"/>
    </row>
    <row r="18" spans="1:10" ht="34.200000000000003" customHeight="1">
      <c r="A18" s="4">
        <v>7</v>
      </c>
      <c r="B18" s="4"/>
      <c r="C18" s="4"/>
      <c r="D18" s="104">
        <f t="shared" si="1"/>
        <v>30</v>
      </c>
      <c r="E18" s="105"/>
      <c r="F18" s="13" t="s">
        <v>319</v>
      </c>
      <c r="G18" s="106" t="str">
        <f t="shared" si="0"/>
        <v/>
      </c>
      <c r="H18" s="99" t="s">
        <v>230</v>
      </c>
      <c r="I18" s="4"/>
      <c r="J18" s="4"/>
    </row>
    <row r="19" spans="1:10" ht="34.200000000000003" customHeight="1">
      <c r="A19" s="4">
        <v>8</v>
      </c>
      <c r="B19" s="4"/>
      <c r="C19" s="4"/>
      <c r="D19" s="104">
        <f t="shared" si="1"/>
        <v>30</v>
      </c>
      <c r="E19" s="105"/>
      <c r="F19" s="13" t="s">
        <v>319</v>
      </c>
      <c r="G19" s="106" t="str">
        <f t="shared" si="0"/>
        <v/>
      </c>
      <c r="H19" s="99" t="s">
        <v>230</v>
      </c>
      <c r="I19" s="4"/>
      <c r="J19" s="4"/>
    </row>
    <row r="20" spans="1:10" ht="34.200000000000003" customHeight="1">
      <c r="A20" s="4">
        <v>9</v>
      </c>
      <c r="B20" s="4"/>
      <c r="C20" s="4"/>
      <c r="D20" s="104">
        <f t="shared" si="1"/>
        <v>30</v>
      </c>
      <c r="E20" s="105"/>
      <c r="F20" s="13" t="s">
        <v>319</v>
      </c>
      <c r="G20" s="106" t="str">
        <f t="shared" si="0"/>
        <v/>
      </c>
      <c r="H20" s="99" t="s">
        <v>230</v>
      </c>
      <c r="I20" s="4"/>
      <c r="J20" s="4"/>
    </row>
    <row r="21" spans="1:10" ht="34.200000000000003" customHeight="1">
      <c r="A21" s="4">
        <v>10</v>
      </c>
      <c r="B21" s="4"/>
      <c r="C21" s="4"/>
      <c r="D21" s="104">
        <f t="shared" si="1"/>
        <v>30</v>
      </c>
      <c r="E21" s="105"/>
      <c r="F21" s="13" t="s">
        <v>319</v>
      </c>
      <c r="G21" s="106" t="str">
        <f t="shared" si="0"/>
        <v/>
      </c>
      <c r="H21" s="99" t="s">
        <v>230</v>
      </c>
      <c r="I21" s="4"/>
      <c r="J21" s="4"/>
    </row>
    <row r="22" spans="1:10" ht="34.200000000000003" customHeight="1">
      <c r="A22" s="4">
        <v>11</v>
      </c>
      <c r="B22" s="4"/>
      <c r="C22" s="4"/>
      <c r="D22" s="104">
        <f t="shared" ref="D22:D26" si="2">D21</f>
        <v>30</v>
      </c>
      <c r="E22" s="105"/>
      <c r="F22" s="13" t="s">
        <v>319</v>
      </c>
      <c r="G22" s="106" t="str">
        <f t="shared" ref="G22:G26" si="3">IF(E22="","",D22*E22)</f>
        <v/>
      </c>
      <c r="H22" s="99" t="s">
        <v>230</v>
      </c>
      <c r="I22" s="4"/>
      <c r="J22" s="4"/>
    </row>
    <row r="23" spans="1:10" ht="34.200000000000003" customHeight="1">
      <c r="A23" s="4">
        <v>12</v>
      </c>
      <c r="B23" s="4"/>
      <c r="C23" s="4"/>
      <c r="D23" s="104">
        <f t="shared" si="2"/>
        <v>30</v>
      </c>
      <c r="E23" s="105"/>
      <c r="F23" s="13" t="s">
        <v>319</v>
      </c>
      <c r="G23" s="106" t="str">
        <f t="shared" si="3"/>
        <v/>
      </c>
      <c r="H23" s="99" t="s">
        <v>230</v>
      </c>
      <c r="I23" s="4"/>
      <c r="J23" s="4"/>
    </row>
    <row r="24" spans="1:10" ht="34.200000000000003" customHeight="1">
      <c r="A24" s="4">
        <v>13</v>
      </c>
      <c r="B24" s="4"/>
      <c r="C24" s="4"/>
      <c r="D24" s="104">
        <f t="shared" si="2"/>
        <v>30</v>
      </c>
      <c r="E24" s="105"/>
      <c r="F24" s="13" t="s">
        <v>319</v>
      </c>
      <c r="G24" s="106" t="str">
        <f t="shared" si="3"/>
        <v/>
      </c>
      <c r="H24" s="99" t="s">
        <v>230</v>
      </c>
      <c r="I24" s="4"/>
      <c r="J24" s="4"/>
    </row>
    <row r="25" spans="1:10" ht="34.200000000000003" customHeight="1">
      <c r="A25" s="4">
        <v>14</v>
      </c>
      <c r="B25" s="4"/>
      <c r="C25" s="4"/>
      <c r="D25" s="104">
        <f t="shared" si="2"/>
        <v>30</v>
      </c>
      <c r="E25" s="105"/>
      <c r="F25" s="13" t="s">
        <v>319</v>
      </c>
      <c r="G25" s="106" t="str">
        <f t="shared" si="3"/>
        <v/>
      </c>
      <c r="H25" s="99" t="s">
        <v>230</v>
      </c>
      <c r="I25" s="4"/>
      <c r="J25" s="4"/>
    </row>
    <row r="26" spans="1:10" ht="34.200000000000003" customHeight="1" thickBot="1">
      <c r="A26" s="107">
        <v>15</v>
      </c>
      <c r="B26" s="107"/>
      <c r="C26" s="107"/>
      <c r="D26" s="108">
        <f t="shared" si="2"/>
        <v>30</v>
      </c>
      <c r="E26" s="109"/>
      <c r="F26" s="110" t="s">
        <v>319</v>
      </c>
      <c r="G26" s="111" t="str">
        <f t="shared" si="3"/>
        <v/>
      </c>
      <c r="H26" s="112" t="s">
        <v>230</v>
      </c>
      <c r="I26" s="107"/>
      <c r="J26" s="107"/>
    </row>
    <row r="27" spans="1:10" ht="34.799999999999997" customHeight="1" thickTop="1">
      <c r="A27" s="460" t="s">
        <v>78</v>
      </c>
      <c r="B27" s="405"/>
      <c r="C27" s="461"/>
      <c r="D27" s="463"/>
      <c r="E27" s="464"/>
      <c r="F27" s="462" t="str">
        <f>IF(SUM(G12:G26)=0,"",SUM(G12:G26))</f>
        <v/>
      </c>
      <c r="G27" s="462"/>
      <c r="H27" s="98" t="s">
        <v>230</v>
      </c>
      <c r="I27" s="460"/>
      <c r="J27" s="461"/>
    </row>
  </sheetData>
  <mergeCells count="20">
    <mergeCell ref="A7:B7"/>
    <mergeCell ref="A9:B9"/>
    <mergeCell ref="C7:G7"/>
    <mergeCell ref="H7:I7"/>
    <mergeCell ref="A1:J2"/>
    <mergeCell ref="A4:J4"/>
    <mergeCell ref="A5:J5"/>
    <mergeCell ref="A27:C27"/>
    <mergeCell ref="F27:G27"/>
    <mergeCell ref="D27:E27"/>
    <mergeCell ref="I27:J27"/>
    <mergeCell ref="A8:B8"/>
    <mergeCell ref="D10:H11"/>
    <mergeCell ref="B10:B11"/>
    <mergeCell ref="C10:C11"/>
    <mergeCell ref="I10:J10"/>
    <mergeCell ref="A10:A11"/>
    <mergeCell ref="D9:E9"/>
    <mergeCell ref="F9:J9"/>
    <mergeCell ref="C8:J8"/>
  </mergeCells>
  <phoneticPr fontId="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F808ABC-52DC-47DA-A973-D099D1D4A3FF}">
          <x14:formula1>
            <xm:f>基本!$A$34:$A$40</xm:f>
          </x14:formula1>
          <xm:sqref>C7:G7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910DF-990D-46C0-89D0-7F342231F95B}">
  <sheetPr>
    <tabColor rgb="FF00B050"/>
  </sheetPr>
  <dimension ref="A1:J27"/>
  <sheetViews>
    <sheetView view="pageBreakPreview" zoomScale="85" zoomScaleNormal="100" zoomScaleSheetLayoutView="85" workbookViewId="0">
      <selection activeCell="G15" sqref="G15"/>
    </sheetView>
  </sheetViews>
  <sheetFormatPr defaultRowHeight="14.4"/>
  <cols>
    <col min="1" max="1" width="4.5" style="1" bestFit="1" customWidth="1"/>
    <col min="2" max="3" width="14.09765625" style="1" customWidth="1"/>
    <col min="4" max="4" width="7.5" style="1" bestFit="1" customWidth="1"/>
    <col min="5" max="5" width="6.5" style="1" bestFit="1" customWidth="1"/>
    <col min="6" max="6" width="5.5" style="1" bestFit="1" customWidth="1"/>
    <col min="7" max="7" width="8.5" style="1" customWidth="1"/>
    <col min="8" max="8" width="3.5" style="1" bestFit="1" customWidth="1"/>
    <col min="9" max="10" width="8" style="1" customWidth="1"/>
    <col min="11" max="16384" width="8.796875" style="1"/>
  </cols>
  <sheetData>
    <row r="1" spans="1:10">
      <c r="A1" s="429" t="s">
        <v>338</v>
      </c>
      <c r="B1" s="429"/>
      <c r="C1" s="429"/>
      <c r="D1" s="429"/>
      <c r="E1" s="429"/>
      <c r="F1" s="429"/>
      <c r="G1" s="429"/>
      <c r="H1" s="429"/>
      <c r="I1" s="429"/>
      <c r="J1" s="429"/>
    </row>
    <row r="2" spans="1:10">
      <c r="A2" s="429"/>
      <c r="B2" s="429"/>
      <c r="C2" s="429"/>
      <c r="D2" s="429"/>
      <c r="E2" s="429"/>
      <c r="F2" s="429"/>
      <c r="G2" s="429"/>
      <c r="H2" s="429"/>
      <c r="I2" s="429"/>
      <c r="J2" s="429"/>
    </row>
    <row r="4" spans="1:10">
      <c r="A4" s="198" t="str">
        <f>IF(基本!B7="","",基本!B7)</f>
        <v/>
      </c>
      <c r="B4" s="198"/>
      <c r="C4" s="198"/>
      <c r="D4" s="198"/>
      <c r="E4" s="198"/>
      <c r="F4" s="198"/>
      <c r="G4" s="198"/>
      <c r="H4" s="198"/>
      <c r="I4" s="198"/>
      <c r="J4" s="198"/>
    </row>
    <row r="5" spans="1:10">
      <c r="A5" s="198" t="str">
        <f>IF(基本!F8="","",CONCATENATE("　",基本!B8,"　　",基本!F8,"　　様"))</f>
        <v/>
      </c>
      <c r="B5" s="198"/>
      <c r="C5" s="198"/>
      <c r="D5" s="198"/>
      <c r="E5" s="198"/>
      <c r="F5" s="198"/>
      <c r="G5" s="198"/>
      <c r="H5" s="198"/>
      <c r="I5" s="198"/>
      <c r="J5" s="198"/>
    </row>
    <row r="7" spans="1:10">
      <c r="A7" s="156" t="s">
        <v>297</v>
      </c>
      <c r="B7" s="156"/>
      <c r="C7" s="459"/>
      <c r="D7" s="459"/>
      <c r="E7" s="459"/>
      <c r="F7" s="459"/>
      <c r="G7" s="459"/>
      <c r="H7" s="156" t="s">
        <v>50</v>
      </c>
      <c r="I7" s="156"/>
      <c r="J7" s="4"/>
    </row>
    <row r="8" spans="1:10">
      <c r="A8" s="156" t="s">
        <v>312</v>
      </c>
      <c r="B8" s="156"/>
      <c r="C8" s="459"/>
      <c r="D8" s="459"/>
      <c r="E8" s="459"/>
      <c r="F8" s="459"/>
      <c r="G8" s="459"/>
      <c r="H8" s="459"/>
      <c r="I8" s="459"/>
      <c r="J8" s="459"/>
    </row>
    <row r="9" spans="1:10">
      <c r="A9" s="156" t="s">
        <v>314</v>
      </c>
      <c r="B9" s="156"/>
      <c r="C9" s="3"/>
      <c r="D9" s="156" t="s">
        <v>320</v>
      </c>
      <c r="E9" s="156"/>
      <c r="F9" s="459"/>
      <c r="G9" s="459"/>
      <c r="H9" s="459"/>
      <c r="I9" s="459"/>
      <c r="J9" s="459"/>
    </row>
    <row r="10" spans="1:10">
      <c r="A10" s="156" t="s">
        <v>166</v>
      </c>
      <c r="B10" s="156" t="s">
        <v>274</v>
      </c>
      <c r="C10" s="156" t="s">
        <v>339</v>
      </c>
      <c r="D10" s="271" t="s">
        <v>340</v>
      </c>
      <c r="E10" s="156"/>
      <c r="F10" s="156"/>
      <c r="G10" s="156"/>
      <c r="H10" s="156"/>
      <c r="I10" s="156" t="s">
        <v>316</v>
      </c>
      <c r="J10" s="156"/>
    </row>
    <row r="11" spans="1:10">
      <c r="A11" s="156"/>
      <c r="B11" s="156"/>
      <c r="C11" s="156"/>
      <c r="D11" s="156"/>
      <c r="E11" s="156"/>
      <c r="F11" s="156"/>
      <c r="G11" s="156"/>
      <c r="H11" s="156"/>
      <c r="I11" s="11" t="s">
        <v>317</v>
      </c>
      <c r="J11" s="11" t="s">
        <v>318</v>
      </c>
    </row>
    <row r="12" spans="1:10" ht="34.200000000000003" customHeight="1">
      <c r="A12" s="4">
        <v>1</v>
      </c>
      <c r="B12" s="4"/>
      <c r="C12" s="4"/>
      <c r="D12" s="465" t="s">
        <v>393</v>
      </c>
      <c r="E12" s="466"/>
      <c r="F12" s="466"/>
      <c r="G12" s="106"/>
      <c r="H12" s="99" t="s">
        <v>230</v>
      </c>
      <c r="I12" s="4"/>
      <c r="J12" s="4"/>
    </row>
    <row r="13" spans="1:10" ht="34.200000000000003" customHeight="1">
      <c r="A13" s="4">
        <v>2</v>
      </c>
      <c r="B13" s="4"/>
      <c r="C13" s="4"/>
      <c r="D13" s="465" t="s">
        <v>393</v>
      </c>
      <c r="E13" s="466"/>
      <c r="F13" s="466"/>
      <c r="G13" s="106"/>
      <c r="H13" s="99" t="s">
        <v>230</v>
      </c>
      <c r="I13" s="4"/>
      <c r="J13" s="4"/>
    </row>
    <row r="14" spans="1:10" ht="34.200000000000003" customHeight="1">
      <c r="A14" s="4">
        <v>3</v>
      </c>
      <c r="B14" s="4"/>
      <c r="C14" s="4"/>
      <c r="D14" s="465" t="s">
        <v>393</v>
      </c>
      <c r="E14" s="466"/>
      <c r="F14" s="466"/>
      <c r="G14" s="106"/>
      <c r="H14" s="99" t="s">
        <v>230</v>
      </c>
      <c r="I14" s="4"/>
      <c r="J14" s="4"/>
    </row>
    <row r="15" spans="1:10" ht="34.200000000000003" customHeight="1">
      <c r="A15" s="4">
        <v>4</v>
      </c>
      <c r="B15" s="4"/>
      <c r="C15" s="4"/>
      <c r="D15" s="465" t="s">
        <v>393</v>
      </c>
      <c r="E15" s="466"/>
      <c r="F15" s="466"/>
      <c r="G15" s="106"/>
      <c r="H15" s="99" t="s">
        <v>230</v>
      </c>
      <c r="I15" s="4"/>
      <c r="J15" s="4"/>
    </row>
    <row r="16" spans="1:10" ht="34.200000000000003" customHeight="1">
      <c r="A16" s="4">
        <v>5</v>
      </c>
      <c r="B16" s="4"/>
      <c r="C16" s="4"/>
      <c r="D16" s="465" t="s">
        <v>393</v>
      </c>
      <c r="E16" s="466"/>
      <c r="F16" s="466"/>
      <c r="G16" s="106"/>
      <c r="H16" s="99" t="s">
        <v>230</v>
      </c>
      <c r="I16" s="4"/>
      <c r="J16" s="4"/>
    </row>
    <row r="17" spans="1:10" ht="34.200000000000003" customHeight="1">
      <c r="A17" s="4">
        <v>6</v>
      </c>
      <c r="B17" s="4"/>
      <c r="C17" s="4"/>
      <c r="D17" s="465" t="s">
        <v>393</v>
      </c>
      <c r="E17" s="466"/>
      <c r="F17" s="466"/>
      <c r="G17" s="106"/>
      <c r="H17" s="99" t="s">
        <v>230</v>
      </c>
      <c r="I17" s="4"/>
      <c r="J17" s="4"/>
    </row>
    <row r="18" spans="1:10" ht="34.200000000000003" customHeight="1">
      <c r="A18" s="4">
        <v>7</v>
      </c>
      <c r="B18" s="4"/>
      <c r="C18" s="4"/>
      <c r="D18" s="465" t="s">
        <v>393</v>
      </c>
      <c r="E18" s="466"/>
      <c r="F18" s="466"/>
      <c r="G18" s="106"/>
      <c r="H18" s="99" t="s">
        <v>230</v>
      </c>
      <c r="I18" s="4"/>
      <c r="J18" s="4"/>
    </row>
    <row r="19" spans="1:10" ht="34.200000000000003" customHeight="1">
      <c r="A19" s="4">
        <v>8</v>
      </c>
      <c r="B19" s="4"/>
      <c r="C19" s="4"/>
      <c r="D19" s="465" t="s">
        <v>393</v>
      </c>
      <c r="E19" s="466"/>
      <c r="F19" s="466"/>
      <c r="G19" s="106"/>
      <c r="H19" s="99" t="s">
        <v>230</v>
      </c>
      <c r="I19" s="4"/>
      <c r="J19" s="4"/>
    </row>
    <row r="20" spans="1:10" ht="34.200000000000003" customHeight="1">
      <c r="A20" s="4">
        <v>9</v>
      </c>
      <c r="B20" s="4"/>
      <c r="C20" s="4"/>
      <c r="D20" s="465" t="s">
        <v>393</v>
      </c>
      <c r="E20" s="466"/>
      <c r="F20" s="466"/>
      <c r="G20" s="106"/>
      <c r="H20" s="99" t="s">
        <v>230</v>
      </c>
      <c r="I20" s="4"/>
      <c r="J20" s="4"/>
    </row>
    <row r="21" spans="1:10" ht="34.200000000000003" customHeight="1">
      <c r="A21" s="4">
        <v>10</v>
      </c>
      <c r="B21" s="4"/>
      <c r="C21" s="4"/>
      <c r="D21" s="465" t="s">
        <v>393</v>
      </c>
      <c r="E21" s="466"/>
      <c r="F21" s="466"/>
      <c r="G21" s="106"/>
      <c r="H21" s="99" t="s">
        <v>230</v>
      </c>
      <c r="I21" s="4"/>
      <c r="J21" s="4"/>
    </row>
    <row r="22" spans="1:10" ht="34.200000000000003" customHeight="1">
      <c r="A22" s="4">
        <v>11</v>
      </c>
      <c r="B22" s="4"/>
      <c r="C22" s="4"/>
      <c r="D22" s="465" t="s">
        <v>393</v>
      </c>
      <c r="E22" s="466"/>
      <c r="F22" s="466"/>
      <c r="G22" s="106"/>
      <c r="H22" s="99" t="s">
        <v>230</v>
      </c>
      <c r="I22" s="4"/>
      <c r="J22" s="4"/>
    </row>
    <row r="23" spans="1:10" ht="34.200000000000003" customHeight="1">
      <c r="A23" s="4">
        <v>12</v>
      </c>
      <c r="B23" s="4"/>
      <c r="C23" s="4"/>
      <c r="D23" s="465" t="s">
        <v>393</v>
      </c>
      <c r="E23" s="466"/>
      <c r="F23" s="466"/>
      <c r="G23" s="106"/>
      <c r="H23" s="99" t="s">
        <v>230</v>
      </c>
      <c r="I23" s="4"/>
      <c r="J23" s="4"/>
    </row>
    <row r="24" spans="1:10" ht="34.200000000000003" customHeight="1">
      <c r="A24" s="4">
        <v>13</v>
      </c>
      <c r="B24" s="4"/>
      <c r="C24" s="4"/>
      <c r="D24" s="465" t="s">
        <v>393</v>
      </c>
      <c r="E24" s="466"/>
      <c r="F24" s="466"/>
      <c r="G24" s="106"/>
      <c r="H24" s="99" t="s">
        <v>230</v>
      </c>
      <c r="I24" s="4"/>
      <c r="J24" s="4"/>
    </row>
    <row r="25" spans="1:10" ht="34.200000000000003" customHeight="1">
      <c r="A25" s="4">
        <v>14</v>
      </c>
      <c r="B25" s="4"/>
      <c r="C25" s="4"/>
      <c r="D25" s="465" t="s">
        <v>393</v>
      </c>
      <c r="E25" s="466"/>
      <c r="F25" s="466"/>
      <c r="G25" s="106"/>
      <c r="H25" s="99" t="s">
        <v>230</v>
      </c>
      <c r="I25" s="4"/>
      <c r="J25" s="4"/>
    </row>
    <row r="26" spans="1:10" ht="34.200000000000003" customHeight="1" thickBot="1">
      <c r="A26" s="107">
        <v>15</v>
      </c>
      <c r="B26" s="107"/>
      <c r="C26" s="107"/>
      <c r="D26" s="467" t="s">
        <v>393</v>
      </c>
      <c r="E26" s="468"/>
      <c r="F26" s="468"/>
      <c r="G26" s="111"/>
      <c r="H26" s="112" t="s">
        <v>230</v>
      </c>
      <c r="I26" s="107"/>
      <c r="J26" s="107"/>
    </row>
    <row r="27" spans="1:10" ht="34.799999999999997" customHeight="1" thickTop="1">
      <c r="A27" s="460" t="s">
        <v>78</v>
      </c>
      <c r="B27" s="405"/>
      <c r="C27" s="461"/>
      <c r="D27" s="463"/>
      <c r="E27" s="464"/>
      <c r="F27" s="462" t="str">
        <f>IF(SUM(G12:G26)=0,"",SUM(G12:G26))</f>
        <v/>
      </c>
      <c r="G27" s="462"/>
      <c r="H27" s="98" t="s">
        <v>230</v>
      </c>
      <c r="I27" s="460"/>
      <c r="J27" s="461"/>
    </row>
  </sheetData>
  <mergeCells count="35">
    <mergeCell ref="A27:C27"/>
    <mergeCell ref="D27:E27"/>
    <mergeCell ref="F27:G27"/>
    <mergeCell ref="I27:J27"/>
    <mergeCell ref="D12:F12"/>
    <mergeCell ref="D13:F13"/>
    <mergeCell ref="D14:F14"/>
    <mergeCell ref="D15:F15"/>
    <mergeCell ref="D16:F16"/>
    <mergeCell ref="D23:F23"/>
    <mergeCell ref="D24:F24"/>
    <mergeCell ref="D25:F25"/>
    <mergeCell ref="D26:F26"/>
    <mergeCell ref="D17:F17"/>
    <mergeCell ref="D18:F18"/>
    <mergeCell ref="D19:F19"/>
    <mergeCell ref="D20:F20"/>
    <mergeCell ref="D21:F21"/>
    <mergeCell ref="D22:F22"/>
    <mergeCell ref="A8:B8"/>
    <mergeCell ref="C8:J8"/>
    <mergeCell ref="A9:B9"/>
    <mergeCell ref="D9:E9"/>
    <mergeCell ref="F9:J9"/>
    <mergeCell ref="A10:A11"/>
    <mergeCell ref="B10:B11"/>
    <mergeCell ref="C10:C11"/>
    <mergeCell ref="D10:H11"/>
    <mergeCell ref="I10:J10"/>
    <mergeCell ref="A1:J2"/>
    <mergeCell ref="A4:J4"/>
    <mergeCell ref="A5:J5"/>
    <mergeCell ref="A7:B7"/>
    <mergeCell ref="C7:G7"/>
    <mergeCell ref="H7:I7"/>
  </mergeCells>
  <phoneticPr fontId="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9724E50-2691-42B6-BF6D-1C1F244900A9}">
          <x14:formula1>
            <xm:f>基本!$A$34:$A$40</xm:f>
          </x14:formula1>
          <xm:sqref>C7:G7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3BD3-29B0-4E4C-8E0A-F5E9CD5AE072}">
  <sheetPr>
    <tabColor rgb="FF00B050"/>
  </sheetPr>
  <dimension ref="A1:J49"/>
  <sheetViews>
    <sheetView view="pageBreakPreview" zoomScaleNormal="100" zoomScaleSheetLayoutView="100" workbookViewId="0">
      <selection activeCell="J9" sqref="J9"/>
    </sheetView>
  </sheetViews>
  <sheetFormatPr defaultRowHeight="14.4"/>
  <cols>
    <col min="1" max="1" width="12.5" style="1" customWidth="1"/>
    <col min="2" max="8" width="9.69921875" style="1" customWidth="1"/>
    <col min="9" max="9" width="8.796875" style="1"/>
    <col min="10" max="10" width="42.09765625" style="1" customWidth="1"/>
    <col min="11" max="16384" width="8.796875" style="1"/>
  </cols>
  <sheetData>
    <row r="1" spans="1:10">
      <c r="A1" s="429" t="s">
        <v>327</v>
      </c>
      <c r="B1" s="429"/>
      <c r="C1" s="429"/>
      <c r="D1" s="429"/>
      <c r="E1" s="429"/>
      <c r="F1" s="429"/>
      <c r="G1" s="429"/>
      <c r="H1" s="429"/>
    </row>
    <row r="2" spans="1:10">
      <c r="A2" s="429"/>
      <c r="B2" s="429"/>
      <c r="C2" s="429"/>
      <c r="D2" s="429"/>
      <c r="E2" s="429"/>
      <c r="F2" s="429"/>
      <c r="G2" s="429"/>
      <c r="H2" s="429"/>
    </row>
    <row r="3" spans="1:10">
      <c r="A3" s="156" t="s">
        <v>35</v>
      </c>
      <c r="B3" s="459"/>
      <c r="C3" s="459"/>
      <c r="D3" s="459"/>
      <c r="E3" s="459"/>
      <c r="F3" s="459"/>
      <c r="G3" s="156" t="s">
        <v>50</v>
      </c>
      <c r="H3" s="252"/>
      <c r="J3" s="3" t="s">
        <v>335</v>
      </c>
    </row>
    <row r="4" spans="1:10">
      <c r="A4" s="156"/>
      <c r="B4" s="459"/>
      <c r="C4" s="459"/>
      <c r="D4" s="459"/>
      <c r="E4" s="459"/>
      <c r="F4" s="459"/>
      <c r="G4" s="156"/>
      <c r="H4" s="252"/>
      <c r="J4" s="6" t="str">
        <f>リスト!V3</f>
        <v>チームやまぐち優秀指導者育成事業</v>
      </c>
    </row>
    <row r="5" spans="1:10">
      <c r="A5" s="154" t="s">
        <v>332</v>
      </c>
      <c r="B5" s="154" t="s">
        <v>274</v>
      </c>
      <c r="C5" s="472"/>
      <c r="D5" s="473"/>
      <c r="E5" s="154" t="s">
        <v>168</v>
      </c>
      <c r="F5" s="472"/>
      <c r="G5" s="476"/>
      <c r="H5" s="473"/>
      <c r="J5" s="8" t="str">
        <f>リスト!W3</f>
        <v>トップコーチ育成事業</v>
      </c>
    </row>
    <row r="6" spans="1:10">
      <c r="A6" s="155"/>
      <c r="B6" s="155"/>
      <c r="C6" s="474"/>
      <c r="D6" s="475"/>
      <c r="E6" s="155"/>
      <c r="F6" s="474"/>
      <c r="G6" s="477"/>
      <c r="H6" s="475"/>
      <c r="J6" s="8" t="str">
        <f>リスト!AA5</f>
        <v>ジュニア指導者育成事業</v>
      </c>
    </row>
    <row r="7" spans="1:10">
      <c r="A7" s="470" t="s">
        <v>330</v>
      </c>
      <c r="B7" s="260"/>
      <c r="C7" s="260"/>
      <c r="D7" s="260"/>
      <c r="E7" s="260"/>
      <c r="F7" s="260"/>
      <c r="G7" s="260"/>
      <c r="H7" s="260"/>
      <c r="J7" s="10"/>
    </row>
    <row r="8" spans="1:10">
      <c r="A8" s="471"/>
      <c r="B8" s="260"/>
      <c r="C8" s="260"/>
      <c r="D8" s="260"/>
      <c r="E8" s="260"/>
      <c r="F8" s="260"/>
      <c r="G8" s="260"/>
      <c r="H8" s="260"/>
    </row>
    <row r="9" spans="1:10">
      <c r="A9" s="271" t="s">
        <v>329</v>
      </c>
      <c r="B9" s="260"/>
      <c r="C9" s="260"/>
      <c r="D9" s="260"/>
      <c r="E9" s="260"/>
      <c r="F9" s="260"/>
      <c r="G9" s="260"/>
      <c r="H9" s="260"/>
    </row>
    <row r="10" spans="1:10">
      <c r="A10" s="156"/>
      <c r="B10" s="260"/>
      <c r="C10" s="260"/>
      <c r="D10" s="260"/>
      <c r="E10" s="260"/>
      <c r="F10" s="260"/>
      <c r="G10" s="260"/>
      <c r="H10" s="260"/>
    </row>
    <row r="11" spans="1:10">
      <c r="A11" s="156"/>
      <c r="B11" s="260"/>
      <c r="C11" s="260"/>
      <c r="D11" s="260"/>
      <c r="E11" s="260"/>
      <c r="F11" s="260"/>
      <c r="G11" s="260"/>
      <c r="H11" s="260"/>
    </row>
    <row r="12" spans="1:10">
      <c r="A12" s="156"/>
      <c r="B12" s="260"/>
      <c r="C12" s="260"/>
      <c r="D12" s="260"/>
      <c r="E12" s="260"/>
      <c r="F12" s="260"/>
      <c r="G12" s="260"/>
      <c r="H12" s="260"/>
    </row>
    <row r="13" spans="1:10">
      <c r="A13" s="156"/>
      <c r="B13" s="260"/>
      <c r="C13" s="260"/>
      <c r="D13" s="260"/>
      <c r="E13" s="260"/>
      <c r="F13" s="260"/>
      <c r="G13" s="260"/>
      <c r="H13" s="260"/>
    </row>
    <row r="14" spans="1:10">
      <c r="A14" s="156"/>
      <c r="B14" s="260"/>
      <c r="C14" s="260"/>
      <c r="D14" s="260"/>
      <c r="E14" s="260"/>
      <c r="F14" s="260"/>
      <c r="G14" s="260"/>
      <c r="H14" s="260"/>
    </row>
    <row r="15" spans="1:10">
      <c r="A15" s="156"/>
      <c r="B15" s="260"/>
      <c r="C15" s="260"/>
      <c r="D15" s="260"/>
      <c r="E15" s="260"/>
      <c r="F15" s="260"/>
      <c r="G15" s="260"/>
      <c r="H15" s="260"/>
    </row>
    <row r="16" spans="1:10">
      <c r="A16" s="156"/>
      <c r="B16" s="260"/>
      <c r="C16" s="260"/>
      <c r="D16" s="260"/>
      <c r="E16" s="260"/>
      <c r="F16" s="260"/>
      <c r="G16" s="260"/>
      <c r="H16" s="260"/>
    </row>
    <row r="17" spans="1:8">
      <c r="A17" s="271" t="s">
        <v>331</v>
      </c>
      <c r="B17" s="260"/>
      <c r="C17" s="260"/>
      <c r="D17" s="260"/>
      <c r="E17" s="260"/>
      <c r="F17" s="260"/>
      <c r="G17" s="260"/>
      <c r="H17" s="260"/>
    </row>
    <row r="18" spans="1:8">
      <c r="A18" s="156"/>
      <c r="B18" s="260"/>
      <c r="C18" s="260"/>
      <c r="D18" s="260"/>
      <c r="E18" s="260"/>
      <c r="F18" s="260"/>
      <c r="G18" s="260"/>
      <c r="H18" s="260"/>
    </row>
    <row r="19" spans="1:8">
      <c r="A19" s="156"/>
      <c r="B19" s="260"/>
      <c r="C19" s="260"/>
      <c r="D19" s="260"/>
      <c r="E19" s="260"/>
      <c r="F19" s="260"/>
      <c r="G19" s="260"/>
      <c r="H19" s="260"/>
    </row>
    <row r="20" spans="1:8">
      <c r="A20" s="156"/>
      <c r="B20" s="260"/>
      <c r="C20" s="260"/>
      <c r="D20" s="260"/>
      <c r="E20" s="260"/>
      <c r="F20" s="260"/>
      <c r="G20" s="260"/>
      <c r="H20" s="260"/>
    </row>
    <row r="21" spans="1:8">
      <c r="A21" s="156"/>
      <c r="B21" s="260"/>
      <c r="C21" s="260"/>
      <c r="D21" s="260"/>
      <c r="E21" s="260"/>
      <c r="F21" s="260"/>
      <c r="G21" s="260"/>
      <c r="H21" s="260"/>
    </row>
    <row r="22" spans="1:8">
      <c r="A22" s="156"/>
      <c r="B22" s="260"/>
      <c r="C22" s="260"/>
      <c r="D22" s="260"/>
      <c r="E22" s="260"/>
      <c r="F22" s="260"/>
      <c r="G22" s="260"/>
      <c r="H22" s="260"/>
    </row>
    <row r="23" spans="1:8">
      <c r="A23" s="156"/>
      <c r="B23" s="260"/>
      <c r="C23" s="260"/>
      <c r="D23" s="260"/>
      <c r="E23" s="260"/>
      <c r="F23" s="260"/>
      <c r="G23" s="260"/>
      <c r="H23" s="260"/>
    </row>
    <row r="24" spans="1:8">
      <c r="A24" s="156"/>
      <c r="B24" s="260"/>
      <c r="C24" s="260"/>
      <c r="D24" s="260"/>
      <c r="E24" s="260"/>
      <c r="F24" s="260"/>
      <c r="G24" s="260"/>
      <c r="H24" s="260"/>
    </row>
    <row r="25" spans="1:8">
      <c r="A25" s="271" t="s">
        <v>334</v>
      </c>
      <c r="B25" s="260"/>
      <c r="C25" s="260"/>
      <c r="D25" s="260"/>
      <c r="E25" s="260"/>
      <c r="F25" s="260"/>
      <c r="G25" s="260"/>
      <c r="H25" s="260"/>
    </row>
    <row r="26" spans="1:8">
      <c r="A26" s="156"/>
      <c r="B26" s="260"/>
      <c r="C26" s="260"/>
      <c r="D26" s="260"/>
      <c r="E26" s="260"/>
      <c r="F26" s="260"/>
      <c r="G26" s="260"/>
      <c r="H26" s="260"/>
    </row>
    <row r="27" spans="1:8">
      <c r="A27" s="156"/>
      <c r="B27" s="260"/>
      <c r="C27" s="260"/>
      <c r="D27" s="260"/>
      <c r="E27" s="260"/>
      <c r="F27" s="260"/>
      <c r="G27" s="260"/>
      <c r="H27" s="260"/>
    </row>
    <row r="28" spans="1:8">
      <c r="A28" s="156"/>
      <c r="B28" s="260"/>
      <c r="C28" s="260"/>
      <c r="D28" s="260"/>
      <c r="E28" s="260"/>
      <c r="F28" s="260"/>
      <c r="G28" s="260"/>
      <c r="H28" s="260"/>
    </row>
    <row r="29" spans="1:8">
      <c r="A29" s="156"/>
      <c r="B29" s="260"/>
      <c r="C29" s="260"/>
      <c r="D29" s="260"/>
      <c r="E29" s="260"/>
      <c r="F29" s="260"/>
      <c r="G29" s="260"/>
      <c r="H29" s="260"/>
    </row>
    <row r="30" spans="1:8">
      <c r="A30" s="156"/>
      <c r="B30" s="260"/>
      <c r="C30" s="260"/>
      <c r="D30" s="260"/>
      <c r="E30" s="260"/>
      <c r="F30" s="260"/>
      <c r="G30" s="260"/>
      <c r="H30" s="260"/>
    </row>
    <row r="31" spans="1:8">
      <c r="A31" s="156"/>
      <c r="B31" s="260"/>
      <c r="C31" s="260"/>
      <c r="D31" s="260"/>
      <c r="E31" s="260"/>
      <c r="F31" s="260"/>
      <c r="G31" s="260"/>
      <c r="H31" s="260"/>
    </row>
    <row r="32" spans="1:8">
      <c r="A32" s="156"/>
      <c r="B32" s="260"/>
      <c r="C32" s="260"/>
      <c r="D32" s="260"/>
      <c r="E32" s="260"/>
      <c r="F32" s="260"/>
      <c r="G32" s="260"/>
      <c r="H32" s="260"/>
    </row>
    <row r="33" spans="1:8">
      <c r="A33" s="271" t="s">
        <v>333</v>
      </c>
      <c r="B33" s="260"/>
      <c r="C33" s="260"/>
      <c r="D33" s="260"/>
      <c r="E33" s="260"/>
      <c r="F33" s="260"/>
      <c r="G33" s="260"/>
      <c r="H33" s="260"/>
    </row>
    <row r="34" spans="1:8">
      <c r="A34" s="271"/>
      <c r="B34" s="260"/>
      <c r="C34" s="260"/>
      <c r="D34" s="260"/>
      <c r="E34" s="260"/>
      <c r="F34" s="260"/>
      <c r="G34" s="260"/>
      <c r="H34" s="260"/>
    </row>
    <row r="35" spans="1:8">
      <c r="A35" s="271"/>
      <c r="B35" s="260"/>
      <c r="C35" s="260"/>
      <c r="D35" s="260"/>
      <c r="E35" s="260"/>
      <c r="F35" s="260"/>
      <c r="G35" s="260"/>
      <c r="H35" s="260"/>
    </row>
    <row r="36" spans="1:8">
      <c r="A36" s="271"/>
      <c r="B36" s="260"/>
      <c r="C36" s="260"/>
      <c r="D36" s="260"/>
      <c r="E36" s="260"/>
      <c r="F36" s="260"/>
      <c r="G36" s="260"/>
      <c r="H36" s="260"/>
    </row>
    <row r="37" spans="1:8">
      <c r="A37" s="156"/>
      <c r="B37" s="260"/>
      <c r="C37" s="260"/>
      <c r="D37" s="260"/>
      <c r="E37" s="260"/>
      <c r="F37" s="260"/>
      <c r="G37" s="260"/>
      <c r="H37" s="260"/>
    </row>
    <row r="38" spans="1:8">
      <c r="A38" s="156"/>
      <c r="B38" s="260"/>
      <c r="C38" s="260"/>
      <c r="D38" s="260"/>
      <c r="E38" s="260"/>
      <c r="F38" s="260"/>
      <c r="G38" s="260"/>
      <c r="H38" s="260"/>
    </row>
    <row r="39" spans="1:8">
      <c r="A39" s="156"/>
      <c r="B39" s="260"/>
      <c r="C39" s="260"/>
      <c r="D39" s="260"/>
      <c r="E39" s="260"/>
      <c r="F39" s="260"/>
      <c r="G39" s="260"/>
      <c r="H39" s="260"/>
    </row>
    <row r="40" spans="1:8">
      <c r="A40" s="156"/>
      <c r="B40" s="260"/>
      <c r="C40" s="260"/>
      <c r="D40" s="260"/>
      <c r="E40" s="260"/>
      <c r="F40" s="260"/>
      <c r="G40" s="260"/>
      <c r="H40" s="260"/>
    </row>
    <row r="41" spans="1:8">
      <c r="A41" s="271" t="s">
        <v>328</v>
      </c>
      <c r="B41" s="260"/>
      <c r="C41" s="260"/>
      <c r="D41" s="260"/>
      <c r="E41" s="260"/>
      <c r="F41" s="260"/>
      <c r="G41" s="260"/>
      <c r="H41" s="260"/>
    </row>
    <row r="42" spans="1:8">
      <c r="A42" s="156"/>
      <c r="B42" s="260"/>
      <c r="C42" s="260"/>
      <c r="D42" s="260"/>
      <c r="E42" s="260"/>
      <c r="F42" s="260"/>
      <c r="G42" s="260"/>
      <c r="H42" s="260"/>
    </row>
    <row r="43" spans="1:8">
      <c r="A43" s="156"/>
      <c r="B43" s="260"/>
      <c r="C43" s="260"/>
      <c r="D43" s="260"/>
      <c r="E43" s="260"/>
      <c r="F43" s="260"/>
      <c r="G43" s="260"/>
      <c r="H43" s="260"/>
    </row>
    <row r="44" spans="1:8">
      <c r="A44" s="156"/>
      <c r="B44" s="260"/>
      <c r="C44" s="260"/>
      <c r="D44" s="260"/>
      <c r="E44" s="260"/>
      <c r="F44" s="260"/>
      <c r="G44" s="260"/>
      <c r="H44" s="260"/>
    </row>
    <row r="45" spans="1:8">
      <c r="A45" s="156"/>
      <c r="B45" s="260"/>
      <c r="C45" s="260"/>
      <c r="D45" s="260"/>
      <c r="E45" s="260"/>
      <c r="F45" s="260"/>
      <c r="G45" s="260"/>
      <c r="H45" s="260"/>
    </row>
    <row r="46" spans="1:8">
      <c r="A46" s="156"/>
      <c r="B46" s="260"/>
      <c r="C46" s="260"/>
      <c r="D46" s="260"/>
      <c r="E46" s="260"/>
      <c r="F46" s="260"/>
      <c r="G46" s="260"/>
      <c r="H46" s="260"/>
    </row>
    <row r="47" spans="1:8">
      <c r="A47" s="156"/>
      <c r="B47" s="260"/>
      <c r="C47" s="260"/>
      <c r="D47" s="260"/>
      <c r="E47" s="260"/>
      <c r="F47" s="260"/>
      <c r="G47" s="260"/>
      <c r="H47" s="260"/>
    </row>
    <row r="48" spans="1:8">
      <c r="A48" s="156"/>
      <c r="B48" s="260"/>
      <c r="C48" s="260"/>
      <c r="D48" s="260"/>
      <c r="E48" s="260"/>
      <c r="F48" s="260"/>
      <c r="G48" s="260"/>
      <c r="H48" s="260"/>
    </row>
    <row r="49" spans="1:8">
      <c r="A49" s="469" t="s">
        <v>336</v>
      </c>
      <c r="B49" s="469"/>
      <c r="C49" s="469"/>
      <c r="D49" s="469"/>
      <c r="E49" s="469"/>
      <c r="F49" s="469"/>
      <c r="G49" s="469"/>
      <c r="H49" s="469"/>
    </row>
  </sheetData>
  <mergeCells count="23">
    <mergeCell ref="A1:H2"/>
    <mergeCell ref="A9:A16"/>
    <mergeCell ref="B9:H16"/>
    <mergeCell ref="A3:A4"/>
    <mergeCell ref="B3:F4"/>
    <mergeCell ref="G3:G4"/>
    <mergeCell ref="H3:H4"/>
    <mergeCell ref="A5:A6"/>
    <mergeCell ref="B5:B6"/>
    <mergeCell ref="C5:D6"/>
    <mergeCell ref="E5:E6"/>
    <mergeCell ref="F5:H6"/>
    <mergeCell ref="A49:H49"/>
    <mergeCell ref="A41:A48"/>
    <mergeCell ref="B41:H48"/>
    <mergeCell ref="A7:A8"/>
    <mergeCell ref="B7:H8"/>
    <mergeCell ref="A17:A24"/>
    <mergeCell ref="B17:H24"/>
    <mergeCell ref="A25:A32"/>
    <mergeCell ref="B25:H32"/>
    <mergeCell ref="A33:A40"/>
    <mergeCell ref="B33:H40"/>
  </mergeCells>
  <phoneticPr fontId="3"/>
  <dataValidations count="1">
    <dataValidation type="list" allowBlank="1" showInputMessage="1" showErrorMessage="1" sqref="B3:F4" xr:uid="{DFFE8B44-E20D-4789-94CD-C3E9C7599D3F}">
      <formula1>$J$4:$J$7</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30DD-DDB7-4E74-983D-69DF9F22F661}">
  <dimension ref="A1:AC45"/>
  <sheetViews>
    <sheetView topLeftCell="A7" zoomScaleNormal="100" workbookViewId="0">
      <selection activeCell="J18" sqref="J18"/>
    </sheetView>
  </sheetViews>
  <sheetFormatPr defaultRowHeight="14.4"/>
  <cols>
    <col min="1" max="1" width="5.5" style="2" bestFit="1" customWidth="1"/>
    <col min="2" max="2" width="3" style="1" customWidth="1"/>
    <col min="3" max="3" width="5.5" style="1" bestFit="1" customWidth="1"/>
    <col min="4" max="4" width="3.5" style="1" bestFit="1" customWidth="1"/>
    <col min="5" max="5" width="7.5" style="1" bestFit="1" customWidth="1"/>
    <col min="6" max="6" width="5.5" style="2" bestFit="1" customWidth="1"/>
    <col min="7" max="7" width="3" style="1" customWidth="1"/>
    <col min="8" max="8" width="13.8984375" style="1" bestFit="1" customWidth="1"/>
    <col min="9" max="9" width="3" style="1" customWidth="1"/>
    <col min="10" max="10" width="13.8984375" style="1" customWidth="1"/>
    <col min="11" max="11" width="3" style="1" customWidth="1"/>
    <col min="12" max="12" width="11.296875" style="1" customWidth="1"/>
    <col min="13" max="13" width="9.5" style="1" bestFit="1" customWidth="1"/>
    <col min="14" max="28" width="13" style="1" customWidth="1"/>
    <col min="29" max="37" width="12.09765625" style="1" customWidth="1"/>
    <col min="38" max="16384" width="8.796875" style="1"/>
  </cols>
  <sheetData>
    <row r="1" spans="1:29" ht="14.4" customHeight="1">
      <c r="A1" s="11" t="s">
        <v>3</v>
      </c>
      <c r="C1" s="156" t="s">
        <v>2</v>
      </c>
      <c r="D1" s="156"/>
      <c r="E1" s="154" t="s">
        <v>2</v>
      </c>
      <c r="F1" s="154" t="s">
        <v>1</v>
      </c>
      <c r="H1" s="11" t="s">
        <v>41</v>
      </c>
      <c r="I1" s="2"/>
      <c r="J1" s="11" t="s">
        <v>352</v>
      </c>
      <c r="L1" s="154" t="s">
        <v>73</v>
      </c>
      <c r="M1" s="154" t="s">
        <v>83</v>
      </c>
      <c r="N1" s="480" t="s">
        <v>26</v>
      </c>
      <c r="O1" s="480"/>
      <c r="P1" s="480"/>
      <c r="Q1" s="480"/>
      <c r="R1" s="483" t="s">
        <v>114</v>
      </c>
      <c r="S1" s="484"/>
      <c r="T1" s="480" t="s">
        <v>29</v>
      </c>
      <c r="U1" s="480" t="s">
        <v>30</v>
      </c>
      <c r="V1" s="480" t="s">
        <v>115</v>
      </c>
      <c r="W1" s="480"/>
      <c r="X1" s="480"/>
      <c r="Y1" s="480" t="s">
        <v>32</v>
      </c>
      <c r="Z1" s="480"/>
      <c r="AA1" s="480"/>
      <c r="AB1" s="480"/>
      <c r="AC1" s="480" t="s">
        <v>124</v>
      </c>
    </row>
    <row r="2" spans="1:29">
      <c r="A2" s="5" t="s">
        <v>0</v>
      </c>
      <c r="C2" s="11" t="s">
        <v>3</v>
      </c>
      <c r="D2" s="11" t="s">
        <v>4</v>
      </c>
      <c r="E2" s="155"/>
      <c r="F2" s="155"/>
      <c r="H2" s="6" t="s">
        <v>17</v>
      </c>
      <c r="J2" s="16" t="s">
        <v>351</v>
      </c>
      <c r="L2" s="479"/>
      <c r="M2" s="479"/>
      <c r="N2" s="480"/>
      <c r="O2" s="480"/>
      <c r="P2" s="480"/>
      <c r="Q2" s="480"/>
      <c r="R2" s="485"/>
      <c r="S2" s="486"/>
      <c r="T2" s="480"/>
      <c r="U2" s="480"/>
      <c r="V2" s="480"/>
      <c r="W2" s="480"/>
      <c r="X2" s="480"/>
      <c r="Y2" s="480"/>
      <c r="Z2" s="480"/>
      <c r="AA2" s="480"/>
      <c r="AB2" s="480"/>
      <c r="AC2" s="480"/>
    </row>
    <row r="3" spans="1:29" ht="14.4" customHeight="1">
      <c r="A3" s="9"/>
      <c r="C3" s="5" t="s">
        <v>135</v>
      </c>
      <c r="D3" s="6">
        <v>30</v>
      </c>
      <c r="E3" s="5" t="str">
        <f>C3&amp;IF(D3=1,"元",IF(D3&lt;10,DBCS(D3),D3))</f>
        <v>平成30</v>
      </c>
      <c r="F3" s="5">
        <v>2018</v>
      </c>
      <c r="H3" s="8" t="s">
        <v>42</v>
      </c>
      <c r="J3" s="32" t="s">
        <v>353</v>
      </c>
      <c r="L3" s="479"/>
      <c r="M3" s="479"/>
      <c r="N3" s="480" t="s">
        <v>141</v>
      </c>
      <c r="O3" s="480" t="s">
        <v>110</v>
      </c>
      <c r="P3" s="480" t="s">
        <v>112</v>
      </c>
      <c r="Q3" s="480" t="s">
        <v>113</v>
      </c>
      <c r="R3" s="481" t="s">
        <v>137</v>
      </c>
      <c r="S3" s="481" t="s">
        <v>138</v>
      </c>
      <c r="T3" s="480"/>
      <c r="U3" s="480"/>
      <c r="V3" s="480" t="s">
        <v>116</v>
      </c>
      <c r="W3" s="480" t="s">
        <v>117</v>
      </c>
      <c r="X3" s="480" t="s">
        <v>118</v>
      </c>
      <c r="Y3" s="480" t="s">
        <v>119</v>
      </c>
      <c r="Z3" s="480" t="s">
        <v>120</v>
      </c>
      <c r="AA3" s="480"/>
      <c r="AB3" s="480" t="s">
        <v>123</v>
      </c>
      <c r="AC3" s="480"/>
    </row>
    <row r="4" spans="1:29">
      <c r="C4" s="43" t="str">
        <f>C3</f>
        <v>平成</v>
      </c>
      <c r="D4" s="37">
        <f>D3+1</f>
        <v>31</v>
      </c>
      <c r="E4" s="7" t="str">
        <f t="shared" ref="E4" si="0">C4&amp;IF(D4=1,"元",IF(D4&lt;10,DBCS(D4),D4))</f>
        <v>平成31</v>
      </c>
      <c r="F4" s="7">
        <f>F3+1</f>
        <v>2019</v>
      </c>
      <c r="H4" s="8" t="s">
        <v>43</v>
      </c>
      <c r="J4" s="32" t="s">
        <v>354</v>
      </c>
      <c r="L4" s="479"/>
      <c r="M4" s="479"/>
      <c r="N4" s="480"/>
      <c r="O4" s="480"/>
      <c r="P4" s="480"/>
      <c r="Q4" s="480"/>
      <c r="R4" s="482"/>
      <c r="S4" s="482"/>
      <c r="T4" s="480"/>
      <c r="U4" s="480"/>
      <c r="V4" s="480"/>
      <c r="W4" s="480"/>
      <c r="X4" s="480"/>
      <c r="Y4" s="480"/>
      <c r="Z4" s="480"/>
      <c r="AA4" s="480"/>
      <c r="AB4" s="480"/>
      <c r="AC4" s="480"/>
    </row>
    <row r="5" spans="1:29">
      <c r="C5" s="43" t="s">
        <v>0</v>
      </c>
      <c r="D5" s="37">
        <v>1</v>
      </c>
      <c r="E5" s="7" t="str">
        <f t="shared" ref="E5:E28" si="1">C5&amp;IF(D5=1,"元",IF(D5&lt;10,DBCS(D5),D5))</f>
        <v>令和元</v>
      </c>
      <c r="F5" s="7">
        <f>F4</f>
        <v>2019</v>
      </c>
      <c r="H5" s="8" t="s">
        <v>44</v>
      </c>
      <c r="J5" s="32" t="s">
        <v>355</v>
      </c>
      <c r="L5" s="479"/>
      <c r="M5" s="479"/>
      <c r="N5" s="480"/>
      <c r="O5" s="480"/>
      <c r="P5" s="480"/>
      <c r="Q5" s="480"/>
      <c r="R5" s="482"/>
      <c r="S5" s="482"/>
      <c r="T5" s="480"/>
      <c r="U5" s="480"/>
      <c r="V5" s="480"/>
      <c r="W5" s="480"/>
      <c r="X5" s="480"/>
      <c r="Y5" s="480"/>
      <c r="Z5" s="480" t="s">
        <v>121</v>
      </c>
      <c r="AA5" s="480" t="s">
        <v>122</v>
      </c>
      <c r="AB5" s="480"/>
      <c r="AC5" s="480"/>
    </row>
    <row r="6" spans="1:29">
      <c r="A6" s="11" t="s">
        <v>58</v>
      </c>
      <c r="C6" s="43" t="str">
        <f t="shared" ref="C6:C28" si="2">C5</f>
        <v>令和</v>
      </c>
      <c r="D6" s="37">
        <f t="shared" ref="D6:D28" si="3">D5+1</f>
        <v>2</v>
      </c>
      <c r="E6" s="7" t="str">
        <f t="shared" si="1"/>
        <v>令和２</v>
      </c>
      <c r="F6" s="7">
        <f t="shared" ref="F6:F28" si="4">F5+1</f>
        <v>2020</v>
      </c>
      <c r="H6" s="8" t="s">
        <v>40</v>
      </c>
      <c r="J6" s="32" t="s">
        <v>356</v>
      </c>
      <c r="L6" s="479"/>
      <c r="M6" s="479"/>
      <c r="N6" s="481"/>
      <c r="O6" s="481"/>
      <c r="P6" s="481"/>
      <c r="Q6" s="481"/>
      <c r="R6" s="482"/>
      <c r="S6" s="482"/>
      <c r="T6" s="481"/>
      <c r="U6" s="481"/>
      <c r="V6" s="481"/>
      <c r="W6" s="481"/>
      <c r="X6" s="481"/>
      <c r="Y6" s="481"/>
      <c r="Z6" s="481"/>
      <c r="AA6" s="481"/>
      <c r="AB6" s="481"/>
      <c r="AC6" s="481"/>
    </row>
    <row r="7" spans="1:29">
      <c r="A7" s="67" t="s">
        <v>181</v>
      </c>
      <c r="C7" s="43" t="str">
        <f t="shared" si="2"/>
        <v>令和</v>
      </c>
      <c r="D7" s="37">
        <f t="shared" si="3"/>
        <v>3</v>
      </c>
      <c r="E7" s="7" t="str">
        <f t="shared" si="1"/>
        <v>令和３</v>
      </c>
      <c r="F7" s="7">
        <f t="shared" si="4"/>
        <v>2021</v>
      </c>
      <c r="H7" s="10"/>
      <c r="J7" s="32" t="s">
        <v>357</v>
      </c>
      <c r="L7" s="155"/>
      <c r="M7" s="155"/>
      <c r="N7" s="48" t="str">
        <f t="shared" ref="N7:S7" si="5">N3</f>
        <v>有望競技種別強化事業</v>
      </c>
      <c r="O7" s="48" t="str">
        <f t="shared" si="5"/>
        <v>ふるさと選手確保・活用事業</v>
      </c>
      <c r="P7" s="48" t="str">
        <f t="shared" si="5"/>
        <v>中高成連携合同強化練習会事業</v>
      </c>
      <c r="Q7" s="48" t="str">
        <f t="shared" si="5"/>
        <v>チームやまぐちチャレンジ強化事業</v>
      </c>
      <c r="R7" s="48" t="str">
        <f t="shared" si="5"/>
        <v>中国ブロック突破に向けた強化事業</v>
      </c>
      <c r="S7" s="48" t="str">
        <f t="shared" si="5"/>
        <v>国スポ入賞に向けた強化事業</v>
      </c>
      <c r="T7" s="48" t="str">
        <f>T1</f>
        <v>強化拠点校強化事業</v>
      </c>
      <c r="U7" s="48" t="str">
        <f>U1</f>
        <v>トップスポーツクラブ強化事業</v>
      </c>
      <c r="V7" s="48" t="str">
        <f>V3</f>
        <v>チームやまぐち優秀指導者育成事業</v>
      </c>
      <c r="W7" s="48" t="str">
        <f>W3</f>
        <v>トップコーチ育成事業</v>
      </c>
      <c r="X7" s="48" t="str">
        <f>X3</f>
        <v>コーチングセミナー事業</v>
      </c>
      <c r="Y7" s="48" t="str">
        <f>Y3</f>
        <v>やまぐち未来アスリートチャレンジ事業</v>
      </c>
      <c r="Z7" s="48" t="str">
        <f>Z5</f>
        <v>ジュニアクラブ活動事業</v>
      </c>
      <c r="AA7" s="48" t="str">
        <f>AA5</f>
        <v>ジュニア指導者育成事業</v>
      </c>
      <c r="AB7" s="48" t="str">
        <f>AB3</f>
        <v>未来アスリート強化事業</v>
      </c>
      <c r="AC7" s="48" t="str">
        <f>AC1</f>
        <v>トップアスリート等を活用した魅力発信事業</v>
      </c>
    </row>
    <row r="8" spans="1:29">
      <c r="A8" s="68" t="s">
        <v>182</v>
      </c>
      <c r="C8" s="43" t="str">
        <f t="shared" si="2"/>
        <v>令和</v>
      </c>
      <c r="D8" s="37">
        <f t="shared" si="3"/>
        <v>4</v>
      </c>
      <c r="E8" s="7" t="str">
        <f t="shared" si="1"/>
        <v>令和４</v>
      </c>
      <c r="F8" s="7">
        <f t="shared" si="4"/>
        <v>2022</v>
      </c>
      <c r="J8" s="32" t="s">
        <v>358</v>
      </c>
      <c r="L8" s="36" t="s">
        <v>88</v>
      </c>
      <c r="M8" s="36" t="s">
        <v>88</v>
      </c>
      <c r="N8" s="35" t="s">
        <v>81</v>
      </c>
      <c r="O8" s="35" t="s">
        <v>81</v>
      </c>
      <c r="P8" s="35" t="s">
        <v>81</v>
      </c>
      <c r="Q8" s="35" t="s">
        <v>81</v>
      </c>
      <c r="R8" s="35" t="s">
        <v>81</v>
      </c>
      <c r="S8" s="35" t="s">
        <v>81</v>
      </c>
      <c r="T8" s="35" t="s">
        <v>127</v>
      </c>
      <c r="U8" s="35" t="s">
        <v>81</v>
      </c>
      <c r="V8" s="35" t="s">
        <v>81</v>
      </c>
      <c r="W8" s="35" t="s">
        <v>81</v>
      </c>
      <c r="X8" s="35" t="s">
        <v>127</v>
      </c>
      <c r="Y8" s="35" t="s">
        <v>127</v>
      </c>
      <c r="Z8" s="35" t="s">
        <v>81</v>
      </c>
      <c r="AA8" s="35" t="s">
        <v>127</v>
      </c>
      <c r="AB8" s="35" t="s">
        <v>127</v>
      </c>
      <c r="AC8" s="35" t="s">
        <v>127</v>
      </c>
    </row>
    <row r="9" spans="1:29">
      <c r="A9" s="68" t="s">
        <v>183</v>
      </c>
      <c r="C9" s="43" t="str">
        <f t="shared" si="2"/>
        <v>令和</v>
      </c>
      <c r="D9" s="37">
        <f t="shared" si="3"/>
        <v>5</v>
      </c>
      <c r="E9" s="7" t="str">
        <f t="shared" si="1"/>
        <v>令和５</v>
      </c>
      <c r="F9" s="7">
        <f t="shared" si="4"/>
        <v>2023</v>
      </c>
      <c r="J9" s="32" t="s">
        <v>359</v>
      </c>
      <c r="L9" s="260" t="s">
        <v>99</v>
      </c>
      <c r="M9" s="6" t="s">
        <v>84</v>
      </c>
      <c r="N9" s="5" t="s">
        <v>126</v>
      </c>
      <c r="O9" s="5" t="s">
        <v>125</v>
      </c>
      <c r="P9" s="5" t="s">
        <v>125</v>
      </c>
      <c r="Q9" s="5" t="s">
        <v>125</v>
      </c>
      <c r="R9" s="5" t="s">
        <v>125</v>
      </c>
      <c r="S9" s="5" t="s">
        <v>125</v>
      </c>
      <c r="T9" s="5" t="s">
        <v>125</v>
      </c>
      <c r="U9" s="5" t="s">
        <v>125</v>
      </c>
      <c r="V9" s="5" t="s">
        <v>125</v>
      </c>
      <c r="W9" s="5" t="s">
        <v>125</v>
      </c>
      <c r="X9" s="5" t="s">
        <v>125</v>
      </c>
      <c r="Y9" s="5" t="s">
        <v>125</v>
      </c>
      <c r="Z9" s="5" t="s">
        <v>125</v>
      </c>
      <c r="AA9" s="5" t="s">
        <v>125</v>
      </c>
      <c r="AB9" s="5" t="s">
        <v>125</v>
      </c>
      <c r="AC9" s="5" t="s">
        <v>125</v>
      </c>
    </row>
    <row r="10" spans="1:29">
      <c r="A10" s="68" t="s">
        <v>184</v>
      </c>
      <c r="C10" s="43" t="str">
        <f t="shared" si="2"/>
        <v>令和</v>
      </c>
      <c r="D10" s="37">
        <f t="shared" si="3"/>
        <v>6</v>
      </c>
      <c r="E10" s="7" t="str">
        <f t="shared" si="1"/>
        <v>令和６</v>
      </c>
      <c r="F10" s="7">
        <f t="shared" si="4"/>
        <v>2024</v>
      </c>
      <c r="H10" s="11" t="s">
        <v>132</v>
      </c>
      <c r="I10" s="2"/>
      <c r="J10" s="32" t="s">
        <v>360</v>
      </c>
      <c r="L10" s="260"/>
      <c r="M10" s="8" t="s">
        <v>85</v>
      </c>
      <c r="N10" s="7" t="s">
        <v>125</v>
      </c>
      <c r="O10" s="7" t="s">
        <v>125</v>
      </c>
      <c r="P10" s="7" t="s">
        <v>125</v>
      </c>
      <c r="Q10" s="7" t="s">
        <v>125</v>
      </c>
      <c r="R10" s="7" t="s">
        <v>125</v>
      </c>
      <c r="S10" s="7" t="s">
        <v>125</v>
      </c>
      <c r="T10" s="7" t="s">
        <v>125</v>
      </c>
      <c r="U10" s="7" t="s">
        <v>125</v>
      </c>
      <c r="V10" s="7" t="s">
        <v>125</v>
      </c>
      <c r="W10" s="7" t="s">
        <v>125</v>
      </c>
      <c r="X10" s="7" t="s">
        <v>125</v>
      </c>
      <c r="Y10" s="7" t="s">
        <v>125</v>
      </c>
      <c r="Z10" s="7" t="s">
        <v>125</v>
      </c>
      <c r="AA10" s="7" t="s">
        <v>125</v>
      </c>
      <c r="AB10" s="7" t="s">
        <v>125</v>
      </c>
      <c r="AC10" s="7" t="s">
        <v>125</v>
      </c>
    </row>
    <row r="11" spans="1:29">
      <c r="A11" s="68" t="s">
        <v>185</v>
      </c>
      <c r="C11" s="43" t="str">
        <f t="shared" si="2"/>
        <v>令和</v>
      </c>
      <c r="D11" s="37">
        <f t="shared" si="3"/>
        <v>7</v>
      </c>
      <c r="E11" s="7" t="str">
        <f t="shared" si="1"/>
        <v>令和７</v>
      </c>
      <c r="F11" s="7">
        <v>2025</v>
      </c>
      <c r="H11" s="6" t="s">
        <v>133</v>
      </c>
      <c r="J11" s="32" t="s">
        <v>361</v>
      </c>
      <c r="L11" s="260"/>
      <c r="M11" s="10" t="s">
        <v>86</v>
      </c>
      <c r="N11" s="9" t="s">
        <v>125</v>
      </c>
      <c r="O11" s="9" t="s">
        <v>125</v>
      </c>
      <c r="P11" s="9" t="s">
        <v>125</v>
      </c>
      <c r="Q11" s="9" t="s">
        <v>125</v>
      </c>
      <c r="R11" s="9" t="s">
        <v>125</v>
      </c>
      <c r="S11" s="9" t="s">
        <v>125</v>
      </c>
      <c r="T11" s="9" t="s">
        <v>125</v>
      </c>
      <c r="U11" s="9" t="s">
        <v>125</v>
      </c>
      <c r="V11" s="9" t="s">
        <v>125</v>
      </c>
      <c r="W11" s="9" t="s">
        <v>125</v>
      </c>
      <c r="X11" s="9" t="s">
        <v>125</v>
      </c>
      <c r="Y11" s="9" t="s">
        <v>125</v>
      </c>
      <c r="Z11" s="9" t="s">
        <v>125</v>
      </c>
      <c r="AA11" s="9" t="s">
        <v>125</v>
      </c>
      <c r="AB11" s="9" t="s">
        <v>125</v>
      </c>
      <c r="AC11" s="9" t="s">
        <v>125</v>
      </c>
    </row>
    <row r="12" spans="1:29">
      <c r="A12" s="68" t="s">
        <v>186</v>
      </c>
      <c r="C12" s="43" t="str">
        <f t="shared" si="2"/>
        <v>令和</v>
      </c>
      <c r="D12" s="37">
        <f t="shared" si="3"/>
        <v>8</v>
      </c>
      <c r="E12" s="7" t="str">
        <f t="shared" si="1"/>
        <v>令和８</v>
      </c>
      <c r="F12" s="7">
        <f t="shared" si="4"/>
        <v>2026</v>
      </c>
      <c r="H12" s="8" t="s">
        <v>134</v>
      </c>
      <c r="J12" s="32" t="s">
        <v>362</v>
      </c>
      <c r="L12" s="260" t="s">
        <v>100</v>
      </c>
      <c r="M12" s="6" t="s">
        <v>87</v>
      </c>
      <c r="N12" s="5" t="s">
        <v>126</v>
      </c>
      <c r="O12" s="5" t="s">
        <v>81</v>
      </c>
      <c r="P12" s="5" t="s">
        <v>127</v>
      </c>
      <c r="Q12" s="5" t="s">
        <v>81</v>
      </c>
      <c r="R12" s="5" t="s">
        <v>127</v>
      </c>
      <c r="S12" s="5" t="s">
        <v>127</v>
      </c>
      <c r="T12" s="5" t="s">
        <v>127</v>
      </c>
      <c r="U12" s="5" t="s">
        <v>127</v>
      </c>
      <c r="V12" s="5" t="s">
        <v>81</v>
      </c>
      <c r="W12" s="5" t="s">
        <v>81</v>
      </c>
      <c r="X12" s="5" t="s">
        <v>81</v>
      </c>
      <c r="Y12" s="5" t="s">
        <v>127</v>
      </c>
      <c r="Z12" s="5" t="s">
        <v>127</v>
      </c>
      <c r="AA12" s="5" t="s">
        <v>81</v>
      </c>
      <c r="AB12" s="5" t="s">
        <v>127</v>
      </c>
      <c r="AC12" s="5" t="s">
        <v>127</v>
      </c>
    </row>
    <row r="13" spans="1:29">
      <c r="A13" s="69"/>
      <c r="C13" s="43" t="str">
        <f t="shared" si="2"/>
        <v>令和</v>
      </c>
      <c r="D13" s="37">
        <f t="shared" si="3"/>
        <v>9</v>
      </c>
      <c r="E13" s="7" t="str">
        <f t="shared" si="1"/>
        <v>令和９</v>
      </c>
      <c r="F13" s="7">
        <f t="shared" si="4"/>
        <v>2027</v>
      </c>
      <c r="H13" s="8" t="s">
        <v>34</v>
      </c>
      <c r="J13" s="32" t="s">
        <v>363</v>
      </c>
      <c r="L13" s="260"/>
      <c r="M13" s="8" t="s">
        <v>108</v>
      </c>
      <c r="N13" s="7" t="s">
        <v>81</v>
      </c>
      <c r="O13" s="7" t="s">
        <v>81</v>
      </c>
      <c r="P13" s="7" t="s">
        <v>81</v>
      </c>
      <c r="Q13" s="7" t="s">
        <v>81</v>
      </c>
      <c r="R13" s="7" t="s">
        <v>81</v>
      </c>
      <c r="S13" s="7" t="s">
        <v>81</v>
      </c>
      <c r="T13" s="7" t="s">
        <v>81</v>
      </c>
      <c r="U13" s="7" t="s">
        <v>81</v>
      </c>
      <c r="V13" s="7" t="s">
        <v>127</v>
      </c>
      <c r="W13" s="7" t="s">
        <v>127</v>
      </c>
      <c r="X13" s="7" t="s">
        <v>81</v>
      </c>
      <c r="Y13" s="7" t="s">
        <v>81</v>
      </c>
      <c r="Z13" s="7" t="s">
        <v>81</v>
      </c>
      <c r="AA13" s="7" t="s">
        <v>127</v>
      </c>
      <c r="AB13" s="7" t="s">
        <v>81</v>
      </c>
      <c r="AC13" s="7" t="s">
        <v>81</v>
      </c>
    </row>
    <row r="14" spans="1:29">
      <c r="C14" s="43" t="str">
        <f t="shared" si="2"/>
        <v>令和</v>
      </c>
      <c r="D14" s="37">
        <f t="shared" si="3"/>
        <v>10</v>
      </c>
      <c r="E14" s="7" t="str">
        <f t="shared" si="1"/>
        <v>令和10</v>
      </c>
      <c r="F14" s="7">
        <f t="shared" si="4"/>
        <v>2028</v>
      </c>
      <c r="H14" s="10"/>
      <c r="J14" s="32" t="s">
        <v>364</v>
      </c>
      <c r="L14" s="260"/>
      <c r="M14" s="8" t="s">
        <v>214</v>
      </c>
      <c r="N14" s="7" t="s">
        <v>81</v>
      </c>
      <c r="O14" s="7" t="s">
        <v>81</v>
      </c>
      <c r="P14" s="7" t="s">
        <v>126</v>
      </c>
      <c r="Q14" s="7" t="s">
        <v>126</v>
      </c>
      <c r="R14" s="7" t="s">
        <v>126</v>
      </c>
      <c r="S14" s="7" t="s">
        <v>126</v>
      </c>
      <c r="T14" s="7" t="s">
        <v>126</v>
      </c>
      <c r="U14" s="7" t="s">
        <v>126</v>
      </c>
      <c r="V14" s="7" t="s">
        <v>81</v>
      </c>
      <c r="W14" s="7" t="s">
        <v>127</v>
      </c>
      <c r="X14" s="7" t="s">
        <v>127</v>
      </c>
      <c r="Y14" s="7" t="s">
        <v>127</v>
      </c>
      <c r="Z14" s="7" t="s">
        <v>81</v>
      </c>
      <c r="AA14" s="7" t="s">
        <v>127</v>
      </c>
      <c r="AB14" s="7" t="s">
        <v>127</v>
      </c>
      <c r="AC14" s="7" t="s">
        <v>127</v>
      </c>
    </row>
    <row r="15" spans="1:29">
      <c r="C15" s="43" t="str">
        <f t="shared" si="2"/>
        <v>令和</v>
      </c>
      <c r="D15" s="37">
        <f t="shared" si="3"/>
        <v>11</v>
      </c>
      <c r="E15" s="7" t="str">
        <f t="shared" si="1"/>
        <v>令和11</v>
      </c>
      <c r="F15" s="7">
        <f t="shared" si="4"/>
        <v>2029</v>
      </c>
      <c r="J15" s="32" t="s">
        <v>365</v>
      </c>
      <c r="L15" s="260"/>
      <c r="M15" s="10" t="s">
        <v>90</v>
      </c>
      <c r="N15" s="9" t="s">
        <v>126</v>
      </c>
      <c r="O15" s="9" t="s">
        <v>81</v>
      </c>
      <c r="P15" s="9" t="s">
        <v>81</v>
      </c>
      <c r="Q15" s="9" t="s">
        <v>81</v>
      </c>
      <c r="R15" s="9" t="s">
        <v>126</v>
      </c>
      <c r="S15" s="9" t="s">
        <v>126</v>
      </c>
      <c r="T15" s="9" t="s">
        <v>126</v>
      </c>
      <c r="U15" s="9" t="s">
        <v>126</v>
      </c>
      <c r="V15" s="9" t="s">
        <v>81</v>
      </c>
      <c r="W15" s="9" t="s">
        <v>81</v>
      </c>
      <c r="X15" s="9" t="s">
        <v>81</v>
      </c>
      <c r="Y15" s="9" t="s">
        <v>127</v>
      </c>
      <c r="Z15" s="9" t="s">
        <v>127</v>
      </c>
      <c r="AA15" s="9" t="s">
        <v>81</v>
      </c>
      <c r="AB15" s="9" t="s">
        <v>127</v>
      </c>
      <c r="AC15" s="9" t="s">
        <v>127</v>
      </c>
    </row>
    <row r="16" spans="1:29">
      <c r="C16" s="43" t="str">
        <f t="shared" si="2"/>
        <v>令和</v>
      </c>
      <c r="D16" s="37">
        <f t="shared" si="3"/>
        <v>12</v>
      </c>
      <c r="E16" s="7" t="str">
        <f t="shared" si="1"/>
        <v>令和12</v>
      </c>
      <c r="F16" s="7">
        <f t="shared" si="4"/>
        <v>2030</v>
      </c>
      <c r="J16" s="32" t="s">
        <v>366</v>
      </c>
      <c r="L16" s="260" t="s">
        <v>101</v>
      </c>
      <c r="M16" s="6" t="s">
        <v>91</v>
      </c>
      <c r="N16" s="5" t="s">
        <v>126</v>
      </c>
      <c r="O16" s="5" t="s">
        <v>127</v>
      </c>
      <c r="P16" s="5" t="s">
        <v>126</v>
      </c>
      <c r="Q16" s="5" t="s">
        <v>126</v>
      </c>
      <c r="R16" s="5" t="s">
        <v>126</v>
      </c>
      <c r="S16" s="5" t="s">
        <v>126</v>
      </c>
      <c r="T16" s="5" t="s">
        <v>126</v>
      </c>
      <c r="U16" s="5" t="s">
        <v>126</v>
      </c>
      <c r="V16" s="5" t="s">
        <v>81</v>
      </c>
      <c r="W16" s="5" t="s">
        <v>81</v>
      </c>
      <c r="X16" s="5" t="s">
        <v>126</v>
      </c>
      <c r="Y16" s="5" t="s">
        <v>126</v>
      </c>
      <c r="Z16" s="5" t="s">
        <v>81</v>
      </c>
      <c r="AA16" s="5" t="s">
        <v>126</v>
      </c>
      <c r="AB16" s="5" t="s">
        <v>126</v>
      </c>
      <c r="AC16" s="5" t="s">
        <v>126</v>
      </c>
    </row>
    <row r="17" spans="3:29">
      <c r="C17" s="43" t="str">
        <f t="shared" si="2"/>
        <v>令和</v>
      </c>
      <c r="D17" s="37">
        <f t="shared" si="3"/>
        <v>13</v>
      </c>
      <c r="E17" s="7" t="str">
        <f t="shared" si="1"/>
        <v>令和13</v>
      </c>
      <c r="F17" s="7">
        <f t="shared" si="4"/>
        <v>2031</v>
      </c>
      <c r="H17" s="11" t="s">
        <v>73</v>
      </c>
      <c r="I17" s="2"/>
      <c r="J17" s="143" t="s">
        <v>367</v>
      </c>
      <c r="L17" s="260"/>
      <c r="M17" s="8" t="s">
        <v>92</v>
      </c>
      <c r="N17" s="7" t="s">
        <v>81</v>
      </c>
      <c r="O17" s="7" t="s">
        <v>81</v>
      </c>
      <c r="P17" s="7" t="s">
        <v>81</v>
      </c>
      <c r="Q17" s="7" t="s">
        <v>126</v>
      </c>
      <c r="R17" s="7" t="s">
        <v>81</v>
      </c>
      <c r="S17" s="7" t="s">
        <v>81</v>
      </c>
      <c r="T17" s="7" t="s">
        <v>81</v>
      </c>
      <c r="U17" s="7" t="s">
        <v>81</v>
      </c>
      <c r="V17" s="7" t="s">
        <v>81</v>
      </c>
      <c r="W17" s="7" t="s">
        <v>81</v>
      </c>
      <c r="X17" s="7" t="s">
        <v>81</v>
      </c>
      <c r="Y17" s="7" t="s">
        <v>126</v>
      </c>
      <c r="Z17" s="7" t="s">
        <v>81</v>
      </c>
      <c r="AA17" s="7" t="s">
        <v>81</v>
      </c>
      <c r="AB17" s="7" t="s">
        <v>81</v>
      </c>
      <c r="AC17" s="7" t="s">
        <v>126</v>
      </c>
    </row>
    <row r="18" spans="3:29">
      <c r="C18" s="43" t="str">
        <f t="shared" si="2"/>
        <v>令和</v>
      </c>
      <c r="D18" s="37">
        <f t="shared" si="3"/>
        <v>14</v>
      </c>
      <c r="E18" s="7" t="str">
        <f t="shared" si="1"/>
        <v>令和14</v>
      </c>
      <c r="F18" s="7">
        <f t="shared" si="4"/>
        <v>2032</v>
      </c>
      <c r="H18" s="16" t="s">
        <v>88</v>
      </c>
      <c r="I18" s="55"/>
      <c r="J18" s="32" t="s">
        <v>368</v>
      </c>
      <c r="L18" s="260"/>
      <c r="M18" s="10" t="s">
        <v>93</v>
      </c>
      <c r="N18" s="9" t="s">
        <v>126</v>
      </c>
      <c r="O18" s="9" t="s">
        <v>81</v>
      </c>
      <c r="P18" s="9" t="s">
        <v>126</v>
      </c>
      <c r="Q18" s="9" t="s">
        <v>126</v>
      </c>
      <c r="R18" s="9" t="s">
        <v>126</v>
      </c>
      <c r="S18" s="9" t="s">
        <v>126</v>
      </c>
      <c r="T18" s="9" t="s">
        <v>81</v>
      </c>
      <c r="U18" s="9" t="s">
        <v>126</v>
      </c>
      <c r="V18" s="9" t="s">
        <v>81</v>
      </c>
      <c r="W18" s="9" t="s">
        <v>81</v>
      </c>
      <c r="X18" s="9" t="s">
        <v>126</v>
      </c>
      <c r="Y18" s="9" t="s">
        <v>126</v>
      </c>
      <c r="Z18" s="9" t="s">
        <v>126</v>
      </c>
      <c r="AA18" s="9" t="s">
        <v>126</v>
      </c>
      <c r="AB18" s="9" t="s">
        <v>126</v>
      </c>
      <c r="AC18" s="9" t="s">
        <v>126</v>
      </c>
    </row>
    <row r="19" spans="3:29">
      <c r="C19" s="43" t="str">
        <f t="shared" si="2"/>
        <v>令和</v>
      </c>
      <c r="D19" s="37">
        <f t="shared" si="3"/>
        <v>15</v>
      </c>
      <c r="E19" s="7" t="str">
        <f t="shared" si="1"/>
        <v>令和15</v>
      </c>
      <c r="F19" s="7">
        <f t="shared" si="4"/>
        <v>2033</v>
      </c>
      <c r="H19" s="32" t="s">
        <v>99</v>
      </c>
      <c r="I19" s="55"/>
      <c r="J19" s="32" t="s">
        <v>369</v>
      </c>
      <c r="L19" s="4" t="s">
        <v>102</v>
      </c>
      <c r="M19" s="4" t="s">
        <v>102</v>
      </c>
      <c r="N19" s="3" t="s">
        <v>81</v>
      </c>
      <c r="O19" s="3" t="s">
        <v>81</v>
      </c>
      <c r="P19" s="3" t="s">
        <v>81</v>
      </c>
      <c r="Q19" s="3" t="s">
        <v>81</v>
      </c>
      <c r="R19" s="3" t="s">
        <v>81</v>
      </c>
      <c r="S19" s="3" t="s">
        <v>81</v>
      </c>
      <c r="T19" s="3" t="s">
        <v>81</v>
      </c>
      <c r="U19" s="3" t="s">
        <v>81</v>
      </c>
      <c r="V19" s="3" t="s">
        <v>81</v>
      </c>
      <c r="W19" s="3" t="s">
        <v>81</v>
      </c>
      <c r="X19" s="3" t="s">
        <v>81</v>
      </c>
      <c r="Y19" s="3" t="s">
        <v>126</v>
      </c>
      <c r="Z19" s="3" t="s">
        <v>81</v>
      </c>
      <c r="AA19" s="3" t="s">
        <v>81</v>
      </c>
      <c r="AB19" s="3" t="s">
        <v>81</v>
      </c>
      <c r="AC19" s="3" t="s">
        <v>126</v>
      </c>
    </row>
    <row r="20" spans="3:29">
      <c r="C20" s="43" t="str">
        <f t="shared" si="2"/>
        <v>令和</v>
      </c>
      <c r="D20" s="37">
        <f t="shared" si="3"/>
        <v>16</v>
      </c>
      <c r="E20" s="7" t="str">
        <f t="shared" si="1"/>
        <v>令和16</v>
      </c>
      <c r="F20" s="7">
        <f t="shared" si="4"/>
        <v>2034</v>
      </c>
      <c r="H20" s="32" t="s">
        <v>100</v>
      </c>
      <c r="I20" s="55"/>
      <c r="J20" s="32" t="s">
        <v>370</v>
      </c>
      <c r="L20" s="478" t="s">
        <v>109</v>
      </c>
      <c r="M20" s="6" t="s">
        <v>94</v>
      </c>
      <c r="N20" s="5" t="s">
        <v>126</v>
      </c>
      <c r="O20" s="5" t="s">
        <v>81</v>
      </c>
      <c r="P20" s="5" t="s">
        <v>126</v>
      </c>
      <c r="Q20" s="5" t="s">
        <v>81</v>
      </c>
      <c r="R20" s="5" t="s">
        <v>126</v>
      </c>
      <c r="S20" s="5" t="s">
        <v>126</v>
      </c>
      <c r="T20" s="5" t="s">
        <v>126</v>
      </c>
      <c r="U20" s="5" t="s">
        <v>126</v>
      </c>
      <c r="V20" s="5" t="s">
        <v>81</v>
      </c>
      <c r="W20" s="5" t="s">
        <v>126</v>
      </c>
      <c r="X20" s="5" t="s">
        <v>126</v>
      </c>
      <c r="Y20" s="5" t="s">
        <v>126</v>
      </c>
      <c r="Z20" s="5" t="s">
        <v>81</v>
      </c>
      <c r="AA20" s="5" t="s">
        <v>126</v>
      </c>
      <c r="AB20" s="5" t="s">
        <v>126</v>
      </c>
      <c r="AC20" s="5" t="s">
        <v>126</v>
      </c>
    </row>
    <row r="21" spans="3:29">
      <c r="C21" s="43" t="str">
        <f t="shared" si="2"/>
        <v>令和</v>
      </c>
      <c r="D21" s="37">
        <f t="shared" si="3"/>
        <v>17</v>
      </c>
      <c r="E21" s="7" t="str">
        <f t="shared" si="1"/>
        <v>令和17</v>
      </c>
      <c r="F21" s="7">
        <f t="shared" si="4"/>
        <v>2035</v>
      </c>
      <c r="H21" s="32" t="s">
        <v>101</v>
      </c>
      <c r="I21" s="55"/>
      <c r="J21" s="32" t="s">
        <v>371</v>
      </c>
      <c r="L21" s="478"/>
      <c r="M21" s="10" t="s">
        <v>95</v>
      </c>
      <c r="N21" s="9" t="s">
        <v>126</v>
      </c>
      <c r="O21" s="9" t="s">
        <v>81</v>
      </c>
      <c r="P21" s="9" t="s">
        <v>126</v>
      </c>
      <c r="Q21" s="9" t="s">
        <v>81</v>
      </c>
      <c r="R21" s="9" t="s">
        <v>126</v>
      </c>
      <c r="S21" s="9" t="s">
        <v>126</v>
      </c>
      <c r="T21" s="9" t="s">
        <v>126</v>
      </c>
      <c r="U21" s="9" t="s">
        <v>126</v>
      </c>
      <c r="V21" s="9" t="s">
        <v>81</v>
      </c>
      <c r="W21" s="9" t="s">
        <v>81</v>
      </c>
      <c r="X21" s="9" t="s">
        <v>126</v>
      </c>
      <c r="Y21" s="9" t="s">
        <v>126</v>
      </c>
      <c r="Z21" s="9" t="s">
        <v>81</v>
      </c>
      <c r="AA21" s="9" t="s">
        <v>126</v>
      </c>
      <c r="AB21" s="9" t="s">
        <v>126</v>
      </c>
      <c r="AC21" s="9" t="s">
        <v>126</v>
      </c>
    </row>
    <row r="22" spans="3:29">
      <c r="C22" s="43" t="str">
        <f t="shared" si="2"/>
        <v>令和</v>
      </c>
      <c r="D22" s="37">
        <f t="shared" si="3"/>
        <v>18</v>
      </c>
      <c r="E22" s="7" t="str">
        <f t="shared" si="1"/>
        <v>令和18</v>
      </c>
      <c r="F22" s="7">
        <f t="shared" si="4"/>
        <v>2036</v>
      </c>
      <c r="H22" s="32" t="s">
        <v>102</v>
      </c>
      <c r="I22" s="55"/>
      <c r="J22" s="32" t="s">
        <v>372</v>
      </c>
      <c r="L22" s="4" t="s">
        <v>103</v>
      </c>
      <c r="M22" s="4" t="s">
        <v>96</v>
      </c>
      <c r="N22" s="3" t="s">
        <v>126</v>
      </c>
      <c r="O22" s="3" t="s">
        <v>81</v>
      </c>
      <c r="P22" s="3" t="s">
        <v>126</v>
      </c>
      <c r="Q22" s="3" t="s">
        <v>81</v>
      </c>
      <c r="R22" s="3" t="s">
        <v>126</v>
      </c>
      <c r="S22" s="3" t="s">
        <v>126</v>
      </c>
      <c r="T22" s="3" t="s">
        <v>126</v>
      </c>
      <c r="U22" s="3" t="s">
        <v>126</v>
      </c>
      <c r="V22" s="3" t="s">
        <v>81</v>
      </c>
      <c r="W22" s="3" t="s">
        <v>81</v>
      </c>
      <c r="X22" s="3" t="s">
        <v>81</v>
      </c>
      <c r="Y22" s="3" t="s">
        <v>126</v>
      </c>
      <c r="Z22" s="3" t="s">
        <v>126</v>
      </c>
      <c r="AA22" s="3" t="s">
        <v>81</v>
      </c>
      <c r="AB22" s="3" t="s">
        <v>126</v>
      </c>
      <c r="AC22" s="3" t="s">
        <v>126</v>
      </c>
    </row>
    <row r="23" spans="3:29">
      <c r="C23" s="43" t="str">
        <f t="shared" si="2"/>
        <v>令和</v>
      </c>
      <c r="D23" s="37">
        <f t="shared" si="3"/>
        <v>19</v>
      </c>
      <c r="E23" s="7" t="str">
        <f t="shared" si="1"/>
        <v>令和19</v>
      </c>
      <c r="F23" s="7">
        <f t="shared" si="4"/>
        <v>2037</v>
      </c>
      <c r="H23" s="32" t="s">
        <v>109</v>
      </c>
      <c r="I23" s="55"/>
      <c r="J23" s="32" t="s">
        <v>373</v>
      </c>
      <c r="L23" s="260" t="s">
        <v>104</v>
      </c>
      <c r="M23" s="6" t="s">
        <v>97</v>
      </c>
      <c r="N23" s="5" t="s">
        <v>126</v>
      </c>
      <c r="O23" s="5" t="s">
        <v>127</v>
      </c>
      <c r="P23" s="5" t="s">
        <v>81</v>
      </c>
      <c r="Q23" s="5" t="s">
        <v>81</v>
      </c>
      <c r="R23" s="5" t="s">
        <v>126</v>
      </c>
      <c r="S23" s="5" t="s">
        <v>126</v>
      </c>
      <c r="T23" s="5" t="s">
        <v>126</v>
      </c>
      <c r="U23" s="5" t="s">
        <v>126</v>
      </c>
      <c r="V23" s="5" t="s">
        <v>81</v>
      </c>
      <c r="W23" s="5" t="s">
        <v>81</v>
      </c>
      <c r="X23" s="5" t="s">
        <v>81</v>
      </c>
      <c r="Y23" s="5" t="s">
        <v>81</v>
      </c>
      <c r="Z23" s="5" t="s">
        <v>81</v>
      </c>
      <c r="AA23" s="5" t="s">
        <v>81</v>
      </c>
      <c r="AB23" s="5" t="s">
        <v>126</v>
      </c>
      <c r="AC23" s="5" t="s">
        <v>81</v>
      </c>
    </row>
    <row r="24" spans="3:29">
      <c r="C24" s="43" t="str">
        <f t="shared" si="2"/>
        <v>令和</v>
      </c>
      <c r="D24" s="37">
        <f t="shared" si="3"/>
        <v>20</v>
      </c>
      <c r="E24" s="7" t="str">
        <f t="shared" si="1"/>
        <v>令和20</v>
      </c>
      <c r="F24" s="7">
        <f t="shared" si="4"/>
        <v>2038</v>
      </c>
      <c r="H24" s="32" t="s">
        <v>103</v>
      </c>
      <c r="I24" s="55"/>
      <c r="J24" s="32" t="s">
        <v>374</v>
      </c>
      <c r="L24" s="260"/>
      <c r="M24" s="10" t="s">
        <v>98</v>
      </c>
      <c r="N24" s="9" t="s">
        <v>81</v>
      </c>
      <c r="O24" s="9" t="s">
        <v>81</v>
      </c>
      <c r="P24" s="9" t="s">
        <v>81</v>
      </c>
      <c r="Q24" s="9" t="s">
        <v>81</v>
      </c>
      <c r="R24" s="9" t="s">
        <v>81</v>
      </c>
      <c r="S24" s="9" t="s">
        <v>81</v>
      </c>
      <c r="T24" s="9" t="s">
        <v>81</v>
      </c>
      <c r="U24" s="9" t="s">
        <v>81</v>
      </c>
      <c r="V24" s="9" t="s">
        <v>81</v>
      </c>
      <c r="W24" s="9" t="s">
        <v>81</v>
      </c>
      <c r="X24" s="9" t="s">
        <v>81</v>
      </c>
      <c r="Y24" s="9" t="s">
        <v>81</v>
      </c>
      <c r="Z24" s="9" t="s">
        <v>126</v>
      </c>
      <c r="AA24" s="9" t="s">
        <v>81</v>
      </c>
      <c r="AB24" s="9" t="s">
        <v>81</v>
      </c>
      <c r="AC24" s="9" t="s">
        <v>81</v>
      </c>
    </row>
    <row r="25" spans="3:29">
      <c r="C25" s="43" t="str">
        <f t="shared" si="2"/>
        <v>令和</v>
      </c>
      <c r="D25" s="37">
        <f t="shared" si="3"/>
        <v>21</v>
      </c>
      <c r="E25" s="7" t="str">
        <f t="shared" si="1"/>
        <v>令和21</v>
      </c>
      <c r="F25" s="7">
        <f t="shared" si="4"/>
        <v>2039</v>
      </c>
      <c r="H25" s="32" t="s">
        <v>104</v>
      </c>
      <c r="I25" s="55"/>
      <c r="J25" s="32" t="s">
        <v>375</v>
      </c>
      <c r="L25" s="19" t="s">
        <v>77</v>
      </c>
      <c r="M25" s="19" t="s">
        <v>77</v>
      </c>
      <c r="N25" s="38" t="s">
        <v>126</v>
      </c>
      <c r="O25" s="38" t="s">
        <v>127</v>
      </c>
      <c r="P25" s="38" t="s">
        <v>126</v>
      </c>
      <c r="Q25" s="38" t="s">
        <v>126</v>
      </c>
      <c r="R25" s="38" t="s">
        <v>126</v>
      </c>
      <c r="S25" s="38" t="s">
        <v>126</v>
      </c>
      <c r="T25" s="38" t="s">
        <v>126</v>
      </c>
      <c r="U25" s="38" t="s">
        <v>126</v>
      </c>
      <c r="V25" s="38" t="s">
        <v>126</v>
      </c>
      <c r="W25" s="38" t="s">
        <v>126</v>
      </c>
      <c r="X25" s="38" t="s">
        <v>126</v>
      </c>
      <c r="Y25" s="38" t="s">
        <v>126</v>
      </c>
      <c r="Z25" s="38" t="s">
        <v>126</v>
      </c>
      <c r="AA25" s="38" t="s">
        <v>126</v>
      </c>
      <c r="AB25" s="38" t="s">
        <v>126</v>
      </c>
      <c r="AC25" s="38" t="s">
        <v>126</v>
      </c>
    </row>
    <row r="26" spans="3:29">
      <c r="C26" s="43" t="str">
        <f t="shared" si="2"/>
        <v>令和</v>
      </c>
      <c r="D26" s="37">
        <f t="shared" si="3"/>
        <v>22</v>
      </c>
      <c r="E26" s="7" t="str">
        <f t="shared" si="1"/>
        <v>令和22</v>
      </c>
      <c r="F26" s="7">
        <f t="shared" si="4"/>
        <v>2040</v>
      </c>
      <c r="H26" s="18" t="s">
        <v>77</v>
      </c>
      <c r="I26" s="55"/>
      <c r="J26" s="32" t="s">
        <v>376</v>
      </c>
    </row>
    <row r="27" spans="3:29">
      <c r="C27" s="43" t="str">
        <f t="shared" si="2"/>
        <v>令和</v>
      </c>
      <c r="D27" s="37">
        <f t="shared" si="3"/>
        <v>23</v>
      </c>
      <c r="E27" s="7" t="str">
        <f t="shared" si="1"/>
        <v>令和23</v>
      </c>
      <c r="F27" s="7">
        <f t="shared" si="4"/>
        <v>2041</v>
      </c>
      <c r="J27" s="32" t="s">
        <v>377</v>
      </c>
    </row>
    <row r="28" spans="3:29">
      <c r="C28" s="43" t="str">
        <f t="shared" si="2"/>
        <v>令和</v>
      </c>
      <c r="D28" s="37">
        <f t="shared" si="3"/>
        <v>24</v>
      </c>
      <c r="E28" s="7" t="str">
        <f t="shared" si="1"/>
        <v>令和24</v>
      </c>
      <c r="F28" s="7">
        <f t="shared" si="4"/>
        <v>2042</v>
      </c>
      <c r="J28" s="32" t="s">
        <v>378</v>
      </c>
    </row>
    <row r="29" spans="3:29">
      <c r="C29" s="43" t="str">
        <f t="shared" ref="C29:C44" si="6">C28</f>
        <v>令和</v>
      </c>
      <c r="D29" s="37">
        <f t="shared" ref="D29:D44" si="7">D28+1</f>
        <v>25</v>
      </c>
      <c r="E29" s="7" t="str">
        <f t="shared" ref="E29:E44" si="8">C29&amp;IF(D29=1,"元",IF(D29&lt;10,DBCS(D29),D29))</f>
        <v>令和25</v>
      </c>
      <c r="F29" s="7">
        <f t="shared" ref="F29:F44" si="9">F28+1</f>
        <v>2043</v>
      </c>
      <c r="J29" s="32" t="s">
        <v>379</v>
      </c>
    </row>
    <row r="30" spans="3:29">
      <c r="C30" s="43" t="str">
        <f t="shared" si="6"/>
        <v>令和</v>
      </c>
      <c r="D30" s="37">
        <f t="shared" si="7"/>
        <v>26</v>
      </c>
      <c r="E30" s="7" t="str">
        <f t="shared" si="8"/>
        <v>令和26</v>
      </c>
      <c r="F30" s="7">
        <f t="shared" si="9"/>
        <v>2044</v>
      </c>
      <c r="J30" s="32" t="s">
        <v>380</v>
      </c>
    </row>
    <row r="31" spans="3:29">
      <c r="C31" s="43" t="str">
        <f t="shared" si="6"/>
        <v>令和</v>
      </c>
      <c r="D31" s="37">
        <f t="shared" si="7"/>
        <v>27</v>
      </c>
      <c r="E31" s="7" t="str">
        <f t="shared" si="8"/>
        <v>令和27</v>
      </c>
      <c r="F31" s="7">
        <f t="shared" si="9"/>
        <v>2045</v>
      </c>
      <c r="J31" s="32" t="s">
        <v>381</v>
      </c>
    </row>
    <row r="32" spans="3:29">
      <c r="C32" s="43" t="str">
        <f t="shared" si="6"/>
        <v>令和</v>
      </c>
      <c r="D32" s="37">
        <f t="shared" si="7"/>
        <v>28</v>
      </c>
      <c r="E32" s="7" t="str">
        <f t="shared" si="8"/>
        <v>令和28</v>
      </c>
      <c r="F32" s="7">
        <f t="shared" si="9"/>
        <v>2046</v>
      </c>
      <c r="J32" s="32" t="s">
        <v>382</v>
      </c>
    </row>
    <row r="33" spans="3:10">
      <c r="C33" s="43" t="str">
        <f t="shared" si="6"/>
        <v>令和</v>
      </c>
      <c r="D33" s="37">
        <f t="shared" si="7"/>
        <v>29</v>
      </c>
      <c r="E33" s="7" t="str">
        <f t="shared" si="8"/>
        <v>令和29</v>
      </c>
      <c r="F33" s="7">
        <f t="shared" si="9"/>
        <v>2047</v>
      </c>
      <c r="J33" s="32" t="s">
        <v>383</v>
      </c>
    </row>
    <row r="34" spans="3:10">
      <c r="C34" s="43" t="str">
        <f t="shared" si="6"/>
        <v>令和</v>
      </c>
      <c r="D34" s="37">
        <f t="shared" si="7"/>
        <v>30</v>
      </c>
      <c r="E34" s="7" t="str">
        <f t="shared" si="8"/>
        <v>令和30</v>
      </c>
      <c r="F34" s="7">
        <f t="shared" si="9"/>
        <v>2048</v>
      </c>
      <c r="J34" s="32" t="s">
        <v>384</v>
      </c>
    </row>
    <row r="35" spans="3:10">
      <c r="C35" s="43" t="str">
        <f t="shared" si="6"/>
        <v>令和</v>
      </c>
      <c r="D35" s="37">
        <f t="shared" si="7"/>
        <v>31</v>
      </c>
      <c r="E35" s="7" t="str">
        <f t="shared" si="8"/>
        <v>令和31</v>
      </c>
      <c r="F35" s="7">
        <f t="shared" si="9"/>
        <v>2049</v>
      </c>
      <c r="J35" s="32" t="s">
        <v>385</v>
      </c>
    </row>
    <row r="36" spans="3:10">
      <c r="C36" s="43" t="str">
        <f t="shared" si="6"/>
        <v>令和</v>
      </c>
      <c r="D36" s="37">
        <f t="shared" si="7"/>
        <v>32</v>
      </c>
      <c r="E36" s="7" t="str">
        <f t="shared" si="8"/>
        <v>令和32</v>
      </c>
      <c r="F36" s="7">
        <f t="shared" si="9"/>
        <v>2050</v>
      </c>
      <c r="J36" s="32" t="s">
        <v>386</v>
      </c>
    </row>
    <row r="37" spans="3:10">
      <c r="C37" s="43" t="str">
        <f t="shared" si="6"/>
        <v>令和</v>
      </c>
      <c r="D37" s="37">
        <f t="shared" si="7"/>
        <v>33</v>
      </c>
      <c r="E37" s="7" t="str">
        <f t="shared" si="8"/>
        <v>令和33</v>
      </c>
      <c r="F37" s="7">
        <f t="shared" si="9"/>
        <v>2051</v>
      </c>
      <c r="J37" s="32" t="s">
        <v>387</v>
      </c>
    </row>
    <row r="38" spans="3:10">
      <c r="C38" s="43" t="str">
        <f t="shared" si="6"/>
        <v>令和</v>
      </c>
      <c r="D38" s="37">
        <f t="shared" si="7"/>
        <v>34</v>
      </c>
      <c r="E38" s="7" t="str">
        <f t="shared" si="8"/>
        <v>令和34</v>
      </c>
      <c r="F38" s="7">
        <f t="shared" si="9"/>
        <v>2052</v>
      </c>
      <c r="J38" s="32" t="s">
        <v>388</v>
      </c>
    </row>
    <row r="39" spans="3:10">
      <c r="C39" s="43" t="str">
        <f t="shared" si="6"/>
        <v>令和</v>
      </c>
      <c r="D39" s="37">
        <f t="shared" si="7"/>
        <v>35</v>
      </c>
      <c r="E39" s="7" t="str">
        <f t="shared" si="8"/>
        <v>令和35</v>
      </c>
      <c r="F39" s="7">
        <f t="shared" si="9"/>
        <v>2053</v>
      </c>
      <c r="J39" s="32" t="s">
        <v>389</v>
      </c>
    </row>
    <row r="40" spans="3:10">
      <c r="C40" s="43" t="str">
        <f t="shared" si="6"/>
        <v>令和</v>
      </c>
      <c r="D40" s="37">
        <f t="shared" si="7"/>
        <v>36</v>
      </c>
      <c r="E40" s="7" t="str">
        <f t="shared" si="8"/>
        <v>令和36</v>
      </c>
      <c r="F40" s="7">
        <f t="shared" si="9"/>
        <v>2054</v>
      </c>
      <c r="J40" s="32" t="s">
        <v>390</v>
      </c>
    </row>
    <row r="41" spans="3:10">
      <c r="C41" s="43" t="str">
        <f t="shared" si="6"/>
        <v>令和</v>
      </c>
      <c r="D41" s="37">
        <f t="shared" si="7"/>
        <v>37</v>
      </c>
      <c r="E41" s="7" t="str">
        <f t="shared" si="8"/>
        <v>令和37</v>
      </c>
      <c r="F41" s="7">
        <f t="shared" si="9"/>
        <v>2055</v>
      </c>
      <c r="J41" s="32" t="s">
        <v>391</v>
      </c>
    </row>
    <row r="42" spans="3:10">
      <c r="C42" s="43" t="str">
        <f t="shared" si="6"/>
        <v>令和</v>
      </c>
      <c r="D42" s="37">
        <f t="shared" si="7"/>
        <v>38</v>
      </c>
      <c r="E42" s="7" t="str">
        <f t="shared" si="8"/>
        <v>令和38</v>
      </c>
      <c r="F42" s="7">
        <f t="shared" si="9"/>
        <v>2056</v>
      </c>
      <c r="J42" s="32" t="s">
        <v>392</v>
      </c>
    </row>
    <row r="43" spans="3:10">
      <c r="C43" s="43" t="str">
        <f t="shared" si="6"/>
        <v>令和</v>
      </c>
      <c r="D43" s="37">
        <f t="shared" si="7"/>
        <v>39</v>
      </c>
      <c r="E43" s="7" t="str">
        <f t="shared" si="8"/>
        <v>令和39</v>
      </c>
      <c r="F43" s="7">
        <f t="shared" si="9"/>
        <v>2057</v>
      </c>
      <c r="J43" s="18"/>
    </row>
    <row r="44" spans="3:10">
      <c r="C44" s="43" t="str">
        <f t="shared" si="6"/>
        <v>令和</v>
      </c>
      <c r="D44" s="37">
        <f t="shared" si="7"/>
        <v>40</v>
      </c>
      <c r="E44" s="7" t="str">
        <f t="shared" si="8"/>
        <v>令和40</v>
      </c>
      <c r="F44" s="7">
        <f t="shared" si="9"/>
        <v>2058</v>
      </c>
    </row>
    <row r="45" spans="3:10">
      <c r="C45" s="10"/>
      <c r="D45" s="10"/>
      <c r="E45" s="10" t="str">
        <f t="shared" ref="E45" si="10">C45&amp;IF(D45=1,"元",IF(D45&lt;10,DBCS(D45),D45))</f>
        <v/>
      </c>
      <c r="F45" s="9"/>
    </row>
  </sheetData>
  <mergeCells count="31">
    <mergeCell ref="M1:M7"/>
    <mergeCell ref="R3:R6"/>
    <mergeCell ref="S3:S6"/>
    <mergeCell ref="R1:S2"/>
    <mergeCell ref="N3:N6"/>
    <mergeCell ref="O3:O6"/>
    <mergeCell ref="P3:P6"/>
    <mergeCell ref="N1:Q2"/>
    <mergeCell ref="Q3:Q6"/>
    <mergeCell ref="AC1:AC6"/>
    <mergeCell ref="T1:T6"/>
    <mergeCell ref="U1:U6"/>
    <mergeCell ref="V3:V6"/>
    <mergeCell ref="W3:W6"/>
    <mergeCell ref="X3:X6"/>
    <mergeCell ref="Y1:AB2"/>
    <mergeCell ref="V1:X2"/>
    <mergeCell ref="Y3:Y6"/>
    <mergeCell ref="Z3:AA4"/>
    <mergeCell ref="AB3:AB6"/>
    <mergeCell ref="Z5:Z6"/>
    <mergeCell ref="AA5:AA6"/>
    <mergeCell ref="L23:L24"/>
    <mergeCell ref="C1:D1"/>
    <mergeCell ref="L20:L21"/>
    <mergeCell ref="L9:L11"/>
    <mergeCell ref="L12:L15"/>
    <mergeCell ref="L16:L18"/>
    <mergeCell ref="E1:E2"/>
    <mergeCell ref="F1:F2"/>
    <mergeCell ref="L1:L7"/>
  </mergeCells>
  <phoneticPr fontId="3"/>
  <conditionalFormatting sqref="N8:AC25">
    <cfRule type="cellIs" dxfId="0" priority="1" operator="notEqual">
      <formula>"対象"</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4C0F-6EB1-42D0-A8C0-E390051F6E5C}">
  <dimension ref="A1"/>
  <sheetViews>
    <sheetView workbookViewId="0">
      <selection activeCell="C5" sqref="C5:D6"/>
    </sheetView>
  </sheetViews>
  <sheetFormatPr defaultRowHeight="14.4"/>
  <cols>
    <col min="1" max="16384" width="8.796875" style="1"/>
  </cols>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7572-D04F-41C2-B3F1-77A6575C0977}">
  <sheetPr>
    <tabColor rgb="FF00B0F0"/>
  </sheetPr>
  <dimension ref="A1:AJ256"/>
  <sheetViews>
    <sheetView view="pageBreakPreview" zoomScaleNormal="100" zoomScaleSheetLayoutView="100" workbookViewId="0">
      <pane xSplit="1" ySplit="1" topLeftCell="B2" activePane="bottomRight" state="frozen"/>
      <selection pane="topRight" activeCell="B1" sqref="B1"/>
      <selection pane="bottomLeft" activeCell="A2" sqref="A2"/>
      <selection pane="bottomRight" activeCell="F176" sqref="F176:G176"/>
    </sheetView>
  </sheetViews>
  <sheetFormatPr defaultRowHeight="14.4"/>
  <cols>
    <col min="1" max="1" width="2.5" style="1" bestFit="1" customWidth="1"/>
    <col min="2" max="35" width="2.3984375" style="1" customWidth="1"/>
    <col min="36" max="16384" width="8.796875" style="1"/>
  </cols>
  <sheetData>
    <row r="1" spans="1:35">
      <c r="A1" s="142"/>
      <c r="B1" s="207" t="s">
        <v>221</v>
      </c>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row>
    <row r="2" spans="1:35">
      <c r="A2" s="1">
        <f>IF(基本!$B$24="交付申請",1,0)</f>
        <v>1</v>
      </c>
      <c r="B2" s="198" t="s">
        <v>222</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row>
    <row r="3" spans="1:35">
      <c r="A3" s="1">
        <f>A2</f>
        <v>1</v>
      </c>
      <c r="B3" s="198" t="s">
        <v>223</v>
      </c>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row>
    <row r="4" spans="1:35">
      <c r="A4" s="1">
        <f t="shared" ref="A4:A52" si="0">A3</f>
        <v>1</v>
      </c>
      <c r="V4" s="197" t="str">
        <f>IF(基本!$H$25="","",基本!$H$25)</f>
        <v/>
      </c>
      <c r="W4" s="197"/>
      <c r="X4" s="197"/>
      <c r="Y4" s="197"/>
      <c r="Z4" s="197"/>
      <c r="AA4" s="197"/>
      <c r="AB4" s="197"/>
      <c r="AC4" s="197"/>
      <c r="AD4" s="197"/>
      <c r="AE4" s="197"/>
      <c r="AF4" s="197"/>
      <c r="AG4" s="197"/>
      <c r="AH4" s="197"/>
      <c r="AI4" s="197"/>
    </row>
    <row r="5" spans="1:35">
      <c r="A5" s="1">
        <f t="shared" si="0"/>
        <v>1</v>
      </c>
      <c r="V5" s="197" t="str">
        <f>IF(基本!$H$24="","",基本!$H$24)</f>
        <v>令和７年(2025年)４月１日</v>
      </c>
      <c r="W5" s="197"/>
      <c r="X5" s="197"/>
      <c r="Y5" s="197"/>
      <c r="Z5" s="197"/>
      <c r="AA5" s="197"/>
      <c r="AB5" s="197"/>
      <c r="AC5" s="197"/>
      <c r="AD5" s="197"/>
      <c r="AE5" s="197"/>
      <c r="AF5" s="197"/>
      <c r="AG5" s="197"/>
      <c r="AH5" s="197"/>
      <c r="AI5" s="197"/>
    </row>
    <row r="6" spans="1:35">
      <c r="A6" s="1">
        <f t="shared" si="0"/>
        <v>1</v>
      </c>
    </row>
    <row r="7" spans="1:35">
      <c r="A7" s="1">
        <f t="shared" si="0"/>
        <v>1</v>
      </c>
      <c r="B7" s="198" t="s">
        <v>224</v>
      </c>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row>
    <row r="8" spans="1:35">
      <c r="A8" s="1">
        <f t="shared" si="0"/>
        <v>1</v>
      </c>
    </row>
    <row r="9" spans="1:35">
      <c r="A9" s="1">
        <f t="shared" si="0"/>
        <v>1</v>
      </c>
      <c r="Q9" s="197" t="s">
        <v>7</v>
      </c>
      <c r="R9" s="197"/>
      <c r="S9" s="197"/>
      <c r="T9" s="197"/>
      <c r="V9" s="199" t="str">
        <f>IF(基本!$B$6="","",基本!$B$6)</f>
        <v/>
      </c>
      <c r="W9" s="199"/>
      <c r="X9" s="199"/>
      <c r="Y9" s="199"/>
      <c r="Z9" s="199"/>
      <c r="AA9" s="199"/>
      <c r="AB9" s="199"/>
      <c r="AC9" s="199"/>
      <c r="AD9" s="199"/>
      <c r="AE9" s="199"/>
      <c r="AF9" s="199"/>
      <c r="AG9" s="199"/>
      <c r="AH9" s="199"/>
      <c r="AI9" s="199"/>
    </row>
    <row r="10" spans="1:35">
      <c r="A10" s="1">
        <f t="shared" si="0"/>
        <v>1</v>
      </c>
      <c r="Q10" s="197" t="s">
        <v>225</v>
      </c>
      <c r="R10" s="197"/>
      <c r="S10" s="197"/>
      <c r="T10" s="197"/>
      <c r="V10" s="199" t="str">
        <f>IF(基本!$B$7="","",基本!$B$7)</f>
        <v/>
      </c>
      <c r="W10" s="199"/>
      <c r="X10" s="199"/>
      <c r="Y10" s="199"/>
      <c r="Z10" s="199"/>
      <c r="AA10" s="199"/>
      <c r="AB10" s="199"/>
      <c r="AC10" s="199"/>
      <c r="AD10" s="199"/>
      <c r="AE10" s="199"/>
      <c r="AF10" s="199"/>
      <c r="AG10" s="199"/>
      <c r="AH10" s="199"/>
      <c r="AI10" s="199"/>
    </row>
    <row r="11" spans="1:35">
      <c r="A11" s="1">
        <f t="shared" si="0"/>
        <v>1</v>
      </c>
      <c r="Q11" s="197" t="s">
        <v>226</v>
      </c>
      <c r="R11" s="197"/>
      <c r="S11" s="197"/>
      <c r="T11" s="197"/>
      <c r="V11" s="199" t="str">
        <f>IF(基本!$B$8="","",CONCATENATE("　",基本!$B$8,"　　",基本!$F$8))</f>
        <v/>
      </c>
      <c r="W11" s="199"/>
      <c r="X11" s="199"/>
      <c r="Y11" s="199"/>
      <c r="Z11" s="199"/>
      <c r="AA11" s="199"/>
      <c r="AB11" s="199"/>
      <c r="AC11" s="199"/>
      <c r="AD11" s="199"/>
      <c r="AE11" s="199"/>
      <c r="AF11" s="199"/>
      <c r="AG11" s="199"/>
      <c r="AH11" s="199"/>
      <c r="AI11" s="199"/>
    </row>
    <row r="12" spans="1:35">
      <c r="A12" s="1">
        <f t="shared" si="0"/>
        <v>1</v>
      </c>
    </row>
    <row r="13" spans="1:35">
      <c r="A13" s="1">
        <f t="shared" si="0"/>
        <v>1</v>
      </c>
      <c r="B13" s="192" t="str">
        <f>CONCATENATE(基本!$D$3,"年度公益財団法人山口県スポーツ協会競技スポーツ推進事業費補助金交付申請書")</f>
        <v>令和７年度公益財団法人山口県スポーツ協会競技スポーツ推進事業費補助金交付申請書</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row>
    <row r="14" spans="1:35">
      <c r="A14" s="1">
        <f t="shared" si="0"/>
        <v>1</v>
      </c>
    </row>
    <row r="15" spans="1:35">
      <c r="A15" s="1">
        <f t="shared" si="0"/>
        <v>1</v>
      </c>
      <c r="B15" s="193" t="s">
        <v>227</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row>
    <row r="16" spans="1:35">
      <c r="A16" s="1">
        <f t="shared" si="0"/>
        <v>1</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row>
    <row r="17" spans="1:35">
      <c r="A17" s="1">
        <f t="shared" si="0"/>
        <v>1</v>
      </c>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row>
    <row r="18" spans="1:35">
      <c r="A18" s="1">
        <f t="shared" si="0"/>
        <v>1</v>
      </c>
    </row>
    <row r="19" spans="1:35">
      <c r="A19" s="1">
        <f t="shared" si="0"/>
        <v>1</v>
      </c>
      <c r="B19" s="194" t="s">
        <v>228</v>
      </c>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row>
    <row r="20" spans="1:35">
      <c r="A20" s="1">
        <f t="shared" si="0"/>
        <v>1</v>
      </c>
      <c r="B20" s="195" t="s">
        <v>229</v>
      </c>
      <c r="C20" s="195"/>
      <c r="D20" s="195"/>
      <c r="E20" s="195"/>
      <c r="F20" s="195"/>
      <c r="G20" s="195"/>
      <c r="H20" s="195"/>
      <c r="I20" s="195"/>
      <c r="J20" s="196">
        <f>AD30</f>
        <v>0</v>
      </c>
      <c r="K20" s="196"/>
      <c r="L20" s="196"/>
      <c r="M20" s="196"/>
      <c r="N20" s="196"/>
      <c r="O20" s="195" t="s">
        <v>230</v>
      </c>
      <c r="P20" s="195"/>
      <c r="Q20" s="195"/>
      <c r="R20" s="195"/>
      <c r="S20" s="195"/>
      <c r="T20" s="195"/>
      <c r="U20" s="195"/>
      <c r="V20" s="195"/>
      <c r="W20" s="195"/>
      <c r="X20" s="195"/>
      <c r="Y20" s="195"/>
      <c r="Z20" s="195"/>
      <c r="AA20" s="195"/>
      <c r="AB20" s="195"/>
      <c r="AC20" s="195"/>
      <c r="AD20" s="195"/>
      <c r="AE20" s="195"/>
      <c r="AF20" s="195"/>
      <c r="AG20" s="195"/>
      <c r="AH20" s="195"/>
      <c r="AI20" s="195"/>
    </row>
    <row r="21" spans="1:35">
      <c r="A21" s="1">
        <f t="shared" si="0"/>
        <v>1</v>
      </c>
      <c r="C21" s="208" t="s">
        <v>247</v>
      </c>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row>
    <row r="22" spans="1:35">
      <c r="A22" s="1">
        <f t="shared" si="0"/>
        <v>1</v>
      </c>
      <c r="C22" s="203" t="s">
        <v>35</v>
      </c>
      <c r="D22" s="203"/>
      <c r="E22" s="203"/>
      <c r="F22" s="203"/>
      <c r="G22" s="203"/>
      <c r="H22" s="203"/>
      <c r="I22" s="203"/>
      <c r="J22" s="203"/>
      <c r="K22" s="203"/>
      <c r="L22" s="203"/>
      <c r="M22" s="203"/>
      <c r="N22" s="203"/>
      <c r="O22" s="203"/>
      <c r="P22" s="203"/>
      <c r="Q22" s="203"/>
      <c r="R22" s="203"/>
      <c r="S22" s="203"/>
      <c r="T22" s="203"/>
      <c r="U22" s="203"/>
      <c r="V22" s="203"/>
      <c r="W22" s="203"/>
      <c r="X22" s="203" t="s">
        <v>231</v>
      </c>
      <c r="Y22" s="203"/>
      <c r="Z22" s="203"/>
      <c r="AA22" s="203"/>
      <c r="AB22" s="203"/>
      <c r="AC22" s="203"/>
      <c r="AD22" s="203" t="s">
        <v>232</v>
      </c>
      <c r="AE22" s="203"/>
      <c r="AF22" s="203"/>
      <c r="AG22" s="203"/>
      <c r="AH22" s="203"/>
      <c r="AI22" s="203"/>
    </row>
    <row r="23" spans="1:35">
      <c r="A23" s="1">
        <f t="shared" si="0"/>
        <v>1</v>
      </c>
      <c r="C23" s="204" t="str">
        <f>基本!$A$34</f>
        <v>チームやまぐちパワーアップ事業</v>
      </c>
      <c r="D23" s="204"/>
      <c r="E23" s="204"/>
      <c r="F23" s="204"/>
      <c r="G23" s="204"/>
      <c r="H23" s="204"/>
      <c r="I23" s="204"/>
      <c r="J23" s="204"/>
      <c r="K23" s="204"/>
      <c r="L23" s="204"/>
      <c r="M23" s="204"/>
      <c r="N23" s="204"/>
      <c r="O23" s="204"/>
      <c r="P23" s="204"/>
      <c r="Q23" s="204"/>
      <c r="R23" s="204"/>
      <c r="S23" s="204"/>
      <c r="T23" s="204"/>
      <c r="U23" s="204"/>
      <c r="V23" s="204"/>
      <c r="W23" s="204"/>
      <c r="X23" s="205" t="str">
        <f>IF(AD23=0,"","○")</f>
        <v/>
      </c>
      <c r="Y23" s="205"/>
      <c r="Z23" s="205"/>
      <c r="AA23" s="205"/>
      <c r="AB23" s="205"/>
      <c r="AC23" s="205"/>
      <c r="AD23" s="206">
        <f>基本!$F$34</f>
        <v>0</v>
      </c>
      <c r="AE23" s="206"/>
      <c r="AF23" s="206"/>
      <c r="AG23" s="206"/>
      <c r="AH23" s="206"/>
      <c r="AI23" s="206"/>
    </row>
    <row r="24" spans="1:35">
      <c r="A24" s="1">
        <f t="shared" si="0"/>
        <v>1</v>
      </c>
      <c r="C24" s="202" t="str">
        <f>基本!$A$35</f>
        <v>中国ブロック突破・国スポ入賞に向けた強化事業</v>
      </c>
      <c r="D24" s="202"/>
      <c r="E24" s="202"/>
      <c r="F24" s="202"/>
      <c r="G24" s="202"/>
      <c r="H24" s="202"/>
      <c r="I24" s="202"/>
      <c r="J24" s="202"/>
      <c r="K24" s="202"/>
      <c r="L24" s="202"/>
      <c r="M24" s="202"/>
      <c r="N24" s="202"/>
      <c r="O24" s="202"/>
      <c r="P24" s="202"/>
      <c r="Q24" s="202"/>
      <c r="R24" s="202"/>
      <c r="S24" s="202"/>
      <c r="T24" s="202"/>
      <c r="U24" s="202"/>
      <c r="V24" s="202"/>
      <c r="W24" s="202"/>
      <c r="X24" s="200" t="str">
        <f t="shared" ref="X24:X29" si="1">IF(AD24=0,"","○")</f>
        <v/>
      </c>
      <c r="Y24" s="200"/>
      <c r="Z24" s="200"/>
      <c r="AA24" s="200"/>
      <c r="AB24" s="200"/>
      <c r="AC24" s="200"/>
      <c r="AD24" s="201">
        <f>基本!$F$35</f>
        <v>0</v>
      </c>
      <c r="AE24" s="201"/>
      <c r="AF24" s="201"/>
      <c r="AG24" s="201"/>
      <c r="AH24" s="201"/>
      <c r="AI24" s="201"/>
    </row>
    <row r="25" spans="1:35">
      <c r="A25" s="1">
        <f t="shared" si="0"/>
        <v>1</v>
      </c>
      <c r="C25" s="202" t="str">
        <f>基本!$A$36</f>
        <v>強化拠点校強化事業</v>
      </c>
      <c r="D25" s="202"/>
      <c r="E25" s="202"/>
      <c r="F25" s="202"/>
      <c r="G25" s="202"/>
      <c r="H25" s="202"/>
      <c r="I25" s="202"/>
      <c r="J25" s="202"/>
      <c r="K25" s="202"/>
      <c r="L25" s="202"/>
      <c r="M25" s="202"/>
      <c r="N25" s="202"/>
      <c r="O25" s="202"/>
      <c r="P25" s="202"/>
      <c r="Q25" s="202"/>
      <c r="R25" s="202"/>
      <c r="S25" s="202"/>
      <c r="T25" s="202"/>
      <c r="U25" s="202"/>
      <c r="V25" s="202"/>
      <c r="W25" s="202"/>
      <c r="X25" s="200" t="str">
        <f t="shared" si="1"/>
        <v/>
      </c>
      <c r="Y25" s="200"/>
      <c r="Z25" s="200"/>
      <c r="AA25" s="200"/>
      <c r="AB25" s="200"/>
      <c r="AC25" s="200"/>
      <c r="AD25" s="201">
        <f>基本!$F$36</f>
        <v>0</v>
      </c>
      <c r="AE25" s="201"/>
      <c r="AF25" s="201"/>
      <c r="AG25" s="201"/>
      <c r="AH25" s="201"/>
      <c r="AI25" s="201"/>
    </row>
    <row r="26" spans="1:35">
      <c r="A26" s="1">
        <f t="shared" si="0"/>
        <v>1</v>
      </c>
      <c r="C26" s="202" t="str">
        <f>基本!$A$37</f>
        <v>トップスポーツクラブ強化事業</v>
      </c>
      <c r="D26" s="202"/>
      <c r="E26" s="202"/>
      <c r="F26" s="202"/>
      <c r="G26" s="202"/>
      <c r="H26" s="202"/>
      <c r="I26" s="202"/>
      <c r="J26" s="202"/>
      <c r="K26" s="202"/>
      <c r="L26" s="202"/>
      <c r="M26" s="202"/>
      <c r="N26" s="202"/>
      <c r="O26" s="202"/>
      <c r="P26" s="202"/>
      <c r="Q26" s="202"/>
      <c r="R26" s="202"/>
      <c r="S26" s="202"/>
      <c r="T26" s="202"/>
      <c r="U26" s="202"/>
      <c r="V26" s="202"/>
      <c r="W26" s="202"/>
      <c r="X26" s="200" t="str">
        <f t="shared" si="1"/>
        <v/>
      </c>
      <c r="Y26" s="200"/>
      <c r="Z26" s="200"/>
      <c r="AA26" s="200"/>
      <c r="AB26" s="200"/>
      <c r="AC26" s="200"/>
      <c r="AD26" s="201">
        <f>基本!$F$37</f>
        <v>0</v>
      </c>
      <c r="AE26" s="201"/>
      <c r="AF26" s="201"/>
      <c r="AG26" s="201"/>
      <c r="AH26" s="201"/>
      <c r="AI26" s="201"/>
    </row>
    <row r="27" spans="1:35">
      <c r="A27" s="1">
        <f t="shared" si="0"/>
        <v>1</v>
      </c>
      <c r="C27" s="202" t="str">
        <f>基本!$A$38</f>
        <v>山口次世代コーチャーズ育成事業</v>
      </c>
      <c r="D27" s="202"/>
      <c r="E27" s="202"/>
      <c r="F27" s="202"/>
      <c r="G27" s="202"/>
      <c r="H27" s="202"/>
      <c r="I27" s="202"/>
      <c r="J27" s="202"/>
      <c r="K27" s="202"/>
      <c r="L27" s="202"/>
      <c r="M27" s="202"/>
      <c r="N27" s="202"/>
      <c r="O27" s="202"/>
      <c r="P27" s="202"/>
      <c r="Q27" s="202"/>
      <c r="R27" s="202"/>
      <c r="S27" s="202"/>
      <c r="T27" s="202"/>
      <c r="U27" s="202"/>
      <c r="V27" s="202"/>
      <c r="W27" s="202"/>
      <c r="X27" s="200" t="str">
        <f t="shared" si="1"/>
        <v/>
      </c>
      <c r="Y27" s="200"/>
      <c r="Z27" s="200"/>
      <c r="AA27" s="200"/>
      <c r="AB27" s="200"/>
      <c r="AC27" s="200"/>
      <c r="AD27" s="201">
        <f>基本!$F$38</f>
        <v>0</v>
      </c>
      <c r="AE27" s="201"/>
      <c r="AF27" s="201"/>
      <c r="AG27" s="201"/>
      <c r="AH27" s="201"/>
      <c r="AI27" s="201"/>
    </row>
    <row r="28" spans="1:35">
      <c r="A28" s="1">
        <f t="shared" si="0"/>
        <v>1</v>
      </c>
      <c r="C28" s="202" t="str">
        <f>基本!$A$39</f>
        <v>やまぐち未来アスリート育成事業</v>
      </c>
      <c r="D28" s="202"/>
      <c r="E28" s="202"/>
      <c r="F28" s="202"/>
      <c r="G28" s="202"/>
      <c r="H28" s="202"/>
      <c r="I28" s="202"/>
      <c r="J28" s="202"/>
      <c r="K28" s="202"/>
      <c r="L28" s="202"/>
      <c r="M28" s="202"/>
      <c r="N28" s="202"/>
      <c r="O28" s="202"/>
      <c r="P28" s="202"/>
      <c r="Q28" s="202"/>
      <c r="R28" s="202"/>
      <c r="S28" s="202"/>
      <c r="T28" s="202"/>
      <c r="U28" s="202"/>
      <c r="V28" s="202"/>
      <c r="W28" s="202"/>
      <c r="X28" s="200" t="str">
        <f t="shared" ref="X28" si="2">IF(AD28=0,"","○")</f>
        <v/>
      </c>
      <c r="Y28" s="200"/>
      <c r="Z28" s="200"/>
      <c r="AA28" s="200"/>
      <c r="AB28" s="200"/>
      <c r="AC28" s="200"/>
      <c r="AD28" s="201">
        <f>基本!$F$39</f>
        <v>0</v>
      </c>
      <c r="AE28" s="201"/>
      <c r="AF28" s="201"/>
      <c r="AG28" s="201"/>
      <c r="AH28" s="201"/>
      <c r="AI28" s="201"/>
    </row>
    <row r="29" spans="1:35" ht="15" thickBot="1">
      <c r="A29" s="1">
        <f t="shared" si="0"/>
        <v>1</v>
      </c>
      <c r="C29" s="209" t="str">
        <f>基本!$A$40</f>
        <v>トップアスリート等を活用した魅力発信事業</v>
      </c>
      <c r="D29" s="209"/>
      <c r="E29" s="209"/>
      <c r="F29" s="209"/>
      <c r="G29" s="209"/>
      <c r="H29" s="209"/>
      <c r="I29" s="209"/>
      <c r="J29" s="209"/>
      <c r="K29" s="209"/>
      <c r="L29" s="209"/>
      <c r="M29" s="209"/>
      <c r="N29" s="209"/>
      <c r="O29" s="209"/>
      <c r="P29" s="209"/>
      <c r="Q29" s="209"/>
      <c r="R29" s="209"/>
      <c r="S29" s="209"/>
      <c r="T29" s="209"/>
      <c r="U29" s="209"/>
      <c r="V29" s="209"/>
      <c r="W29" s="209"/>
      <c r="X29" s="210" t="str">
        <f t="shared" si="1"/>
        <v/>
      </c>
      <c r="Y29" s="210"/>
      <c r="Z29" s="210"/>
      <c r="AA29" s="210"/>
      <c r="AB29" s="210"/>
      <c r="AC29" s="210"/>
      <c r="AD29" s="211">
        <f>基本!$F$40</f>
        <v>0</v>
      </c>
      <c r="AE29" s="211"/>
      <c r="AF29" s="211"/>
      <c r="AG29" s="211"/>
      <c r="AH29" s="211"/>
      <c r="AI29" s="211"/>
    </row>
    <row r="30" spans="1:35" ht="15" thickTop="1">
      <c r="A30" s="1">
        <f t="shared" si="0"/>
        <v>1</v>
      </c>
      <c r="C30" s="213" t="s">
        <v>36</v>
      </c>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2">
        <f>SUM(AD23:AI29)</f>
        <v>0</v>
      </c>
      <c r="AE30" s="212"/>
      <c r="AF30" s="212"/>
      <c r="AG30" s="212"/>
      <c r="AH30" s="212"/>
      <c r="AI30" s="212"/>
    </row>
    <row r="31" spans="1:35">
      <c r="A31" s="1">
        <f t="shared" si="0"/>
        <v>1</v>
      </c>
    </row>
    <row r="32" spans="1:35">
      <c r="A32" s="1">
        <f t="shared" si="0"/>
        <v>1</v>
      </c>
      <c r="B32" s="195" t="s">
        <v>233</v>
      </c>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row>
    <row r="33" spans="1:35">
      <c r="A33" s="1">
        <f t="shared" si="0"/>
        <v>1</v>
      </c>
      <c r="C33" s="198" t="s">
        <v>248</v>
      </c>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row>
    <row r="34" spans="1:35">
      <c r="A34" s="1">
        <f t="shared" si="0"/>
        <v>1</v>
      </c>
      <c r="C34" s="198" t="s">
        <v>249</v>
      </c>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row>
    <row r="35" spans="1:35">
      <c r="A35" s="1">
        <f t="shared" si="0"/>
        <v>1</v>
      </c>
      <c r="C35" s="198" t="s">
        <v>250</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row>
    <row r="36" spans="1:35">
      <c r="A36" s="1">
        <f t="shared" si="0"/>
        <v>1</v>
      </c>
    </row>
    <row r="37" spans="1:35">
      <c r="A37" s="1">
        <f t="shared" si="0"/>
        <v>1</v>
      </c>
    </row>
    <row r="38" spans="1:35">
      <c r="A38" s="1">
        <f t="shared" si="0"/>
        <v>1</v>
      </c>
    </row>
    <row r="39" spans="1:35">
      <c r="A39" s="1">
        <f t="shared" si="0"/>
        <v>1</v>
      </c>
    </row>
    <row r="40" spans="1:35">
      <c r="A40" s="1">
        <f t="shared" si="0"/>
        <v>1</v>
      </c>
    </row>
    <row r="41" spans="1:35">
      <c r="A41" s="1">
        <f t="shared" si="0"/>
        <v>1</v>
      </c>
    </row>
    <row r="42" spans="1:35">
      <c r="A42" s="1">
        <f t="shared" si="0"/>
        <v>1</v>
      </c>
    </row>
    <row r="43" spans="1:35">
      <c r="A43" s="1">
        <f t="shared" si="0"/>
        <v>1</v>
      </c>
    </row>
    <row r="44" spans="1:35">
      <c r="A44" s="1">
        <f t="shared" si="0"/>
        <v>1</v>
      </c>
    </row>
    <row r="45" spans="1:35">
      <c r="A45" s="1">
        <f t="shared" si="0"/>
        <v>1</v>
      </c>
    </row>
    <row r="46" spans="1:35">
      <c r="A46" s="1">
        <f t="shared" si="0"/>
        <v>1</v>
      </c>
    </row>
    <row r="47" spans="1:35">
      <c r="A47" s="1">
        <f t="shared" si="0"/>
        <v>1</v>
      </c>
    </row>
    <row r="48" spans="1:35">
      <c r="A48" s="1">
        <f t="shared" si="0"/>
        <v>1</v>
      </c>
    </row>
    <row r="49" spans="1:35">
      <c r="A49" s="1">
        <f t="shared" si="0"/>
        <v>1</v>
      </c>
    </row>
    <row r="50" spans="1:35">
      <c r="A50" s="1">
        <f t="shared" si="0"/>
        <v>1</v>
      </c>
    </row>
    <row r="51" spans="1:35">
      <c r="A51" s="1">
        <f t="shared" si="0"/>
        <v>1</v>
      </c>
    </row>
    <row r="52" spans="1:35">
      <c r="A52" s="1">
        <f t="shared" si="0"/>
        <v>1</v>
      </c>
    </row>
    <row r="53" spans="1:35">
      <c r="A53" s="1">
        <f>IF(基本!$B$24="変更交付申請",1,0)</f>
        <v>0</v>
      </c>
      <c r="B53" s="198" t="s">
        <v>222</v>
      </c>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row>
    <row r="54" spans="1:35">
      <c r="A54" s="1">
        <f>A53</f>
        <v>0</v>
      </c>
      <c r="B54" s="198" t="s">
        <v>236</v>
      </c>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row>
    <row r="55" spans="1:35">
      <c r="A55" s="1">
        <f t="shared" ref="A55:A103" si="3">A54</f>
        <v>0</v>
      </c>
      <c r="V55" s="197" t="str">
        <f>IF(基本!$H$25="","",基本!$H$25)</f>
        <v/>
      </c>
      <c r="W55" s="197"/>
      <c r="X55" s="197"/>
      <c r="Y55" s="197"/>
      <c r="Z55" s="197"/>
      <c r="AA55" s="197"/>
      <c r="AB55" s="197"/>
      <c r="AC55" s="197"/>
      <c r="AD55" s="197"/>
      <c r="AE55" s="197"/>
      <c r="AF55" s="197"/>
      <c r="AG55" s="197"/>
      <c r="AH55" s="197"/>
      <c r="AI55" s="197"/>
    </row>
    <row r="56" spans="1:35">
      <c r="A56" s="1">
        <f t="shared" si="3"/>
        <v>0</v>
      </c>
      <c r="V56" s="197" t="str">
        <f>IF(基本!$H$24="","",基本!$H$24)</f>
        <v>令和７年(2025年)４月１日</v>
      </c>
      <c r="W56" s="197"/>
      <c r="X56" s="197"/>
      <c r="Y56" s="197"/>
      <c r="Z56" s="197"/>
      <c r="AA56" s="197"/>
      <c r="AB56" s="197"/>
      <c r="AC56" s="197"/>
      <c r="AD56" s="197"/>
      <c r="AE56" s="197"/>
      <c r="AF56" s="197"/>
      <c r="AG56" s="197"/>
      <c r="AH56" s="197"/>
      <c r="AI56" s="197"/>
    </row>
    <row r="57" spans="1:35">
      <c r="A57" s="1">
        <f t="shared" si="3"/>
        <v>0</v>
      </c>
    </row>
    <row r="58" spans="1:35">
      <c r="A58" s="1">
        <f t="shared" si="3"/>
        <v>0</v>
      </c>
      <c r="B58" s="198" t="s">
        <v>224</v>
      </c>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row>
    <row r="59" spans="1:35">
      <c r="A59" s="1">
        <f t="shared" si="3"/>
        <v>0</v>
      </c>
    </row>
    <row r="60" spans="1:35">
      <c r="A60" s="1">
        <f t="shared" si="3"/>
        <v>0</v>
      </c>
      <c r="Q60" s="197" t="s">
        <v>7</v>
      </c>
      <c r="R60" s="197"/>
      <c r="S60" s="197"/>
      <c r="T60" s="197"/>
      <c r="V60" s="199" t="str">
        <f>IF(基本!$B$6="","",基本!$B$6)</f>
        <v/>
      </c>
      <c r="W60" s="199"/>
      <c r="X60" s="199"/>
      <c r="Y60" s="199"/>
      <c r="Z60" s="199"/>
      <c r="AA60" s="199"/>
      <c r="AB60" s="199"/>
      <c r="AC60" s="199"/>
      <c r="AD60" s="199"/>
      <c r="AE60" s="199"/>
      <c r="AF60" s="199"/>
      <c r="AG60" s="199"/>
      <c r="AH60" s="199"/>
      <c r="AI60" s="199"/>
    </row>
    <row r="61" spans="1:35">
      <c r="A61" s="1">
        <f t="shared" si="3"/>
        <v>0</v>
      </c>
      <c r="Q61" s="197" t="s">
        <v>225</v>
      </c>
      <c r="R61" s="197"/>
      <c r="S61" s="197"/>
      <c r="T61" s="197"/>
      <c r="V61" s="199" t="str">
        <f>IF(基本!$B$7="","",基本!$B$7)</f>
        <v/>
      </c>
      <c r="W61" s="199"/>
      <c r="X61" s="199"/>
      <c r="Y61" s="199"/>
      <c r="Z61" s="199"/>
      <c r="AA61" s="199"/>
      <c r="AB61" s="199"/>
      <c r="AC61" s="199"/>
      <c r="AD61" s="199"/>
      <c r="AE61" s="199"/>
      <c r="AF61" s="199"/>
      <c r="AG61" s="199"/>
      <c r="AH61" s="199"/>
      <c r="AI61" s="199"/>
    </row>
    <row r="62" spans="1:35">
      <c r="A62" s="1">
        <f t="shared" si="3"/>
        <v>0</v>
      </c>
      <c r="Q62" s="197" t="s">
        <v>226</v>
      </c>
      <c r="R62" s="197"/>
      <c r="S62" s="197"/>
      <c r="T62" s="197"/>
      <c r="V62" s="199" t="str">
        <f>IF(基本!$B$8="","",CONCATENATE("　",基本!$B$8,"　　",基本!$F$8))</f>
        <v/>
      </c>
      <c r="W62" s="199"/>
      <c r="X62" s="199"/>
      <c r="Y62" s="199"/>
      <c r="Z62" s="199"/>
      <c r="AA62" s="199"/>
      <c r="AB62" s="199"/>
      <c r="AC62" s="199"/>
      <c r="AD62" s="199"/>
      <c r="AE62" s="199"/>
      <c r="AF62" s="199"/>
      <c r="AG62" s="199"/>
      <c r="AH62" s="199"/>
      <c r="AI62" s="199"/>
    </row>
    <row r="63" spans="1:35">
      <c r="A63" s="1">
        <f t="shared" si="3"/>
        <v>0</v>
      </c>
    </row>
    <row r="64" spans="1:35">
      <c r="A64" s="1">
        <f t="shared" si="3"/>
        <v>0</v>
      </c>
      <c r="B64" s="192" t="str">
        <f>CONCATENATE(基本!$D$3,"年度公益財団法人山口県スポーツ協会競技スポーツ推進事業費補助金変更交付申請書")</f>
        <v>令和７年度公益財団法人山口県スポーツ協会競技スポーツ推進事業費補助金変更交付申請書</v>
      </c>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row>
    <row r="65" spans="1:35">
      <c r="A65" s="1">
        <f t="shared" si="3"/>
        <v>0</v>
      </c>
    </row>
    <row r="66" spans="1:35">
      <c r="A66" s="1">
        <f t="shared" si="3"/>
        <v>0</v>
      </c>
      <c r="B66" s="193" t="str">
        <f>CONCATENATE("　",基本!$H$32,"付",基本!$H$33,"で交付決定通知のあった",基本!$D$3,"年度公益財団法人山口県スポーツ協会競技スポーツ推進事業費補助金について、下記のとおり変更したいので、公益財団法人山口県スポーツ協会競技スポーツ補助金交付要綱第６条の規定に基づき申請します。")</f>
        <v>　令和７年(2025年)４月１日付令７山スポ協第　　　号で交付決定通知のあった令和７年度公益財団法人山口県スポーツ協会競技スポーツ推進事業費補助金について、下記のとおり変更したいので、公益財団法人山口県スポーツ協会競技スポーツ補助金交付要綱第６条の規定に基づき申請します。</v>
      </c>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row>
    <row r="67" spans="1:35">
      <c r="A67" s="1">
        <f t="shared" si="3"/>
        <v>0</v>
      </c>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row>
    <row r="68" spans="1:35">
      <c r="A68" s="1">
        <f t="shared" si="3"/>
        <v>0</v>
      </c>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row>
    <row r="69" spans="1:35">
      <c r="A69" s="1">
        <f t="shared" si="3"/>
        <v>0</v>
      </c>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row>
    <row r="70" spans="1:35">
      <c r="A70" s="1">
        <f t="shared" si="3"/>
        <v>0</v>
      </c>
    </row>
    <row r="71" spans="1:35">
      <c r="A71" s="1">
        <f t="shared" si="3"/>
        <v>0</v>
      </c>
      <c r="B71" s="194" t="s">
        <v>228</v>
      </c>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row>
    <row r="72" spans="1:35">
      <c r="A72" s="1">
        <f t="shared" si="3"/>
        <v>0</v>
      </c>
      <c r="B72" s="195" t="s">
        <v>237</v>
      </c>
      <c r="C72" s="195"/>
      <c r="D72" s="195"/>
      <c r="E72" s="195"/>
      <c r="F72" s="195"/>
      <c r="G72" s="195"/>
      <c r="H72" s="195"/>
      <c r="I72" s="195"/>
      <c r="J72" s="195"/>
      <c r="K72" s="195"/>
      <c r="L72" s="195"/>
      <c r="M72" s="196">
        <f>AE82</f>
        <v>0</v>
      </c>
      <c r="N72" s="196"/>
      <c r="O72" s="196"/>
      <c r="P72" s="196"/>
      <c r="Q72" s="196"/>
      <c r="R72" s="195" t="s">
        <v>230</v>
      </c>
      <c r="S72" s="195"/>
      <c r="T72" s="195"/>
      <c r="U72" s="195"/>
      <c r="V72" s="195"/>
      <c r="W72" s="195"/>
      <c r="X72" s="195"/>
      <c r="Y72" s="195"/>
      <c r="Z72" s="195"/>
      <c r="AA72" s="195"/>
      <c r="AB72" s="195"/>
      <c r="AC72" s="195"/>
      <c r="AD72" s="195"/>
      <c r="AE72" s="195"/>
      <c r="AF72" s="195"/>
      <c r="AG72" s="195"/>
      <c r="AH72" s="195"/>
      <c r="AI72" s="195"/>
    </row>
    <row r="73" spans="1:35">
      <c r="A73" s="1">
        <f t="shared" si="3"/>
        <v>0</v>
      </c>
      <c r="C73" s="208" t="s">
        <v>247</v>
      </c>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row>
    <row r="74" spans="1:35">
      <c r="A74" s="1">
        <f t="shared" si="3"/>
        <v>0</v>
      </c>
      <c r="C74" s="223" t="s">
        <v>35</v>
      </c>
      <c r="D74" s="224"/>
      <c r="E74" s="224"/>
      <c r="F74" s="224"/>
      <c r="G74" s="224"/>
      <c r="H74" s="224"/>
      <c r="I74" s="224"/>
      <c r="J74" s="224"/>
      <c r="K74" s="224"/>
      <c r="L74" s="224"/>
      <c r="M74" s="224"/>
      <c r="N74" s="224"/>
      <c r="O74" s="224"/>
      <c r="P74" s="224"/>
      <c r="Q74" s="224"/>
      <c r="R74" s="224"/>
      <c r="S74" s="224"/>
      <c r="T74" s="225"/>
      <c r="U74" s="220" t="s">
        <v>235</v>
      </c>
      <c r="V74" s="221"/>
      <c r="W74" s="221"/>
      <c r="X74" s="221"/>
      <c r="Y74" s="222"/>
      <c r="Z74" s="223" t="s">
        <v>234</v>
      </c>
      <c r="AA74" s="224"/>
      <c r="AB74" s="224"/>
      <c r="AC74" s="224"/>
      <c r="AD74" s="225"/>
      <c r="AE74" s="220" t="s">
        <v>232</v>
      </c>
      <c r="AF74" s="221"/>
      <c r="AG74" s="221"/>
      <c r="AH74" s="221"/>
      <c r="AI74" s="222"/>
    </row>
    <row r="75" spans="1:35">
      <c r="A75" s="1">
        <f t="shared" si="3"/>
        <v>0</v>
      </c>
      <c r="C75" s="242" t="str">
        <f>$C$23</f>
        <v>チームやまぐちパワーアップ事業</v>
      </c>
      <c r="D75" s="243"/>
      <c r="E75" s="243"/>
      <c r="F75" s="243"/>
      <c r="G75" s="243"/>
      <c r="H75" s="243"/>
      <c r="I75" s="243"/>
      <c r="J75" s="243"/>
      <c r="K75" s="243"/>
      <c r="L75" s="243"/>
      <c r="M75" s="243"/>
      <c r="N75" s="243"/>
      <c r="O75" s="243"/>
      <c r="P75" s="243"/>
      <c r="Q75" s="243"/>
      <c r="R75" s="243"/>
      <c r="S75" s="243"/>
      <c r="T75" s="244"/>
      <c r="U75" s="214">
        <f>基本!$E$34</f>
        <v>0</v>
      </c>
      <c r="V75" s="215"/>
      <c r="W75" s="215"/>
      <c r="X75" s="215"/>
      <c r="Y75" s="216"/>
      <c r="Z75" s="214">
        <f>AE75-U75</f>
        <v>0</v>
      </c>
      <c r="AA75" s="215"/>
      <c r="AB75" s="215"/>
      <c r="AC75" s="215"/>
      <c r="AD75" s="216"/>
      <c r="AE75" s="214">
        <f>基本!$F$34</f>
        <v>0</v>
      </c>
      <c r="AF75" s="215"/>
      <c r="AG75" s="215"/>
      <c r="AH75" s="215"/>
      <c r="AI75" s="216"/>
    </row>
    <row r="76" spans="1:35">
      <c r="A76" s="1">
        <f t="shared" si="3"/>
        <v>0</v>
      </c>
      <c r="C76" s="232" t="str">
        <f>$C$24</f>
        <v>中国ブロック突破・国スポ入賞に向けた強化事業</v>
      </c>
      <c r="D76" s="233"/>
      <c r="E76" s="233"/>
      <c r="F76" s="233"/>
      <c r="G76" s="233"/>
      <c r="H76" s="233"/>
      <c r="I76" s="233"/>
      <c r="J76" s="233"/>
      <c r="K76" s="233"/>
      <c r="L76" s="233"/>
      <c r="M76" s="233"/>
      <c r="N76" s="233"/>
      <c r="O76" s="233"/>
      <c r="P76" s="233"/>
      <c r="Q76" s="233"/>
      <c r="R76" s="233"/>
      <c r="S76" s="233"/>
      <c r="T76" s="234"/>
      <c r="U76" s="217">
        <f>基本!$E$35</f>
        <v>0</v>
      </c>
      <c r="V76" s="218"/>
      <c r="W76" s="218"/>
      <c r="X76" s="218"/>
      <c r="Y76" s="219"/>
      <c r="Z76" s="217">
        <f t="shared" ref="Z76:Z81" si="4">AE76-U76</f>
        <v>0</v>
      </c>
      <c r="AA76" s="218"/>
      <c r="AB76" s="218"/>
      <c r="AC76" s="218"/>
      <c r="AD76" s="219"/>
      <c r="AE76" s="217">
        <f>基本!$F$35</f>
        <v>0</v>
      </c>
      <c r="AF76" s="218"/>
      <c r="AG76" s="218"/>
      <c r="AH76" s="218"/>
      <c r="AI76" s="219"/>
    </row>
    <row r="77" spans="1:35">
      <c r="A77" s="1">
        <f t="shared" si="3"/>
        <v>0</v>
      </c>
      <c r="C77" s="232" t="str">
        <f>$C$25</f>
        <v>強化拠点校強化事業</v>
      </c>
      <c r="D77" s="233"/>
      <c r="E77" s="233"/>
      <c r="F77" s="233"/>
      <c r="G77" s="233"/>
      <c r="H77" s="233"/>
      <c r="I77" s="233"/>
      <c r="J77" s="233"/>
      <c r="K77" s="233"/>
      <c r="L77" s="233"/>
      <c r="M77" s="233"/>
      <c r="N77" s="233"/>
      <c r="O77" s="233"/>
      <c r="P77" s="233"/>
      <c r="Q77" s="233"/>
      <c r="R77" s="233"/>
      <c r="S77" s="233"/>
      <c r="T77" s="234"/>
      <c r="U77" s="217">
        <f>基本!$E$36</f>
        <v>0</v>
      </c>
      <c r="V77" s="218"/>
      <c r="W77" s="218"/>
      <c r="X77" s="218"/>
      <c r="Y77" s="219"/>
      <c r="Z77" s="217">
        <f t="shared" si="4"/>
        <v>0</v>
      </c>
      <c r="AA77" s="218"/>
      <c r="AB77" s="218"/>
      <c r="AC77" s="218"/>
      <c r="AD77" s="219"/>
      <c r="AE77" s="217">
        <f>基本!$F$36</f>
        <v>0</v>
      </c>
      <c r="AF77" s="218"/>
      <c r="AG77" s="218"/>
      <c r="AH77" s="218"/>
      <c r="AI77" s="219"/>
    </row>
    <row r="78" spans="1:35">
      <c r="A78" s="1">
        <f t="shared" si="3"/>
        <v>0</v>
      </c>
      <c r="C78" s="232" t="str">
        <f>$C$26</f>
        <v>トップスポーツクラブ強化事業</v>
      </c>
      <c r="D78" s="233"/>
      <c r="E78" s="233"/>
      <c r="F78" s="233"/>
      <c r="G78" s="233"/>
      <c r="H78" s="233"/>
      <c r="I78" s="233"/>
      <c r="J78" s="233"/>
      <c r="K78" s="233"/>
      <c r="L78" s="233"/>
      <c r="M78" s="233"/>
      <c r="N78" s="233"/>
      <c r="O78" s="233"/>
      <c r="P78" s="233"/>
      <c r="Q78" s="233"/>
      <c r="R78" s="233"/>
      <c r="S78" s="233"/>
      <c r="T78" s="234"/>
      <c r="U78" s="217">
        <f>基本!$E$37</f>
        <v>0</v>
      </c>
      <c r="V78" s="218"/>
      <c r="W78" s="218"/>
      <c r="X78" s="218"/>
      <c r="Y78" s="219"/>
      <c r="Z78" s="217">
        <f t="shared" si="4"/>
        <v>0</v>
      </c>
      <c r="AA78" s="218"/>
      <c r="AB78" s="218"/>
      <c r="AC78" s="218"/>
      <c r="AD78" s="219"/>
      <c r="AE78" s="217">
        <f>基本!$F$37</f>
        <v>0</v>
      </c>
      <c r="AF78" s="218"/>
      <c r="AG78" s="218"/>
      <c r="AH78" s="218"/>
      <c r="AI78" s="219"/>
    </row>
    <row r="79" spans="1:35">
      <c r="A79" s="1">
        <f t="shared" si="3"/>
        <v>0</v>
      </c>
      <c r="C79" s="232" t="str">
        <f>$C$27</f>
        <v>山口次世代コーチャーズ育成事業</v>
      </c>
      <c r="D79" s="233"/>
      <c r="E79" s="233"/>
      <c r="F79" s="233"/>
      <c r="G79" s="233"/>
      <c r="H79" s="233"/>
      <c r="I79" s="233"/>
      <c r="J79" s="233"/>
      <c r="K79" s="233"/>
      <c r="L79" s="233"/>
      <c r="M79" s="233"/>
      <c r="N79" s="233"/>
      <c r="O79" s="233"/>
      <c r="P79" s="233"/>
      <c r="Q79" s="233"/>
      <c r="R79" s="233"/>
      <c r="S79" s="233"/>
      <c r="T79" s="234"/>
      <c r="U79" s="217">
        <f>基本!$E$38</f>
        <v>0</v>
      </c>
      <c r="V79" s="218"/>
      <c r="W79" s="218"/>
      <c r="X79" s="218"/>
      <c r="Y79" s="219"/>
      <c r="Z79" s="217">
        <f t="shared" si="4"/>
        <v>0</v>
      </c>
      <c r="AA79" s="218"/>
      <c r="AB79" s="218"/>
      <c r="AC79" s="218"/>
      <c r="AD79" s="219"/>
      <c r="AE79" s="217">
        <f>基本!$F$38</f>
        <v>0</v>
      </c>
      <c r="AF79" s="218"/>
      <c r="AG79" s="218"/>
      <c r="AH79" s="218"/>
      <c r="AI79" s="219"/>
    </row>
    <row r="80" spans="1:35">
      <c r="A80" s="1">
        <f t="shared" si="3"/>
        <v>0</v>
      </c>
      <c r="C80" s="232" t="str">
        <f>$C$28</f>
        <v>やまぐち未来アスリート育成事業</v>
      </c>
      <c r="D80" s="233"/>
      <c r="E80" s="233"/>
      <c r="F80" s="233"/>
      <c r="G80" s="233"/>
      <c r="H80" s="233"/>
      <c r="I80" s="233"/>
      <c r="J80" s="233"/>
      <c r="K80" s="233"/>
      <c r="L80" s="233"/>
      <c r="M80" s="233"/>
      <c r="N80" s="233"/>
      <c r="O80" s="233"/>
      <c r="P80" s="233"/>
      <c r="Q80" s="233"/>
      <c r="R80" s="233"/>
      <c r="S80" s="233"/>
      <c r="T80" s="234"/>
      <c r="U80" s="217">
        <f>基本!$E$39</f>
        <v>0</v>
      </c>
      <c r="V80" s="218"/>
      <c r="W80" s="218"/>
      <c r="X80" s="218"/>
      <c r="Y80" s="219"/>
      <c r="Z80" s="217">
        <f t="shared" ref="Z80" si="5">AE80-U80</f>
        <v>0</v>
      </c>
      <c r="AA80" s="218"/>
      <c r="AB80" s="218"/>
      <c r="AC80" s="218"/>
      <c r="AD80" s="219"/>
      <c r="AE80" s="217">
        <f>基本!$F$39</f>
        <v>0</v>
      </c>
      <c r="AF80" s="218"/>
      <c r="AG80" s="218"/>
      <c r="AH80" s="218"/>
      <c r="AI80" s="219"/>
    </row>
    <row r="81" spans="1:35" ht="15" thickBot="1">
      <c r="A81" s="1">
        <f t="shared" si="3"/>
        <v>0</v>
      </c>
      <c r="C81" s="235" t="str">
        <f>$C$29</f>
        <v>トップアスリート等を活用した魅力発信事業</v>
      </c>
      <c r="D81" s="236"/>
      <c r="E81" s="236"/>
      <c r="F81" s="236"/>
      <c r="G81" s="236"/>
      <c r="H81" s="236"/>
      <c r="I81" s="236"/>
      <c r="J81" s="236"/>
      <c r="K81" s="236"/>
      <c r="L81" s="236"/>
      <c r="M81" s="236"/>
      <c r="N81" s="236"/>
      <c r="O81" s="236"/>
      <c r="P81" s="236"/>
      <c r="Q81" s="236"/>
      <c r="R81" s="236"/>
      <c r="S81" s="236"/>
      <c r="T81" s="237"/>
      <c r="U81" s="229">
        <f>基本!$E$40</f>
        <v>0</v>
      </c>
      <c r="V81" s="230"/>
      <c r="W81" s="230"/>
      <c r="X81" s="230"/>
      <c r="Y81" s="231"/>
      <c r="Z81" s="229">
        <f t="shared" si="4"/>
        <v>0</v>
      </c>
      <c r="AA81" s="230"/>
      <c r="AB81" s="230"/>
      <c r="AC81" s="230"/>
      <c r="AD81" s="231"/>
      <c r="AE81" s="229">
        <f>基本!$F$40</f>
        <v>0</v>
      </c>
      <c r="AF81" s="230"/>
      <c r="AG81" s="230"/>
      <c r="AH81" s="230"/>
      <c r="AI81" s="231"/>
    </row>
    <row r="82" spans="1:35" ht="15" thickTop="1">
      <c r="A82" s="1">
        <f t="shared" si="3"/>
        <v>0</v>
      </c>
      <c r="C82" s="238" t="s">
        <v>36</v>
      </c>
      <c r="D82" s="239"/>
      <c r="E82" s="239"/>
      <c r="F82" s="239"/>
      <c r="G82" s="239"/>
      <c r="H82" s="239"/>
      <c r="I82" s="239"/>
      <c r="J82" s="239"/>
      <c r="K82" s="239"/>
      <c r="L82" s="239"/>
      <c r="M82" s="239"/>
      <c r="N82" s="239"/>
      <c r="O82" s="239"/>
      <c r="P82" s="239"/>
      <c r="Q82" s="239"/>
      <c r="R82" s="239"/>
      <c r="S82" s="239"/>
      <c r="T82" s="240"/>
      <c r="U82" s="226">
        <f>SUM(U75:Y81)</f>
        <v>0</v>
      </c>
      <c r="V82" s="227"/>
      <c r="W82" s="227"/>
      <c r="X82" s="227"/>
      <c r="Y82" s="228"/>
      <c r="Z82" s="226">
        <f>SUM(Z75:AD81)</f>
        <v>0</v>
      </c>
      <c r="AA82" s="227"/>
      <c r="AB82" s="227"/>
      <c r="AC82" s="227"/>
      <c r="AD82" s="228"/>
      <c r="AE82" s="226">
        <f>SUM(AE75:AI81)</f>
        <v>0</v>
      </c>
      <c r="AF82" s="227"/>
      <c r="AG82" s="227"/>
      <c r="AH82" s="227"/>
      <c r="AI82" s="228"/>
    </row>
    <row r="83" spans="1:35">
      <c r="A83" s="1">
        <f t="shared" si="3"/>
        <v>0</v>
      </c>
    </row>
    <row r="84" spans="1:35">
      <c r="A84" s="1">
        <f t="shared" si="3"/>
        <v>0</v>
      </c>
      <c r="B84" s="195" t="s">
        <v>233</v>
      </c>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row>
    <row r="85" spans="1:35">
      <c r="A85" s="1">
        <f t="shared" si="3"/>
        <v>0</v>
      </c>
      <c r="C85" s="198" t="s">
        <v>248</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row>
    <row r="86" spans="1:35">
      <c r="A86" s="1">
        <f t="shared" si="3"/>
        <v>0</v>
      </c>
      <c r="C86" s="198" t="s">
        <v>249</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row>
    <row r="87" spans="1:35">
      <c r="A87" s="1">
        <f t="shared" si="3"/>
        <v>0</v>
      </c>
      <c r="C87" s="198" t="s">
        <v>250</v>
      </c>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row>
    <row r="88" spans="1:35">
      <c r="A88" s="1">
        <f t="shared" si="3"/>
        <v>0</v>
      </c>
    </row>
    <row r="89" spans="1:35">
      <c r="A89" s="1">
        <f t="shared" si="3"/>
        <v>0</v>
      </c>
      <c r="B89" s="195" t="s">
        <v>238</v>
      </c>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row>
    <row r="90" spans="1:35">
      <c r="A90" s="1">
        <f t="shared" si="3"/>
        <v>0</v>
      </c>
      <c r="C90" s="241" t="str">
        <f>IF(基本!$B$26="","","　"&amp;基本!$B$26)</f>
        <v/>
      </c>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row>
    <row r="91" spans="1:35">
      <c r="A91" s="1">
        <f t="shared" si="3"/>
        <v>0</v>
      </c>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row>
    <row r="92" spans="1:35">
      <c r="A92" s="1">
        <f t="shared" si="3"/>
        <v>0</v>
      </c>
    </row>
    <row r="93" spans="1:35">
      <c r="A93" s="1">
        <f t="shared" si="3"/>
        <v>0</v>
      </c>
      <c r="B93" s="195" t="s">
        <v>239</v>
      </c>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row>
    <row r="94" spans="1:35">
      <c r="A94" s="1">
        <f t="shared" si="3"/>
        <v>0</v>
      </c>
      <c r="C94" s="241" t="str">
        <f>IF(基本!$B$28="","","　"&amp;基本!$B$28)</f>
        <v/>
      </c>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row>
    <row r="95" spans="1:35">
      <c r="A95" s="1">
        <f t="shared" si="3"/>
        <v>0</v>
      </c>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row>
    <row r="96" spans="1:35">
      <c r="A96" s="1">
        <f t="shared" si="3"/>
        <v>0</v>
      </c>
    </row>
    <row r="97" spans="1:35">
      <c r="A97" s="1">
        <f t="shared" si="3"/>
        <v>0</v>
      </c>
    </row>
    <row r="98" spans="1:35">
      <c r="A98" s="1">
        <f t="shared" si="3"/>
        <v>0</v>
      </c>
    </row>
    <row r="99" spans="1:35">
      <c r="A99" s="1">
        <f t="shared" si="3"/>
        <v>0</v>
      </c>
    </row>
    <row r="100" spans="1:35">
      <c r="A100" s="1">
        <f t="shared" si="3"/>
        <v>0</v>
      </c>
    </row>
    <row r="101" spans="1:35">
      <c r="A101" s="1">
        <f t="shared" si="3"/>
        <v>0</v>
      </c>
    </row>
    <row r="102" spans="1:35">
      <c r="A102" s="1">
        <f t="shared" si="3"/>
        <v>0</v>
      </c>
    </row>
    <row r="103" spans="1:35">
      <c r="A103" s="1">
        <f t="shared" si="3"/>
        <v>0</v>
      </c>
    </row>
    <row r="104" spans="1:35">
      <c r="A104" s="1">
        <f>IF(基本!$B$24="実績報告",1,0)</f>
        <v>0</v>
      </c>
      <c r="B104" s="198" t="s">
        <v>222</v>
      </c>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row>
    <row r="105" spans="1:35">
      <c r="A105" s="1">
        <f>A104</f>
        <v>0</v>
      </c>
      <c r="B105" s="198" t="s">
        <v>251</v>
      </c>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row>
    <row r="106" spans="1:35">
      <c r="A106" s="1">
        <f t="shared" ref="A106:A154" si="6">A105</f>
        <v>0</v>
      </c>
      <c r="V106" s="197" t="str">
        <f>IF(基本!$H$25="","",基本!$H$25)</f>
        <v/>
      </c>
      <c r="W106" s="197"/>
      <c r="X106" s="197"/>
      <c r="Y106" s="197"/>
      <c r="Z106" s="197"/>
      <c r="AA106" s="197"/>
      <c r="AB106" s="197"/>
      <c r="AC106" s="197"/>
      <c r="AD106" s="197"/>
      <c r="AE106" s="197"/>
      <c r="AF106" s="197"/>
      <c r="AG106" s="197"/>
      <c r="AH106" s="197"/>
      <c r="AI106" s="197"/>
    </row>
    <row r="107" spans="1:35">
      <c r="A107" s="1">
        <f t="shared" si="6"/>
        <v>0</v>
      </c>
      <c r="V107" s="197" t="str">
        <f>IF(基本!$H$24="","",基本!$H$24)</f>
        <v>令和７年(2025年)４月１日</v>
      </c>
      <c r="W107" s="197"/>
      <c r="X107" s="197"/>
      <c r="Y107" s="197"/>
      <c r="Z107" s="197"/>
      <c r="AA107" s="197"/>
      <c r="AB107" s="197"/>
      <c r="AC107" s="197"/>
      <c r="AD107" s="197"/>
      <c r="AE107" s="197"/>
      <c r="AF107" s="197"/>
      <c r="AG107" s="197"/>
      <c r="AH107" s="197"/>
      <c r="AI107" s="197"/>
    </row>
    <row r="108" spans="1:35">
      <c r="A108" s="1">
        <f t="shared" si="6"/>
        <v>0</v>
      </c>
    </row>
    <row r="109" spans="1:35">
      <c r="A109" s="1">
        <f t="shared" si="6"/>
        <v>0</v>
      </c>
      <c r="B109" s="198" t="s">
        <v>224</v>
      </c>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row>
    <row r="110" spans="1:35">
      <c r="A110" s="1">
        <f t="shared" si="6"/>
        <v>0</v>
      </c>
    </row>
    <row r="111" spans="1:35">
      <c r="A111" s="1">
        <f t="shared" si="6"/>
        <v>0</v>
      </c>
      <c r="Q111" s="197" t="s">
        <v>7</v>
      </c>
      <c r="R111" s="197"/>
      <c r="S111" s="197"/>
      <c r="T111" s="197"/>
      <c r="V111" s="199" t="str">
        <f>IF(基本!$B$6="","",基本!$B$6)</f>
        <v/>
      </c>
      <c r="W111" s="199"/>
      <c r="X111" s="199"/>
      <c r="Y111" s="199"/>
      <c r="Z111" s="199"/>
      <c r="AA111" s="199"/>
      <c r="AB111" s="199"/>
      <c r="AC111" s="199"/>
      <c r="AD111" s="199"/>
      <c r="AE111" s="199"/>
      <c r="AF111" s="199"/>
      <c r="AG111" s="199"/>
      <c r="AH111" s="199"/>
      <c r="AI111" s="199"/>
    </row>
    <row r="112" spans="1:35">
      <c r="A112" s="1">
        <f t="shared" si="6"/>
        <v>0</v>
      </c>
      <c r="Q112" s="197" t="s">
        <v>225</v>
      </c>
      <c r="R112" s="197"/>
      <c r="S112" s="197"/>
      <c r="T112" s="197"/>
      <c r="V112" s="199" t="str">
        <f>IF(基本!$B$7="","",基本!$B$7)</f>
        <v/>
      </c>
      <c r="W112" s="199"/>
      <c r="X112" s="199"/>
      <c r="Y112" s="199"/>
      <c r="Z112" s="199"/>
      <c r="AA112" s="199"/>
      <c r="AB112" s="199"/>
      <c r="AC112" s="199"/>
      <c r="AD112" s="199"/>
      <c r="AE112" s="199"/>
      <c r="AF112" s="199"/>
      <c r="AG112" s="199"/>
      <c r="AH112" s="199"/>
      <c r="AI112" s="199"/>
    </row>
    <row r="113" spans="1:35">
      <c r="A113" s="1">
        <f t="shared" si="6"/>
        <v>0</v>
      </c>
      <c r="Q113" s="197" t="s">
        <v>226</v>
      </c>
      <c r="R113" s="197"/>
      <c r="S113" s="197"/>
      <c r="T113" s="197"/>
      <c r="V113" s="199" t="str">
        <f>IF(基本!$B$8="","",CONCATENATE("　",基本!$B$8,"　　",基本!$F$8))</f>
        <v/>
      </c>
      <c r="W113" s="199"/>
      <c r="X113" s="199"/>
      <c r="Y113" s="199"/>
      <c r="Z113" s="199"/>
      <c r="AA113" s="199"/>
      <c r="AB113" s="199"/>
      <c r="AC113" s="199"/>
      <c r="AD113" s="199"/>
      <c r="AE113" s="199"/>
      <c r="AF113" s="199"/>
      <c r="AG113" s="199"/>
      <c r="AH113" s="199"/>
      <c r="AI113" s="199"/>
    </row>
    <row r="114" spans="1:35">
      <c r="A114" s="1">
        <f t="shared" si="6"/>
        <v>0</v>
      </c>
    </row>
    <row r="115" spans="1:35">
      <c r="A115" s="1">
        <f t="shared" si="6"/>
        <v>0</v>
      </c>
      <c r="B115" s="192" t="str">
        <f>CONCATENATE(基本!$D$3,"年度公益財団法人山口県スポーツ協会競技スポーツ推進事業費補助金事業実績報告書")</f>
        <v>令和７年度公益財団法人山口県スポーツ協会競技スポーツ推進事業費補助金事業実績報告書</v>
      </c>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row>
    <row r="116" spans="1:35">
      <c r="A116" s="1">
        <f t="shared" si="6"/>
        <v>0</v>
      </c>
    </row>
    <row r="117" spans="1:35">
      <c r="A117" s="1">
        <f t="shared" si="6"/>
        <v>0</v>
      </c>
      <c r="B117" s="193" t="str">
        <f>CONCATENATE("　",基本!$H$32,"付",基本!$H$33,"で交付決定を受けた",基本!$D$3,"年度公益財団法人山口県スポーツ協会競技スポーツ推進事業費補助金に係る事業実績について、下記のとおり関係書類を添えて報告します。")</f>
        <v>　令和７年(2025年)４月１日付令７山スポ協第　　　号で交付決定を受けた令和７年度公益財団法人山口県スポーツ協会競技スポーツ推進事業費補助金に係る事業実績について、下記のとおり関係書類を添えて報告します。</v>
      </c>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row>
    <row r="118" spans="1:35">
      <c r="A118" s="1">
        <f t="shared" si="6"/>
        <v>0</v>
      </c>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row>
    <row r="119" spans="1:35">
      <c r="A119" s="1">
        <f t="shared" si="6"/>
        <v>0</v>
      </c>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row>
    <row r="120" spans="1:35">
      <c r="A120" s="1">
        <f t="shared" si="6"/>
        <v>0</v>
      </c>
    </row>
    <row r="121" spans="1:35">
      <c r="A121" s="1">
        <f t="shared" si="6"/>
        <v>0</v>
      </c>
      <c r="B121" s="194" t="s">
        <v>228</v>
      </c>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row>
    <row r="122" spans="1:35">
      <c r="A122" s="1">
        <f t="shared" si="6"/>
        <v>0</v>
      </c>
      <c r="B122" s="195" t="s">
        <v>252</v>
      </c>
      <c r="C122" s="195"/>
      <c r="D122" s="195"/>
      <c r="E122" s="195"/>
      <c r="F122" s="195"/>
      <c r="G122" s="195"/>
      <c r="H122" s="195"/>
      <c r="I122" s="195"/>
      <c r="J122" s="195"/>
      <c r="K122" s="195"/>
      <c r="L122" s="195"/>
      <c r="M122" s="196">
        <f>AD132</f>
        <v>0</v>
      </c>
      <c r="N122" s="196"/>
      <c r="O122" s="196"/>
      <c r="P122" s="196"/>
      <c r="Q122" s="196"/>
      <c r="R122" s="195" t="s">
        <v>230</v>
      </c>
      <c r="S122" s="195"/>
      <c r="T122" s="195"/>
      <c r="U122" s="195"/>
      <c r="V122" s="195"/>
      <c r="W122" s="195"/>
      <c r="X122" s="195"/>
      <c r="Y122" s="195"/>
      <c r="Z122" s="195"/>
      <c r="AA122" s="195"/>
      <c r="AB122" s="195"/>
      <c r="AC122" s="195"/>
      <c r="AD122" s="195"/>
      <c r="AE122" s="195"/>
      <c r="AF122" s="195"/>
      <c r="AG122" s="195"/>
      <c r="AH122" s="195"/>
      <c r="AI122" s="195"/>
    </row>
    <row r="123" spans="1:35">
      <c r="A123" s="1">
        <f t="shared" si="6"/>
        <v>0</v>
      </c>
      <c r="C123" s="208" t="s">
        <v>247</v>
      </c>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row>
    <row r="124" spans="1:35">
      <c r="A124" s="1">
        <f t="shared" si="6"/>
        <v>0</v>
      </c>
      <c r="C124" s="203" t="s">
        <v>35</v>
      </c>
      <c r="D124" s="203"/>
      <c r="E124" s="203"/>
      <c r="F124" s="203"/>
      <c r="G124" s="203"/>
      <c r="H124" s="203"/>
      <c r="I124" s="203"/>
      <c r="J124" s="203"/>
      <c r="K124" s="203"/>
      <c r="L124" s="203"/>
      <c r="M124" s="203"/>
      <c r="N124" s="203"/>
      <c r="O124" s="203"/>
      <c r="P124" s="203"/>
      <c r="Q124" s="203"/>
      <c r="R124" s="203"/>
      <c r="S124" s="203"/>
      <c r="T124" s="203"/>
      <c r="U124" s="203"/>
      <c r="V124" s="203"/>
      <c r="W124" s="203"/>
      <c r="X124" s="203" t="s">
        <v>253</v>
      </c>
      <c r="Y124" s="203"/>
      <c r="Z124" s="203"/>
      <c r="AA124" s="203"/>
      <c r="AB124" s="203"/>
      <c r="AC124" s="203"/>
      <c r="AD124" s="203" t="s">
        <v>232</v>
      </c>
      <c r="AE124" s="203"/>
      <c r="AF124" s="203"/>
      <c r="AG124" s="203"/>
      <c r="AH124" s="203"/>
      <c r="AI124" s="203"/>
    </row>
    <row r="125" spans="1:35">
      <c r="A125" s="1">
        <f t="shared" si="6"/>
        <v>0</v>
      </c>
      <c r="C125" s="204" t="str">
        <f>基本!$A$34</f>
        <v>チームやまぐちパワーアップ事業</v>
      </c>
      <c r="D125" s="204"/>
      <c r="E125" s="204"/>
      <c r="F125" s="204"/>
      <c r="G125" s="204"/>
      <c r="H125" s="204"/>
      <c r="I125" s="204"/>
      <c r="J125" s="204"/>
      <c r="K125" s="204"/>
      <c r="L125" s="204"/>
      <c r="M125" s="204"/>
      <c r="N125" s="204"/>
      <c r="O125" s="204"/>
      <c r="P125" s="204"/>
      <c r="Q125" s="204"/>
      <c r="R125" s="204"/>
      <c r="S125" s="204"/>
      <c r="T125" s="204"/>
      <c r="U125" s="204"/>
      <c r="V125" s="204"/>
      <c r="W125" s="204"/>
      <c r="X125" s="205" t="str">
        <f>IF(AD125=0,"","○")</f>
        <v/>
      </c>
      <c r="Y125" s="205"/>
      <c r="Z125" s="205"/>
      <c r="AA125" s="205"/>
      <c r="AB125" s="205"/>
      <c r="AC125" s="205"/>
      <c r="AD125" s="206">
        <f>基本!$F$34</f>
        <v>0</v>
      </c>
      <c r="AE125" s="206"/>
      <c r="AF125" s="206"/>
      <c r="AG125" s="206"/>
      <c r="AH125" s="206"/>
      <c r="AI125" s="206"/>
    </row>
    <row r="126" spans="1:35">
      <c r="A126" s="1">
        <f t="shared" si="6"/>
        <v>0</v>
      </c>
      <c r="C126" s="202" t="str">
        <f>基本!$A$35</f>
        <v>中国ブロック突破・国スポ入賞に向けた強化事業</v>
      </c>
      <c r="D126" s="202"/>
      <c r="E126" s="202"/>
      <c r="F126" s="202"/>
      <c r="G126" s="202"/>
      <c r="H126" s="202"/>
      <c r="I126" s="202"/>
      <c r="J126" s="202"/>
      <c r="K126" s="202"/>
      <c r="L126" s="202"/>
      <c r="M126" s="202"/>
      <c r="N126" s="202"/>
      <c r="O126" s="202"/>
      <c r="P126" s="202"/>
      <c r="Q126" s="202"/>
      <c r="R126" s="202"/>
      <c r="S126" s="202"/>
      <c r="T126" s="202"/>
      <c r="U126" s="202"/>
      <c r="V126" s="202"/>
      <c r="W126" s="202"/>
      <c r="X126" s="200" t="str">
        <f t="shared" ref="X126:X131" si="7">IF(AD126=0,"","○")</f>
        <v/>
      </c>
      <c r="Y126" s="200"/>
      <c r="Z126" s="200"/>
      <c r="AA126" s="200"/>
      <c r="AB126" s="200"/>
      <c r="AC126" s="200"/>
      <c r="AD126" s="201">
        <f>基本!$F$35</f>
        <v>0</v>
      </c>
      <c r="AE126" s="201"/>
      <c r="AF126" s="201"/>
      <c r="AG126" s="201"/>
      <c r="AH126" s="201"/>
      <c r="AI126" s="201"/>
    </row>
    <row r="127" spans="1:35">
      <c r="A127" s="1">
        <f t="shared" si="6"/>
        <v>0</v>
      </c>
      <c r="C127" s="202" t="str">
        <f>基本!$A$36</f>
        <v>強化拠点校強化事業</v>
      </c>
      <c r="D127" s="202"/>
      <c r="E127" s="202"/>
      <c r="F127" s="202"/>
      <c r="G127" s="202"/>
      <c r="H127" s="202"/>
      <c r="I127" s="202"/>
      <c r="J127" s="202"/>
      <c r="K127" s="202"/>
      <c r="L127" s="202"/>
      <c r="M127" s="202"/>
      <c r="N127" s="202"/>
      <c r="O127" s="202"/>
      <c r="P127" s="202"/>
      <c r="Q127" s="202"/>
      <c r="R127" s="202"/>
      <c r="S127" s="202"/>
      <c r="T127" s="202"/>
      <c r="U127" s="202"/>
      <c r="V127" s="202"/>
      <c r="W127" s="202"/>
      <c r="X127" s="200" t="str">
        <f t="shared" si="7"/>
        <v/>
      </c>
      <c r="Y127" s="200"/>
      <c r="Z127" s="200"/>
      <c r="AA127" s="200"/>
      <c r="AB127" s="200"/>
      <c r="AC127" s="200"/>
      <c r="AD127" s="201">
        <f>基本!$F$36</f>
        <v>0</v>
      </c>
      <c r="AE127" s="201"/>
      <c r="AF127" s="201"/>
      <c r="AG127" s="201"/>
      <c r="AH127" s="201"/>
      <c r="AI127" s="201"/>
    </row>
    <row r="128" spans="1:35">
      <c r="A128" s="1">
        <f t="shared" si="6"/>
        <v>0</v>
      </c>
      <c r="C128" s="202" t="str">
        <f>基本!$A$37</f>
        <v>トップスポーツクラブ強化事業</v>
      </c>
      <c r="D128" s="202"/>
      <c r="E128" s="202"/>
      <c r="F128" s="202"/>
      <c r="G128" s="202"/>
      <c r="H128" s="202"/>
      <c r="I128" s="202"/>
      <c r="J128" s="202"/>
      <c r="K128" s="202"/>
      <c r="L128" s="202"/>
      <c r="M128" s="202"/>
      <c r="N128" s="202"/>
      <c r="O128" s="202"/>
      <c r="P128" s="202"/>
      <c r="Q128" s="202"/>
      <c r="R128" s="202"/>
      <c r="S128" s="202"/>
      <c r="T128" s="202"/>
      <c r="U128" s="202"/>
      <c r="V128" s="202"/>
      <c r="W128" s="202"/>
      <c r="X128" s="200" t="str">
        <f t="shared" si="7"/>
        <v/>
      </c>
      <c r="Y128" s="200"/>
      <c r="Z128" s="200"/>
      <c r="AA128" s="200"/>
      <c r="AB128" s="200"/>
      <c r="AC128" s="200"/>
      <c r="AD128" s="201">
        <f>基本!$F$37</f>
        <v>0</v>
      </c>
      <c r="AE128" s="201"/>
      <c r="AF128" s="201"/>
      <c r="AG128" s="201"/>
      <c r="AH128" s="201"/>
      <c r="AI128" s="201"/>
    </row>
    <row r="129" spans="1:35">
      <c r="A129" s="1">
        <f t="shared" si="6"/>
        <v>0</v>
      </c>
      <c r="C129" s="202" t="str">
        <f>基本!$A$38</f>
        <v>山口次世代コーチャーズ育成事業</v>
      </c>
      <c r="D129" s="202"/>
      <c r="E129" s="202"/>
      <c r="F129" s="202"/>
      <c r="G129" s="202"/>
      <c r="H129" s="202"/>
      <c r="I129" s="202"/>
      <c r="J129" s="202"/>
      <c r="K129" s="202"/>
      <c r="L129" s="202"/>
      <c r="M129" s="202"/>
      <c r="N129" s="202"/>
      <c r="O129" s="202"/>
      <c r="P129" s="202"/>
      <c r="Q129" s="202"/>
      <c r="R129" s="202"/>
      <c r="S129" s="202"/>
      <c r="T129" s="202"/>
      <c r="U129" s="202"/>
      <c r="V129" s="202"/>
      <c r="W129" s="202"/>
      <c r="X129" s="200" t="str">
        <f t="shared" si="7"/>
        <v/>
      </c>
      <c r="Y129" s="200"/>
      <c r="Z129" s="200"/>
      <c r="AA129" s="200"/>
      <c r="AB129" s="200"/>
      <c r="AC129" s="200"/>
      <c r="AD129" s="201">
        <f>基本!$F$38</f>
        <v>0</v>
      </c>
      <c r="AE129" s="201"/>
      <c r="AF129" s="201"/>
      <c r="AG129" s="201"/>
      <c r="AH129" s="201"/>
      <c r="AI129" s="201"/>
    </row>
    <row r="130" spans="1:35">
      <c r="A130" s="1">
        <f t="shared" si="6"/>
        <v>0</v>
      </c>
      <c r="C130" s="202" t="str">
        <f>基本!$A$39</f>
        <v>やまぐち未来アスリート育成事業</v>
      </c>
      <c r="D130" s="202"/>
      <c r="E130" s="202"/>
      <c r="F130" s="202"/>
      <c r="G130" s="202"/>
      <c r="H130" s="202"/>
      <c r="I130" s="202"/>
      <c r="J130" s="202"/>
      <c r="K130" s="202"/>
      <c r="L130" s="202"/>
      <c r="M130" s="202"/>
      <c r="N130" s="202"/>
      <c r="O130" s="202"/>
      <c r="P130" s="202"/>
      <c r="Q130" s="202"/>
      <c r="R130" s="202"/>
      <c r="S130" s="202"/>
      <c r="T130" s="202"/>
      <c r="U130" s="202"/>
      <c r="V130" s="202"/>
      <c r="W130" s="202"/>
      <c r="X130" s="200" t="str">
        <f t="shared" ref="X130" si="8">IF(AD130=0,"","○")</f>
        <v/>
      </c>
      <c r="Y130" s="200"/>
      <c r="Z130" s="200"/>
      <c r="AA130" s="200"/>
      <c r="AB130" s="200"/>
      <c r="AC130" s="200"/>
      <c r="AD130" s="201">
        <f>基本!$F$39</f>
        <v>0</v>
      </c>
      <c r="AE130" s="201"/>
      <c r="AF130" s="201"/>
      <c r="AG130" s="201"/>
      <c r="AH130" s="201"/>
      <c r="AI130" s="201"/>
    </row>
    <row r="131" spans="1:35" ht="15" thickBot="1">
      <c r="A131" s="1">
        <f t="shared" si="6"/>
        <v>0</v>
      </c>
      <c r="C131" s="209" t="str">
        <f>基本!$A$40</f>
        <v>トップアスリート等を活用した魅力発信事業</v>
      </c>
      <c r="D131" s="209"/>
      <c r="E131" s="209"/>
      <c r="F131" s="209"/>
      <c r="G131" s="209"/>
      <c r="H131" s="209"/>
      <c r="I131" s="209"/>
      <c r="J131" s="209"/>
      <c r="K131" s="209"/>
      <c r="L131" s="209"/>
      <c r="M131" s="209"/>
      <c r="N131" s="209"/>
      <c r="O131" s="209"/>
      <c r="P131" s="209"/>
      <c r="Q131" s="209"/>
      <c r="R131" s="209"/>
      <c r="S131" s="209"/>
      <c r="T131" s="209"/>
      <c r="U131" s="209"/>
      <c r="V131" s="209"/>
      <c r="W131" s="209"/>
      <c r="X131" s="210" t="str">
        <f t="shared" si="7"/>
        <v/>
      </c>
      <c r="Y131" s="210"/>
      <c r="Z131" s="210"/>
      <c r="AA131" s="210"/>
      <c r="AB131" s="210"/>
      <c r="AC131" s="210"/>
      <c r="AD131" s="211">
        <f>基本!$F$40</f>
        <v>0</v>
      </c>
      <c r="AE131" s="211"/>
      <c r="AF131" s="211"/>
      <c r="AG131" s="211"/>
      <c r="AH131" s="211"/>
      <c r="AI131" s="211"/>
    </row>
    <row r="132" spans="1:35" ht="15" thickTop="1">
      <c r="A132" s="1">
        <f t="shared" si="6"/>
        <v>0</v>
      </c>
      <c r="C132" s="213" t="s">
        <v>36</v>
      </c>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2">
        <f>SUM(AD125:AI131)</f>
        <v>0</v>
      </c>
      <c r="AE132" s="212"/>
      <c r="AF132" s="212"/>
      <c r="AG132" s="212"/>
      <c r="AH132" s="212"/>
      <c r="AI132" s="212"/>
    </row>
    <row r="133" spans="1:35">
      <c r="A133" s="1">
        <f t="shared" si="6"/>
        <v>0</v>
      </c>
    </row>
    <row r="134" spans="1:35">
      <c r="A134" s="1">
        <f t="shared" si="6"/>
        <v>0</v>
      </c>
      <c r="B134" s="195" t="s">
        <v>233</v>
      </c>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row>
    <row r="135" spans="1:35">
      <c r="A135" s="1">
        <f t="shared" si="6"/>
        <v>0</v>
      </c>
      <c r="C135" s="198" t="s">
        <v>254</v>
      </c>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row>
    <row r="136" spans="1:35">
      <c r="A136" s="1">
        <f t="shared" si="6"/>
        <v>0</v>
      </c>
      <c r="C136" s="198" t="s">
        <v>255</v>
      </c>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row>
    <row r="137" spans="1:35">
      <c r="A137" s="1">
        <f t="shared" si="6"/>
        <v>0</v>
      </c>
      <c r="C137" s="198" t="s">
        <v>250</v>
      </c>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row>
    <row r="138" spans="1:35">
      <c r="A138" s="1">
        <f t="shared" si="6"/>
        <v>0</v>
      </c>
    </row>
    <row r="139" spans="1:35">
      <c r="A139" s="1">
        <f t="shared" si="6"/>
        <v>0</v>
      </c>
    </row>
    <row r="140" spans="1:35">
      <c r="A140" s="1">
        <f t="shared" si="6"/>
        <v>0</v>
      </c>
    </row>
    <row r="141" spans="1:35">
      <c r="A141" s="1">
        <f t="shared" si="6"/>
        <v>0</v>
      </c>
    </row>
    <row r="142" spans="1:35">
      <c r="A142" s="1">
        <f t="shared" si="6"/>
        <v>0</v>
      </c>
    </row>
    <row r="143" spans="1:35">
      <c r="A143" s="1">
        <f t="shared" si="6"/>
        <v>0</v>
      </c>
    </row>
    <row r="144" spans="1:35">
      <c r="A144" s="1">
        <f t="shared" si="6"/>
        <v>0</v>
      </c>
    </row>
    <row r="145" spans="1:35">
      <c r="A145" s="1">
        <f t="shared" si="6"/>
        <v>0</v>
      </c>
    </row>
    <row r="146" spans="1:35">
      <c r="A146" s="1">
        <f t="shared" si="6"/>
        <v>0</v>
      </c>
    </row>
    <row r="147" spans="1:35">
      <c r="A147" s="1">
        <f t="shared" si="6"/>
        <v>0</v>
      </c>
    </row>
    <row r="148" spans="1:35">
      <c r="A148" s="1">
        <f t="shared" si="6"/>
        <v>0</v>
      </c>
    </row>
    <row r="149" spans="1:35">
      <c r="A149" s="1">
        <f t="shared" si="6"/>
        <v>0</v>
      </c>
    </row>
    <row r="150" spans="1:35">
      <c r="A150" s="1">
        <f t="shared" si="6"/>
        <v>0</v>
      </c>
    </row>
    <row r="151" spans="1:35">
      <c r="A151" s="1">
        <f t="shared" si="6"/>
        <v>0</v>
      </c>
    </row>
    <row r="152" spans="1:35">
      <c r="A152" s="1">
        <f t="shared" si="6"/>
        <v>0</v>
      </c>
    </row>
    <row r="153" spans="1:35">
      <c r="A153" s="1">
        <f t="shared" si="6"/>
        <v>0</v>
      </c>
    </row>
    <row r="154" spans="1:35">
      <c r="A154" s="1">
        <f t="shared" si="6"/>
        <v>0</v>
      </c>
    </row>
    <row r="155" spans="1:35">
      <c r="A155" s="1">
        <f>IF(基本!B24="実績報告",0,IF(O161&gt;0,1,0))</f>
        <v>0</v>
      </c>
      <c r="B155" s="198" t="s">
        <v>222</v>
      </c>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row>
    <row r="156" spans="1:35">
      <c r="A156" s="1">
        <f>A155</f>
        <v>0</v>
      </c>
      <c r="B156" s="198" t="s">
        <v>256</v>
      </c>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row>
    <row r="157" spans="1:35">
      <c r="A157" s="1">
        <f t="shared" ref="A157:A205" si="9">A156</f>
        <v>0</v>
      </c>
    </row>
    <row r="158" spans="1:35">
      <c r="A158" s="1">
        <f t="shared" si="9"/>
        <v>0</v>
      </c>
      <c r="B158" s="247" t="s">
        <v>257</v>
      </c>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row>
    <row r="159" spans="1:35">
      <c r="A159" s="1">
        <f t="shared" si="9"/>
        <v>0</v>
      </c>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row>
    <row r="160" spans="1:35">
      <c r="A160" s="1">
        <f t="shared" si="9"/>
        <v>0</v>
      </c>
    </row>
    <row r="161" spans="1:35">
      <c r="A161" s="1">
        <f t="shared" si="9"/>
        <v>0</v>
      </c>
      <c r="B161" s="250" t="s">
        <v>258</v>
      </c>
      <c r="C161" s="250"/>
      <c r="D161" s="250"/>
      <c r="E161" s="250"/>
      <c r="F161" s="250"/>
      <c r="G161" s="250"/>
      <c r="H161" s="250"/>
      <c r="I161" s="250"/>
      <c r="J161" s="250"/>
      <c r="K161" s="250"/>
      <c r="L161" s="250"/>
      <c r="M161" s="250"/>
      <c r="N161" s="250"/>
      <c r="O161" s="248">
        <f>IF(P170="","",P170)</f>
        <v>0</v>
      </c>
      <c r="P161" s="248"/>
      <c r="Q161" s="248"/>
      <c r="R161" s="248"/>
      <c r="S161" s="248"/>
      <c r="T161" s="248"/>
      <c r="U161" s="248"/>
      <c r="V161" s="248"/>
      <c r="W161" s="249" t="s">
        <v>259</v>
      </c>
      <c r="X161" s="249"/>
      <c r="Y161" s="249"/>
      <c r="Z161" s="249"/>
      <c r="AA161" s="249"/>
      <c r="AB161" s="249"/>
      <c r="AC161" s="249"/>
      <c r="AD161" s="249"/>
      <c r="AE161" s="249"/>
      <c r="AF161" s="249"/>
      <c r="AG161" s="249"/>
      <c r="AH161" s="249"/>
      <c r="AI161" s="249"/>
    </row>
    <row r="162" spans="1:35">
      <c r="A162" s="1">
        <f t="shared" si="9"/>
        <v>0</v>
      </c>
      <c r="B162" s="250"/>
      <c r="C162" s="250"/>
      <c r="D162" s="250"/>
      <c r="E162" s="250"/>
      <c r="F162" s="250"/>
      <c r="G162" s="250"/>
      <c r="H162" s="250"/>
      <c r="I162" s="250"/>
      <c r="J162" s="250"/>
      <c r="K162" s="250"/>
      <c r="L162" s="250"/>
      <c r="M162" s="250"/>
      <c r="N162" s="250"/>
      <c r="O162" s="248"/>
      <c r="P162" s="248"/>
      <c r="Q162" s="248"/>
      <c r="R162" s="248"/>
      <c r="S162" s="248"/>
      <c r="T162" s="248"/>
      <c r="U162" s="248"/>
      <c r="V162" s="248"/>
      <c r="W162" s="249"/>
      <c r="X162" s="249"/>
      <c r="Y162" s="249"/>
      <c r="Z162" s="249"/>
      <c r="AA162" s="249"/>
      <c r="AB162" s="249"/>
      <c r="AC162" s="249"/>
      <c r="AD162" s="249"/>
      <c r="AE162" s="249"/>
      <c r="AF162" s="249"/>
      <c r="AG162" s="249"/>
      <c r="AH162" s="249"/>
      <c r="AI162" s="249"/>
    </row>
    <row r="163" spans="1:35">
      <c r="A163" s="1">
        <f t="shared" si="9"/>
        <v>0</v>
      </c>
    </row>
    <row r="164" spans="1:35">
      <c r="A164" s="1">
        <f t="shared" si="9"/>
        <v>0</v>
      </c>
      <c r="B164" s="193" t="str">
        <f>CONCATENATE("　ただし、",基本!$H$32,"付",基本!$H$33,"で交付決定のあった",基本!$D$3,"年度公益財団法人山口県スポーツ協会競技スポーツ推進事業費補助金として")</f>
        <v>　ただし、令和７年(2025年)４月１日付令７山スポ協第　　　号で交付決定のあった令和７年度公益財団法人山口県スポーツ協会競技スポーツ推進事業費補助金として</v>
      </c>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row>
    <row r="165" spans="1:35">
      <c r="A165" s="1">
        <f t="shared" si="9"/>
        <v>0</v>
      </c>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row>
    <row r="166" spans="1:35">
      <c r="A166" s="1">
        <f t="shared" si="9"/>
        <v>0</v>
      </c>
    </row>
    <row r="167" spans="1:35">
      <c r="A167" s="1">
        <f t="shared" si="9"/>
        <v>0</v>
      </c>
      <c r="B167" s="198" t="s">
        <v>246</v>
      </c>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row>
    <row r="168" spans="1:35">
      <c r="A168" s="1">
        <f t="shared" si="9"/>
        <v>0</v>
      </c>
      <c r="B168" s="245" t="s">
        <v>265</v>
      </c>
      <c r="C168" s="245"/>
      <c r="D168" s="245"/>
      <c r="E168" s="245"/>
      <c r="F168" s="245"/>
      <c r="G168" s="245"/>
      <c r="H168" s="245"/>
      <c r="I168" s="246" t="s">
        <v>269</v>
      </c>
      <c r="J168" s="245"/>
      <c r="K168" s="245"/>
      <c r="L168" s="245"/>
      <c r="M168" s="245"/>
      <c r="N168" s="245"/>
      <c r="O168" s="245"/>
      <c r="P168" s="245" t="s">
        <v>266</v>
      </c>
      <c r="Q168" s="245"/>
      <c r="R168" s="245"/>
      <c r="S168" s="245"/>
      <c r="T168" s="245"/>
      <c r="U168" s="245"/>
      <c r="V168" s="245"/>
      <c r="W168" s="245" t="s">
        <v>267</v>
      </c>
      <c r="X168" s="245"/>
      <c r="Y168" s="245"/>
      <c r="Z168" s="245"/>
      <c r="AA168" s="245"/>
      <c r="AB168" s="245"/>
      <c r="AC168" s="245" t="s">
        <v>268</v>
      </c>
      <c r="AD168" s="245"/>
      <c r="AE168" s="245"/>
      <c r="AF168" s="245"/>
      <c r="AG168" s="245"/>
      <c r="AH168" s="245"/>
      <c r="AI168" s="245"/>
    </row>
    <row r="169" spans="1:35">
      <c r="A169" s="1">
        <f t="shared" si="9"/>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row>
    <row r="170" spans="1:35">
      <c r="A170" s="1">
        <f t="shared" si="9"/>
        <v>0</v>
      </c>
      <c r="B170" s="251">
        <f>IF(基本!F41=0,0,基本!F41)</f>
        <v>0</v>
      </c>
      <c r="C170" s="251"/>
      <c r="D170" s="251"/>
      <c r="E170" s="251"/>
      <c r="F170" s="251"/>
      <c r="G170" s="251"/>
      <c r="H170" s="251"/>
      <c r="I170" s="251">
        <f>IF(基本!B24="変更交付申請",IF(基本!E41=0,0,基本!E41),0)</f>
        <v>0</v>
      </c>
      <c r="J170" s="251"/>
      <c r="K170" s="251"/>
      <c r="L170" s="251"/>
      <c r="M170" s="251"/>
      <c r="N170" s="251"/>
      <c r="O170" s="251"/>
      <c r="P170" s="251">
        <f>IF(B170="","",B170-I170)</f>
        <v>0</v>
      </c>
      <c r="Q170" s="251"/>
      <c r="R170" s="251"/>
      <c r="S170" s="251"/>
      <c r="T170" s="251"/>
      <c r="U170" s="251"/>
      <c r="V170" s="251"/>
      <c r="W170" s="252" t="str">
        <f>IF(基本!B24="実績報告","精算払","概算払")</f>
        <v>概算払</v>
      </c>
      <c r="X170" s="252"/>
      <c r="Y170" s="252"/>
      <c r="Z170" s="252"/>
      <c r="AA170" s="252"/>
      <c r="AB170" s="252"/>
      <c r="AC170" s="252"/>
      <c r="AD170" s="252"/>
      <c r="AE170" s="252"/>
      <c r="AF170" s="252"/>
      <c r="AG170" s="252"/>
      <c r="AH170" s="252"/>
      <c r="AI170" s="252"/>
    </row>
    <row r="171" spans="1:35">
      <c r="A171" s="1">
        <f t="shared" si="9"/>
        <v>0</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2"/>
      <c r="X171" s="252"/>
      <c r="Y171" s="252"/>
      <c r="Z171" s="252"/>
      <c r="AA171" s="252"/>
      <c r="AB171" s="252"/>
      <c r="AC171" s="252"/>
      <c r="AD171" s="252"/>
      <c r="AE171" s="252"/>
      <c r="AF171" s="252"/>
      <c r="AG171" s="252"/>
      <c r="AH171" s="252"/>
      <c r="AI171" s="252"/>
    </row>
    <row r="172" spans="1:35">
      <c r="A172" s="1">
        <f t="shared" si="9"/>
        <v>0</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2"/>
      <c r="X172" s="252"/>
      <c r="Y172" s="252"/>
      <c r="Z172" s="252"/>
      <c r="AA172" s="252"/>
      <c r="AB172" s="252"/>
      <c r="AC172" s="252"/>
      <c r="AD172" s="252"/>
      <c r="AE172" s="252"/>
      <c r="AF172" s="252"/>
      <c r="AG172" s="252"/>
      <c r="AH172" s="252"/>
      <c r="AI172" s="252"/>
    </row>
    <row r="173" spans="1:35">
      <c r="A173" s="1">
        <f t="shared" si="9"/>
        <v>0</v>
      </c>
    </row>
    <row r="174" spans="1:35">
      <c r="A174" s="1">
        <f t="shared" si="9"/>
        <v>0</v>
      </c>
      <c r="B174" s="1" t="s">
        <v>260</v>
      </c>
    </row>
    <row r="175" spans="1:35">
      <c r="A175" s="1">
        <f t="shared" si="9"/>
        <v>0</v>
      </c>
    </row>
    <row r="176" spans="1:35">
      <c r="A176" s="1">
        <f t="shared" si="9"/>
        <v>0</v>
      </c>
      <c r="D176" s="194" t="str">
        <f>基本!$B$3</f>
        <v>令和</v>
      </c>
      <c r="E176" s="194"/>
      <c r="F176" s="262"/>
      <c r="G176" s="262"/>
      <c r="H176" s="2" t="s">
        <v>4</v>
      </c>
      <c r="I176" s="262"/>
      <c r="J176" s="262"/>
      <c r="K176" s="2" t="s">
        <v>261</v>
      </c>
      <c r="L176" s="262"/>
      <c r="M176" s="262"/>
      <c r="N176" s="2" t="s">
        <v>262</v>
      </c>
    </row>
    <row r="177" spans="1:35">
      <c r="A177" s="1">
        <f t="shared" si="9"/>
        <v>0</v>
      </c>
    </row>
    <row r="178" spans="1:35">
      <c r="A178" s="1">
        <f t="shared" si="9"/>
        <v>0</v>
      </c>
      <c r="D178" s="198" t="s">
        <v>263</v>
      </c>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row>
    <row r="179" spans="1:35">
      <c r="A179" s="1">
        <f t="shared" si="9"/>
        <v>0</v>
      </c>
      <c r="D179" s="198" t="s">
        <v>264</v>
      </c>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row>
    <row r="180" spans="1:35">
      <c r="A180" s="1">
        <f t="shared" si="9"/>
        <v>0</v>
      </c>
    </row>
    <row r="181" spans="1:35">
      <c r="A181" s="1">
        <f t="shared" si="9"/>
        <v>0</v>
      </c>
    </row>
    <row r="182" spans="1:35">
      <c r="A182" s="1">
        <f t="shared" si="9"/>
        <v>0</v>
      </c>
      <c r="Q182" s="197" t="s">
        <v>7</v>
      </c>
      <c r="R182" s="197"/>
      <c r="S182" s="197"/>
      <c r="T182" s="197"/>
      <c r="V182" s="199" t="str">
        <f>IF(基本!$B$6="","",基本!$B$6)</f>
        <v/>
      </c>
      <c r="W182" s="199"/>
      <c r="X182" s="199"/>
      <c r="Y182" s="199"/>
      <c r="Z182" s="199"/>
      <c r="AA182" s="199"/>
      <c r="AB182" s="199"/>
      <c r="AC182" s="199"/>
      <c r="AD182" s="199"/>
      <c r="AE182" s="199"/>
      <c r="AF182" s="199"/>
      <c r="AG182" s="199"/>
      <c r="AH182" s="199"/>
      <c r="AI182" s="199"/>
    </row>
    <row r="183" spans="1:35">
      <c r="A183" s="1">
        <f t="shared" si="9"/>
        <v>0</v>
      </c>
      <c r="Q183" s="197" t="s">
        <v>225</v>
      </c>
      <c r="R183" s="197"/>
      <c r="S183" s="197"/>
      <c r="T183" s="197"/>
      <c r="V183" s="199" t="str">
        <f>IF(基本!$B$7="","",基本!$B$7)</f>
        <v/>
      </c>
      <c r="W183" s="199"/>
      <c r="X183" s="199"/>
      <c r="Y183" s="199"/>
      <c r="Z183" s="199"/>
      <c r="AA183" s="199"/>
      <c r="AB183" s="199"/>
      <c r="AC183" s="199"/>
      <c r="AD183" s="199"/>
      <c r="AE183" s="199"/>
      <c r="AF183" s="199"/>
      <c r="AG183" s="199"/>
      <c r="AH183" s="199"/>
      <c r="AI183" s="199"/>
    </row>
    <row r="184" spans="1:35">
      <c r="A184" s="1">
        <f t="shared" si="9"/>
        <v>0</v>
      </c>
      <c r="Q184" s="197" t="s">
        <v>226</v>
      </c>
      <c r="R184" s="197"/>
      <c r="S184" s="197"/>
      <c r="T184" s="197"/>
      <c r="V184" s="199" t="str">
        <f>IF(基本!$B$8="","",CONCATENATE("　",基本!$B$8,"　　",基本!$F$8))</f>
        <v/>
      </c>
      <c r="W184" s="199"/>
      <c r="X184" s="199"/>
      <c r="Y184" s="199"/>
      <c r="Z184" s="199"/>
      <c r="AA184" s="199"/>
      <c r="AB184" s="199"/>
      <c r="AC184" s="199"/>
      <c r="AD184" s="199"/>
      <c r="AE184" s="199"/>
      <c r="AF184" s="199"/>
      <c r="AG184" s="199"/>
      <c r="AH184" s="199"/>
      <c r="AI184" s="199"/>
    </row>
    <row r="185" spans="1:35">
      <c r="A185" s="1">
        <f t="shared" si="9"/>
        <v>0</v>
      </c>
    </row>
    <row r="186" spans="1:35">
      <c r="A186" s="1">
        <f t="shared" si="9"/>
        <v>0</v>
      </c>
      <c r="E186" s="260" t="s">
        <v>341</v>
      </c>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row>
    <row r="187" spans="1:35">
      <c r="A187" s="1">
        <f t="shared" si="9"/>
        <v>0</v>
      </c>
      <c r="E187" s="252" t="s">
        <v>16</v>
      </c>
      <c r="F187" s="252"/>
      <c r="G187" s="252"/>
      <c r="H187" s="252"/>
      <c r="I187" s="252"/>
      <c r="J187" s="223" t="str">
        <f>IF(基本!B17="","",基本!B17)</f>
        <v/>
      </c>
      <c r="K187" s="224"/>
      <c r="L187" s="224"/>
      <c r="M187" s="224"/>
      <c r="N187" s="224"/>
      <c r="O187" s="224"/>
      <c r="P187" s="224" t="str">
        <f>基本!D17</f>
        <v>銀行</v>
      </c>
      <c r="Q187" s="224"/>
      <c r="R187" s="224"/>
      <c r="S187" s="224" t="str">
        <f>IF(基本!E17="","",基本!E17)</f>
        <v/>
      </c>
      <c r="T187" s="224"/>
      <c r="U187" s="224"/>
      <c r="V187" s="224"/>
      <c r="W187" s="224"/>
      <c r="X187" s="224"/>
      <c r="Y187" s="258" t="s">
        <v>18</v>
      </c>
      <c r="Z187" s="258"/>
      <c r="AA187" s="259"/>
    </row>
    <row r="188" spans="1:35">
      <c r="A188" s="1">
        <f t="shared" si="9"/>
        <v>0</v>
      </c>
      <c r="E188" s="252"/>
      <c r="F188" s="252"/>
      <c r="G188" s="252"/>
      <c r="H188" s="252"/>
      <c r="I188" s="252"/>
      <c r="J188" s="223"/>
      <c r="K188" s="224"/>
      <c r="L188" s="224"/>
      <c r="M188" s="224"/>
      <c r="N188" s="224"/>
      <c r="O188" s="224"/>
      <c r="P188" s="224"/>
      <c r="Q188" s="224"/>
      <c r="R188" s="224"/>
      <c r="S188" s="224"/>
      <c r="T188" s="224"/>
      <c r="U188" s="224"/>
      <c r="V188" s="224"/>
      <c r="W188" s="224"/>
      <c r="X188" s="224"/>
      <c r="Y188" s="258"/>
      <c r="Z188" s="258"/>
      <c r="AA188" s="259"/>
    </row>
    <row r="189" spans="1:35">
      <c r="A189" s="1">
        <f t="shared" si="9"/>
        <v>0</v>
      </c>
      <c r="E189" s="252" t="s">
        <v>19</v>
      </c>
      <c r="F189" s="252"/>
      <c r="G189" s="252"/>
      <c r="H189" s="252"/>
      <c r="I189" s="252"/>
      <c r="J189" s="252" t="str">
        <f>IF(基本!B18="","",基本!B18)</f>
        <v/>
      </c>
      <c r="K189" s="252"/>
      <c r="L189" s="252"/>
      <c r="M189" s="252"/>
      <c r="N189" s="252"/>
      <c r="O189" s="252" t="s">
        <v>20</v>
      </c>
      <c r="P189" s="252"/>
      <c r="Q189" s="252"/>
      <c r="R189" s="252"/>
      <c r="S189" s="252"/>
      <c r="T189" s="252" t="str">
        <f>IF(基本!E18="","",基本!E18)</f>
        <v/>
      </c>
      <c r="U189" s="252"/>
      <c r="V189" s="252"/>
      <c r="W189" s="252"/>
      <c r="X189" s="252"/>
      <c r="Y189" s="252"/>
      <c r="Z189" s="252"/>
      <c r="AA189" s="252"/>
    </row>
    <row r="190" spans="1:35">
      <c r="A190" s="1">
        <f t="shared" si="9"/>
        <v>0</v>
      </c>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row>
    <row r="191" spans="1:35">
      <c r="A191" s="1">
        <f t="shared" si="9"/>
        <v>0</v>
      </c>
      <c r="E191" s="261" t="s">
        <v>22</v>
      </c>
      <c r="F191" s="261"/>
      <c r="G191" s="261"/>
      <c r="H191" s="261"/>
      <c r="I191" s="261"/>
      <c r="J191" s="255" t="str">
        <f>IF(基本!B19="","",基本!B19)</f>
        <v/>
      </c>
      <c r="K191" s="255"/>
      <c r="L191" s="255"/>
      <c r="M191" s="255"/>
      <c r="N191" s="255"/>
      <c r="O191" s="255"/>
      <c r="P191" s="255"/>
      <c r="Q191" s="255"/>
      <c r="R191" s="255"/>
      <c r="S191" s="255"/>
      <c r="T191" s="255"/>
      <c r="U191" s="255"/>
      <c r="V191" s="255"/>
      <c r="W191" s="255"/>
      <c r="X191" s="255"/>
      <c r="Y191" s="255"/>
      <c r="Z191" s="255"/>
      <c r="AA191" s="255"/>
    </row>
    <row r="192" spans="1:35">
      <c r="A192" s="1">
        <f t="shared" si="9"/>
        <v>0</v>
      </c>
      <c r="E192" s="253" t="s">
        <v>21</v>
      </c>
      <c r="F192" s="253"/>
      <c r="G192" s="253"/>
      <c r="H192" s="253"/>
      <c r="I192" s="253"/>
      <c r="J192" s="256" t="str">
        <f>IF(基本!B20="","",基本!B20)</f>
        <v/>
      </c>
      <c r="K192" s="256"/>
      <c r="L192" s="256"/>
      <c r="M192" s="256"/>
      <c r="N192" s="256"/>
      <c r="O192" s="256"/>
      <c r="P192" s="256"/>
      <c r="Q192" s="256"/>
      <c r="R192" s="256"/>
      <c r="S192" s="256"/>
      <c r="T192" s="256"/>
      <c r="U192" s="256"/>
      <c r="V192" s="256"/>
      <c r="W192" s="256"/>
      <c r="X192" s="256"/>
      <c r="Y192" s="256"/>
      <c r="Z192" s="256"/>
      <c r="AA192" s="256"/>
    </row>
    <row r="193" spans="1:35">
      <c r="A193" s="1">
        <f t="shared" si="9"/>
        <v>0</v>
      </c>
      <c r="E193" s="254"/>
      <c r="F193" s="254"/>
      <c r="G193" s="254"/>
      <c r="H193" s="254"/>
      <c r="I193" s="254"/>
      <c r="J193" s="257"/>
      <c r="K193" s="257"/>
      <c r="L193" s="257"/>
      <c r="M193" s="257"/>
      <c r="N193" s="257"/>
      <c r="O193" s="257"/>
      <c r="P193" s="257"/>
      <c r="Q193" s="257"/>
      <c r="R193" s="257"/>
      <c r="S193" s="257"/>
      <c r="T193" s="257"/>
      <c r="U193" s="257"/>
      <c r="V193" s="257"/>
      <c r="W193" s="257"/>
      <c r="X193" s="257"/>
      <c r="Y193" s="257"/>
      <c r="Z193" s="257"/>
      <c r="AA193" s="257"/>
    </row>
    <row r="194" spans="1:35">
      <c r="A194" s="1">
        <f t="shared" si="9"/>
        <v>0</v>
      </c>
    </row>
    <row r="195" spans="1:35">
      <c r="A195" s="1">
        <f t="shared" si="9"/>
        <v>0</v>
      </c>
    </row>
    <row r="196" spans="1:35">
      <c r="A196" s="1">
        <f t="shared" si="9"/>
        <v>0</v>
      </c>
    </row>
    <row r="197" spans="1:35">
      <c r="A197" s="1">
        <f t="shared" si="9"/>
        <v>0</v>
      </c>
    </row>
    <row r="198" spans="1:35">
      <c r="A198" s="1">
        <f t="shared" si="9"/>
        <v>0</v>
      </c>
    </row>
    <row r="199" spans="1:35">
      <c r="A199" s="1">
        <f t="shared" si="9"/>
        <v>0</v>
      </c>
    </row>
    <row r="200" spans="1:35">
      <c r="A200" s="1">
        <f t="shared" si="9"/>
        <v>0</v>
      </c>
    </row>
    <row r="201" spans="1:35">
      <c r="A201" s="1">
        <f t="shared" si="9"/>
        <v>0</v>
      </c>
    </row>
    <row r="202" spans="1:35">
      <c r="A202" s="1">
        <f t="shared" si="9"/>
        <v>0</v>
      </c>
    </row>
    <row r="203" spans="1:35">
      <c r="A203" s="1">
        <f t="shared" si="9"/>
        <v>0</v>
      </c>
    </row>
    <row r="204" spans="1:35">
      <c r="A204" s="1">
        <f t="shared" si="9"/>
        <v>0</v>
      </c>
    </row>
    <row r="205" spans="1:35">
      <c r="A205" s="1">
        <f t="shared" si="9"/>
        <v>0</v>
      </c>
    </row>
    <row r="206" spans="1:35">
      <c r="A206" s="1">
        <f>IF(A155=0,0,IF(基本!B21="○",1,0))</f>
        <v>0</v>
      </c>
      <c r="B206" s="198" t="s">
        <v>271</v>
      </c>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row>
    <row r="207" spans="1:35">
      <c r="A207" s="1">
        <f>A206</f>
        <v>0</v>
      </c>
    </row>
    <row r="208" spans="1:35">
      <c r="A208" s="1">
        <f t="shared" ref="A208:A256" si="10">A207</f>
        <v>0</v>
      </c>
    </row>
    <row r="209" spans="1:35">
      <c r="A209" s="1">
        <f t="shared" si="10"/>
        <v>0</v>
      </c>
      <c r="B209" s="247" t="s">
        <v>272</v>
      </c>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row>
    <row r="210" spans="1:35">
      <c r="A210" s="1">
        <f t="shared" si="10"/>
        <v>0</v>
      </c>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row>
    <row r="211" spans="1:35">
      <c r="A211" s="1">
        <f t="shared" si="10"/>
        <v>0</v>
      </c>
    </row>
    <row r="212" spans="1:35">
      <c r="A212" s="1">
        <f t="shared" si="10"/>
        <v>0</v>
      </c>
    </row>
    <row r="213" spans="1:35">
      <c r="A213" s="1">
        <f t="shared" si="10"/>
        <v>0</v>
      </c>
      <c r="P213" s="198" t="s">
        <v>275</v>
      </c>
      <c r="Q213" s="198"/>
      <c r="R213" s="198"/>
      <c r="S213" s="198"/>
      <c r="T213" s="198"/>
      <c r="U213" s="198"/>
      <c r="V213" s="198"/>
      <c r="W213" s="198"/>
      <c r="X213" s="198"/>
      <c r="Y213" s="198"/>
      <c r="Z213" s="198"/>
      <c r="AA213" s="198"/>
      <c r="AB213" s="198"/>
      <c r="AC213" s="198"/>
      <c r="AD213" s="198"/>
      <c r="AE213" s="198"/>
      <c r="AF213" s="198"/>
      <c r="AG213" s="198"/>
      <c r="AH213" s="198"/>
      <c r="AI213" s="198"/>
    </row>
    <row r="214" spans="1:35">
      <c r="A214" s="1">
        <f t="shared" si="10"/>
        <v>0</v>
      </c>
    </row>
    <row r="215" spans="1:35">
      <c r="A215" s="1">
        <f t="shared" si="10"/>
        <v>0</v>
      </c>
      <c r="Q215" s="197" t="s">
        <v>273</v>
      </c>
      <c r="R215" s="197"/>
      <c r="S215" s="197"/>
      <c r="T215" s="197"/>
      <c r="V215" s="263"/>
      <c r="W215" s="263"/>
      <c r="X215" s="263"/>
      <c r="Y215" s="263"/>
      <c r="Z215" s="263"/>
      <c r="AA215" s="263"/>
      <c r="AB215" s="263"/>
      <c r="AC215" s="263"/>
      <c r="AD215" s="263"/>
      <c r="AE215" s="263"/>
      <c r="AF215" s="263"/>
      <c r="AG215" s="263"/>
      <c r="AH215" s="263"/>
      <c r="AI215" s="263"/>
    </row>
    <row r="216" spans="1:35">
      <c r="A216" s="1">
        <f t="shared" si="10"/>
        <v>0</v>
      </c>
      <c r="Q216" s="92"/>
      <c r="R216" s="92"/>
      <c r="S216" s="92"/>
      <c r="T216" s="92"/>
      <c r="V216" s="263"/>
      <c r="W216" s="263"/>
      <c r="X216" s="263"/>
      <c r="Y216" s="263"/>
      <c r="Z216" s="263"/>
      <c r="AA216" s="263"/>
      <c r="AB216" s="263"/>
      <c r="AC216" s="263"/>
      <c r="AD216" s="263"/>
      <c r="AE216" s="263"/>
      <c r="AF216" s="263"/>
      <c r="AG216" s="263"/>
      <c r="AH216" s="263"/>
      <c r="AI216" s="263"/>
    </row>
    <row r="217" spans="1:35">
      <c r="A217" s="1">
        <f t="shared" si="10"/>
        <v>0</v>
      </c>
      <c r="Q217" s="92"/>
      <c r="R217" s="92"/>
      <c r="S217" s="92"/>
      <c r="T217" s="92"/>
      <c r="V217" s="263"/>
      <c r="W217" s="263"/>
      <c r="X217" s="263"/>
      <c r="Y217" s="263"/>
      <c r="Z217" s="263"/>
      <c r="AA217" s="263"/>
      <c r="AB217" s="263"/>
      <c r="AC217" s="263"/>
      <c r="AD217" s="263"/>
      <c r="AE217" s="263"/>
      <c r="AF217" s="263"/>
      <c r="AG217" s="263"/>
      <c r="AH217" s="263"/>
      <c r="AI217" s="263"/>
    </row>
    <row r="218" spans="1:35">
      <c r="A218" s="1">
        <f t="shared" si="10"/>
        <v>0</v>
      </c>
      <c r="Q218" s="197" t="s">
        <v>274</v>
      </c>
      <c r="R218" s="197"/>
      <c r="S218" s="197"/>
      <c r="T218" s="197"/>
      <c r="V218" s="263"/>
      <c r="W218" s="263"/>
      <c r="X218" s="263"/>
      <c r="Y218" s="263"/>
      <c r="Z218" s="263"/>
      <c r="AA218" s="263"/>
      <c r="AB218" s="263"/>
      <c r="AC218" s="263"/>
      <c r="AD218" s="263"/>
      <c r="AE218" s="263"/>
      <c r="AF218" s="263"/>
      <c r="AG218" s="263"/>
      <c r="AH218" s="263"/>
      <c r="AI218" s="263"/>
    </row>
    <row r="219" spans="1:35">
      <c r="A219" s="1">
        <f t="shared" si="10"/>
        <v>0</v>
      </c>
      <c r="V219" s="263"/>
      <c r="W219" s="263"/>
      <c r="X219" s="263"/>
      <c r="Y219" s="263"/>
      <c r="Z219" s="263"/>
      <c r="AA219" s="263"/>
      <c r="AB219" s="263"/>
      <c r="AC219" s="263"/>
      <c r="AD219" s="263"/>
      <c r="AE219" s="263"/>
      <c r="AF219" s="263"/>
      <c r="AG219" s="263"/>
      <c r="AH219" s="263"/>
      <c r="AI219" s="263"/>
    </row>
    <row r="220" spans="1:35">
      <c r="A220" s="1">
        <f t="shared" si="10"/>
        <v>0</v>
      </c>
    </row>
    <row r="221" spans="1:35">
      <c r="A221" s="1">
        <f t="shared" si="10"/>
        <v>0</v>
      </c>
    </row>
    <row r="222" spans="1:35">
      <c r="A222" s="1">
        <f t="shared" si="10"/>
        <v>0</v>
      </c>
      <c r="B222" s="193" t="str">
        <f>CONCATENATE("　上記の者を代理人と定め、",基本!$D$3,"年度公益財団法人山口県スポーツ協会競技スポーツ推進事業費補助金受領に関する権限を委任します。")</f>
        <v>　上記の者を代理人と定め、令和７年度公益財団法人山口県スポーツ協会競技スポーツ推進事業費補助金受領に関する権限を委任します。</v>
      </c>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row>
    <row r="223" spans="1:35">
      <c r="A223" s="1">
        <f t="shared" si="10"/>
        <v>0</v>
      </c>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row>
    <row r="224" spans="1:35">
      <c r="A224" s="1">
        <f t="shared" si="10"/>
        <v>0</v>
      </c>
    </row>
    <row r="225" spans="1:36">
      <c r="A225" s="1">
        <f t="shared" si="10"/>
        <v>0</v>
      </c>
    </row>
    <row r="226" spans="1:36">
      <c r="A226" s="1">
        <f t="shared" si="10"/>
        <v>0</v>
      </c>
    </row>
    <row r="227" spans="1:36">
      <c r="A227" s="1">
        <f t="shared" si="10"/>
        <v>0</v>
      </c>
      <c r="D227" s="194" t="str">
        <f>基本!$B$3</f>
        <v>令和</v>
      </c>
      <c r="E227" s="194"/>
      <c r="F227" s="262"/>
      <c r="G227" s="262"/>
      <c r="H227" s="2" t="s">
        <v>4</v>
      </c>
      <c r="I227" s="262"/>
      <c r="J227" s="262"/>
      <c r="K227" s="2" t="s">
        <v>261</v>
      </c>
      <c r="L227" s="262"/>
      <c r="M227" s="262"/>
      <c r="N227" s="2" t="s">
        <v>262</v>
      </c>
    </row>
    <row r="228" spans="1:36">
      <c r="A228" s="1">
        <f t="shared" si="10"/>
        <v>0</v>
      </c>
    </row>
    <row r="229" spans="1:36">
      <c r="A229" s="1">
        <f t="shared" si="10"/>
        <v>0</v>
      </c>
    </row>
    <row r="230" spans="1:36">
      <c r="A230" s="1">
        <f t="shared" si="10"/>
        <v>0</v>
      </c>
    </row>
    <row r="231" spans="1:36">
      <c r="A231" s="1">
        <f t="shared" si="10"/>
        <v>0</v>
      </c>
      <c r="P231" s="198" t="s">
        <v>395</v>
      </c>
      <c r="Q231" s="198"/>
      <c r="R231" s="198"/>
      <c r="S231" s="198"/>
      <c r="T231" s="198"/>
      <c r="U231" s="198"/>
      <c r="V231" s="198"/>
      <c r="W231" s="198"/>
      <c r="X231" s="198"/>
      <c r="Y231" s="198"/>
      <c r="Z231" s="198"/>
      <c r="AA231" s="198"/>
      <c r="AB231" s="198"/>
      <c r="AC231" s="198"/>
      <c r="AD231" s="198"/>
      <c r="AE231" s="198"/>
      <c r="AF231" s="198"/>
      <c r="AG231" s="198"/>
      <c r="AH231" s="198"/>
      <c r="AI231" s="198"/>
    </row>
    <row r="232" spans="1:36">
      <c r="A232" s="1">
        <f t="shared" si="10"/>
        <v>0</v>
      </c>
    </row>
    <row r="233" spans="1:36">
      <c r="A233" s="1">
        <f t="shared" si="10"/>
        <v>0</v>
      </c>
      <c r="Q233" s="197" t="s">
        <v>225</v>
      </c>
      <c r="R233" s="197"/>
      <c r="S233" s="197"/>
      <c r="T233" s="197"/>
      <c r="V233" s="263" t="str">
        <f>IF(基本!B7="","",基本!B7)</f>
        <v/>
      </c>
      <c r="W233" s="263"/>
      <c r="X233" s="263"/>
      <c r="Y233" s="263"/>
      <c r="Z233" s="263"/>
      <c r="AA233" s="263"/>
      <c r="AB233" s="263"/>
      <c r="AC233" s="263"/>
      <c r="AD233" s="263"/>
      <c r="AE233" s="263"/>
      <c r="AF233" s="263"/>
      <c r="AG233" s="263"/>
      <c r="AH233" s="263"/>
      <c r="AI233" s="263"/>
    </row>
    <row r="234" spans="1:36">
      <c r="A234" s="1">
        <f t="shared" si="10"/>
        <v>0</v>
      </c>
      <c r="Q234" s="92"/>
      <c r="R234" s="92"/>
      <c r="S234" s="92"/>
      <c r="T234" s="92"/>
      <c r="V234" s="263"/>
      <c r="W234" s="263"/>
      <c r="X234" s="263"/>
      <c r="Y234" s="263"/>
      <c r="Z234" s="263"/>
      <c r="AA234" s="263"/>
      <c r="AB234" s="263"/>
      <c r="AC234" s="263"/>
      <c r="AD234" s="263"/>
      <c r="AE234" s="263"/>
      <c r="AF234" s="263"/>
      <c r="AG234" s="263"/>
      <c r="AH234" s="263"/>
      <c r="AI234" s="263"/>
    </row>
    <row r="235" spans="1:36">
      <c r="A235" s="1">
        <f t="shared" si="10"/>
        <v>0</v>
      </c>
      <c r="Q235" s="92"/>
      <c r="R235" s="92"/>
      <c r="S235" s="92"/>
      <c r="T235" s="92"/>
      <c r="V235" s="263"/>
      <c r="W235" s="263"/>
      <c r="X235" s="263"/>
      <c r="Y235" s="263"/>
      <c r="Z235" s="263"/>
      <c r="AA235" s="263"/>
      <c r="AB235" s="263"/>
      <c r="AC235" s="263"/>
      <c r="AD235" s="263"/>
      <c r="AE235" s="263"/>
      <c r="AF235" s="263"/>
      <c r="AG235" s="263"/>
      <c r="AH235" s="263"/>
      <c r="AI235" s="263"/>
    </row>
    <row r="236" spans="1:36">
      <c r="A236" s="1">
        <f t="shared" si="10"/>
        <v>0</v>
      </c>
      <c r="Q236" s="197" t="s">
        <v>276</v>
      </c>
      <c r="R236" s="197"/>
      <c r="S236" s="197"/>
      <c r="T236" s="197"/>
      <c r="V236" s="263"/>
      <c r="W236" s="263"/>
      <c r="X236" s="263"/>
      <c r="Y236" s="263"/>
      <c r="Z236" s="263"/>
      <c r="AA236" s="263"/>
      <c r="AB236" s="263"/>
      <c r="AC236" s="263"/>
      <c r="AD236" s="263"/>
      <c r="AE236" s="263"/>
      <c r="AF236" s="263"/>
      <c r="AG236" s="263"/>
      <c r="AH236" s="263"/>
      <c r="AI236" s="263"/>
      <c r="AJ236" s="1" t="s">
        <v>277</v>
      </c>
    </row>
    <row r="237" spans="1:36">
      <c r="A237" s="1">
        <f t="shared" si="10"/>
        <v>0</v>
      </c>
      <c r="V237" s="263"/>
      <c r="W237" s="263"/>
      <c r="X237" s="263"/>
      <c r="Y237" s="263"/>
      <c r="Z237" s="263"/>
      <c r="AA237" s="263"/>
      <c r="AB237" s="263"/>
      <c r="AC237" s="263"/>
      <c r="AD237" s="263"/>
      <c r="AE237" s="263"/>
      <c r="AF237" s="263"/>
      <c r="AG237" s="263"/>
      <c r="AH237" s="263"/>
      <c r="AI237" s="263"/>
    </row>
    <row r="238" spans="1:36">
      <c r="A238" s="1">
        <f t="shared" si="10"/>
        <v>0</v>
      </c>
    </row>
    <row r="239" spans="1:36">
      <c r="A239" s="1">
        <f t="shared" si="10"/>
        <v>0</v>
      </c>
    </row>
    <row r="240" spans="1:36">
      <c r="A240" s="1">
        <f t="shared" si="10"/>
        <v>0</v>
      </c>
    </row>
    <row r="241" spans="1:1">
      <c r="A241" s="1">
        <f t="shared" si="10"/>
        <v>0</v>
      </c>
    </row>
    <row r="242" spans="1:1">
      <c r="A242" s="1">
        <f t="shared" si="10"/>
        <v>0</v>
      </c>
    </row>
    <row r="243" spans="1:1">
      <c r="A243" s="1">
        <f t="shared" si="10"/>
        <v>0</v>
      </c>
    </row>
    <row r="244" spans="1:1">
      <c r="A244" s="1">
        <f t="shared" si="10"/>
        <v>0</v>
      </c>
    </row>
    <row r="245" spans="1:1">
      <c r="A245" s="1">
        <f t="shared" si="10"/>
        <v>0</v>
      </c>
    </row>
    <row r="246" spans="1:1">
      <c r="A246" s="1">
        <f t="shared" si="10"/>
        <v>0</v>
      </c>
    </row>
    <row r="247" spans="1:1">
      <c r="A247" s="1">
        <f t="shared" si="10"/>
        <v>0</v>
      </c>
    </row>
    <row r="248" spans="1:1">
      <c r="A248" s="1">
        <f t="shared" si="10"/>
        <v>0</v>
      </c>
    </row>
    <row r="249" spans="1:1">
      <c r="A249" s="1">
        <f t="shared" si="10"/>
        <v>0</v>
      </c>
    </row>
    <row r="250" spans="1:1">
      <c r="A250" s="1">
        <f t="shared" si="10"/>
        <v>0</v>
      </c>
    </row>
    <row r="251" spans="1:1">
      <c r="A251" s="1">
        <f t="shared" si="10"/>
        <v>0</v>
      </c>
    </row>
    <row r="252" spans="1:1">
      <c r="A252" s="1">
        <f t="shared" si="10"/>
        <v>0</v>
      </c>
    </row>
    <row r="253" spans="1:1">
      <c r="A253" s="1">
        <f t="shared" si="10"/>
        <v>0</v>
      </c>
    </row>
    <row r="254" spans="1:1">
      <c r="A254" s="1">
        <f t="shared" si="10"/>
        <v>0</v>
      </c>
    </row>
    <row r="255" spans="1:1">
      <c r="A255" s="1">
        <f t="shared" si="10"/>
        <v>0</v>
      </c>
    </row>
    <row r="256" spans="1:1">
      <c r="A256" s="1">
        <f t="shared" si="10"/>
        <v>0</v>
      </c>
    </row>
  </sheetData>
  <sheetProtection sheet="1" objects="1" scenarios="1" selectLockedCells="1" autoFilter="0"/>
  <autoFilter ref="A1:AJ256" xr:uid="{62E27572-D04F-41C2-B3F1-77A6575C097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autoFilter>
  <mergeCells count="226">
    <mergeCell ref="V237:AI237"/>
    <mergeCell ref="P231:AI231"/>
    <mergeCell ref="Q233:T233"/>
    <mergeCell ref="V233:AI233"/>
    <mergeCell ref="V234:AI234"/>
    <mergeCell ref="V235:AI235"/>
    <mergeCell ref="Q236:T236"/>
    <mergeCell ref="V236:AI236"/>
    <mergeCell ref="V219:AI219"/>
    <mergeCell ref="P213:AI213"/>
    <mergeCell ref="B222:AI223"/>
    <mergeCell ref="D227:E227"/>
    <mergeCell ref="F227:G227"/>
    <mergeCell ref="I227:J227"/>
    <mergeCell ref="L227:M227"/>
    <mergeCell ref="B206:AI206"/>
    <mergeCell ref="B209:AI210"/>
    <mergeCell ref="Q215:T215"/>
    <mergeCell ref="Q218:T218"/>
    <mergeCell ref="V215:AI215"/>
    <mergeCell ref="V216:AI216"/>
    <mergeCell ref="V217:AI217"/>
    <mergeCell ref="V218:AI218"/>
    <mergeCell ref="E192:I193"/>
    <mergeCell ref="J189:N190"/>
    <mergeCell ref="J187:O188"/>
    <mergeCell ref="J191:AA191"/>
    <mergeCell ref="J192:AA193"/>
    <mergeCell ref="D179:AI179"/>
    <mergeCell ref="Q182:T182"/>
    <mergeCell ref="V182:AI182"/>
    <mergeCell ref="Q183:T183"/>
    <mergeCell ref="V183:AI183"/>
    <mergeCell ref="Q184:T184"/>
    <mergeCell ref="V184:AI184"/>
    <mergeCell ref="P187:R188"/>
    <mergeCell ref="S187:X188"/>
    <mergeCell ref="Y187:AA188"/>
    <mergeCell ref="E186:AA186"/>
    <mergeCell ref="O189:S190"/>
    <mergeCell ref="T189:AA190"/>
    <mergeCell ref="E187:I188"/>
    <mergeCell ref="E189:I190"/>
    <mergeCell ref="E191:I191"/>
    <mergeCell ref="D176:E176"/>
    <mergeCell ref="F176:G176"/>
    <mergeCell ref="I176:J176"/>
    <mergeCell ref="L176:M176"/>
    <mergeCell ref="D178:AI178"/>
    <mergeCell ref="B170:H172"/>
    <mergeCell ref="I170:O172"/>
    <mergeCell ref="P170:V172"/>
    <mergeCell ref="AC170:AI172"/>
    <mergeCell ref="W170:AB172"/>
    <mergeCell ref="B164:AI165"/>
    <mergeCell ref="B167:AI167"/>
    <mergeCell ref="B168:H169"/>
    <mergeCell ref="I168:O169"/>
    <mergeCell ref="P168:V169"/>
    <mergeCell ref="AC168:AI169"/>
    <mergeCell ref="W168:AB169"/>
    <mergeCell ref="B156:AI156"/>
    <mergeCell ref="B155:AI155"/>
    <mergeCell ref="B158:AI159"/>
    <mergeCell ref="O161:V162"/>
    <mergeCell ref="W161:AI162"/>
    <mergeCell ref="B161:N162"/>
    <mergeCell ref="C28:W28"/>
    <mergeCell ref="X28:AC28"/>
    <mergeCell ref="AD28:AI28"/>
    <mergeCell ref="C80:T80"/>
    <mergeCell ref="U80:Y80"/>
    <mergeCell ref="Z80:AD80"/>
    <mergeCell ref="AE80:AI80"/>
    <mergeCell ref="C132:AC132"/>
    <mergeCell ref="AD132:AI132"/>
    <mergeCell ref="C127:W127"/>
    <mergeCell ref="X127:AC127"/>
    <mergeCell ref="AD127:AI127"/>
    <mergeCell ref="C128:W128"/>
    <mergeCell ref="X128:AC128"/>
    <mergeCell ref="AD128:AI128"/>
    <mergeCell ref="C125:W125"/>
    <mergeCell ref="X125:AC125"/>
    <mergeCell ref="AD125:AI125"/>
    <mergeCell ref="C126:W126"/>
    <mergeCell ref="X126:AC126"/>
    <mergeCell ref="AD126:AI126"/>
    <mergeCell ref="B121:AI121"/>
    <mergeCell ref="C123:AI123"/>
    <mergeCell ref="C124:W124"/>
    <mergeCell ref="B134:AI134"/>
    <mergeCell ref="C135:AI135"/>
    <mergeCell ref="C136:AI136"/>
    <mergeCell ref="C137:AI137"/>
    <mergeCell ref="C129:W129"/>
    <mergeCell ref="X129:AC129"/>
    <mergeCell ref="AD129:AI129"/>
    <mergeCell ref="C131:W131"/>
    <mergeCell ref="X131:AC131"/>
    <mergeCell ref="AD131:AI131"/>
    <mergeCell ref="C130:W130"/>
    <mergeCell ref="X130:AC130"/>
    <mergeCell ref="AD130:AI130"/>
    <mergeCell ref="X124:AC124"/>
    <mergeCell ref="AD124:AI124"/>
    <mergeCell ref="B122:L122"/>
    <mergeCell ref="M122:Q122"/>
    <mergeCell ref="Q112:T112"/>
    <mergeCell ref="V112:AI112"/>
    <mergeCell ref="Q113:T113"/>
    <mergeCell ref="V113:AI113"/>
    <mergeCell ref="B115:AI115"/>
    <mergeCell ref="B117:AI119"/>
    <mergeCell ref="R122:AI122"/>
    <mergeCell ref="B104:AI104"/>
    <mergeCell ref="B105:AI105"/>
    <mergeCell ref="V106:AI106"/>
    <mergeCell ref="V107:AI107"/>
    <mergeCell ref="B109:AI109"/>
    <mergeCell ref="Q111:T111"/>
    <mergeCell ref="V111:AI111"/>
    <mergeCell ref="B72:L72"/>
    <mergeCell ref="R72:AI72"/>
    <mergeCell ref="C90:AI91"/>
    <mergeCell ref="C94:AI95"/>
    <mergeCell ref="B89:AI89"/>
    <mergeCell ref="B93:AI93"/>
    <mergeCell ref="C73:AI73"/>
    <mergeCell ref="C85:AI85"/>
    <mergeCell ref="C86:AI86"/>
    <mergeCell ref="C87:AI87"/>
    <mergeCell ref="U81:Y81"/>
    <mergeCell ref="U82:Y82"/>
    <mergeCell ref="C74:T74"/>
    <mergeCell ref="C75:T75"/>
    <mergeCell ref="C76:T76"/>
    <mergeCell ref="C77:T77"/>
    <mergeCell ref="C78:T78"/>
    <mergeCell ref="B84:AI84"/>
    <mergeCell ref="AE82:AI82"/>
    <mergeCell ref="Z82:AD82"/>
    <mergeCell ref="AE79:AI79"/>
    <mergeCell ref="AE81:AI81"/>
    <mergeCell ref="Z79:AD79"/>
    <mergeCell ref="Z81:AD81"/>
    <mergeCell ref="AE77:AI77"/>
    <mergeCell ref="AE78:AI78"/>
    <mergeCell ref="Z77:AD77"/>
    <mergeCell ref="Z78:AD78"/>
    <mergeCell ref="C79:T79"/>
    <mergeCell ref="C81:T81"/>
    <mergeCell ref="C82:T82"/>
    <mergeCell ref="U77:Y77"/>
    <mergeCell ref="U78:Y78"/>
    <mergeCell ref="U79:Y79"/>
    <mergeCell ref="AE75:AI75"/>
    <mergeCell ref="AE76:AI76"/>
    <mergeCell ref="Z75:AD75"/>
    <mergeCell ref="Z76:AD76"/>
    <mergeCell ref="B71:AI71"/>
    <mergeCell ref="M72:Q72"/>
    <mergeCell ref="AE74:AI74"/>
    <mergeCell ref="Z74:AD74"/>
    <mergeCell ref="Q61:T61"/>
    <mergeCell ref="V61:AI61"/>
    <mergeCell ref="Q62:T62"/>
    <mergeCell ref="V62:AI62"/>
    <mergeCell ref="B64:AI64"/>
    <mergeCell ref="B66:AI69"/>
    <mergeCell ref="U74:Y74"/>
    <mergeCell ref="U75:Y75"/>
    <mergeCell ref="U76:Y76"/>
    <mergeCell ref="B53:AI53"/>
    <mergeCell ref="B54:AI54"/>
    <mergeCell ref="V55:AI55"/>
    <mergeCell ref="V56:AI56"/>
    <mergeCell ref="B58:AI58"/>
    <mergeCell ref="Q60:T60"/>
    <mergeCell ref="V60:AI60"/>
    <mergeCell ref="B1:AI1"/>
    <mergeCell ref="B2:AI2"/>
    <mergeCell ref="B3:AI3"/>
    <mergeCell ref="C21:AI21"/>
    <mergeCell ref="C33:AI33"/>
    <mergeCell ref="C34:AI34"/>
    <mergeCell ref="C35:AI35"/>
    <mergeCell ref="B32:AI32"/>
    <mergeCell ref="C29:W29"/>
    <mergeCell ref="X29:AC29"/>
    <mergeCell ref="AD29:AI29"/>
    <mergeCell ref="AD30:AI30"/>
    <mergeCell ref="C30:AC30"/>
    <mergeCell ref="C26:W26"/>
    <mergeCell ref="X26:AC26"/>
    <mergeCell ref="AD26:AI26"/>
    <mergeCell ref="C27:W27"/>
    <mergeCell ref="X27:AC27"/>
    <mergeCell ref="AD27:AI27"/>
    <mergeCell ref="C24:W24"/>
    <mergeCell ref="X24:AC24"/>
    <mergeCell ref="AD24:AI24"/>
    <mergeCell ref="C25:W25"/>
    <mergeCell ref="X25:AC25"/>
    <mergeCell ref="AD25:AI25"/>
    <mergeCell ref="AD22:AI22"/>
    <mergeCell ref="X22:AC22"/>
    <mergeCell ref="C22:W22"/>
    <mergeCell ref="C23:W23"/>
    <mergeCell ref="X23:AC23"/>
    <mergeCell ref="AD23:AI23"/>
    <mergeCell ref="B13:AI13"/>
    <mergeCell ref="B15:AI17"/>
    <mergeCell ref="B19:AI19"/>
    <mergeCell ref="B20:I20"/>
    <mergeCell ref="J20:N20"/>
    <mergeCell ref="O20:AI20"/>
    <mergeCell ref="V5:AI5"/>
    <mergeCell ref="V4:AI4"/>
    <mergeCell ref="B7:AI7"/>
    <mergeCell ref="V9:AI9"/>
    <mergeCell ref="V10:AI10"/>
    <mergeCell ref="V11:AI11"/>
    <mergeCell ref="Q9:T9"/>
    <mergeCell ref="Q10:T10"/>
    <mergeCell ref="Q11:T11"/>
  </mergeCells>
  <phoneticPr fontId="3"/>
  <pageMargins left="0.59055118110236227" right="0.59055118110236227"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3C5A-2F50-4D06-A3E5-84021308E348}">
  <sheetPr>
    <tabColor rgb="FFFFC000"/>
  </sheetPr>
  <dimension ref="A1:AT156"/>
  <sheetViews>
    <sheetView view="pageBreakPreview" zoomScale="85" zoomScaleNormal="100" zoomScaleSheetLayoutView="85" workbookViewId="0">
      <pane ySplit="1" topLeftCell="A2" activePane="bottomLeft" state="frozen"/>
      <selection activeCell="P32" sqref="P32"/>
      <selection pane="bottomLeft" activeCell="G128" sqref="G128:G131"/>
    </sheetView>
  </sheetViews>
  <sheetFormatPr defaultRowHeight="14.4" outlineLevelCol="1"/>
  <cols>
    <col min="1" max="1" width="2.5" style="1" bestFit="1" customWidth="1"/>
    <col min="2" max="3" width="5.5" style="1" customWidth="1"/>
    <col min="4" max="4" width="11.59765625" style="1" bestFit="1" customWidth="1"/>
    <col min="5" max="5" width="11.5" style="1" customWidth="1"/>
    <col min="6" max="6" width="11.09765625" style="1" customWidth="1"/>
    <col min="7" max="7" width="3.59765625" style="1" bestFit="1" customWidth="1"/>
    <col min="8" max="8" width="3.59765625" style="1" hidden="1" customWidth="1"/>
    <col min="9" max="9" width="12.69921875" style="1" bestFit="1" customWidth="1"/>
    <col min="10" max="10" width="12.69921875" style="1" hidden="1" customWidth="1" outlineLevel="1"/>
    <col min="11" max="11" width="2" style="2" customWidth="1" collapsed="1"/>
    <col min="12" max="40" width="2" style="2" customWidth="1"/>
    <col min="41" max="41" width="8.796875" style="1"/>
    <col min="42" max="42" width="5.5" style="1" bestFit="1" customWidth="1"/>
    <col min="43" max="46" width="20.09765625" style="1" customWidth="1"/>
    <col min="47" max="16384" width="8.796875" style="1"/>
  </cols>
  <sheetData>
    <row r="1" spans="1:46">
      <c r="B1" s="277" t="s">
        <v>221</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row>
    <row r="2" spans="1:46">
      <c r="A2" s="1">
        <v>1</v>
      </c>
      <c r="B2" s="273" t="s">
        <v>165</v>
      </c>
      <c r="C2" s="273"/>
      <c r="D2" s="273"/>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P2" s="3" t="s">
        <v>191</v>
      </c>
      <c r="AQ2" s="35" t="s">
        <v>172</v>
      </c>
      <c r="AR2" s="3" t="s">
        <v>173</v>
      </c>
      <c r="AS2" s="3" t="s">
        <v>177</v>
      </c>
      <c r="AT2" s="3" t="s">
        <v>174</v>
      </c>
    </row>
    <row r="3" spans="1:46" ht="14.4" customHeight="1">
      <c r="A3" s="1">
        <f>A2</f>
        <v>1</v>
      </c>
      <c r="B3" s="156" t="s">
        <v>166</v>
      </c>
      <c r="C3" s="156" t="s">
        <v>58</v>
      </c>
      <c r="D3" s="156" t="s">
        <v>167</v>
      </c>
      <c r="E3" s="271" t="s">
        <v>170</v>
      </c>
      <c r="F3" s="156" t="s">
        <v>168</v>
      </c>
      <c r="G3" s="272" t="s">
        <v>169</v>
      </c>
      <c r="H3" s="268"/>
      <c r="I3" s="156" t="s">
        <v>171</v>
      </c>
      <c r="J3" s="275" t="s">
        <v>187</v>
      </c>
      <c r="K3" s="156" t="s">
        <v>213</v>
      </c>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P3" s="6">
        <v>1</v>
      </c>
      <c r="AQ3" s="85" t="str">
        <f>ﾊﾟﾜｰ!$L$1543</f>
        <v/>
      </c>
      <c r="AR3" s="85" t="str">
        <f>国ｽﾎﾟ!$L$1543</f>
        <v/>
      </c>
      <c r="AS3" s="85" t="str">
        <f>ｺｰﾁ!$L$1543</f>
        <v/>
      </c>
      <c r="AT3" s="85" t="str">
        <f>未来!$L$1543</f>
        <v/>
      </c>
    </row>
    <row r="4" spans="1:46">
      <c r="A4" s="1">
        <f t="shared" ref="A4:A34" si="0">A3</f>
        <v>1</v>
      </c>
      <c r="B4" s="156"/>
      <c r="C4" s="156"/>
      <c r="D4" s="156"/>
      <c r="E4" s="156"/>
      <c r="F4" s="156"/>
      <c r="G4" s="272"/>
      <c r="H4" s="269"/>
      <c r="I4" s="156"/>
      <c r="J4" s="276"/>
      <c r="K4" s="39">
        <v>1</v>
      </c>
      <c r="L4" s="39">
        <v>2</v>
      </c>
      <c r="M4" s="39">
        <v>3</v>
      </c>
      <c r="N4" s="39">
        <v>4</v>
      </c>
      <c r="O4" s="39">
        <v>5</v>
      </c>
      <c r="P4" s="39">
        <v>6</v>
      </c>
      <c r="Q4" s="39">
        <v>7</v>
      </c>
      <c r="R4" s="39">
        <v>8</v>
      </c>
      <c r="S4" s="39">
        <v>9</v>
      </c>
      <c r="T4" s="39">
        <v>10</v>
      </c>
      <c r="U4" s="39">
        <v>11</v>
      </c>
      <c r="V4" s="39">
        <v>12</v>
      </c>
      <c r="W4" s="39">
        <v>13</v>
      </c>
      <c r="X4" s="39">
        <v>14</v>
      </c>
      <c r="Y4" s="39">
        <v>15</v>
      </c>
      <c r="Z4" s="39">
        <v>16</v>
      </c>
      <c r="AA4" s="39">
        <v>17</v>
      </c>
      <c r="AB4" s="39">
        <v>18</v>
      </c>
      <c r="AC4" s="39">
        <v>19</v>
      </c>
      <c r="AD4" s="39">
        <v>20</v>
      </c>
      <c r="AE4" s="39">
        <v>21</v>
      </c>
      <c r="AF4" s="39">
        <v>22</v>
      </c>
      <c r="AG4" s="39">
        <v>23</v>
      </c>
      <c r="AH4" s="39">
        <v>24</v>
      </c>
      <c r="AI4" s="39">
        <v>25</v>
      </c>
      <c r="AJ4" s="39">
        <v>26</v>
      </c>
      <c r="AK4" s="39">
        <v>27</v>
      </c>
      <c r="AL4" s="39">
        <v>28</v>
      </c>
      <c r="AM4" s="39">
        <v>29</v>
      </c>
      <c r="AN4" s="39">
        <v>30</v>
      </c>
      <c r="AP4" s="8">
        <v>2</v>
      </c>
      <c r="AQ4" s="86" t="str">
        <f>ﾊﾟﾜｰ!$L$1545</f>
        <v/>
      </c>
      <c r="AR4" s="86" t="str">
        <f>国ｽﾎﾟ!$L$1545</f>
        <v/>
      </c>
      <c r="AS4" s="86" t="str">
        <f>ｺｰﾁ!$L$1545</f>
        <v/>
      </c>
      <c r="AT4" s="86" t="str">
        <f>未来!$L$1545</f>
        <v/>
      </c>
    </row>
    <row r="5" spans="1:46">
      <c r="A5" s="1">
        <f t="shared" si="0"/>
        <v>1</v>
      </c>
      <c r="B5" s="252">
        <v>1</v>
      </c>
      <c r="C5" s="267"/>
      <c r="D5" s="167"/>
      <c r="E5" s="167"/>
      <c r="F5" s="270"/>
      <c r="G5" s="267"/>
      <c r="H5" s="264"/>
      <c r="I5" s="64" t="s">
        <v>172</v>
      </c>
      <c r="J5" s="71" t="str">
        <f>CONCATENATE(C5,I5)</f>
        <v>ﾊﾟﾜｰｱｯﾌﾟ</v>
      </c>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P5" s="8">
        <v>3</v>
      </c>
      <c r="AQ5" s="86" t="str">
        <f>ﾊﾟﾜｰ!$L$1547</f>
        <v/>
      </c>
      <c r="AR5" s="86" t="str">
        <f>国ｽﾎﾟ!$L$1547</f>
        <v/>
      </c>
      <c r="AS5" s="86" t="str">
        <f>ｺｰﾁ!$L$1547</f>
        <v/>
      </c>
      <c r="AT5" s="86" t="str">
        <f>未来!$L$1547</f>
        <v/>
      </c>
    </row>
    <row r="6" spans="1:46">
      <c r="A6" s="1">
        <f t="shared" si="0"/>
        <v>1</v>
      </c>
      <c r="B6" s="252"/>
      <c r="C6" s="267"/>
      <c r="D6" s="167"/>
      <c r="E6" s="167"/>
      <c r="F6" s="270"/>
      <c r="G6" s="267"/>
      <c r="H6" s="265"/>
      <c r="I6" s="65" t="s">
        <v>173</v>
      </c>
      <c r="J6" s="72" t="str">
        <f>CONCATENATE(C5,I6)</f>
        <v>中ﾌﾞﾛ/国ｽﾎﾟ</v>
      </c>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P6" s="8">
        <v>4</v>
      </c>
      <c r="AQ6" s="86" t="str">
        <f>ﾊﾟﾜｰ!$L$1549</f>
        <v/>
      </c>
      <c r="AR6" s="86" t="str">
        <f>国ｽﾎﾟ!$L$1549</f>
        <v/>
      </c>
      <c r="AS6" s="86" t="str">
        <f>ｺｰﾁ!$L$1549</f>
        <v/>
      </c>
      <c r="AT6" s="86" t="str">
        <f>未来!$L$1549</f>
        <v/>
      </c>
    </row>
    <row r="7" spans="1:46">
      <c r="A7" s="1">
        <f t="shared" si="0"/>
        <v>1</v>
      </c>
      <c r="B7" s="252"/>
      <c r="C7" s="267"/>
      <c r="D7" s="167"/>
      <c r="E7" s="167"/>
      <c r="F7" s="270"/>
      <c r="G7" s="267"/>
      <c r="H7" s="265"/>
      <c r="I7" s="70" t="s">
        <v>177</v>
      </c>
      <c r="J7" s="72" t="str">
        <f>CONCATENATE(C5,I7)</f>
        <v>ｺｰﾁｬｰｽﾞ</v>
      </c>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89"/>
      <c r="AN7" s="489"/>
      <c r="AP7" s="8">
        <v>5</v>
      </c>
      <c r="AQ7" s="86" t="str">
        <f>ﾊﾟﾜｰ!$L$1551</f>
        <v/>
      </c>
      <c r="AR7" s="86" t="str">
        <f>国ｽﾎﾟ!$L$1551</f>
        <v/>
      </c>
      <c r="AS7" s="86" t="str">
        <f>ｺｰﾁ!$L$1551</f>
        <v/>
      </c>
      <c r="AT7" s="86" t="str">
        <f>未来!$L$1551</f>
        <v/>
      </c>
    </row>
    <row r="8" spans="1:46">
      <c r="A8" s="1">
        <f t="shared" si="0"/>
        <v>1</v>
      </c>
      <c r="B8" s="252"/>
      <c r="C8" s="267"/>
      <c r="D8" s="167"/>
      <c r="E8" s="167"/>
      <c r="F8" s="270"/>
      <c r="G8" s="267"/>
      <c r="H8" s="266"/>
      <c r="I8" s="66" t="s">
        <v>174</v>
      </c>
      <c r="J8" s="73" t="str">
        <f>CONCATENATE(C5,I8)</f>
        <v>未来ｱｽﾘｰﾄ</v>
      </c>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P8" s="8">
        <v>6</v>
      </c>
      <c r="AQ8" s="86" t="str">
        <f>ﾊﾟﾜｰ!$L$1553</f>
        <v/>
      </c>
      <c r="AR8" s="86" t="str">
        <f>国ｽﾎﾟ!$L$1553</f>
        <v/>
      </c>
      <c r="AS8" s="86" t="str">
        <f>ｺｰﾁ!$L$1553</f>
        <v/>
      </c>
      <c r="AT8" s="86" t="str">
        <f>未来!$L$1553</f>
        <v/>
      </c>
    </row>
    <row r="9" spans="1:46">
      <c r="A9" s="1">
        <f t="shared" si="0"/>
        <v>1</v>
      </c>
      <c r="B9" s="252">
        <f>B5+1</f>
        <v>2</v>
      </c>
      <c r="C9" s="267"/>
      <c r="D9" s="167"/>
      <c r="E9" s="167"/>
      <c r="F9" s="270"/>
      <c r="G9" s="267"/>
      <c r="H9" s="264"/>
      <c r="I9" s="64" t="s">
        <v>172</v>
      </c>
      <c r="J9" s="71" t="str">
        <f>CONCATENATE(C9,I9)</f>
        <v>ﾊﾟﾜｰｱｯﾌﾟ</v>
      </c>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P9" s="8">
        <v>7</v>
      </c>
      <c r="AQ9" s="86" t="str">
        <f>ﾊﾟﾜｰ!$L$1555</f>
        <v/>
      </c>
      <c r="AR9" s="86" t="str">
        <f>国ｽﾎﾟ!$L$1555</f>
        <v/>
      </c>
      <c r="AS9" s="86" t="str">
        <f>ｺｰﾁ!$L$1555</f>
        <v/>
      </c>
      <c r="AT9" s="86" t="str">
        <f>未来!$L$1555</f>
        <v/>
      </c>
    </row>
    <row r="10" spans="1:46">
      <c r="A10" s="1">
        <f t="shared" si="0"/>
        <v>1</v>
      </c>
      <c r="B10" s="252"/>
      <c r="C10" s="267"/>
      <c r="D10" s="167"/>
      <c r="E10" s="167"/>
      <c r="F10" s="270"/>
      <c r="G10" s="267"/>
      <c r="H10" s="265"/>
      <c r="I10" s="65" t="s">
        <v>173</v>
      </c>
      <c r="J10" s="72" t="str">
        <f>CONCATENATE(C9,I10)</f>
        <v>中ﾌﾞﾛ/国ｽﾎﾟ</v>
      </c>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c r="AM10" s="488"/>
      <c r="AN10" s="488"/>
      <c r="AP10" s="8">
        <v>8</v>
      </c>
      <c r="AQ10" s="86" t="str">
        <f>ﾊﾟﾜｰ!$L$1557</f>
        <v/>
      </c>
      <c r="AR10" s="86" t="str">
        <f>国ｽﾎﾟ!$L$1557</f>
        <v/>
      </c>
      <c r="AS10" s="86" t="str">
        <f>ｺｰﾁ!$L$1557</f>
        <v/>
      </c>
      <c r="AT10" s="86" t="str">
        <f>未来!$L$1557</f>
        <v/>
      </c>
    </row>
    <row r="11" spans="1:46">
      <c r="A11" s="1">
        <f t="shared" si="0"/>
        <v>1</v>
      </c>
      <c r="B11" s="252"/>
      <c r="C11" s="267"/>
      <c r="D11" s="167"/>
      <c r="E11" s="167"/>
      <c r="F11" s="270"/>
      <c r="G11" s="267"/>
      <c r="H11" s="265"/>
      <c r="I11" s="70" t="s">
        <v>177</v>
      </c>
      <c r="J11" s="72" t="str">
        <f>CONCATENATE(C9,I11)</f>
        <v>ｺｰﾁｬｰｽﾞ</v>
      </c>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P11" s="8">
        <v>9</v>
      </c>
      <c r="AQ11" s="86" t="str">
        <f>ﾊﾟﾜｰ!$L$1559</f>
        <v/>
      </c>
      <c r="AR11" s="86" t="str">
        <f>国ｽﾎﾟ!$L$1559</f>
        <v/>
      </c>
      <c r="AS11" s="86" t="str">
        <f>ｺｰﾁ!$L$1559</f>
        <v/>
      </c>
      <c r="AT11" s="86" t="str">
        <f>未来!$L$1559</f>
        <v/>
      </c>
    </row>
    <row r="12" spans="1:46">
      <c r="A12" s="1">
        <f t="shared" si="0"/>
        <v>1</v>
      </c>
      <c r="B12" s="252"/>
      <c r="C12" s="267"/>
      <c r="D12" s="167"/>
      <c r="E12" s="167"/>
      <c r="F12" s="270"/>
      <c r="G12" s="267"/>
      <c r="H12" s="266"/>
      <c r="I12" s="66" t="s">
        <v>174</v>
      </c>
      <c r="J12" s="73" t="str">
        <f>CONCATENATE(C9,I12)</f>
        <v>未来ｱｽﾘｰﾄ</v>
      </c>
      <c r="K12" s="490"/>
      <c r="L12" s="490"/>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c r="AL12" s="490"/>
      <c r="AM12" s="490"/>
      <c r="AN12" s="490"/>
      <c r="AP12" s="8">
        <v>10</v>
      </c>
      <c r="AQ12" s="86" t="str">
        <f>ﾊﾟﾜｰ!$L$1561</f>
        <v/>
      </c>
      <c r="AR12" s="86" t="str">
        <f>国ｽﾎﾟ!$L$1561</f>
        <v/>
      </c>
      <c r="AS12" s="86" t="str">
        <f>ｺｰﾁ!$L$1561</f>
        <v/>
      </c>
      <c r="AT12" s="86" t="str">
        <f>未来!$L$1561</f>
        <v/>
      </c>
    </row>
    <row r="13" spans="1:46">
      <c r="A13" s="1">
        <f t="shared" si="0"/>
        <v>1</v>
      </c>
      <c r="B13" s="264">
        <f t="shared" ref="B13" si="1">B9+1</f>
        <v>3</v>
      </c>
      <c r="C13" s="267"/>
      <c r="D13" s="167"/>
      <c r="E13" s="167"/>
      <c r="F13" s="270"/>
      <c r="G13" s="267"/>
      <c r="H13" s="264"/>
      <c r="I13" s="64" t="s">
        <v>172</v>
      </c>
      <c r="J13" s="71" t="str">
        <f>CONCATENATE(C13,I13)</f>
        <v>ﾊﾟﾜｰｱｯﾌﾟ</v>
      </c>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P13" s="8">
        <v>11</v>
      </c>
      <c r="AQ13" s="86" t="str">
        <f>ﾊﾟﾜｰ!$L$1563</f>
        <v/>
      </c>
      <c r="AR13" s="86" t="str">
        <f>国ｽﾎﾟ!$L$1563</f>
        <v/>
      </c>
      <c r="AS13" s="86" t="str">
        <f>ｺｰﾁ!$L$1563</f>
        <v/>
      </c>
      <c r="AT13" s="86" t="str">
        <f>未来!$L$1563</f>
        <v/>
      </c>
    </row>
    <row r="14" spans="1:46">
      <c r="A14" s="1">
        <f t="shared" si="0"/>
        <v>1</v>
      </c>
      <c r="B14" s="265"/>
      <c r="C14" s="267"/>
      <c r="D14" s="167"/>
      <c r="E14" s="167"/>
      <c r="F14" s="270"/>
      <c r="G14" s="267"/>
      <c r="H14" s="265"/>
      <c r="I14" s="65" t="s">
        <v>173</v>
      </c>
      <c r="J14" s="72" t="str">
        <f>CONCATENATE(C13,I14)</f>
        <v>中ﾌﾞﾛ/国ｽﾎﾟ</v>
      </c>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P14" s="8">
        <v>12</v>
      </c>
      <c r="AQ14" s="86" t="str">
        <f>ﾊﾟﾜｰ!$L$1565</f>
        <v/>
      </c>
      <c r="AR14" s="86" t="str">
        <f>国ｽﾎﾟ!$L$1565</f>
        <v/>
      </c>
      <c r="AS14" s="86" t="str">
        <f>ｺｰﾁ!$L$1565</f>
        <v/>
      </c>
      <c r="AT14" s="86" t="str">
        <f>未来!$L$1565</f>
        <v/>
      </c>
    </row>
    <row r="15" spans="1:46">
      <c r="A15" s="1">
        <f t="shared" si="0"/>
        <v>1</v>
      </c>
      <c r="B15" s="265"/>
      <c r="C15" s="267"/>
      <c r="D15" s="167"/>
      <c r="E15" s="167"/>
      <c r="F15" s="270"/>
      <c r="G15" s="267"/>
      <c r="H15" s="265"/>
      <c r="I15" s="70" t="s">
        <v>177</v>
      </c>
      <c r="J15" s="72" t="str">
        <f>CONCATENATE(C13,I15)</f>
        <v>ｺｰﾁｬｰｽﾞ</v>
      </c>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c r="AK15" s="489"/>
      <c r="AL15" s="489"/>
      <c r="AM15" s="489"/>
      <c r="AN15" s="489"/>
      <c r="AP15" s="8">
        <v>13</v>
      </c>
      <c r="AQ15" s="86" t="str">
        <f>ﾊﾟﾜｰ!$L$1567</f>
        <v/>
      </c>
      <c r="AR15" s="86" t="str">
        <f>国ｽﾎﾟ!$L$1567</f>
        <v/>
      </c>
      <c r="AS15" s="86" t="str">
        <f>ｺｰﾁ!$L$1567</f>
        <v/>
      </c>
      <c r="AT15" s="86" t="str">
        <f>未来!$L$1567</f>
        <v/>
      </c>
    </row>
    <row r="16" spans="1:46">
      <c r="A16" s="1">
        <f t="shared" si="0"/>
        <v>1</v>
      </c>
      <c r="B16" s="266"/>
      <c r="C16" s="267"/>
      <c r="D16" s="167"/>
      <c r="E16" s="167"/>
      <c r="F16" s="270"/>
      <c r="G16" s="267"/>
      <c r="H16" s="266"/>
      <c r="I16" s="66" t="s">
        <v>174</v>
      </c>
      <c r="J16" s="73" t="str">
        <f>CONCATENATE(C13,I16)</f>
        <v>未来ｱｽﾘｰﾄ</v>
      </c>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P16" s="8">
        <v>14</v>
      </c>
      <c r="AQ16" s="86" t="str">
        <f>ﾊﾟﾜｰ!$L$1569</f>
        <v/>
      </c>
      <c r="AR16" s="86" t="str">
        <f>国ｽﾎﾟ!$L$1569</f>
        <v/>
      </c>
      <c r="AS16" s="86" t="str">
        <f>ｺｰﾁ!$L$1569</f>
        <v/>
      </c>
      <c r="AT16" s="86" t="str">
        <f>未来!$L$1569</f>
        <v/>
      </c>
    </row>
    <row r="17" spans="1:46">
      <c r="A17" s="1">
        <f t="shared" si="0"/>
        <v>1</v>
      </c>
      <c r="B17" s="264">
        <f t="shared" ref="B17" si="2">B13+1</f>
        <v>4</v>
      </c>
      <c r="C17" s="267"/>
      <c r="D17" s="167"/>
      <c r="E17" s="167"/>
      <c r="F17" s="270"/>
      <c r="G17" s="267"/>
      <c r="H17" s="264"/>
      <c r="I17" s="64" t="s">
        <v>172</v>
      </c>
      <c r="J17" s="71" t="str">
        <f>CONCATENATE(C17,I17)</f>
        <v>ﾊﾟﾜｰｱｯﾌﾟ</v>
      </c>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P17" s="8">
        <v>15</v>
      </c>
      <c r="AQ17" s="86" t="str">
        <f>ﾊﾟﾜｰ!$L$1571</f>
        <v/>
      </c>
      <c r="AR17" s="86" t="str">
        <f>国ｽﾎﾟ!$L$1571</f>
        <v/>
      </c>
      <c r="AS17" s="86" t="str">
        <f>ｺｰﾁ!$L$1571</f>
        <v/>
      </c>
      <c r="AT17" s="86" t="str">
        <f>未来!$L$1571</f>
        <v/>
      </c>
    </row>
    <row r="18" spans="1:46">
      <c r="A18" s="1">
        <f t="shared" si="0"/>
        <v>1</v>
      </c>
      <c r="B18" s="265"/>
      <c r="C18" s="267"/>
      <c r="D18" s="167"/>
      <c r="E18" s="167"/>
      <c r="F18" s="270"/>
      <c r="G18" s="267"/>
      <c r="H18" s="265"/>
      <c r="I18" s="65" t="s">
        <v>173</v>
      </c>
      <c r="J18" s="72" t="str">
        <f>CONCATENATE(C17,I18)</f>
        <v>中ﾌﾞﾛ/国ｽﾎﾟ</v>
      </c>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P18" s="8">
        <v>16</v>
      </c>
      <c r="AQ18" s="86" t="str">
        <f>ﾊﾟﾜｰ!$L$1573</f>
        <v/>
      </c>
      <c r="AR18" s="86" t="str">
        <f>国ｽﾎﾟ!$L$1573</f>
        <v/>
      </c>
      <c r="AS18" s="86" t="str">
        <f>ｺｰﾁ!$L$1573</f>
        <v/>
      </c>
      <c r="AT18" s="86" t="str">
        <f>未来!$L$1573</f>
        <v/>
      </c>
    </row>
    <row r="19" spans="1:46">
      <c r="A19" s="1">
        <f t="shared" si="0"/>
        <v>1</v>
      </c>
      <c r="B19" s="265"/>
      <c r="C19" s="267"/>
      <c r="D19" s="167"/>
      <c r="E19" s="167"/>
      <c r="F19" s="270"/>
      <c r="G19" s="267"/>
      <c r="H19" s="265"/>
      <c r="I19" s="70" t="s">
        <v>177</v>
      </c>
      <c r="J19" s="72" t="str">
        <f>CONCATENATE(C17,I19)</f>
        <v>ｺｰﾁｬｰｽﾞ</v>
      </c>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489"/>
      <c r="AP19" s="8">
        <v>17</v>
      </c>
      <c r="AQ19" s="86" t="str">
        <f>ﾊﾟﾜｰ!$L$1575</f>
        <v/>
      </c>
      <c r="AR19" s="86" t="str">
        <f>国ｽﾎﾟ!$L$1575</f>
        <v/>
      </c>
      <c r="AS19" s="86" t="str">
        <f>ｺｰﾁ!$L$1575</f>
        <v/>
      </c>
      <c r="AT19" s="86" t="str">
        <f>未来!$L$1575</f>
        <v/>
      </c>
    </row>
    <row r="20" spans="1:46">
      <c r="A20" s="1">
        <f t="shared" si="0"/>
        <v>1</v>
      </c>
      <c r="B20" s="266"/>
      <c r="C20" s="267"/>
      <c r="D20" s="167"/>
      <c r="E20" s="167"/>
      <c r="F20" s="270"/>
      <c r="G20" s="267"/>
      <c r="H20" s="266"/>
      <c r="I20" s="66" t="s">
        <v>174</v>
      </c>
      <c r="J20" s="73" t="str">
        <f>CONCATENATE(C17,I20)</f>
        <v>未来ｱｽﾘｰﾄ</v>
      </c>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P20" s="8">
        <v>18</v>
      </c>
      <c r="AQ20" s="86" t="str">
        <f>ﾊﾟﾜｰ!$L$1577</f>
        <v/>
      </c>
      <c r="AR20" s="86" t="str">
        <f>国ｽﾎﾟ!$L$1577</f>
        <v/>
      </c>
      <c r="AS20" s="86" t="str">
        <f>ｺｰﾁ!$L$1577</f>
        <v/>
      </c>
      <c r="AT20" s="86" t="str">
        <f>未来!$L$1577</f>
        <v/>
      </c>
    </row>
    <row r="21" spans="1:46">
      <c r="A21" s="1">
        <f t="shared" si="0"/>
        <v>1</v>
      </c>
      <c r="B21" s="264">
        <f>B17+1</f>
        <v>5</v>
      </c>
      <c r="C21" s="267"/>
      <c r="D21" s="167"/>
      <c r="E21" s="167"/>
      <c r="F21" s="270"/>
      <c r="G21" s="267"/>
      <c r="H21" s="264"/>
      <c r="I21" s="64" t="s">
        <v>172</v>
      </c>
      <c r="J21" s="71" t="str">
        <f>CONCATENATE(C21,I21)</f>
        <v>ﾊﾟﾜｰｱｯﾌﾟ</v>
      </c>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P21" s="8">
        <v>19</v>
      </c>
      <c r="AQ21" s="86" t="str">
        <f>ﾊﾟﾜｰ!$L$1579</f>
        <v/>
      </c>
      <c r="AR21" s="86" t="str">
        <f>国ｽﾎﾟ!$L$1579</f>
        <v/>
      </c>
      <c r="AS21" s="86" t="str">
        <f>ｺｰﾁ!$L$1579</f>
        <v/>
      </c>
      <c r="AT21" s="86" t="str">
        <f>未来!$L$1579</f>
        <v/>
      </c>
    </row>
    <row r="22" spans="1:46">
      <c r="A22" s="1">
        <f t="shared" si="0"/>
        <v>1</v>
      </c>
      <c r="B22" s="265"/>
      <c r="C22" s="267"/>
      <c r="D22" s="167"/>
      <c r="E22" s="167"/>
      <c r="F22" s="270"/>
      <c r="G22" s="267"/>
      <c r="H22" s="265"/>
      <c r="I22" s="65" t="s">
        <v>173</v>
      </c>
      <c r="J22" s="72" t="str">
        <f>CONCATENATE(C21,I22)</f>
        <v>中ﾌﾞﾛ/国ｽﾎﾟ</v>
      </c>
      <c r="K22" s="488"/>
      <c r="L22" s="488"/>
      <c r="M22" s="488"/>
      <c r="N22" s="488"/>
      <c r="O22" s="488"/>
      <c r="P22" s="488"/>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P22" s="8">
        <v>20</v>
      </c>
      <c r="AQ22" s="86" t="str">
        <f>ﾊﾟﾜｰ!$L$1581</f>
        <v/>
      </c>
      <c r="AR22" s="86" t="str">
        <f>国ｽﾎﾟ!$L$1581</f>
        <v/>
      </c>
      <c r="AS22" s="86" t="str">
        <f>ｺｰﾁ!$L$1581</f>
        <v/>
      </c>
      <c r="AT22" s="86" t="str">
        <f>未来!$L$1581</f>
        <v/>
      </c>
    </row>
    <row r="23" spans="1:46">
      <c r="A23" s="1">
        <f t="shared" si="0"/>
        <v>1</v>
      </c>
      <c r="B23" s="265"/>
      <c r="C23" s="267"/>
      <c r="D23" s="167"/>
      <c r="E23" s="167"/>
      <c r="F23" s="270"/>
      <c r="G23" s="267"/>
      <c r="H23" s="265"/>
      <c r="I23" s="70" t="s">
        <v>177</v>
      </c>
      <c r="J23" s="72" t="str">
        <f>CONCATENATE(C21,I23)</f>
        <v>ｺｰﾁｬｰｽﾞ</v>
      </c>
      <c r="K23" s="489"/>
      <c r="L23" s="489"/>
      <c r="M23" s="489"/>
      <c r="N23" s="489"/>
      <c r="O23" s="489"/>
      <c r="P23" s="489"/>
      <c r="Q23" s="489"/>
      <c r="R23" s="489"/>
      <c r="S23" s="489"/>
      <c r="T23" s="489"/>
      <c r="U23" s="489"/>
      <c r="V23" s="489"/>
      <c r="W23" s="489"/>
      <c r="X23" s="489"/>
      <c r="Y23" s="489"/>
      <c r="Z23" s="489"/>
      <c r="AA23" s="489"/>
      <c r="AB23" s="489"/>
      <c r="AC23" s="489"/>
      <c r="AD23" s="489"/>
      <c r="AE23" s="489"/>
      <c r="AF23" s="489"/>
      <c r="AG23" s="489"/>
      <c r="AH23" s="489"/>
      <c r="AI23" s="489"/>
      <c r="AJ23" s="489"/>
      <c r="AK23" s="489"/>
      <c r="AL23" s="489"/>
      <c r="AM23" s="489"/>
      <c r="AN23" s="489"/>
      <c r="AP23" s="8">
        <v>21</v>
      </c>
      <c r="AQ23" s="86" t="str">
        <f>ﾊﾟﾜｰ!$L$1583</f>
        <v/>
      </c>
      <c r="AR23" s="86" t="str">
        <f>国ｽﾎﾟ!$L$1583</f>
        <v/>
      </c>
      <c r="AS23" s="86" t="str">
        <f>ｺｰﾁ!$L$1583</f>
        <v/>
      </c>
      <c r="AT23" s="86" t="str">
        <f>未来!$L$1583</f>
        <v/>
      </c>
    </row>
    <row r="24" spans="1:46">
      <c r="A24" s="1">
        <f t="shared" si="0"/>
        <v>1</v>
      </c>
      <c r="B24" s="266"/>
      <c r="C24" s="267"/>
      <c r="D24" s="167"/>
      <c r="E24" s="167"/>
      <c r="F24" s="270"/>
      <c r="G24" s="267"/>
      <c r="H24" s="266"/>
      <c r="I24" s="66" t="s">
        <v>174</v>
      </c>
      <c r="J24" s="73" t="str">
        <f>CONCATENATE(C21,I24)</f>
        <v>未来ｱｽﾘｰﾄ</v>
      </c>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P24" s="8">
        <v>22</v>
      </c>
      <c r="AQ24" s="86" t="str">
        <f>ﾊﾟﾜｰ!$L$1585</f>
        <v/>
      </c>
      <c r="AR24" s="86" t="str">
        <f>国ｽﾎﾟ!$L$1585</f>
        <v/>
      </c>
      <c r="AS24" s="86" t="str">
        <f>ｺｰﾁ!$L$1585</f>
        <v/>
      </c>
      <c r="AT24" s="86" t="str">
        <f>未来!$L$1585</f>
        <v/>
      </c>
    </row>
    <row r="25" spans="1:46">
      <c r="A25" s="1">
        <f t="shared" si="0"/>
        <v>1</v>
      </c>
      <c r="B25" s="264">
        <f t="shared" ref="B25" si="3">B21+1</f>
        <v>6</v>
      </c>
      <c r="C25" s="267"/>
      <c r="D25" s="167"/>
      <c r="E25" s="167"/>
      <c r="F25" s="270"/>
      <c r="G25" s="267"/>
      <c r="H25" s="264"/>
      <c r="I25" s="64" t="s">
        <v>172</v>
      </c>
      <c r="J25" s="71" t="str">
        <f>CONCATENATE(C25,I25)</f>
        <v>ﾊﾟﾜｰｱｯﾌﾟ</v>
      </c>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P25" s="8">
        <v>23</v>
      </c>
      <c r="AQ25" s="86" t="str">
        <f>ﾊﾟﾜｰ!$L$1587</f>
        <v/>
      </c>
      <c r="AR25" s="86" t="str">
        <f>国ｽﾎﾟ!$L$1587</f>
        <v/>
      </c>
      <c r="AS25" s="86" t="str">
        <f>ｺｰﾁ!$L$1587</f>
        <v/>
      </c>
      <c r="AT25" s="86" t="str">
        <f>未来!$L$1587</f>
        <v/>
      </c>
    </row>
    <row r="26" spans="1:46">
      <c r="A26" s="1">
        <f t="shared" si="0"/>
        <v>1</v>
      </c>
      <c r="B26" s="265"/>
      <c r="C26" s="267"/>
      <c r="D26" s="167"/>
      <c r="E26" s="167"/>
      <c r="F26" s="270"/>
      <c r="G26" s="267"/>
      <c r="H26" s="265"/>
      <c r="I26" s="65" t="s">
        <v>173</v>
      </c>
      <c r="J26" s="72" t="str">
        <f>CONCATENATE(C25,I26)</f>
        <v>中ﾌﾞﾛ/国ｽﾎﾟ</v>
      </c>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P26" s="8">
        <v>24</v>
      </c>
      <c r="AQ26" s="86" t="str">
        <f>ﾊﾟﾜｰ!$L$1589</f>
        <v/>
      </c>
      <c r="AR26" s="86" t="str">
        <f>国ｽﾎﾟ!$L$1589</f>
        <v/>
      </c>
      <c r="AS26" s="86" t="str">
        <f>ｺｰﾁ!$L$1589</f>
        <v/>
      </c>
      <c r="AT26" s="86" t="str">
        <f>未来!$L$1589</f>
        <v/>
      </c>
    </row>
    <row r="27" spans="1:46">
      <c r="A27" s="1">
        <f t="shared" si="0"/>
        <v>1</v>
      </c>
      <c r="B27" s="265"/>
      <c r="C27" s="267"/>
      <c r="D27" s="167"/>
      <c r="E27" s="167"/>
      <c r="F27" s="270"/>
      <c r="G27" s="267"/>
      <c r="H27" s="265"/>
      <c r="I27" s="70" t="s">
        <v>177</v>
      </c>
      <c r="J27" s="72" t="str">
        <f>CONCATENATE(C25,I27)</f>
        <v>ｺｰﾁｬｰｽﾞ</v>
      </c>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AL27" s="489"/>
      <c r="AM27" s="489"/>
      <c r="AN27" s="489"/>
      <c r="AP27" s="8">
        <v>25</v>
      </c>
      <c r="AQ27" s="86" t="str">
        <f>ﾊﾟﾜｰ!$L$1591</f>
        <v/>
      </c>
      <c r="AR27" s="86" t="str">
        <f>国ｽﾎﾟ!$L$1591</f>
        <v/>
      </c>
      <c r="AS27" s="86" t="str">
        <f>ｺｰﾁ!$L$1591</f>
        <v/>
      </c>
      <c r="AT27" s="86" t="str">
        <f>未来!$L$1591</f>
        <v/>
      </c>
    </row>
    <row r="28" spans="1:46">
      <c r="A28" s="1">
        <f t="shared" si="0"/>
        <v>1</v>
      </c>
      <c r="B28" s="266"/>
      <c r="C28" s="267"/>
      <c r="D28" s="167"/>
      <c r="E28" s="167"/>
      <c r="F28" s="270"/>
      <c r="G28" s="267"/>
      <c r="H28" s="266"/>
      <c r="I28" s="66" t="s">
        <v>174</v>
      </c>
      <c r="J28" s="73" t="str">
        <f>CONCATENATE(C25,I28)</f>
        <v>未来ｱｽﾘｰﾄ</v>
      </c>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P28" s="8">
        <v>26</v>
      </c>
      <c r="AQ28" s="86" t="str">
        <f>ﾊﾟﾜｰ!$L$1593</f>
        <v/>
      </c>
      <c r="AR28" s="86" t="str">
        <f>国ｽﾎﾟ!$L$1593</f>
        <v/>
      </c>
      <c r="AS28" s="86" t="str">
        <f>ｺｰﾁ!$L$1593</f>
        <v/>
      </c>
      <c r="AT28" s="86" t="str">
        <f>未来!$L$1593</f>
        <v/>
      </c>
    </row>
    <row r="29" spans="1:46">
      <c r="A29" s="1">
        <f t="shared" si="0"/>
        <v>1</v>
      </c>
      <c r="B29" s="264">
        <f t="shared" ref="B29" si="4">B25+1</f>
        <v>7</v>
      </c>
      <c r="C29" s="267"/>
      <c r="D29" s="167"/>
      <c r="E29" s="167"/>
      <c r="F29" s="270"/>
      <c r="G29" s="267"/>
      <c r="H29" s="264"/>
      <c r="I29" s="64" t="s">
        <v>172</v>
      </c>
      <c r="J29" s="71" t="str">
        <f>CONCATENATE(C29,I29)</f>
        <v>ﾊﾟﾜｰｱｯﾌﾟ</v>
      </c>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P29" s="8">
        <v>27</v>
      </c>
      <c r="AQ29" s="86" t="str">
        <f>ﾊﾟﾜｰ!$L$1595</f>
        <v/>
      </c>
      <c r="AR29" s="86" t="str">
        <f>国ｽﾎﾟ!$L$1595</f>
        <v/>
      </c>
      <c r="AS29" s="86" t="str">
        <f>ｺｰﾁ!$L$1595</f>
        <v/>
      </c>
      <c r="AT29" s="86" t="str">
        <f>未来!$L$1595</f>
        <v/>
      </c>
    </row>
    <row r="30" spans="1:46">
      <c r="A30" s="1">
        <f t="shared" si="0"/>
        <v>1</v>
      </c>
      <c r="B30" s="265"/>
      <c r="C30" s="267"/>
      <c r="D30" s="167"/>
      <c r="E30" s="167"/>
      <c r="F30" s="270"/>
      <c r="G30" s="267"/>
      <c r="H30" s="265"/>
      <c r="I30" s="65" t="s">
        <v>173</v>
      </c>
      <c r="J30" s="72" t="str">
        <f>CONCATENATE(C29,I30)</f>
        <v>中ﾌﾞﾛ/国ｽﾎﾟ</v>
      </c>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P30" s="8">
        <v>28</v>
      </c>
      <c r="AQ30" s="86" t="str">
        <f>ﾊﾟﾜｰ!$L$1597</f>
        <v/>
      </c>
      <c r="AR30" s="86" t="str">
        <f>国ｽﾎﾟ!$L$1597</f>
        <v/>
      </c>
      <c r="AS30" s="86" t="str">
        <f>ｺｰﾁ!$L$1597</f>
        <v/>
      </c>
      <c r="AT30" s="86" t="str">
        <f>未来!$L$1597</f>
        <v/>
      </c>
    </row>
    <row r="31" spans="1:46">
      <c r="A31" s="1">
        <f t="shared" si="0"/>
        <v>1</v>
      </c>
      <c r="B31" s="265"/>
      <c r="C31" s="267"/>
      <c r="D31" s="167"/>
      <c r="E31" s="167"/>
      <c r="F31" s="270"/>
      <c r="G31" s="267"/>
      <c r="H31" s="265"/>
      <c r="I31" s="70" t="s">
        <v>177</v>
      </c>
      <c r="J31" s="72" t="str">
        <f>CONCATENATE(C29,I31)</f>
        <v>ｺｰﾁｬｰｽﾞ</v>
      </c>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P31" s="8">
        <v>29</v>
      </c>
      <c r="AQ31" s="86" t="str">
        <f>ﾊﾟﾜｰ!$L$1599</f>
        <v/>
      </c>
      <c r="AR31" s="86" t="str">
        <f>国ｽﾎﾟ!$L$1599</f>
        <v/>
      </c>
      <c r="AS31" s="86" t="str">
        <f>ｺｰﾁ!$L$1599</f>
        <v/>
      </c>
      <c r="AT31" s="86" t="str">
        <f>未来!$L$1599</f>
        <v/>
      </c>
    </row>
    <row r="32" spans="1:46">
      <c r="A32" s="1">
        <f t="shared" si="0"/>
        <v>1</v>
      </c>
      <c r="B32" s="266"/>
      <c r="C32" s="267"/>
      <c r="D32" s="167"/>
      <c r="E32" s="167"/>
      <c r="F32" s="270"/>
      <c r="G32" s="267"/>
      <c r="H32" s="266"/>
      <c r="I32" s="66" t="s">
        <v>174</v>
      </c>
      <c r="J32" s="73" t="str">
        <f>CONCATENATE(C29,I32)</f>
        <v>未来ｱｽﾘｰﾄ</v>
      </c>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P32" s="10">
        <v>30</v>
      </c>
      <c r="AQ32" s="87" t="str">
        <f>ﾊﾟﾜｰ!$L$1601</f>
        <v/>
      </c>
      <c r="AR32" s="87" t="str">
        <f>国ｽﾎﾟ!$L$1601</f>
        <v/>
      </c>
      <c r="AS32" s="87" t="str">
        <f>ｺｰﾁ!$L$1601</f>
        <v/>
      </c>
      <c r="AT32" s="87" t="str">
        <f>未来!$L$1601</f>
        <v/>
      </c>
    </row>
    <row r="33" spans="1:46">
      <c r="A33" s="1">
        <f t="shared" si="0"/>
        <v>1</v>
      </c>
      <c r="B33" s="89"/>
      <c r="C33" s="89"/>
      <c r="D33" s="90"/>
      <c r="E33" s="90"/>
      <c r="F33" s="90"/>
      <c r="G33" s="89"/>
      <c r="H33" s="89"/>
      <c r="I33" s="91"/>
      <c r="J33" s="90"/>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Q33" s="88"/>
      <c r="AR33" s="88"/>
      <c r="AS33" s="88"/>
      <c r="AT33" s="88"/>
    </row>
    <row r="34" spans="1:46">
      <c r="A34" s="1">
        <f t="shared" si="0"/>
        <v>1</v>
      </c>
      <c r="B34" s="2"/>
      <c r="C34" s="2"/>
      <c r="D34" s="55"/>
      <c r="E34" s="55"/>
      <c r="F34" s="55"/>
      <c r="G34" s="2"/>
      <c r="H34" s="2"/>
      <c r="J34" s="55"/>
      <c r="AQ34" s="88"/>
      <c r="AR34" s="88"/>
      <c r="AS34" s="88"/>
      <c r="AT34" s="88"/>
    </row>
    <row r="35" spans="1:46">
      <c r="A35" s="1">
        <f>A36</f>
        <v>0</v>
      </c>
      <c r="B35" s="273" t="s">
        <v>165</v>
      </c>
      <c r="C35" s="273"/>
      <c r="D35" s="273"/>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P35" s="3" t="s">
        <v>191</v>
      </c>
      <c r="AQ35" s="35" t="s">
        <v>172</v>
      </c>
      <c r="AR35" s="3" t="s">
        <v>173</v>
      </c>
      <c r="AS35" s="3" t="s">
        <v>177</v>
      </c>
      <c r="AT35" s="3" t="s">
        <v>174</v>
      </c>
    </row>
    <row r="36" spans="1:46">
      <c r="A36" s="1">
        <f>A37</f>
        <v>0</v>
      </c>
      <c r="B36" s="156" t="s">
        <v>166</v>
      </c>
      <c r="C36" s="156" t="s">
        <v>58</v>
      </c>
      <c r="D36" s="156" t="s">
        <v>167</v>
      </c>
      <c r="E36" s="271" t="s">
        <v>170</v>
      </c>
      <c r="F36" s="156" t="s">
        <v>168</v>
      </c>
      <c r="G36" s="272" t="s">
        <v>169</v>
      </c>
      <c r="H36" s="268"/>
      <c r="I36" s="156" t="s">
        <v>171</v>
      </c>
      <c r="J36" s="275" t="s">
        <v>187</v>
      </c>
      <c r="K36" s="156" t="s">
        <v>213</v>
      </c>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P36" s="6">
        <v>1</v>
      </c>
      <c r="AQ36" s="85" t="str">
        <f>ﾊﾟﾜｰ!$L$1543</f>
        <v/>
      </c>
      <c r="AR36" s="85" t="str">
        <f>国ｽﾎﾟ!$L$1543</f>
        <v/>
      </c>
      <c r="AS36" s="85" t="str">
        <f>ｺｰﾁ!$L$1543</f>
        <v/>
      </c>
      <c r="AT36" s="85" t="str">
        <f>未来!$L$1543</f>
        <v/>
      </c>
    </row>
    <row r="37" spans="1:46">
      <c r="A37" s="1">
        <f>A38</f>
        <v>0</v>
      </c>
      <c r="B37" s="156"/>
      <c r="C37" s="156"/>
      <c r="D37" s="156"/>
      <c r="E37" s="156"/>
      <c r="F37" s="156"/>
      <c r="G37" s="272"/>
      <c r="H37" s="269"/>
      <c r="I37" s="156"/>
      <c r="J37" s="276"/>
      <c r="K37" s="39">
        <v>1</v>
      </c>
      <c r="L37" s="39">
        <v>2</v>
      </c>
      <c r="M37" s="39">
        <v>3</v>
      </c>
      <c r="N37" s="39">
        <v>4</v>
      </c>
      <c r="O37" s="39">
        <v>5</v>
      </c>
      <c r="P37" s="39">
        <v>6</v>
      </c>
      <c r="Q37" s="39">
        <v>7</v>
      </c>
      <c r="R37" s="39">
        <v>8</v>
      </c>
      <c r="S37" s="39">
        <v>9</v>
      </c>
      <c r="T37" s="39">
        <v>10</v>
      </c>
      <c r="U37" s="39">
        <v>11</v>
      </c>
      <c r="V37" s="39">
        <v>12</v>
      </c>
      <c r="W37" s="39">
        <v>13</v>
      </c>
      <c r="X37" s="39">
        <v>14</v>
      </c>
      <c r="Y37" s="39">
        <v>15</v>
      </c>
      <c r="Z37" s="39">
        <v>16</v>
      </c>
      <c r="AA37" s="39">
        <v>17</v>
      </c>
      <c r="AB37" s="39">
        <v>18</v>
      </c>
      <c r="AC37" s="39">
        <v>19</v>
      </c>
      <c r="AD37" s="39">
        <v>20</v>
      </c>
      <c r="AE37" s="39">
        <v>21</v>
      </c>
      <c r="AF37" s="39">
        <v>22</v>
      </c>
      <c r="AG37" s="39">
        <v>23</v>
      </c>
      <c r="AH37" s="39">
        <v>24</v>
      </c>
      <c r="AI37" s="39">
        <v>25</v>
      </c>
      <c r="AJ37" s="39">
        <v>26</v>
      </c>
      <c r="AK37" s="39">
        <v>27</v>
      </c>
      <c r="AL37" s="39">
        <v>28</v>
      </c>
      <c r="AM37" s="39">
        <v>29</v>
      </c>
      <c r="AN37" s="39">
        <v>30</v>
      </c>
      <c r="AP37" s="8">
        <v>2</v>
      </c>
      <c r="AQ37" s="86" t="str">
        <f>ﾊﾟﾜｰ!$L$1545</f>
        <v/>
      </c>
      <c r="AR37" s="86" t="str">
        <f>国ｽﾎﾟ!$L$1545</f>
        <v/>
      </c>
      <c r="AS37" s="86" t="str">
        <f>ｺｰﾁ!$L$1545</f>
        <v/>
      </c>
      <c r="AT37" s="86" t="str">
        <f>未来!$L$1545</f>
        <v/>
      </c>
    </row>
    <row r="38" spans="1:46">
      <c r="A38" s="1">
        <f>IF(D38="",0,1)</f>
        <v>0</v>
      </c>
      <c r="B38" s="264">
        <f>B29+1</f>
        <v>8</v>
      </c>
      <c r="C38" s="267"/>
      <c r="D38" s="167"/>
      <c r="E38" s="167"/>
      <c r="F38" s="270"/>
      <c r="G38" s="267"/>
      <c r="H38" s="264"/>
      <c r="I38" s="64" t="s">
        <v>172</v>
      </c>
      <c r="J38" s="71" t="str">
        <f>CONCATENATE(C38,I38)</f>
        <v>ﾊﾟﾜｰｱｯﾌﾟ</v>
      </c>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P38" s="8">
        <v>3</v>
      </c>
      <c r="AQ38" s="86" t="str">
        <f>ﾊﾟﾜｰ!$L$1547</f>
        <v/>
      </c>
      <c r="AR38" s="86" t="str">
        <f>国ｽﾎﾟ!$L$1547</f>
        <v/>
      </c>
      <c r="AS38" s="86" t="str">
        <f>ｺｰﾁ!$L$1547</f>
        <v/>
      </c>
      <c r="AT38" s="86" t="str">
        <f>未来!$L$1547</f>
        <v/>
      </c>
    </row>
    <row r="39" spans="1:46">
      <c r="A39" s="1">
        <f>A38</f>
        <v>0</v>
      </c>
      <c r="B39" s="265"/>
      <c r="C39" s="267"/>
      <c r="D39" s="167"/>
      <c r="E39" s="167"/>
      <c r="F39" s="270"/>
      <c r="G39" s="267"/>
      <c r="H39" s="265"/>
      <c r="I39" s="65" t="s">
        <v>173</v>
      </c>
      <c r="J39" s="72" t="str">
        <f>CONCATENATE(C38,I39)</f>
        <v>中ﾌﾞﾛ/国ｽﾎﾟ</v>
      </c>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8"/>
      <c r="AP39" s="8">
        <v>4</v>
      </c>
      <c r="AQ39" s="86" t="str">
        <f>ﾊﾟﾜｰ!$L$1549</f>
        <v/>
      </c>
      <c r="AR39" s="86" t="str">
        <f>国ｽﾎﾟ!$L$1549</f>
        <v/>
      </c>
      <c r="AS39" s="86" t="str">
        <f>ｺｰﾁ!$L$1549</f>
        <v/>
      </c>
      <c r="AT39" s="86" t="str">
        <f>未来!$L$1549</f>
        <v/>
      </c>
    </row>
    <row r="40" spans="1:46">
      <c r="A40" s="1">
        <f t="shared" ref="A40:A67" si="5">A39</f>
        <v>0</v>
      </c>
      <c r="B40" s="265"/>
      <c r="C40" s="267"/>
      <c r="D40" s="167"/>
      <c r="E40" s="167"/>
      <c r="F40" s="270"/>
      <c r="G40" s="267"/>
      <c r="H40" s="265"/>
      <c r="I40" s="70" t="s">
        <v>177</v>
      </c>
      <c r="J40" s="72" t="str">
        <f>CONCATENATE(C38,I40)</f>
        <v>ｺｰﾁｬｰｽﾞ</v>
      </c>
      <c r="K40" s="489"/>
      <c r="L40" s="489"/>
      <c r="M40" s="489"/>
      <c r="N40" s="489"/>
      <c r="O40" s="489"/>
      <c r="P40" s="489"/>
      <c r="Q40" s="489"/>
      <c r="R40" s="489"/>
      <c r="S40" s="489"/>
      <c r="T40" s="489"/>
      <c r="U40" s="489"/>
      <c r="V40" s="489"/>
      <c r="W40" s="489"/>
      <c r="X40" s="489"/>
      <c r="Y40" s="489"/>
      <c r="Z40" s="489"/>
      <c r="AA40" s="489"/>
      <c r="AB40" s="489"/>
      <c r="AC40" s="489"/>
      <c r="AD40" s="489"/>
      <c r="AE40" s="489"/>
      <c r="AF40" s="489"/>
      <c r="AG40" s="489"/>
      <c r="AH40" s="489"/>
      <c r="AI40" s="489"/>
      <c r="AJ40" s="489"/>
      <c r="AK40" s="489"/>
      <c r="AL40" s="489"/>
      <c r="AM40" s="489"/>
      <c r="AN40" s="489"/>
      <c r="AP40" s="8">
        <v>5</v>
      </c>
      <c r="AQ40" s="86" t="str">
        <f>ﾊﾟﾜｰ!$L$1551</f>
        <v/>
      </c>
      <c r="AR40" s="86" t="str">
        <f>国ｽﾎﾟ!$L$1551</f>
        <v/>
      </c>
      <c r="AS40" s="86" t="str">
        <f>ｺｰﾁ!$L$1551</f>
        <v/>
      </c>
      <c r="AT40" s="86" t="str">
        <f>未来!$L$1551</f>
        <v/>
      </c>
    </row>
    <row r="41" spans="1:46">
      <c r="A41" s="1">
        <f t="shared" si="5"/>
        <v>0</v>
      </c>
      <c r="B41" s="266"/>
      <c r="C41" s="267"/>
      <c r="D41" s="167"/>
      <c r="E41" s="167"/>
      <c r="F41" s="270"/>
      <c r="G41" s="267"/>
      <c r="H41" s="266"/>
      <c r="I41" s="66" t="s">
        <v>174</v>
      </c>
      <c r="J41" s="73" t="str">
        <f>CONCATENATE(C38,I41)</f>
        <v>未来ｱｽﾘｰﾄ</v>
      </c>
      <c r="K41" s="490"/>
      <c r="L41" s="490"/>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0"/>
      <c r="AJ41" s="490"/>
      <c r="AK41" s="490"/>
      <c r="AL41" s="490"/>
      <c r="AM41" s="490"/>
      <c r="AN41" s="490"/>
      <c r="AP41" s="8">
        <v>6</v>
      </c>
      <c r="AQ41" s="86" t="str">
        <f>ﾊﾟﾜｰ!$L$1553</f>
        <v/>
      </c>
      <c r="AR41" s="86" t="str">
        <f>国ｽﾎﾟ!$L$1553</f>
        <v/>
      </c>
      <c r="AS41" s="86" t="str">
        <f>ｺｰﾁ!$L$1553</f>
        <v/>
      </c>
      <c r="AT41" s="86" t="str">
        <f>未来!$L$1553</f>
        <v/>
      </c>
    </row>
    <row r="42" spans="1:46">
      <c r="A42" s="1">
        <f t="shared" si="5"/>
        <v>0</v>
      </c>
      <c r="B42" s="264">
        <f t="shared" ref="B42" si="6">B38+1</f>
        <v>9</v>
      </c>
      <c r="C42" s="267"/>
      <c r="D42" s="167"/>
      <c r="E42" s="167"/>
      <c r="F42" s="270"/>
      <c r="G42" s="267"/>
      <c r="H42" s="264"/>
      <c r="I42" s="64" t="s">
        <v>172</v>
      </c>
      <c r="J42" s="71" t="str">
        <f>CONCATENATE(C42,I42)</f>
        <v>ﾊﾟﾜｰｱｯﾌﾟ</v>
      </c>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P42" s="8">
        <v>7</v>
      </c>
      <c r="AQ42" s="86" t="str">
        <f>ﾊﾟﾜｰ!$L$1555</f>
        <v/>
      </c>
      <c r="AR42" s="86" t="str">
        <f>国ｽﾎﾟ!$L$1555</f>
        <v/>
      </c>
      <c r="AS42" s="86" t="str">
        <f>ｺｰﾁ!$L$1555</f>
        <v/>
      </c>
      <c r="AT42" s="86" t="str">
        <f>未来!$L$1555</f>
        <v/>
      </c>
    </row>
    <row r="43" spans="1:46">
      <c r="A43" s="1">
        <f t="shared" si="5"/>
        <v>0</v>
      </c>
      <c r="B43" s="265"/>
      <c r="C43" s="267"/>
      <c r="D43" s="167"/>
      <c r="E43" s="167"/>
      <c r="F43" s="270"/>
      <c r="G43" s="267"/>
      <c r="H43" s="265"/>
      <c r="I43" s="65" t="s">
        <v>173</v>
      </c>
      <c r="J43" s="72" t="str">
        <f>CONCATENATE(C42,I43)</f>
        <v>中ﾌﾞﾛ/国ｽﾎﾟ</v>
      </c>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P43" s="8">
        <v>8</v>
      </c>
      <c r="AQ43" s="86" t="str">
        <f>ﾊﾟﾜｰ!$L$1557</f>
        <v/>
      </c>
      <c r="AR43" s="86" t="str">
        <f>国ｽﾎﾟ!$L$1557</f>
        <v/>
      </c>
      <c r="AS43" s="86" t="str">
        <f>ｺｰﾁ!$L$1557</f>
        <v/>
      </c>
      <c r="AT43" s="86" t="str">
        <f>未来!$L$1557</f>
        <v/>
      </c>
    </row>
    <row r="44" spans="1:46">
      <c r="A44" s="1">
        <f t="shared" si="5"/>
        <v>0</v>
      </c>
      <c r="B44" s="265"/>
      <c r="C44" s="267"/>
      <c r="D44" s="167"/>
      <c r="E44" s="167"/>
      <c r="F44" s="270"/>
      <c r="G44" s="267"/>
      <c r="H44" s="265"/>
      <c r="I44" s="70" t="s">
        <v>177</v>
      </c>
      <c r="J44" s="72" t="str">
        <f>CONCATENATE(C42,I44)</f>
        <v>ｺｰﾁｬｰｽﾞ</v>
      </c>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c r="AL44" s="489"/>
      <c r="AM44" s="489"/>
      <c r="AN44" s="489"/>
      <c r="AP44" s="8">
        <v>9</v>
      </c>
      <c r="AQ44" s="86" t="str">
        <f>ﾊﾟﾜｰ!$L$1559</f>
        <v/>
      </c>
      <c r="AR44" s="86" t="str">
        <f>国ｽﾎﾟ!$L$1559</f>
        <v/>
      </c>
      <c r="AS44" s="86" t="str">
        <f>ｺｰﾁ!$L$1559</f>
        <v/>
      </c>
      <c r="AT44" s="86" t="str">
        <f>未来!$L$1559</f>
        <v/>
      </c>
    </row>
    <row r="45" spans="1:46">
      <c r="A45" s="1">
        <f t="shared" si="5"/>
        <v>0</v>
      </c>
      <c r="B45" s="266"/>
      <c r="C45" s="267"/>
      <c r="D45" s="167"/>
      <c r="E45" s="167"/>
      <c r="F45" s="270"/>
      <c r="G45" s="267"/>
      <c r="H45" s="266"/>
      <c r="I45" s="66" t="s">
        <v>174</v>
      </c>
      <c r="J45" s="73" t="str">
        <f>CONCATENATE(C42,I45)</f>
        <v>未来ｱｽﾘｰﾄ</v>
      </c>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c r="AL45" s="490"/>
      <c r="AM45" s="490"/>
      <c r="AN45" s="490"/>
      <c r="AP45" s="8">
        <v>10</v>
      </c>
      <c r="AQ45" s="86" t="str">
        <f>ﾊﾟﾜｰ!$L$1561</f>
        <v/>
      </c>
      <c r="AR45" s="86" t="str">
        <f>国ｽﾎﾟ!$L$1561</f>
        <v/>
      </c>
      <c r="AS45" s="86" t="str">
        <f>ｺｰﾁ!$L$1561</f>
        <v/>
      </c>
      <c r="AT45" s="86" t="str">
        <f>未来!$L$1561</f>
        <v/>
      </c>
    </row>
    <row r="46" spans="1:46">
      <c r="A46" s="1">
        <f t="shared" si="5"/>
        <v>0</v>
      </c>
      <c r="B46" s="264">
        <f t="shared" ref="B46" si="7">B42+1</f>
        <v>10</v>
      </c>
      <c r="C46" s="267"/>
      <c r="D46" s="167"/>
      <c r="E46" s="167"/>
      <c r="F46" s="270"/>
      <c r="G46" s="267"/>
      <c r="H46" s="264"/>
      <c r="I46" s="64" t="s">
        <v>172</v>
      </c>
      <c r="J46" s="71" t="str">
        <f>CONCATENATE(C46,I46)</f>
        <v>ﾊﾟﾜｰｱｯﾌﾟ</v>
      </c>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P46" s="8">
        <v>11</v>
      </c>
      <c r="AQ46" s="86" t="str">
        <f>ﾊﾟﾜｰ!$L$1563</f>
        <v/>
      </c>
      <c r="AR46" s="86" t="str">
        <f>国ｽﾎﾟ!$L$1563</f>
        <v/>
      </c>
      <c r="AS46" s="86" t="str">
        <f>ｺｰﾁ!$L$1563</f>
        <v/>
      </c>
      <c r="AT46" s="86" t="str">
        <f>未来!$L$1563</f>
        <v/>
      </c>
    </row>
    <row r="47" spans="1:46">
      <c r="A47" s="1">
        <f t="shared" si="5"/>
        <v>0</v>
      </c>
      <c r="B47" s="265"/>
      <c r="C47" s="267"/>
      <c r="D47" s="167"/>
      <c r="E47" s="167"/>
      <c r="F47" s="270"/>
      <c r="G47" s="267"/>
      <c r="H47" s="265"/>
      <c r="I47" s="65" t="s">
        <v>173</v>
      </c>
      <c r="J47" s="72" t="str">
        <f>CONCATENATE(C46,I47)</f>
        <v>中ﾌﾞﾛ/国ｽﾎﾟ</v>
      </c>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8"/>
      <c r="AP47" s="8">
        <v>12</v>
      </c>
      <c r="AQ47" s="86" t="str">
        <f>ﾊﾟﾜｰ!$L$1565</f>
        <v/>
      </c>
      <c r="AR47" s="86" t="str">
        <f>国ｽﾎﾟ!$L$1565</f>
        <v/>
      </c>
      <c r="AS47" s="86" t="str">
        <f>ｺｰﾁ!$L$1565</f>
        <v/>
      </c>
      <c r="AT47" s="86" t="str">
        <f>未来!$L$1565</f>
        <v/>
      </c>
    </row>
    <row r="48" spans="1:46">
      <c r="A48" s="1">
        <f t="shared" si="5"/>
        <v>0</v>
      </c>
      <c r="B48" s="265"/>
      <c r="C48" s="267"/>
      <c r="D48" s="167"/>
      <c r="E48" s="167"/>
      <c r="F48" s="270"/>
      <c r="G48" s="267"/>
      <c r="H48" s="265"/>
      <c r="I48" s="70" t="s">
        <v>177</v>
      </c>
      <c r="J48" s="72" t="str">
        <f>CONCATENATE(C46,I48)</f>
        <v>ｺｰﾁｬｰｽﾞ</v>
      </c>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89"/>
      <c r="AN48" s="489"/>
      <c r="AP48" s="8">
        <v>13</v>
      </c>
      <c r="AQ48" s="86" t="str">
        <f>ﾊﾟﾜｰ!$L$1567</f>
        <v/>
      </c>
      <c r="AR48" s="86" t="str">
        <f>国ｽﾎﾟ!$L$1567</f>
        <v/>
      </c>
      <c r="AS48" s="86" t="str">
        <f>ｺｰﾁ!$L$1567</f>
        <v/>
      </c>
      <c r="AT48" s="86" t="str">
        <f>未来!$L$1567</f>
        <v/>
      </c>
    </row>
    <row r="49" spans="1:46">
      <c r="A49" s="1">
        <f t="shared" si="5"/>
        <v>0</v>
      </c>
      <c r="B49" s="266"/>
      <c r="C49" s="267"/>
      <c r="D49" s="167"/>
      <c r="E49" s="167"/>
      <c r="F49" s="270"/>
      <c r="G49" s="267"/>
      <c r="H49" s="266"/>
      <c r="I49" s="66" t="s">
        <v>174</v>
      </c>
      <c r="J49" s="73" t="str">
        <f>CONCATENATE(C46,I49)</f>
        <v>未来ｱｽﾘｰﾄ</v>
      </c>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P49" s="8">
        <v>14</v>
      </c>
      <c r="AQ49" s="86" t="str">
        <f>ﾊﾟﾜｰ!$L$1569</f>
        <v/>
      </c>
      <c r="AR49" s="86" t="str">
        <f>国ｽﾎﾟ!$L$1569</f>
        <v/>
      </c>
      <c r="AS49" s="86" t="str">
        <f>ｺｰﾁ!$L$1569</f>
        <v/>
      </c>
      <c r="AT49" s="86" t="str">
        <f>未来!$L$1569</f>
        <v/>
      </c>
    </row>
    <row r="50" spans="1:46">
      <c r="A50" s="1">
        <f t="shared" si="5"/>
        <v>0</v>
      </c>
      <c r="B50" s="264">
        <f>B46+1</f>
        <v>11</v>
      </c>
      <c r="C50" s="267"/>
      <c r="D50" s="167"/>
      <c r="E50" s="167"/>
      <c r="F50" s="270"/>
      <c r="G50" s="267"/>
      <c r="H50" s="264"/>
      <c r="I50" s="64" t="s">
        <v>172</v>
      </c>
      <c r="J50" s="71" t="str">
        <f>CONCATENATE(C50,I50)</f>
        <v>ﾊﾟﾜｰｱｯﾌﾟ</v>
      </c>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P50" s="8">
        <v>15</v>
      </c>
      <c r="AQ50" s="86" t="str">
        <f>ﾊﾟﾜｰ!$L$1571</f>
        <v/>
      </c>
      <c r="AR50" s="86" t="str">
        <f>国ｽﾎﾟ!$L$1571</f>
        <v/>
      </c>
      <c r="AS50" s="86" t="str">
        <f>ｺｰﾁ!$L$1571</f>
        <v/>
      </c>
      <c r="AT50" s="86" t="str">
        <f>未来!$L$1571</f>
        <v/>
      </c>
    </row>
    <row r="51" spans="1:46">
      <c r="A51" s="1">
        <f t="shared" si="5"/>
        <v>0</v>
      </c>
      <c r="B51" s="265"/>
      <c r="C51" s="267"/>
      <c r="D51" s="167"/>
      <c r="E51" s="167"/>
      <c r="F51" s="270"/>
      <c r="G51" s="267"/>
      <c r="H51" s="265"/>
      <c r="I51" s="65" t="s">
        <v>173</v>
      </c>
      <c r="J51" s="72" t="str">
        <f>CONCATENATE(C50,I51)</f>
        <v>中ﾌﾞﾛ/国ｽﾎﾟ</v>
      </c>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P51" s="8">
        <v>16</v>
      </c>
      <c r="AQ51" s="86" t="str">
        <f>ﾊﾟﾜｰ!$L$1573</f>
        <v/>
      </c>
      <c r="AR51" s="86" t="str">
        <f>国ｽﾎﾟ!$L$1573</f>
        <v/>
      </c>
      <c r="AS51" s="86" t="str">
        <f>ｺｰﾁ!$L$1573</f>
        <v/>
      </c>
      <c r="AT51" s="86" t="str">
        <f>未来!$L$1573</f>
        <v/>
      </c>
    </row>
    <row r="52" spans="1:46">
      <c r="A52" s="1">
        <f t="shared" si="5"/>
        <v>0</v>
      </c>
      <c r="B52" s="265"/>
      <c r="C52" s="267"/>
      <c r="D52" s="167"/>
      <c r="E52" s="167"/>
      <c r="F52" s="270"/>
      <c r="G52" s="267"/>
      <c r="H52" s="265"/>
      <c r="I52" s="70" t="s">
        <v>177</v>
      </c>
      <c r="J52" s="72" t="str">
        <f>CONCATENATE(C50,I52)</f>
        <v>ｺｰﾁｬｰｽﾞ</v>
      </c>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89"/>
      <c r="AN52" s="489"/>
      <c r="AP52" s="8">
        <v>17</v>
      </c>
      <c r="AQ52" s="86" t="str">
        <f>ﾊﾟﾜｰ!$L$1575</f>
        <v/>
      </c>
      <c r="AR52" s="86" t="str">
        <f>国ｽﾎﾟ!$L$1575</f>
        <v/>
      </c>
      <c r="AS52" s="86" t="str">
        <f>ｺｰﾁ!$L$1575</f>
        <v/>
      </c>
      <c r="AT52" s="86" t="str">
        <f>未来!$L$1575</f>
        <v/>
      </c>
    </row>
    <row r="53" spans="1:46">
      <c r="A53" s="1">
        <f t="shared" si="5"/>
        <v>0</v>
      </c>
      <c r="B53" s="266"/>
      <c r="C53" s="267"/>
      <c r="D53" s="167"/>
      <c r="E53" s="167"/>
      <c r="F53" s="270"/>
      <c r="G53" s="267"/>
      <c r="H53" s="266"/>
      <c r="I53" s="66" t="s">
        <v>174</v>
      </c>
      <c r="J53" s="73" t="str">
        <f>CONCATENATE(C50,I53)</f>
        <v>未来ｱｽﾘｰﾄ</v>
      </c>
      <c r="K53" s="490"/>
      <c r="L53" s="490"/>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c r="AJ53" s="490"/>
      <c r="AK53" s="490"/>
      <c r="AL53" s="490"/>
      <c r="AM53" s="490"/>
      <c r="AN53" s="490"/>
      <c r="AP53" s="8">
        <v>18</v>
      </c>
      <c r="AQ53" s="86" t="str">
        <f>ﾊﾟﾜｰ!$L$1577</f>
        <v/>
      </c>
      <c r="AR53" s="86" t="str">
        <f>国ｽﾎﾟ!$L$1577</f>
        <v/>
      </c>
      <c r="AS53" s="86" t="str">
        <f>ｺｰﾁ!$L$1577</f>
        <v/>
      </c>
      <c r="AT53" s="86" t="str">
        <f>未来!$L$1577</f>
        <v/>
      </c>
    </row>
    <row r="54" spans="1:46">
      <c r="A54" s="1">
        <f t="shared" si="5"/>
        <v>0</v>
      </c>
      <c r="B54" s="264">
        <f t="shared" ref="B54" si="8">B50+1</f>
        <v>12</v>
      </c>
      <c r="C54" s="267"/>
      <c r="D54" s="167"/>
      <c r="E54" s="167"/>
      <c r="F54" s="270"/>
      <c r="G54" s="267"/>
      <c r="H54" s="264"/>
      <c r="I54" s="64" t="s">
        <v>172</v>
      </c>
      <c r="J54" s="71" t="str">
        <f>CONCATENATE(C54,I54)</f>
        <v>ﾊﾟﾜｰｱｯﾌﾟ</v>
      </c>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P54" s="8">
        <v>19</v>
      </c>
      <c r="AQ54" s="86" t="str">
        <f>ﾊﾟﾜｰ!$L$1579</f>
        <v/>
      </c>
      <c r="AR54" s="86" t="str">
        <f>国ｽﾎﾟ!$L$1579</f>
        <v/>
      </c>
      <c r="AS54" s="86" t="str">
        <f>ｺｰﾁ!$L$1579</f>
        <v/>
      </c>
      <c r="AT54" s="86" t="str">
        <f>未来!$L$1579</f>
        <v/>
      </c>
    </row>
    <row r="55" spans="1:46">
      <c r="A55" s="1">
        <f t="shared" si="5"/>
        <v>0</v>
      </c>
      <c r="B55" s="265"/>
      <c r="C55" s="267"/>
      <c r="D55" s="167"/>
      <c r="E55" s="167"/>
      <c r="F55" s="270"/>
      <c r="G55" s="267"/>
      <c r="H55" s="265"/>
      <c r="I55" s="65" t="s">
        <v>173</v>
      </c>
      <c r="J55" s="72" t="str">
        <f>CONCATENATE(C54,I55)</f>
        <v>中ﾌﾞﾛ/国ｽﾎﾟ</v>
      </c>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P55" s="8">
        <v>20</v>
      </c>
      <c r="AQ55" s="86" t="str">
        <f>ﾊﾟﾜｰ!$L$1581</f>
        <v/>
      </c>
      <c r="AR55" s="86" t="str">
        <f>国ｽﾎﾟ!$L$1581</f>
        <v/>
      </c>
      <c r="AS55" s="86" t="str">
        <f>ｺｰﾁ!$L$1581</f>
        <v/>
      </c>
      <c r="AT55" s="86" t="str">
        <f>未来!$L$1581</f>
        <v/>
      </c>
    </row>
    <row r="56" spans="1:46">
      <c r="A56" s="1">
        <f t="shared" si="5"/>
        <v>0</v>
      </c>
      <c r="B56" s="265"/>
      <c r="C56" s="267"/>
      <c r="D56" s="167"/>
      <c r="E56" s="167"/>
      <c r="F56" s="270"/>
      <c r="G56" s="267"/>
      <c r="H56" s="265"/>
      <c r="I56" s="70" t="s">
        <v>177</v>
      </c>
      <c r="J56" s="72" t="str">
        <f>CONCATENATE(C54,I56)</f>
        <v>ｺｰﾁｬｰｽﾞ</v>
      </c>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489"/>
      <c r="AL56" s="489"/>
      <c r="AM56" s="489"/>
      <c r="AN56" s="489"/>
      <c r="AP56" s="8">
        <v>21</v>
      </c>
      <c r="AQ56" s="86" t="str">
        <f>ﾊﾟﾜｰ!$L$1583</f>
        <v/>
      </c>
      <c r="AR56" s="86" t="str">
        <f>国ｽﾎﾟ!$L$1583</f>
        <v/>
      </c>
      <c r="AS56" s="86" t="str">
        <f>ｺｰﾁ!$L$1583</f>
        <v/>
      </c>
      <c r="AT56" s="86" t="str">
        <f>未来!$L$1583</f>
        <v/>
      </c>
    </row>
    <row r="57" spans="1:46">
      <c r="A57" s="1">
        <f t="shared" si="5"/>
        <v>0</v>
      </c>
      <c r="B57" s="266"/>
      <c r="C57" s="267"/>
      <c r="D57" s="167"/>
      <c r="E57" s="167"/>
      <c r="F57" s="270"/>
      <c r="G57" s="267"/>
      <c r="H57" s="266"/>
      <c r="I57" s="66" t="s">
        <v>174</v>
      </c>
      <c r="J57" s="73" t="str">
        <f>CONCATENATE(C54,I57)</f>
        <v>未来ｱｽﾘｰﾄ</v>
      </c>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P57" s="8">
        <v>22</v>
      </c>
      <c r="AQ57" s="86" t="str">
        <f>ﾊﾟﾜｰ!$L$1585</f>
        <v/>
      </c>
      <c r="AR57" s="86" t="str">
        <f>国ｽﾎﾟ!$L$1585</f>
        <v/>
      </c>
      <c r="AS57" s="86" t="str">
        <f>ｺｰﾁ!$L$1585</f>
        <v/>
      </c>
      <c r="AT57" s="86" t="str">
        <f>未来!$L$1585</f>
        <v/>
      </c>
    </row>
    <row r="58" spans="1:46">
      <c r="A58" s="1">
        <f t="shared" si="5"/>
        <v>0</v>
      </c>
      <c r="B58" s="264">
        <f t="shared" ref="B58" si="9">B54+1</f>
        <v>13</v>
      </c>
      <c r="C58" s="267"/>
      <c r="D58" s="167"/>
      <c r="E58" s="167"/>
      <c r="F58" s="270"/>
      <c r="G58" s="267"/>
      <c r="H58" s="264"/>
      <c r="I58" s="64" t="s">
        <v>172</v>
      </c>
      <c r="J58" s="71" t="str">
        <f>CONCATENATE(C58,I58)</f>
        <v>ﾊﾟﾜｰｱｯﾌﾟ</v>
      </c>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P58" s="8">
        <v>23</v>
      </c>
      <c r="AQ58" s="86" t="str">
        <f>ﾊﾟﾜｰ!$L$1587</f>
        <v/>
      </c>
      <c r="AR58" s="86" t="str">
        <f>国ｽﾎﾟ!$L$1587</f>
        <v/>
      </c>
      <c r="AS58" s="86" t="str">
        <f>ｺｰﾁ!$L$1587</f>
        <v/>
      </c>
      <c r="AT58" s="86" t="str">
        <f>未来!$L$1587</f>
        <v/>
      </c>
    </row>
    <row r="59" spans="1:46">
      <c r="A59" s="1">
        <f t="shared" si="5"/>
        <v>0</v>
      </c>
      <c r="B59" s="265"/>
      <c r="C59" s="267"/>
      <c r="D59" s="167"/>
      <c r="E59" s="167"/>
      <c r="F59" s="270"/>
      <c r="G59" s="267"/>
      <c r="H59" s="265"/>
      <c r="I59" s="65" t="s">
        <v>173</v>
      </c>
      <c r="J59" s="72" t="str">
        <f>CONCATENATE(C58,I59)</f>
        <v>中ﾌﾞﾛ/国ｽﾎﾟ</v>
      </c>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488"/>
      <c r="AN59" s="488"/>
      <c r="AP59" s="8">
        <v>24</v>
      </c>
      <c r="AQ59" s="86" t="str">
        <f>ﾊﾟﾜｰ!$L$1589</f>
        <v/>
      </c>
      <c r="AR59" s="86" t="str">
        <f>国ｽﾎﾟ!$L$1589</f>
        <v/>
      </c>
      <c r="AS59" s="86" t="str">
        <f>ｺｰﾁ!$L$1589</f>
        <v/>
      </c>
      <c r="AT59" s="86" t="str">
        <f>未来!$L$1589</f>
        <v/>
      </c>
    </row>
    <row r="60" spans="1:46">
      <c r="A60" s="1">
        <f t="shared" si="5"/>
        <v>0</v>
      </c>
      <c r="B60" s="265"/>
      <c r="C60" s="267"/>
      <c r="D60" s="167"/>
      <c r="E60" s="167"/>
      <c r="F60" s="270"/>
      <c r="G60" s="267"/>
      <c r="H60" s="265"/>
      <c r="I60" s="70" t="s">
        <v>177</v>
      </c>
      <c r="J60" s="72" t="str">
        <f>CONCATENATE(C58,I60)</f>
        <v>ｺｰﾁｬｰｽﾞ</v>
      </c>
      <c r="K60" s="489"/>
      <c r="L60" s="489"/>
      <c r="M60" s="489"/>
      <c r="N60" s="489"/>
      <c r="O60" s="489"/>
      <c r="P60" s="489"/>
      <c r="Q60" s="489"/>
      <c r="R60" s="489"/>
      <c r="S60" s="489"/>
      <c r="T60" s="489"/>
      <c r="U60" s="489"/>
      <c r="V60" s="489"/>
      <c r="W60" s="489"/>
      <c r="X60" s="489"/>
      <c r="Y60" s="489"/>
      <c r="Z60" s="489"/>
      <c r="AA60" s="489"/>
      <c r="AB60" s="489"/>
      <c r="AC60" s="489"/>
      <c r="AD60" s="489"/>
      <c r="AE60" s="489"/>
      <c r="AF60" s="489"/>
      <c r="AG60" s="489"/>
      <c r="AH60" s="489"/>
      <c r="AI60" s="489"/>
      <c r="AJ60" s="489"/>
      <c r="AK60" s="489"/>
      <c r="AL60" s="489"/>
      <c r="AM60" s="489"/>
      <c r="AN60" s="489"/>
      <c r="AP60" s="8">
        <v>25</v>
      </c>
      <c r="AQ60" s="86" t="str">
        <f>ﾊﾟﾜｰ!$L$1591</f>
        <v/>
      </c>
      <c r="AR60" s="86" t="str">
        <f>国ｽﾎﾟ!$L$1591</f>
        <v/>
      </c>
      <c r="AS60" s="86" t="str">
        <f>ｺｰﾁ!$L$1591</f>
        <v/>
      </c>
      <c r="AT60" s="86" t="str">
        <f>未来!$L$1591</f>
        <v/>
      </c>
    </row>
    <row r="61" spans="1:46">
      <c r="A61" s="1">
        <f t="shared" si="5"/>
        <v>0</v>
      </c>
      <c r="B61" s="266"/>
      <c r="C61" s="267"/>
      <c r="D61" s="167"/>
      <c r="E61" s="167"/>
      <c r="F61" s="270"/>
      <c r="G61" s="267"/>
      <c r="H61" s="266"/>
      <c r="I61" s="66" t="s">
        <v>174</v>
      </c>
      <c r="J61" s="73" t="str">
        <f>CONCATENATE(C58,I61)</f>
        <v>未来ｱｽﾘｰﾄ</v>
      </c>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P61" s="8">
        <v>26</v>
      </c>
      <c r="AQ61" s="86" t="str">
        <f>ﾊﾟﾜｰ!$L$1593</f>
        <v/>
      </c>
      <c r="AR61" s="86" t="str">
        <f>国ｽﾎﾟ!$L$1593</f>
        <v/>
      </c>
      <c r="AS61" s="86" t="str">
        <f>ｺｰﾁ!$L$1593</f>
        <v/>
      </c>
      <c r="AT61" s="86" t="str">
        <f>未来!$L$1593</f>
        <v/>
      </c>
    </row>
    <row r="62" spans="1:46">
      <c r="A62" s="1">
        <f t="shared" si="5"/>
        <v>0</v>
      </c>
      <c r="B62" s="264">
        <f>B58+1</f>
        <v>14</v>
      </c>
      <c r="C62" s="267"/>
      <c r="D62" s="167"/>
      <c r="E62" s="167"/>
      <c r="F62" s="270"/>
      <c r="G62" s="267"/>
      <c r="H62" s="264"/>
      <c r="I62" s="64" t="s">
        <v>172</v>
      </c>
      <c r="J62" s="71" t="str">
        <f>CONCATENATE(C62,I62)</f>
        <v>ﾊﾟﾜｰｱｯﾌﾟ</v>
      </c>
      <c r="K62" s="487"/>
      <c r="L62" s="487"/>
      <c r="M62" s="487"/>
      <c r="N62" s="487"/>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P62" s="8">
        <v>27</v>
      </c>
      <c r="AQ62" s="86" t="str">
        <f>ﾊﾟﾜｰ!$L$1595</f>
        <v/>
      </c>
      <c r="AR62" s="86" t="str">
        <f>国ｽﾎﾟ!$L$1595</f>
        <v/>
      </c>
      <c r="AS62" s="86" t="str">
        <f>ｺｰﾁ!$L$1595</f>
        <v/>
      </c>
      <c r="AT62" s="86" t="str">
        <f>未来!$L$1595</f>
        <v/>
      </c>
    </row>
    <row r="63" spans="1:46">
      <c r="A63" s="1">
        <f t="shared" si="5"/>
        <v>0</v>
      </c>
      <c r="B63" s="265"/>
      <c r="C63" s="267"/>
      <c r="D63" s="167"/>
      <c r="E63" s="167"/>
      <c r="F63" s="270"/>
      <c r="G63" s="267"/>
      <c r="H63" s="265"/>
      <c r="I63" s="65" t="s">
        <v>173</v>
      </c>
      <c r="J63" s="72" t="str">
        <f>CONCATENATE(C62,I63)</f>
        <v>中ﾌﾞﾛ/国ｽﾎﾟ</v>
      </c>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P63" s="8">
        <v>28</v>
      </c>
      <c r="AQ63" s="86" t="str">
        <f>ﾊﾟﾜｰ!$L$1597</f>
        <v/>
      </c>
      <c r="AR63" s="86" t="str">
        <f>国ｽﾎﾟ!$L$1597</f>
        <v/>
      </c>
      <c r="AS63" s="86" t="str">
        <f>ｺｰﾁ!$L$1597</f>
        <v/>
      </c>
      <c r="AT63" s="86" t="str">
        <f>未来!$L$1597</f>
        <v/>
      </c>
    </row>
    <row r="64" spans="1:46">
      <c r="A64" s="1">
        <f t="shared" si="5"/>
        <v>0</v>
      </c>
      <c r="B64" s="265"/>
      <c r="C64" s="267"/>
      <c r="D64" s="167"/>
      <c r="E64" s="167"/>
      <c r="F64" s="270"/>
      <c r="G64" s="267"/>
      <c r="H64" s="265"/>
      <c r="I64" s="70" t="s">
        <v>177</v>
      </c>
      <c r="J64" s="72" t="str">
        <f>CONCATENATE(C62,I64)</f>
        <v>ｺｰﾁｬｰｽﾞ</v>
      </c>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P64" s="8">
        <v>29</v>
      </c>
      <c r="AQ64" s="86" t="str">
        <f>ﾊﾟﾜｰ!$L$1599</f>
        <v/>
      </c>
      <c r="AR64" s="86" t="str">
        <f>国ｽﾎﾟ!$L$1599</f>
        <v/>
      </c>
      <c r="AS64" s="86" t="str">
        <f>ｺｰﾁ!$L$1599</f>
        <v/>
      </c>
      <c r="AT64" s="86" t="str">
        <f>未来!$L$1599</f>
        <v/>
      </c>
    </row>
    <row r="65" spans="1:46">
      <c r="A65" s="1">
        <f t="shared" si="5"/>
        <v>0</v>
      </c>
      <c r="B65" s="266"/>
      <c r="C65" s="267"/>
      <c r="D65" s="167"/>
      <c r="E65" s="167"/>
      <c r="F65" s="270"/>
      <c r="G65" s="267"/>
      <c r="H65" s="266"/>
      <c r="I65" s="66" t="s">
        <v>174</v>
      </c>
      <c r="J65" s="73" t="str">
        <f>CONCATENATE(C62,I65)</f>
        <v>未来ｱｽﾘｰﾄ</v>
      </c>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P65" s="10">
        <v>30</v>
      </c>
      <c r="AQ65" s="87" t="str">
        <f>ﾊﾟﾜｰ!$L$1601</f>
        <v/>
      </c>
      <c r="AR65" s="87" t="str">
        <f>国ｽﾎﾟ!$L$1601</f>
        <v/>
      </c>
      <c r="AS65" s="87" t="str">
        <f>ｺｰﾁ!$L$1601</f>
        <v/>
      </c>
      <c r="AT65" s="87" t="str">
        <f>未来!$L$1601</f>
        <v/>
      </c>
    </row>
    <row r="66" spans="1:46">
      <c r="A66" s="1">
        <f t="shared" si="5"/>
        <v>0</v>
      </c>
      <c r="B66" s="89"/>
      <c r="C66" s="89"/>
      <c r="D66" s="90"/>
      <c r="E66" s="90"/>
      <c r="F66" s="90"/>
      <c r="G66" s="89"/>
      <c r="H66" s="89"/>
      <c r="I66" s="91"/>
      <c r="J66" s="90"/>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Q66" s="88"/>
      <c r="AR66" s="88"/>
      <c r="AS66" s="88"/>
      <c r="AT66" s="88"/>
    </row>
    <row r="67" spans="1:46">
      <c r="A67" s="1">
        <f t="shared" si="5"/>
        <v>0</v>
      </c>
      <c r="B67" s="2"/>
      <c r="C67" s="2"/>
      <c r="D67" s="55"/>
      <c r="E67" s="55"/>
      <c r="F67" s="55"/>
      <c r="G67" s="2"/>
      <c r="H67" s="2"/>
      <c r="J67" s="55"/>
      <c r="AQ67" s="88"/>
      <c r="AR67" s="88"/>
      <c r="AS67" s="88"/>
      <c r="AT67" s="88"/>
    </row>
    <row r="68" spans="1:46">
      <c r="A68" s="1">
        <f>A69</f>
        <v>0</v>
      </c>
      <c r="B68" s="273" t="s">
        <v>165</v>
      </c>
      <c r="C68" s="273"/>
      <c r="D68" s="273"/>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P68" s="3" t="s">
        <v>191</v>
      </c>
      <c r="AQ68" s="35" t="s">
        <v>172</v>
      </c>
      <c r="AR68" s="3" t="s">
        <v>173</v>
      </c>
      <c r="AS68" s="3" t="s">
        <v>177</v>
      </c>
      <c r="AT68" s="3" t="s">
        <v>174</v>
      </c>
    </row>
    <row r="69" spans="1:46">
      <c r="A69" s="1">
        <f>A70</f>
        <v>0</v>
      </c>
      <c r="B69" s="156" t="s">
        <v>166</v>
      </c>
      <c r="C69" s="156" t="s">
        <v>58</v>
      </c>
      <c r="D69" s="156" t="s">
        <v>167</v>
      </c>
      <c r="E69" s="271" t="s">
        <v>170</v>
      </c>
      <c r="F69" s="156" t="s">
        <v>168</v>
      </c>
      <c r="G69" s="272" t="s">
        <v>169</v>
      </c>
      <c r="H69" s="268"/>
      <c r="I69" s="156" t="s">
        <v>171</v>
      </c>
      <c r="J69" s="275" t="s">
        <v>187</v>
      </c>
      <c r="K69" s="156" t="s">
        <v>213</v>
      </c>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P69" s="6">
        <v>1</v>
      </c>
      <c r="AQ69" s="85" t="str">
        <f>ﾊﾟﾜｰ!$L$1543</f>
        <v/>
      </c>
      <c r="AR69" s="85" t="str">
        <f>国ｽﾎﾟ!$L$1543</f>
        <v/>
      </c>
      <c r="AS69" s="85" t="str">
        <f>ｺｰﾁ!$L$1543</f>
        <v/>
      </c>
      <c r="AT69" s="85" t="str">
        <f>未来!$L$1543</f>
        <v/>
      </c>
    </row>
    <row r="70" spans="1:46">
      <c r="A70" s="1">
        <f>A71</f>
        <v>0</v>
      </c>
      <c r="B70" s="156"/>
      <c r="C70" s="156"/>
      <c r="D70" s="156"/>
      <c r="E70" s="156"/>
      <c r="F70" s="156"/>
      <c r="G70" s="272"/>
      <c r="H70" s="269"/>
      <c r="I70" s="156"/>
      <c r="J70" s="276"/>
      <c r="K70" s="39">
        <v>1</v>
      </c>
      <c r="L70" s="39">
        <v>2</v>
      </c>
      <c r="M70" s="39">
        <v>3</v>
      </c>
      <c r="N70" s="39">
        <v>4</v>
      </c>
      <c r="O70" s="39">
        <v>5</v>
      </c>
      <c r="P70" s="39">
        <v>6</v>
      </c>
      <c r="Q70" s="39">
        <v>7</v>
      </c>
      <c r="R70" s="39">
        <v>8</v>
      </c>
      <c r="S70" s="39">
        <v>9</v>
      </c>
      <c r="T70" s="39">
        <v>10</v>
      </c>
      <c r="U70" s="39">
        <v>11</v>
      </c>
      <c r="V70" s="39">
        <v>12</v>
      </c>
      <c r="W70" s="39">
        <v>13</v>
      </c>
      <c r="X70" s="39">
        <v>14</v>
      </c>
      <c r="Y70" s="39">
        <v>15</v>
      </c>
      <c r="Z70" s="39">
        <v>16</v>
      </c>
      <c r="AA70" s="39">
        <v>17</v>
      </c>
      <c r="AB70" s="39">
        <v>18</v>
      </c>
      <c r="AC70" s="39">
        <v>19</v>
      </c>
      <c r="AD70" s="39">
        <v>20</v>
      </c>
      <c r="AE70" s="39">
        <v>21</v>
      </c>
      <c r="AF70" s="39">
        <v>22</v>
      </c>
      <c r="AG70" s="39">
        <v>23</v>
      </c>
      <c r="AH70" s="39">
        <v>24</v>
      </c>
      <c r="AI70" s="39">
        <v>25</v>
      </c>
      <c r="AJ70" s="39">
        <v>26</v>
      </c>
      <c r="AK70" s="39">
        <v>27</v>
      </c>
      <c r="AL70" s="39">
        <v>28</v>
      </c>
      <c r="AM70" s="39">
        <v>29</v>
      </c>
      <c r="AN70" s="39">
        <v>30</v>
      </c>
      <c r="AP70" s="8">
        <v>2</v>
      </c>
      <c r="AQ70" s="86" t="str">
        <f>ﾊﾟﾜｰ!$L$1545</f>
        <v/>
      </c>
      <c r="AR70" s="86" t="str">
        <f>国ｽﾎﾟ!$L$1545</f>
        <v/>
      </c>
      <c r="AS70" s="86" t="str">
        <f>ｺｰﾁ!$L$1545</f>
        <v/>
      </c>
      <c r="AT70" s="86" t="str">
        <f>未来!$L$1545</f>
        <v/>
      </c>
    </row>
    <row r="71" spans="1:46">
      <c r="A71" s="1">
        <f>IF(D71="",0,1)</f>
        <v>0</v>
      </c>
      <c r="B71" s="264">
        <f>B62+1</f>
        <v>15</v>
      </c>
      <c r="C71" s="267"/>
      <c r="D71" s="167"/>
      <c r="E71" s="167"/>
      <c r="F71" s="270"/>
      <c r="G71" s="267"/>
      <c r="H71" s="264"/>
      <c r="I71" s="64" t="s">
        <v>172</v>
      </c>
      <c r="J71" s="71" t="str">
        <f>CONCATENATE(C71,I71)</f>
        <v>ﾊﾟﾜｰｱｯﾌﾟ</v>
      </c>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P71" s="8">
        <v>3</v>
      </c>
      <c r="AQ71" s="86" t="str">
        <f>ﾊﾟﾜｰ!$L$1547</f>
        <v/>
      </c>
      <c r="AR71" s="86" t="str">
        <f>国ｽﾎﾟ!$L$1547</f>
        <v/>
      </c>
      <c r="AS71" s="86" t="str">
        <f>ｺｰﾁ!$L$1547</f>
        <v/>
      </c>
      <c r="AT71" s="86" t="str">
        <f>未来!$L$1547</f>
        <v/>
      </c>
    </row>
    <row r="72" spans="1:46">
      <c r="A72" s="1">
        <f>A71</f>
        <v>0</v>
      </c>
      <c r="B72" s="265"/>
      <c r="C72" s="267"/>
      <c r="D72" s="167"/>
      <c r="E72" s="167"/>
      <c r="F72" s="270"/>
      <c r="G72" s="267"/>
      <c r="H72" s="265"/>
      <c r="I72" s="65" t="s">
        <v>173</v>
      </c>
      <c r="J72" s="72" t="str">
        <f>CONCATENATE(C71,I72)</f>
        <v>中ﾌﾞﾛ/国ｽﾎﾟ</v>
      </c>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P72" s="8">
        <v>4</v>
      </c>
      <c r="AQ72" s="86" t="str">
        <f>ﾊﾟﾜｰ!$L$1549</f>
        <v/>
      </c>
      <c r="AR72" s="86" t="str">
        <f>国ｽﾎﾟ!$L$1549</f>
        <v/>
      </c>
      <c r="AS72" s="86" t="str">
        <f>ｺｰﾁ!$L$1549</f>
        <v/>
      </c>
      <c r="AT72" s="86" t="str">
        <f>未来!$L$1549</f>
        <v/>
      </c>
    </row>
    <row r="73" spans="1:46">
      <c r="A73" s="1">
        <f t="shared" ref="A73:A98" si="10">A72</f>
        <v>0</v>
      </c>
      <c r="B73" s="265"/>
      <c r="C73" s="267"/>
      <c r="D73" s="167"/>
      <c r="E73" s="167"/>
      <c r="F73" s="270"/>
      <c r="G73" s="267"/>
      <c r="H73" s="265"/>
      <c r="I73" s="70" t="s">
        <v>177</v>
      </c>
      <c r="J73" s="72" t="str">
        <f>CONCATENATE(C71,I73)</f>
        <v>ｺｰﾁｬｰｽﾞ</v>
      </c>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489"/>
      <c r="AH73" s="489"/>
      <c r="AI73" s="489"/>
      <c r="AJ73" s="489"/>
      <c r="AK73" s="489"/>
      <c r="AL73" s="489"/>
      <c r="AM73" s="489"/>
      <c r="AN73" s="489"/>
      <c r="AP73" s="8">
        <v>5</v>
      </c>
      <c r="AQ73" s="86" t="str">
        <f>ﾊﾟﾜｰ!$L$1551</f>
        <v/>
      </c>
      <c r="AR73" s="86" t="str">
        <f>国ｽﾎﾟ!$L$1551</f>
        <v/>
      </c>
      <c r="AS73" s="86" t="str">
        <f>ｺｰﾁ!$L$1551</f>
        <v/>
      </c>
      <c r="AT73" s="86" t="str">
        <f>未来!$L$1551</f>
        <v/>
      </c>
    </row>
    <row r="74" spans="1:46">
      <c r="A74" s="1">
        <f t="shared" si="10"/>
        <v>0</v>
      </c>
      <c r="B74" s="266"/>
      <c r="C74" s="267"/>
      <c r="D74" s="167"/>
      <c r="E74" s="167"/>
      <c r="F74" s="270"/>
      <c r="G74" s="267"/>
      <c r="H74" s="266"/>
      <c r="I74" s="66" t="s">
        <v>174</v>
      </c>
      <c r="J74" s="73" t="str">
        <f>CONCATENATE(C71,I74)</f>
        <v>未来ｱｽﾘｰﾄ</v>
      </c>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P74" s="8">
        <v>6</v>
      </c>
      <c r="AQ74" s="86" t="str">
        <f>ﾊﾟﾜｰ!$L$1553</f>
        <v/>
      </c>
      <c r="AR74" s="86" t="str">
        <f>国ｽﾎﾟ!$L$1553</f>
        <v/>
      </c>
      <c r="AS74" s="86" t="str">
        <f>ｺｰﾁ!$L$1553</f>
        <v/>
      </c>
      <c r="AT74" s="86" t="str">
        <f>未来!$L$1553</f>
        <v/>
      </c>
    </row>
    <row r="75" spans="1:46">
      <c r="A75" s="1">
        <f t="shared" si="10"/>
        <v>0</v>
      </c>
      <c r="B75" s="264">
        <f t="shared" ref="B75" si="11">B71+1</f>
        <v>16</v>
      </c>
      <c r="C75" s="267"/>
      <c r="D75" s="167"/>
      <c r="E75" s="167"/>
      <c r="F75" s="270"/>
      <c r="G75" s="267"/>
      <c r="H75" s="264"/>
      <c r="I75" s="64" t="s">
        <v>172</v>
      </c>
      <c r="J75" s="71" t="str">
        <f>CONCATENATE(C75,I75)</f>
        <v>ﾊﾟﾜｰｱｯﾌﾟ</v>
      </c>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P75" s="8">
        <v>7</v>
      </c>
      <c r="AQ75" s="86" t="str">
        <f>ﾊﾟﾜｰ!$L$1555</f>
        <v/>
      </c>
      <c r="AR75" s="86" t="str">
        <f>国ｽﾎﾟ!$L$1555</f>
        <v/>
      </c>
      <c r="AS75" s="86" t="str">
        <f>ｺｰﾁ!$L$1555</f>
        <v/>
      </c>
      <c r="AT75" s="86" t="str">
        <f>未来!$L$1555</f>
        <v/>
      </c>
    </row>
    <row r="76" spans="1:46">
      <c r="A76" s="1">
        <f t="shared" si="10"/>
        <v>0</v>
      </c>
      <c r="B76" s="265"/>
      <c r="C76" s="267"/>
      <c r="D76" s="167"/>
      <c r="E76" s="167"/>
      <c r="F76" s="270"/>
      <c r="G76" s="267"/>
      <c r="H76" s="265"/>
      <c r="I76" s="65" t="s">
        <v>173</v>
      </c>
      <c r="J76" s="72" t="str">
        <f>CONCATENATE(C75,I76)</f>
        <v>中ﾌﾞﾛ/国ｽﾎﾟ</v>
      </c>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c r="AI76" s="488"/>
      <c r="AJ76" s="488"/>
      <c r="AK76" s="488"/>
      <c r="AL76" s="488"/>
      <c r="AM76" s="488"/>
      <c r="AN76" s="488"/>
      <c r="AP76" s="8">
        <v>8</v>
      </c>
      <c r="AQ76" s="86" t="str">
        <f>ﾊﾟﾜｰ!$L$1557</f>
        <v/>
      </c>
      <c r="AR76" s="86" t="str">
        <f>国ｽﾎﾟ!$L$1557</f>
        <v/>
      </c>
      <c r="AS76" s="86" t="str">
        <f>ｺｰﾁ!$L$1557</f>
        <v/>
      </c>
      <c r="AT76" s="86" t="str">
        <f>未来!$L$1557</f>
        <v/>
      </c>
    </row>
    <row r="77" spans="1:46">
      <c r="A77" s="1">
        <f t="shared" si="10"/>
        <v>0</v>
      </c>
      <c r="B77" s="265"/>
      <c r="C77" s="267"/>
      <c r="D77" s="167"/>
      <c r="E77" s="167"/>
      <c r="F77" s="270"/>
      <c r="G77" s="267"/>
      <c r="H77" s="265"/>
      <c r="I77" s="70" t="s">
        <v>177</v>
      </c>
      <c r="J77" s="72" t="str">
        <f>CONCATENATE(C75,I77)</f>
        <v>ｺｰﾁｬｰｽﾞ</v>
      </c>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89"/>
      <c r="AN77" s="489"/>
      <c r="AP77" s="8">
        <v>9</v>
      </c>
      <c r="AQ77" s="86" t="str">
        <f>ﾊﾟﾜｰ!$L$1559</f>
        <v/>
      </c>
      <c r="AR77" s="86" t="str">
        <f>国ｽﾎﾟ!$L$1559</f>
        <v/>
      </c>
      <c r="AS77" s="86" t="str">
        <f>ｺｰﾁ!$L$1559</f>
        <v/>
      </c>
      <c r="AT77" s="86" t="str">
        <f>未来!$L$1559</f>
        <v/>
      </c>
    </row>
    <row r="78" spans="1:46">
      <c r="A78" s="1">
        <f t="shared" si="10"/>
        <v>0</v>
      </c>
      <c r="B78" s="266"/>
      <c r="C78" s="267"/>
      <c r="D78" s="167"/>
      <c r="E78" s="167"/>
      <c r="F78" s="270"/>
      <c r="G78" s="267"/>
      <c r="H78" s="266"/>
      <c r="I78" s="66" t="s">
        <v>174</v>
      </c>
      <c r="J78" s="73" t="str">
        <f>CONCATENATE(C75,I78)</f>
        <v>未来ｱｽﾘｰﾄ</v>
      </c>
      <c r="K78" s="490"/>
      <c r="L78" s="490"/>
      <c r="M78" s="490"/>
      <c r="N78" s="490"/>
      <c r="O78" s="490"/>
      <c r="P78" s="490"/>
      <c r="Q78" s="490"/>
      <c r="R78" s="490"/>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P78" s="8">
        <v>10</v>
      </c>
      <c r="AQ78" s="86" t="str">
        <f>ﾊﾟﾜｰ!$L$1561</f>
        <v/>
      </c>
      <c r="AR78" s="86" t="str">
        <f>国ｽﾎﾟ!$L$1561</f>
        <v/>
      </c>
      <c r="AS78" s="86" t="str">
        <f>ｺｰﾁ!$L$1561</f>
        <v/>
      </c>
      <c r="AT78" s="86" t="str">
        <f>未来!$L$1561</f>
        <v/>
      </c>
    </row>
    <row r="79" spans="1:46">
      <c r="A79" s="1">
        <f t="shared" si="10"/>
        <v>0</v>
      </c>
      <c r="B79" s="264">
        <f t="shared" ref="B79" si="12">B75+1</f>
        <v>17</v>
      </c>
      <c r="C79" s="267"/>
      <c r="D79" s="167"/>
      <c r="E79" s="167"/>
      <c r="F79" s="270"/>
      <c r="G79" s="267"/>
      <c r="H79" s="264"/>
      <c r="I79" s="64" t="s">
        <v>172</v>
      </c>
      <c r="J79" s="71" t="str">
        <f>CONCATENATE(C79,I79)</f>
        <v>ﾊﾟﾜｰｱｯﾌﾟ</v>
      </c>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P79" s="8">
        <v>11</v>
      </c>
      <c r="AQ79" s="86" t="str">
        <f>ﾊﾟﾜｰ!$L$1563</f>
        <v/>
      </c>
      <c r="AR79" s="86" t="str">
        <f>国ｽﾎﾟ!$L$1563</f>
        <v/>
      </c>
      <c r="AS79" s="86" t="str">
        <f>ｺｰﾁ!$L$1563</f>
        <v/>
      </c>
      <c r="AT79" s="86" t="str">
        <f>未来!$L$1563</f>
        <v/>
      </c>
    </row>
    <row r="80" spans="1:46">
      <c r="A80" s="1">
        <f t="shared" si="10"/>
        <v>0</v>
      </c>
      <c r="B80" s="265"/>
      <c r="C80" s="267"/>
      <c r="D80" s="167"/>
      <c r="E80" s="167"/>
      <c r="F80" s="270"/>
      <c r="G80" s="267"/>
      <c r="H80" s="265"/>
      <c r="I80" s="65" t="s">
        <v>173</v>
      </c>
      <c r="J80" s="72" t="str">
        <f>CONCATENATE(C79,I80)</f>
        <v>中ﾌﾞﾛ/国ｽﾎﾟ</v>
      </c>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P80" s="8">
        <v>12</v>
      </c>
      <c r="AQ80" s="86" t="str">
        <f>ﾊﾟﾜｰ!$L$1565</f>
        <v/>
      </c>
      <c r="AR80" s="86" t="str">
        <f>国ｽﾎﾟ!$L$1565</f>
        <v/>
      </c>
      <c r="AS80" s="86" t="str">
        <f>ｺｰﾁ!$L$1565</f>
        <v/>
      </c>
      <c r="AT80" s="86" t="str">
        <f>未来!$L$1565</f>
        <v/>
      </c>
    </row>
    <row r="81" spans="1:46">
      <c r="A81" s="1">
        <f t="shared" si="10"/>
        <v>0</v>
      </c>
      <c r="B81" s="265"/>
      <c r="C81" s="267"/>
      <c r="D81" s="167"/>
      <c r="E81" s="167"/>
      <c r="F81" s="270"/>
      <c r="G81" s="267"/>
      <c r="H81" s="265"/>
      <c r="I81" s="70" t="s">
        <v>177</v>
      </c>
      <c r="J81" s="72" t="str">
        <f>CONCATENATE(C79,I81)</f>
        <v>ｺｰﾁｬｰｽﾞ</v>
      </c>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P81" s="8">
        <v>13</v>
      </c>
      <c r="AQ81" s="86" t="str">
        <f>ﾊﾟﾜｰ!$L$1567</f>
        <v/>
      </c>
      <c r="AR81" s="86" t="str">
        <f>国ｽﾎﾟ!$L$1567</f>
        <v/>
      </c>
      <c r="AS81" s="86" t="str">
        <f>ｺｰﾁ!$L$1567</f>
        <v/>
      </c>
      <c r="AT81" s="86" t="str">
        <f>未来!$L$1567</f>
        <v/>
      </c>
    </row>
    <row r="82" spans="1:46">
      <c r="A82" s="1">
        <f t="shared" si="10"/>
        <v>0</v>
      </c>
      <c r="B82" s="266"/>
      <c r="C82" s="267"/>
      <c r="D82" s="167"/>
      <c r="E82" s="167"/>
      <c r="F82" s="270"/>
      <c r="G82" s="267"/>
      <c r="H82" s="266"/>
      <c r="I82" s="66" t="s">
        <v>174</v>
      </c>
      <c r="J82" s="73" t="str">
        <f>CONCATENATE(C79,I82)</f>
        <v>未来ｱｽﾘｰﾄ</v>
      </c>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P82" s="8">
        <v>14</v>
      </c>
      <c r="AQ82" s="86" t="str">
        <f>ﾊﾟﾜｰ!$L$1569</f>
        <v/>
      </c>
      <c r="AR82" s="86" t="str">
        <f>国ｽﾎﾟ!$L$1569</f>
        <v/>
      </c>
      <c r="AS82" s="86" t="str">
        <f>ｺｰﾁ!$L$1569</f>
        <v/>
      </c>
      <c r="AT82" s="86" t="str">
        <f>未来!$L$1569</f>
        <v/>
      </c>
    </row>
    <row r="83" spans="1:46">
      <c r="A83" s="1">
        <f t="shared" si="10"/>
        <v>0</v>
      </c>
      <c r="B83" s="264">
        <f>B79+1</f>
        <v>18</v>
      </c>
      <c r="C83" s="267"/>
      <c r="D83" s="167"/>
      <c r="E83" s="167"/>
      <c r="F83" s="270"/>
      <c r="G83" s="267"/>
      <c r="H83" s="264"/>
      <c r="I83" s="64" t="s">
        <v>172</v>
      </c>
      <c r="J83" s="71" t="str">
        <f>CONCATENATE(C83,I83)</f>
        <v>ﾊﾟﾜｰｱｯﾌﾟ</v>
      </c>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P83" s="8">
        <v>15</v>
      </c>
      <c r="AQ83" s="86" t="str">
        <f>ﾊﾟﾜｰ!$L$1571</f>
        <v/>
      </c>
      <c r="AR83" s="86" t="str">
        <f>国ｽﾎﾟ!$L$1571</f>
        <v/>
      </c>
      <c r="AS83" s="86" t="str">
        <f>ｺｰﾁ!$L$1571</f>
        <v/>
      </c>
      <c r="AT83" s="86" t="str">
        <f>未来!$L$1571</f>
        <v/>
      </c>
    </row>
    <row r="84" spans="1:46">
      <c r="A84" s="1">
        <f t="shared" si="10"/>
        <v>0</v>
      </c>
      <c r="B84" s="265"/>
      <c r="C84" s="267"/>
      <c r="D84" s="167"/>
      <c r="E84" s="167"/>
      <c r="F84" s="270"/>
      <c r="G84" s="267"/>
      <c r="H84" s="265"/>
      <c r="I84" s="65" t="s">
        <v>173</v>
      </c>
      <c r="J84" s="72" t="str">
        <f>CONCATENATE(C83,I84)</f>
        <v>中ﾌﾞﾛ/国ｽﾎﾟ</v>
      </c>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8"/>
      <c r="AL84" s="488"/>
      <c r="AM84" s="488"/>
      <c r="AN84" s="488"/>
      <c r="AP84" s="8">
        <v>16</v>
      </c>
      <c r="AQ84" s="86" t="str">
        <f>ﾊﾟﾜｰ!$L$1573</f>
        <v/>
      </c>
      <c r="AR84" s="86" t="str">
        <f>国ｽﾎﾟ!$L$1573</f>
        <v/>
      </c>
      <c r="AS84" s="86" t="str">
        <f>ｺｰﾁ!$L$1573</f>
        <v/>
      </c>
      <c r="AT84" s="86" t="str">
        <f>未来!$L$1573</f>
        <v/>
      </c>
    </row>
    <row r="85" spans="1:46">
      <c r="A85" s="1">
        <f t="shared" si="10"/>
        <v>0</v>
      </c>
      <c r="B85" s="265"/>
      <c r="C85" s="267"/>
      <c r="D85" s="167"/>
      <c r="E85" s="167"/>
      <c r="F85" s="270"/>
      <c r="G85" s="267"/>
      <c r="H85" s="265"/>
      <c r="I85" s="70" t="s">
        <v>177</v>
      </c>
      <c r="J85" s="72" t="str">
        <f>CONCATENATE(C83,I85)</f>
        <v>ｺｰﾁｬｰｽﾞ</v>
      </c>
      <c r="K85" s="489"/>
      <c r="L85" s="489"/>
      <c r="M85" s="489"/>
      <c r="N85" s="489"/>
      <c r="O85" s="489"/>
      <c r="P85" s="489"/>
      <c r="Q85" s="489"/>
      <c r="R85" s="489"/>
      <c r="S85" s="489"/>
      <c r="T85" s="489"/>
      <c r="U85" s="489"/>
      <c r="V85" s="489"/>
      <c r="W85" s="489"/>
      <c r="X85" s="489"/>
      <c r="Y85" s="489"/>
      <c r="Z85" s="489"/>
      <c r="AA85" s="489"/>
      <c r="AB85" s="489"/>
      <c r="AC85" s="489"/>
      <c r="AD85" s="489"/>
      <c r="AE85" s="489"/>
      <c r="AF85" s="489"/>
      <c r="AG85" s="489"/>
      <c r="AH85" s="489"/>
      <c r="AI85" s="489"/>
      <c r="AJ85" s="489"/>
      <c r="AK85" s="489"/>
      <c r="AL85" s="489"/>
      <c r="AM85" s="489"/>
      <c r="AN85" s="489"/>
      <c r="AP85" s="8">
        <v>17</v>
      </c>
      <c r="AQ85" s="86" t="str">
        <f>ﾊﾟﾜｰ!$L$1575</f>
        <v/>
      </c>
      <c r="AR85" s="86" t="str">
        <f>国ｽﾎﾟ!$L$1575</f>
        <v/>
      </c>
      <c r="AS85" s="86" t="str">
        <f>ｺｰﾁ!$L$1575</f>
        <v/>
      </c>
      <c r="AT85" s="86" t="str">
        <f>未来!$L$1575</f>
        <v/>
      </c>
    </row>
    <row r="86" spans="1:46">
      <c r="A86" s="1">
        <f t="shared" si="10"/>
        <v>0</v>
      </c>
      <c r="B86" s="266"/>
      <c r="C86" s="267"/>
      <c r="D86" s="167"/>
      <c r="E86" s="167"/>
      <c r="F86" s="270"/>
      <c r="G86" s="267"/>
      <c r="H86" s="266"/>
      <c r="I86" s="66" t="s">
        <v>174</v>
      </c>
      <c r="J86" s="73" t="str">
        <f>CONCATENATE(C83,I86)</f>
        <v>未来ｱｽﾘｰﾄ</v>
      </c>
      <c r="K86" s="490"/>
      <c r="L86" s="490"/>
      <c r="M86" s="490"/>
      <c r="N86" s="490"/>
      <c r="O86" s="490"/>
      <c r="P86" s="490"/>
      <c r="Q86" s="490"/>
      <c r="R86" s="490"/>
      <c r="S86" s="490"/>
      <c r="T86" s="490"/>
      <c r="U86" s="490"/>
      <c r="V86" s="490"/>
      <c r="W86" s="490"/>
      <c r="X86" s="490"/>
      <c r="Y86" s="490"/>
      <c r="Z86" s="490"/>
      <c r="AA86" s="490"/>
      <c r="AB86" s="490"/>
      <c r="AC86" s="490"/>
      <c r="AD86" s="490"/>
      <c r="AE86" s="490"/>
      <c r="AF86" s="490"/>
      <c r="AG86" s="490"/>
      <c r="AH86" s="490"/>
      <c r="AI86" s="490"/>
      <c r="AJ86" s="490"/>
      <c r="AK86" s="490"/>
      <c r="AL86" s="490"/>
      <c r="AM86" s="490"/>
      <c r="AN86" s="490"/>
      <c r="AP86" s="8">
        <v>18</v>
      </c>
      <c r="AQ86" s="86" t="str">
        <f>ﾊﾟﾜｰ!$L$1577</f>
        <v/>
      </c>
      <c r="AR86" s="86" t="str">
        <f>国ｽﾎﾟ!$L$1577</f>
        <v/>
      </c>
      <c r="AS86" s="86" t="str">
        <f>ｺｰﾁ!$L$1577</f>
        <v/>
      </c>
      <c r="AT86" s="86" t="str">
        <f>未来!$L$1577</f>
        <v/>
      </c>
    </row>
    <row r="87" spans="1:46">
      <c r="A87" s="1">
        <f t="shared" si="10"/>
        <v>0</v>
      </c>
      <c r="B87" s="264">
        <f t="shared" ref="B87" si="13">B83+1</f>
        <v>19</v>
      </c>
      <c r="C87" s="267"/>
      <c r="D87" s="167"/>
      <c r="E87" s="167"/>
      <c r="F87" s="270"/>
      <c r="G87" s="267"/>
      <c r="H87" s="264"/>
      <c r="I87" s="64" t="s">
        <v>172</v>
      </c>
      <c r="J87" s="71" t="str">
        <f>CONCATENATE(C87,I87)</f>
        <v>ﾊﾟﾜｰｱｯﾌﾟ</v>
      </c>
      <c r="K87" s="487"/>
      <c r="L87" s="487"/>
      <c r="M87" s="487"/>
      <c r="N87" s="487"/>
      <c r="O87" s="487"/>
      <c r="P87" s="487"/>
      <c r="Q87" s="487"/>
      <c r="R87" s="487"/>
      <c r="S87" s="487"/>
      <c r="T87" s="487"/>
      <c r="U87" s="487"/>
      <c r="V87" s="487"/>
      <c r="W87" s="487"/>
      <c r="X87" s="487"/>
      <c r="Y87" s="487"/>
      <c r="Z87" s="487"/>
      <c r="AA87" s="487"/>
      <c r="AB87" s="487"/>
      <c r="AC87" s="487"/>
      <c r="AD87" s="487"/>
      <c r="AE87" s="487"/>
      <c r="AF87" s="487"/>
      <c r="AG87" s="487"/>
      <c r="AH87" s="487"/>
      <c r="AI87" s="487"/>
      <c r="AJ87" s="487"/>
      <c r="AK87" s="487"/>
      <c r="AL87" s="487"/>
      <c r="AM87" s="487"/>
      <c r="AN87" s="487"/>
      <c r="AP87" s="8">
        <v>19</v>
      </c>
      <c r="AQ87" s="86" t="str">
        <f>ﾊﾟﾜｰ!$L$1579</f>
        <v/>
      </c>
      <c r="AR87" s="86" t="str">
        <f>国ｽﾎﾟ!$L$1579</f>
        <v/>
      </c>
      <c r="AS87" s="86" t="str">
        <f>ｺｰﾁ!$L$1579</f>
        <v/>
      </c>
      <c r="AT87" s="86" t="str">
        <f>未来!$L$1579</f>
        <v/>
      </c>
    </row>
    <row r="88" spans="1:46">
      <c r="A88" s="1">
        <f t="shared" si="10"/>
        <v>0</v>
      </c>
      <c r="B88" s="265"/>
      <c r="C88" s="267"/>
      <c r="D88" s="167"/>
      <c r="E88" s="167"/>
      <c r="F88" s="270"/>
      <c r="G88" s="267"/>
      <c r="H88" s="265"/>
      <c r="I88" s="65" t="s">
        <v>173</v>
      </c>
      <c r="J88" s="72" t="str">
        <f>CONCATENATE(C87,I88)</f>
        <v>中ﾌﾞﾛ/国ｽﾎﾟ</v>
      </c>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P88" s="8">
        <v>20</v>
      </c>
      <c r="AQ88" s="86" t="str">
        <f>ﾊﾟﾜｰ!$L$1581</f>
        <v/>
      </c>
      <c r="AR88" s="86" t="str">
        <f>国ｽﾎﾟ!$L$1581</f>
        <v/>
      </c>
      <c r="AS88" s="86" t="str">
        <f>ｺｰﾁ!$L$1581</f>
        <v/>
      </c>
      <c r="AT88" s="86" t="str">
        <f>未来!$L$1581</f>
        <v/>
      </c>
    </row>
    <row r="89" spans="1:46">
      <c r="A89" s="1">
        <f t="shared" si="10"/>
        <v>0</v>
      </c>
      <c r="B89" s="265"/>
      <c r="C89" s="267"/>
      <c r="D89" s="167"/>
      <c r="E89" s="167"/>
      <c r="F89" s="270"/>
      <c r="G89" s="267"/>
      <c r="H89" s="265"/>
      <c r="I89" s="70" t="s">
        <v>177</v>
      </c>
      <c r="J89" s="72" t="str">
        <f>CONCATENATE(C87,I89)</f>
        <v>ｺｰﾁｬｰｽﾞ</v>
      </c>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P89" s="8">
        <v>21</v>
      </c>
      <c r="AQ89" s="86" t="str">
        <f>ﾊﾟﾜｰ!$L$1583</f>
        <v/>
      </c>
      <c r="AR89" s="86" t="str">
        <f>国ｽﾎﾟ!$L$1583</f>
        <v/>
      </c>
      <c r="AS89" s="86" t="str">
        <f>ｺｰﾁ!$L$1583</f>
        <v/>
      </c>
      <c r="AT89" s="86" t="str">
        <f>未来!$L$1583</f>
        <v/>
      </c>
    </row>
    <row r="90" spans="1:46">
      <c r="A90" s="1">
        <f t="shared" si="10"/>
        <v>0</v>
      </c>
      <c r="B90" s="266"/>
      <c r="C90" s="267"/>
      <c r="D90" s="167"/>
      <c r="E90" s="167"/>
      <c r="F90" s="270"/>
      <c r="G90" s="267"/>
      <c r="H90" s="266"/>
      <c r="I90" s="66" t="s">
        <v>174</v>
      </c>
      <c r="J90" s="73" t="str">
        <f>CONCATENATE(C87,I90)</f>
        <v>未来ｱｽﾘｰﾄ</v>
      </c>
      <c r="K90" s="490"/>
      <c r="L90" s="490"/>
      <c r="M90" s="490"/>
      <c r="N90" s="490"/>
      <c r="O90" s="490"/>
      <c r="P90" s="490"/>
      <c r="Q90" s="490"/>
      <c r="R90" s="490"/>
      <c r="S90" s="490"/>
      <c r="T90" s="490"/>
      <c r="U90" s="490"/>
      <c r="V90" s="490"/>
      <c r="W90" s="490"/>
      <c r="X90" s="490"/>
      <c r="Y90" s="490"/>
      <c r="Z90" s="490"/>
      <c r="AA90" s="490"/>
      <c r="AB90" s="490"/>
      <c r="AC90" s="490"/>
      <c r="AD90" s="490"/>
      <c r="AE90" s="490"/>
      <c r="AF90" s="490"/>
      <c r="AG90" s="490"/>
      <c r="AH90" s="490"/>
      <c r="AI90" s="490"/>
      <c r="AJ90" s="490"/>
      <c r="AK90" s="490"/>
      <c r="AL90" s="490"/>
      <c r="AM90" s="490"/>
      <c r="AN90" s="490"/>
      <c r="AP90" s="8">
        <v>22</v>
      </c>
      <c r="AQ90" s="86" t="str">
        <f>ﾊﾟﾜｰ!$L$1585</f>
        <v/>
      </c>
      <c r="AR90" s="86" t="str">
        <f>国ｽﾎﾟ!$L$1585</f>
        <v/>
      </c>
      <c r="AS90" s="86" t="str">
        <f>ｺｰﾁ!$L$1585</f>
        <v/>
      </c>
      <c r="AT90" s="86" t="str">
        <f>未来!$L$1585</f>
        <v/>
      </c>
    </row>
    <row r="91" spans="1:46">
      <c r="A91" s="1">
        <f t="shared" si="10"/>
        <v>0</v>
      </c>
      <c r="B91" s="264">
        <f t="shared" ref="B91" si="14">B87+1</f>
        <v>20</v>
      </c>
      <c r="C91" s="267"/>
      <c r="D91" s="167"/>
      <c r="E91" s="167"/>
      <c r="F91" s="270"/>
      <c r="G91" s="267"/>
      <c r="H91" s="264"/>
      <c r="I91" s="64" t="s">
        <v>172</v>
      </c>
      <c r="J91" s="71" t="str">
        <f>CONCATENATE(C91,I91)</f>
        <v>ﾊﾟﾜｰｱｯﾌﾟ</v>
      </c>
      <c r="K91" s="487"/>
      <c r="L91" s="487"/>
      <c r="M91" s="487"/>
      <c r="N91" s="487"/>
      <c r="O91" s="487"/>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P91" s="8">
        <v>23</v>
      </c>
      <c r="AQ91" s="86" t="str">
        <f>ﾊﾟﾜｰ!$L$1587</f>
        <v/>
      </c>
      <c r="AR91" s="86" t="str">
        <f>国ｽﾎﾟ!$L$1587</f>
        <v/>
      </c>
      <c r="AS91" s="86" t="str">
        <f>ｺｰﾁ!$L$1587</f>
        <v/>
      </c>
      <c r="AT91" s="86" t="str">
        <f>未来!$L$1587</f>
        <v/>
      </c>
    </row>
    <row r="92" spans="1:46">
      <c r="A92" s="1">
        <f t="shared" si="10"/>
        <v>0</v>
      </c>
      <c r="B92" s="265"/>
      <c r="C92" s="267"/>
      <c r="D92" s="167"/>
      <c r="E92" s="167"/>
      <c r="F92" s="270"/>
      <c r="G92" s="267"/>
      <c r="H92" s="265"/>
      <c r="I92" s="65" t="s">
        <v>173</v>
      </c>
      <c r="J92" s="72" t="str">
        <f>CONCATENATE(C91,I92)</f>
        <v>中ﾌﾞﾛ/国ｽﾎﾟ</v>
      </c>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P92" s="8">
        <v>24</v>
      </c>
      <c r="AQ92" s="86" t="str">
        <f>ﾊﾟﾜｰ!$L$1589</f>
        <v/>
      </c>
      <c r="AR92" s="86" t="str">
        <f>国ｽﾎﾟ!$L$1589</f>
        <v/>
      </c>
      <c r="AS92" s="86" t="str">
        <f>ｺｰﾁ!$L$1589</f>
        <v/>
      </c>
      <c r="AT92" s="86" t="str">
        <f>未来!$L$1589</f>
        <v/>
      </c>
    </row>
    <row r="93" spans="1:46">
      <c r="A93" s="1">
        <f t="shared" si="10"/>
        <v>0</v>
      </c>
      <c r="B93" s="265"/>
      <c r="C93" s="267"/>
      <c r="D93" s="167"/>
      <c r="E93" s="167"/>
      <c r="F93" s="270"/>
      <c r="G93" s="267"/>
      <c r="H93" s="265"/>
      <c r="I93" s="70" t="s">
        <v>177</v>
      </c>
      <c r="J93" s="72" t="str">
        <f>CONCATENATE(C91,I93)</f>
        <v>ｺｰﾁｬｰｽﾞ</v>
      </c>
      <c r="K93" s="489"/>
      <c r="L93" s="489"/>
      <c r="M93" s="489"/>
      <c r="N93" s="489"/>
      <c r="O93" s="489"/>
      <c r="P93" s="489"/>
      <c r="Q93" s="489"/>
      <c r="R93" s="489"/>
      <c r="S93" s="489"/>
      <c r="T93" s="489"/>
      <c r="U93" s="489"/>
      <c r="V93" s="489"/>
      <c r="W93" s="489"/>
      <c r="X93" s="489"/>
      <c r="Y93" s="489"/>
      <c r="Z93" s="489"/>
      <c r="AA93" s="489"/>
      <c r="AB93" s="489"/>
      <c r="AC93" s="489"/>
      <c r="AD93" s="489"/>
      <c r="AE93" s="489"/>
      <c r="AF93" s="489"/>
      <c r="AG93" s="489"/>
      <c r="AH93" s="489"/>
      <c r="AI93" s="489"/>
      <c r="AJ93" s="489"/>
      <c r="AK93" s="489"/>
      <c r="AL93" s="489"/>
      <c r="AM93" s="489"/>
      <c r="AN93" s="489"/>
      <c r="AP93" s="8">
        <v>25</v>
      </c>
      <c r="AQ93" s="86" t="str">
        <f>ﾊﾟﾜｰ!$L$1591</f>
        <v/>
      </c>
      <c r="AR93" s="86" t="str">
        <f>国ｽﾎﾟ!$L$1591</f>
        <v/>
      </c>
      <c r="AS93" s="86" t="str">
        <f>ｺｰﾁ!$L$1591</f>
        <v/>
      </c>
      <c r="AT93" s="86" t="str">
        <f>未来!$L$1591</f>
        <v/>
      </c>
    </row>
    <row r="94" spans="1:46">
      <c r="A94" s="1">
        <f t="shared" si="10"/>
        <v>0</v>
      </c>
      <c r="B94" s="266"/>
      <c r="C94" s="267"/>
      <c r="D94" s="167"/>
      <c r="E94" s="167"/>
      <c r="F94" s="270"/>
      <c r="G94" s="267"/>
      <c r="H94" s="266"/>
      <c r="I94" s="66" t="s">
        <v>174</v>
      </c>
      <c r="J94" s="73" t="str">
        <f>CONCATENATE(C91,I94)</f>
        <v>未来ｱｽﾘｰﾄ</v>
      </c>
      <c r="K94" s="490"/>
      <c r="L94" s="490"/>
      <c r="M94" s="490"/>
      <c r="N94" s="490"/>
      <c r="O94" s="490"/>
      <c r="P94" s="490"/>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P94" s="8">
        <v>26</v>
      </c>
      <c r="AQ94" s="86" t="str">
        <f>ﾊﾟﾜｰ!$L$1593</f>
        <v/>
      </c>
      <c r="AR94" s="86" t="str">
        <f>国ｽﾎﾟ!$L$1593</f>
        <v/>
      </c>
      <c r="AS94" s="86" t="str">
        <f>ｺｰﾁ!$L$1593</f>
        <v/>
      </c>
      <c r="AT94" s="86" t="str">
        <f>未来!$L$1593</f>
        <v/>
      </c>
    </row>
    <row r="95" spans="1:46">
      <c r="A95" s="1">
        <f t="shared" si="10"/>
        <v>0</v>
      </c>
      <c r="B95" s="264">
        <f>B91+1</f>
        <v>21</v>
      </c>
      <c r="C95" s="267"/>
      <c r="D95" s="167"/>
      <c r="E95" s="167"/>
      <c r="F95" s="270"/>
      <c r="G95" s="267"/>
      <c r="H95" s="264"/>
      <c r="I95" s="64" t="s">
        <v>172</v>
      </c>
      <c r="J95" s="71" t="str">
        <f>CONCATENATE(C95,I95)</f>
        <v>ﾊﾟﾜｰｱｯﾌﾟ</v>
      </c>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P95" s="8">
        <v>27</v>
      </c>
      <c r="AQ95" s="86" t="str">
        <f>ﾊﾟﾜｰ!$L$1595</f>
        <v/>
      </c>
      <c r="AR95" s="86" t="str">
        <f>国ｽﾎﾟ!$L$1595</f>
        <v/>
      </c>
      <c r="AS95" s="86" t="str">
        <f>ｺｰﾁ!$L$1595</f>
        <v/>
      </c>
      <c r="AT95" s="86" t="str">
        <f>未来!$L$1595</f>
        <v/>
      </c>
    </row>
    <row r="96" spans="1:46">
      <c r="A96" s="1">
        <f t="shared" si="10"/>
        <v>0</v>
      </c>
      <c r="B96" s="265"/>
      <c r="C96" s="267"/>
      <c r="D96" s="167"/>
      <c r="E96" s="167"/>
      <c r="F96" s="270"/>
      <c r="G96" s="267"/>
      <c r="H96" s="265"/>
      <c r="I96" s="65" t="s">
        <v>173</v>
      </c>
      <c r="J96" s="72" t="str">
        <f>CONCATENATE(C95,I96)</f>
        <v>中ﾌﾞﾛ/国ｽﾎﾟ</v>
      </c>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P96" s="8">
        <v>28</v>
      </c>
      <c r="AQ96" s="86" t="str">
        <f>ﾊﾟﾜｰ!$L$1597</f>
        <v/>
      </c>
      <c r="AR96" s="86" t="str">
        <f>国ｽﾎﾟ!$L$1597</f>
        <v/>
      </c>
      <c r="AS96" s="86" t="str">
        <f>ｺｰﾁ!$L$1597</f>
        <v/>
      </c>
      <c r="AT96" s="86" t="str">
        <f>未来!$L$1597</f>
        <v/>
      </c>
    </row>
    <row r="97" spans="1:46">
      <c r="A97" s="1">
        <f t="shared" si="10"/>
        <v>0</v>
      </c>
      <c r="B97" s="265"/>
      <c r="C97" s="267"/>
      <c r="D97" s="167"/>
      <c r="E97" s="167"/>
      <c r="F97" s="270"/>
      <c r="G97" s="267"/>
      <c r="H97" s="265"/>
      <c r="I97" s="70" t="s">
        <v>177</v>
      </c>
      <c r="J97" s="72" t="str">
        <f>CONCATENATE(C95,I97)</f>
        <v>ｺｰﾁｬｰｽﾞ</v>
      </c>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89"/>
      <c r="AN97" s="489"/>
      <c r="AP97" s="8">
        <v>29</v>
      </c>
      <c r="AQ97" s="86" t="str">
        <f>ﾊﾟﾜｰ!$L$1599</f>
        <v/>
      </c>
      <c r="AR97" s="86" t="str">
        <f>国ｽﾎﾟ!$L$1599</f>
        <v/>
      </c>
      <c r="AS97" s="86" t="str">
        <f>ｺｰﾁ!$L$1599</f>
        <v/>
      </c>
      <c r="AT97" s="86" t="str">
        <f>未来!$L$1599</f>
        <v/>
      </c>
    </row>
    <row r="98" spans="1:46">
      <c r="A98" s="1">
        <f t="shared" si="10"/>
        <v>0</v>
      </c>
      <c r="B98" s="266"/>
      <c r="C98" s="267"/>
      <c r="D98" s="167"/>
      <c r="E98" s="167"/>
      <c r="F98" s="270"/>
      <c r="G98" s="267"/>
      <c r="H98" s="266"/>
      <c r="I98" s="66" t="s">
        <v>174</v>
      </c>
      <c r="J98" s="73" t="str">
        <f>CONCATENATE(C95,I98)</f>
        <v>未来ｱｽﾘｰﾄ</v>
      </c>
      <c r="K98" s="490"/>
      <c r="L98" s="490"/>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c r="AL98" s="490"/>
      <c r="AM98" s="490"/>
      <c r="AN98" s="490"/>
      <c r="AP98" s="10">
        <v>30</v>
      </c>
      <c r="AQ98" s="87" t="str">
        <f>ﾊﾟﾜｰ!$L$1601</f>
        <v/>
      </c>
      <c r="AR98" s="87" t="str">
        <f>国ｽﾎﾟ!$L$1601</f>
        <v/>
      </c>
      <c r="AS98" s="87" t="str">
        <f>ｺｰﾁ!$L$1601</f>
        <v/>
      </c>
      <c r="AT98" s="87" t="str">
        <f>未来!$L$1601</f>
        <v/>
      </c>
    </row>
    <row r="99" spans="1:46">
      <c r="A99" s="1">
        <f t="shared" ref="A99:A100" si="15">A98</f>
        <v>0</v>
      </c>
      <c r="B99" s="89"/>
      <c r="C99" s="89"/>
      <c r="D99" s="90"/>
      <c r="E99" s="90"/>
      <c r="F99" s="90"/>
      <c r="G99" s="89"/>
      <c r="H99" s="89"/>
      <c r="I99" s="91"/>
      <c r="J99" s="90"/>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Q99" s="88"/>
      <c r="AR99" s="88"/>
      <c r="AS99" s="88"/>
      <c r="AT99" s="88"/>
    </row>
    <row r="100" spans="1:46">
      <c r="A100" s="1">
        <f t="shared" si="15"/>
        <v>0</v>
      </c>
      <c r="B100" s="2"/>
      <c r="C100" s="2"/>
      <c r="D100" s="55"/>
      <c r="E100" s="55"/>
      <c r="F100" s="55"/>
      <c r="G100" s="2"/>
      <c r="H100" s="2"/>
      <c r="J100" s="55"/>
      <c r="AQ100" s="88"/>
      <c r="AR100" s="88"/>
      <c r="AS100" s="88"/>
      <c r="AT100" s="88"/>
    </row>
    <row r="101" spans="1:46">
      <c r="A101" s="1">
        <f>A102</f>
        <v>0</v>
      </c>
      <c r="B101" s="273" t="s">
        <v>165</v>
      </c>
      <c r="C101" s="273"/>
      <c r="D101" s="273"/>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P101" s="3" t="s">
        <v>191</v>
      </c>
      <c r="AQ101" s="35" t="s">
        <v>172</v>
      </c>
      <c r="AR101" s="3" t="s">
        <v>173</v>
      </c>
      <c r="AS101" s="3" t="s">
        <v>177</v>
      </c>
      <c r="AT101" s="3" t="s">
        <v>174</v>
      </c>
    </row>
    <row r="102" spans="1:46">
      <c r="A102" s="1">
        <f>A103</f>
        <v>0</v>
      </c>
      <c r="B102" s="156" t="s">
        <v>166</v>
      </c>
      <c r="C102" s="156" t="s">
        <v>58</v>
      </c>
      <c r="D102" s="156" t="s">
        <v>167</v>
      </c>
      <c r="E102" s="271" t="s">
        <v>170</v>
      </c>
      <c r="F102" s="156" t="s">
        <v>168</v>
      </c>
      <c r="G102" s="272" t="s">
        <v>169</v>
      </c>
      <c r="H102" s="268"/>
      <c r="I102" s="156" t="s">
        <v>171</v>
      </c>
      <c r="J102" s="275" t="s">
        <v>187</v>
      </c>
      <c r="K102" s="156" t="s">
        <v>213</v>
      </c>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P102" s="6">
        <v>1</v>
      </c>
      <c r="AQ102" s="85" t="str">
        <f>ﾊﾟﾜｰ!$L$1543</f>
        <v/>
      </c>
      <c r="AR102" s="85" t="str">
        <f>国ｽﾎﾟ!$L$1543</f>
        <v/>
      </c>
      <c r="AS102" s="85" t="str">
        <f>ｺｰﾁ!$L$1543</f>
        <v/>
      </c>
      <c r="AT102" s="85" t="str">
        <f>未来!$L$1543</f>
        <v/>
      </c>
    </row>
    <row r="103" spans="1:46">
      <c r="A103" s="1">
        <f>A104</f>
        <v>0</v>
      </c>
      <c r="B103" s="156"/>
      <c r="C103" s="156"/>
      <c r="D103" s="156"/>
      <c r="E103" s="156"/>
      <c r="F103" s="156"/>
      <c r="G103" s="272"/>
      <c r="H103" s="269"/>
      <c r="I103" s="156"/>
      <c r="J103" s="276"/>
      <c r="K103" s="39">
        <v>1</v>
      </c>
      <c r="L103" s="39">
        <v>2</v>
      </c>
      <c r="M103" s="39">
        <v>3</v>
      </c>
      <c r="N103" s="39">
        <v>4</v>
      </c>
      <c r="O103" s="39">
        <v>5</v>
      </c>
      <c r="P103" s="39">
        <v>6</v>
      </c>
      <c r="Q103" s="39">
        <v>7</v>
      </c>
      <c r="R103" s="39">
        <v>8</v>
      </c>
      <c r="S103" s="39">
        <v>9</v>
      </c>
      <c r="T103" s="39">
        <v>10</v>
      </c>
      <c r="U103" s="39">
        <v>11</v>
      </c>
      <c r="V103" s="39">
        <v>12</v>
      </c>
      <c r="W103" s="39">
        <v>13</v>
      </c>
      <c r="X103" s="39">
        <v>14</v>
      </c>
      <c r="Y103" s="39">
        <v>15</v>
      </c>
      <c r="Z103" s="39">
        <v>16</v>
      </c>
      <c r="AA103" s="39">
        <v>17</v>
      </c>
      <c r="AB103" s="39">
        <v>18</v>
      </c>
      <c r="AC103" s="39">
        <v>19</v>
      </c>
      <c r="AD103" s="39">
        <v>20</v>
      </c>
      <c r="AE103" s="39">
        <v>21</v>
      </c>
      <c r="AF103" s="39">
        <v>22</v>
      </c>
      <c r="AG103" s="39">
        <v>23</v>
      </c>
      <c r="AH103" s="39">
        <v>24</v>
      </c>
      <c r="AI103" s="39">
        <v>25</v>
      </c>
      <c r="AJ103" s="39">
        <v>26</v>
      </c>
      <c r="AK103" s="39">
        <v>27</v>
      </c>
      <c r="AL103" s="39">
        <v>28</v>
      </c>
      <c r="AM103" s="39">
        <v>29</v>
      </c>
      <c r="AN103" s="39">
        <v>30</v>
      </c>
      <c r="AP103" s="8">
        <v>2</v>
      </c>
      <c r="AQ103" s="86" t="str">
        <f>ﾊﾟﾜｰ!$L$1545</f>
        <v/>
      </c>
      <c r="AR103" s="86" t="str">
        <f>国ｽﾎﾟ!$L$1545</f>
        <v/>
      </c>
      <c r="AS103" s="86" t="str">
        <f>ｺｰﾁ!$L$1545</f>
        <v/>
      </c>
      <c r="AT103" s="86" t="str">
        <f>未来!$L$1545</f>
        <v/>
      </c>
    </row>
    <row r="104" spans="1:46">
      <c r="A104" s="1">
        <f>IF(D104="",0,1)</f>
        <v>0</v>
      </c>
      <c r="B104" s="264">
        <f>B95+1</f>
        <v>22</v>
      </c>
      <c r="C104" s="267"/>
      <c r="D104" s="167"/>
      <c r="E104" s="167"/>
      <c r="F104" s="270"/>
      <c r="G104" s="267"/>
      <c r="H104" s="264"/>
      <c r="I104" s="64" t="s">
        <v>172</v>
      </c>
      <c r="J104" s="71" t="str">
        <f>CONCATENATE(C104,I104)</f>
        <v>ﾊﾟﾜｰｱｯﾌﾟ</v>
      </c>
      <c r="K104" s="487"/>
      <c r="L104" s="487"/>
      <c r="M104" s="487"/>
      <c r="N104" s="487"/>
      <c r="O104" s="487"/>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P104" s="8">
        <v>3</v>
      </c>
      <c r="AQ104" s="86" t="str">
        <f>ﾊﾟﾜｰ!$L$1547</f>
        <v/>
      </c>
      <c r="AR104" s="86" t="str">
        <f>国ｽﾎﾟ!$L$1547</f>
        <v/>
      </c>
      <c r="AS104" s="86" t="str">
        <f>ｺｰﾁ!$L$1547</f>
        <v/>
      </c>
      <c r="AT104" s="86" t="str">
        <f>未来!$L$1547</f>
        <v/>
      </c>
    </row>
    <row r="105" spans="1:46">
      <c r="A105" s="1">
        <f>A104</f>
        <v>0</v>
      </c>
      <c r="B105" s="265"/>
      <c r="C105" s="267"/>
      <c r="D105" s="167"/>
      <c r="E105" s="167"/>
      <c r="F105" s="270"/>
      <c r="G105" s="267"/>
      <c r="H105" s="265"/>
      <c r="I105" s="65" t="s">
        <v>173</v>
      </c>
      <c r="J105" s="72" t="str">
        <f>CONCATENATE(C104,I105)</f>
        <v>中ﾌﾞﾛ/国ｽﾎﾟ</v>
      </c>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P105" s="8">
        <v>4</v>
      </c>
      <c r="AQ105" s="86" t="str">
        <f>ﾊﾟﾜｰ!$L$1549</f>
        <v/>
      </c>
      <c r="AR105" s="86" t="str">
        <f>国ｽﾎﾟ!$L$1549</f>
        <v/>
      </c>
      <c r="AS105" s="86" t="str">
        <f>ｺｰﾁ!$L$1549</f>
        <v/>
      </c>
      <c r="AT105" s="86" t="str">
        <f>未来!$L$1549</f>
        <v/>
      </c>
    </row>
    <row r="106" spans="1:46">
      <c r="A106" s="1">
        <f t="shared" ref="A106:A131" si="16">A105</f>
        <v>0</v>
      </c>
      <c r="B106" s="265"/>
      <c r="C106" s="267"/>
      <c r="D106" s="167"/>
      <c r="E106" s="167"/>
      <c r="F106" s="270"/>
      <c r="G106" s="267"/>
      <c r="H106" s="265"/>
      <c r="I106" s="70" t="s">
        <v>177</v>
      </c>
      <c r="J106" s="72" t="str">
        <f>CONCATENATE(C104,I106)</f>
        <v>ｺｰﾁｬｰｽﾞ</v>
      </c>
      <c r="K106" s="489"/>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P106" s="8">
        <v>5</v>
      </c>
      <c r="AQ106" s="86" t="str">
        <f>ﾊﾟﾜｰ!$L$1551</f>
        <v/>
      </c>
      <c r="AR106" s="86" t="str">
        <f>国ｽﾎﾟ!$L$1551</f>
        <v/>
      </c>
      <c r="AS106" s="86" t="str">
        <f>ｺｰﾁ!$L$1551</f>
        <v/>
      </c>
      <c r="AT106" s="86" t="str">
        <f>未来!$L$1551</f>
        <v/>
      </c>
    </row>
    <row r="107" spans="1:46">
      <c r="A107" s="1">
        <f t="shared" si="16"/>
        <v>0</v>
      </c>
      <c r="B107" s="266"/>
      <c r="C107" s="267"/>
      <c r="D107" s="167"/>
      <c r="E107" s="167"/>
      <c r="F107" s="270"/>
      <c r="G107" s="267"/>
      <c r="H107" s="266"/>
      <c r="I107" s="66" t="s">
        <v>174</v>
      </c>
      <c r="J107" s="73" t="str">
        <f>CONCATENATE(C104,I107)</f>
        <v>未来ｱｽﾘｰﾄ</v>
      </c>
      <c r="K107" s="490"/>
      <c r="L107" s="490"/>
      <c r="M107" s="490"/>
      <c r="N107" s="490"/>
      <c r="O107" s="490"/>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c r="AL107" s="490"/>
      <c r="AM107" s="490"/>
      <c r="AN107" s="490"/>
      <c r="AP107" s="8">
        <v>6</v>
      </c>
      <c r="AQ107" s="86" t="str">
        <f>ﾊﾟﾜｰ!$L$1553</f>
        <v/>
      </c>
      <c r="AR107" s="86" t="str">
        <f>国ｽﾎﾟ!$L$1553</f>
        <v/>
      </c>
      <c r="AS107" s="86" t="str">
        <f>ｺｰﾁ!$L$1553</f>
        <v/>
      </c>
      <c r="AT107" s="86" t="str">
        <f>未来!$L$1553</f>
        <v/>
      </c>
    </row>
    <row r="108" spans="1:46">
      <c r="A108" s="1">
        <f t="shared" si="16"/>
        <v>0</v>
      </c>
      <c r="B108" s="264">
        <f t="shared" ref="B108" si="17">B104+1</f>
        <v>23</v>
      </c>
      <c r="C108" s="267"/>
      <c r="D108" s="167"/>
      <c r="E108" s="167"/>
      <c r="F108" s="270"/>
      <c r="G108" s="267"/>
      <c r="H108" s="264"/>
      <c r="I108" s="64" t="s">
        <v>172</v>
      </c>
      <c r="J108" s="71" t="str">
        <f>CONCATENATE(C108,I108)</f>
        <v>ﾊﾟﾜｰｱｯﾌﾟ</v>
      </c>
      <c r="K108" s="487"/>
      <c r="L108" s="487"/>
      <c r="M108" s="487"/>
      <c r="N108" s="487"/>
      <c r="O108" s="487"/>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P108" s="8">
        <v>7</v>
      </c>
      <c r="AQ108" s="86" t="str">
        <f>ﾊﾟﾜｰ!$L$1555</f>
        <v/>
      </c>
      <c r="AR108" s="86" t="str">
        <f>国ｽﾎﾟ!$L$1555</f>
        <v/>
      </c>
      <c r="AS108" s="86" t="str">
        <f>ｺｰﾁ!$L$1555</f>
        <v/>
      </c>
      <c r="AT108" s="86" t="str">
        <f>未来!$L$1555</f>
        <v/>
      </c>
    </row>
    <row r="109" spans="1:46">
      <c r="A109" s="1">
        <f t="shared" si="16"/>
        <v>0</v>
      </c>
      <c r="B109" s="265"/>
      <c r="C109" s="267"/>
      <c r="D109" s="167"/>
      <c r="E109" s="167"/>
      <c r="F109" s="270"/>
      <c r="G109" s="267"/>
      <c r="H109" s="265"/>
      <c r="I109" s="65" t="s">
        <v>173</v>
      </c>
      <c r="J109" s="72" t="str">
        <f>CONCATENATE(C108,I109)</f>
        <v>中ﾌﾞﾛ/国ｽﾎﾟ</v>
      </c>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488"/>
      <c r="AM109" s="488"/>
      <c r="AN109" s="488"/>
      <c r="AP109" s="8">
        <v>8</v>
      </c>
      <c r="AQ109" s="86" t="str">
        <f>ﾊﾟﾜｰ!$L$1557</f>
        <v/>
      </c>
      <c r="AR109" s="86" t="str">
        <f>国ｽﾎﾟ!$L$1557</f>
        <v/>
      </c>
      <c r="AS109" s="86" t="str">
        <f>ｺｰﾁ!$L$1557</f>
        <v/>
      </c>
      <c r="AT109" s="86" t="str">
        <f>未来!$L$1557</f>
        <v/>
      </c>
    </row>
    <row r="110" spans="1:46">
      <c r="A110" s="1">
        <f t="shared" si="16"/>
        <v>0</v>
      </c>
      <c r="B110" s="265"/>
      <c r="C110" s="267"/>
      <c r="D110" s="167"/>
      <c r="E110" s="167"/>
      <c r="F110" s="270"/>
      <c r="G110" s="267"/>
      <c r="H110" s="265"/>
      <c r="I110" s="70" t="s">
        <v>177</v>
      </c>
      <c r="J110" s="72" t="str">
        <f>CONCATENATE(C108,I110)</f>
        <v>ｺｰﾁｬｰｽﾞ</v>
      </c>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c r="AL110" s="489"/>
      <c r="AM110" s="489"/>
      <c r="AN110" s="489"/>
      <c r="AP110" s="8">
        <v>9</v>
      </c>
      <c r="AQ110" s="86" t="str">
        <f>ﾊﾟﾜｰ!$L$1559</f>
        <v/>
      </c>
      <c r="AR110" s="86" t="str">
        <f>国ｽﾎﾟ!$L$1559</f>
        <v/>
      </c>
      <c r="AS110" s="86" t="str">
        <f>ｺｰﾁ!$L$1559</f>
        <v/>
      </c>
      <c r="AT110" s="86" t="str">
        <f>未来!$L$1559</f>
        <v/>
      </c>
    </row>
    <row r="111" spans="1:46">
      <c r="A111" s="1">
        <f t="shared" si="16"/>
        <v>0</v>
      </c>
      <c r="B111" s="266"/>
      <c r="C111" s="267"/>
      <c r="D111" s="167"/>
      <c r="E111" s="167"/>
      <c r="F111" s="270"/>
      <c r="G111" s="267"/>
      <c r="H111" s="266"/>
      <c r="I111" s="66" t="s">
        <v>174</v>
      </c>
      <c r="J111" s="73" t="str">
        <f>CONCATENATE(C108,I111)</f>
        <v>未来ｱｽﾘｰﾄ</v>
      </c>
      <c r="K111" s="490"/>
      <c r="L111" s="490"/>
      <c r="M111" s="490"/>
      <c r="N111" s="490"/>
      <c r="O111" s="490"/>
      <c r="P111" s="490"/>
      <c r="Q111" s="490"/>
      <c r="R111" s="490"/>
      <c r="S111" s="490"/>
      <c r="T111" s="490"/>
      <c r="U111" s="490"/>
      <c r="V111" s="490"/>
      <c r="W111" s="490"/>
      <c r="X111" s="490"/>
      <c r="Y111" s="490"/>
      <c r="Z111" s="490"/>
      <c r="AA111" s="490"/>
      <c r="AB111" s="490"/>
      <c r="AC111" s="490"/>
      <c r="AD111" s="490"/>
      <c r="AE111" s="490"/>
      <c r="AF111" s="490"/>
      <c r="AG111" s="490"/>
      <c r="AH111" s="490"/>
      <c r="AI111" s="490"/>
      <c r="AJ111" s="490"/>
      <c r="AK111" s="490"/>
      <c r="AL111" s="490"/>
      <c r="AM111" s="490"/>
      <c r="AN111" s="490"/>
      <c r="AP111" s="8">
        <v>10</v>
      </c>
      <c r="AQ111" s="86" t="str">
        <f>ﾊﾟﾜｰ!$L$1561</f>
        <v/>
      </c>
      <c r="AR111" s="86" t="str">
        <f>国ｽﾎﾟ!$L$1561</f>
        <v/>
      </c>
      <c r="AS111" s="86" t="str">
        <f>ｺｰﾁ!$L$1561</f>
        <v/>
      </c>
      <c r="AT111" s="86" t="str">
        <f>未来!$L$1561</f>
        <v/>
      </c>
    </row>
    <row r="112" spans="1:46">
      <c r="A112" s="1">
        <f t="shared" si="16"/>
        <v>0</v>
      </c>
      <c r="B112" s="264">
        <f t="shared" ref="B112" si="18">B108+1</f>
        <v>24</v>
      </c>
      <c r="C112" s="267"/>
      <c r="D112" s="167"/>
      <c r="E112" s="167"/>
      <c r="F112" s="270"/>
      <c r="G112" s="267"/>
      <c r="H112" s="264"/>
      <c r="I112" s="64" t="s">
        <v>172</v>
      </c>
      <c r="J112" s="71" t="str">
        <f>CONCATENATE(C112,I112)</f>
        <v>ﾊﾟﾜｰｱｯﾌﾟ</v>
      </c>
      <c r="K112" s="487"/>
      <c r="L112" s="487"/>
      <c r="M112" s="487"/>
      <c r="N112" s="487"/>
      <c r="O112" s="487"/>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P112" s="8">
        <v>11</v>
      </c>
      <c r="AQ112" s="86" t="str">
        <f>ﾊﾟﾜｰ!$L$1563</f>
        <v/>
      </c>
      <c r="AR112" s="86" t="str">
        <f>国ｽﾎﾟ!$L$1563</f>
        <v/>
      </c>
      <c r="AS112" s="86" t="str">
        <f>ｺｰﾁ!$L$1563</f>
        <v/>
      </c>
      <c r="AT112" s="86" t="str">
        <f>未来!$L$1563</f>
        <v/>
      </c>
    </row>
    <row r="113" spans="1:46">
      <c r="A113" s="1">
        <f t="shared" si="16"/>
        <v>0</v>
      </c>
      <c r="B113" s="265"/>
      <c r="C113" s="267"/>
      <c r="D113" s="167"/>
      <c r="E113" s="167"/>
      <c r="F113" s="270"/>
      <c r="G113" s="267"/>
      <c r="H113" s="265"/>
      <c r="I113" s="65" t="s">
        <v>173</v>
      </c>
      <c r="J113" s="72" t="str">
        <f>CONCATENATE(C112,I113)</f>
        <v>中ﾌﾞﾛ/国ｽﾎﾟ</v>
      </c>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P113" s="8">
        <v>12</v>
      </c>
      <c r="AQ113" s="86" t="str">
        <f>ﾊﾟﾜｰ!$L$1565</f>
        <v/>
      </c>
      <c r="AR113" s="86" t="str">
        <f>国ｽﾎﾟ!$L$1565</f>
        <v/>
      </c>
      <c r="AS113" s="86" t="str">
        <f>ｺｰﾁ!$L$1565</f>
        <v/>
      </c>
      <c r="AT113" s="86" t="str">
        <f>未来!$L$1565</f>
        <v/>
      </c>
    </row>
    <row r="114" spans="1:46">
      <c r="A114" s="1">
        <f t="shared" si="16"/>
        <v>0</v>
      </c>
      <c r="B114" s="265"/>
      <c r="C114" s="267"/>
      <c r="D114" s="167"/>
      <c r="E114" s="167"/>
      <c r="F114" s="270"/>
      <c r="G114" s="267"/>
      <c r="H114" s="265"/>
      <c r="I114" s="70" t="s">
        <v>177</v>
      </c>
      <c r="J114" s="72" t="str">
        <f>CONCATENATE(C112,I114)</f>
        <v>ｺｰﾁｬｰｽﾞ</v>
      </c>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c r="AL114" s="489"/>
      <c r="AM114" s="489"/>
      <c r="AN114" s="489"/>
      <c r="AP114" s="8">
        <v>13</v>
      </c>
      <c r="AQ114" s="86" t="str">
        <f>ﾊﾟﾜｰ!$L$1567</f>
        <v/>
      </c>
      <c r="AR114" s="86" t="str">
        <f>国ｽﾎﾟ!$L$1567</f>
        <v/>
      </c>
      <c r="AS114" s="86" t="str">
        <f>ｺｰﾁ!$L$1567</f>
        <v/>
      </c>
      <c r="AT114" s="86" t="str">
        <f>未来!$L$1567</f>
        <v/>
      </c>
    </row>
    <row r="115" spans="1:46">
      <c r="A115" s="1">
        <f t="shared" si="16"/>
        <v>0</v>
      </c>
      <c r="B115" s="266"/>
      <c r="C115" s="267"/>
      <c r="D115" s="167"/>
      <c r="E115" s="167"/>
      <c r="F115" s="270"/>
      <c r="G115" s="267"/>
      <c r="H115" s="266"/>
      <c r="I115" s="66" t="s">
        <v>174</v>
      </c>
      <c r="J115" s="73" t="str">
        <f>CONCATENATE(C112,I115)</f>
        <v>未来ｱｽﾘｰﾄ</v>
      </c>
      <c r="K115" s="490"/>
      <c r="L115" s="490"/>
      <c r="M115" s="490"/>
      <c r="N115" s="490"/>
      <c r="O115" s="490"/>
      <c r="P115" s="490"/>
      <c r="Q115" s="490"/>
      <c r="R115" s="490"/>
      <c r="S115" s="490"/>
      <c r="T115" s="490"/>
      <c r="U115" s="490"/>
      <c r="V115" s="490"/>
      <c r="W115" s="490"/>
      <c r="X115" s="490"/>
      <c r="Y115" s="490"/>
      <c r="Z115" s="490"/>
      <c r="AA115" s="490"/>
      <c r="AB115" s="490"/>
      <c r="AC115" s="490"/>
      <c r="AD115" s="490"/>
      <c r="AE115" s="490"/>
      <c r="AF115" s="490"/>
      <c r="AG115" s="490"/>
      <c r="AH115" s="490"/>
      <c r="AI115" s="490"/>
      <c r="AJ115" s="490"/>
      <c r="AK115" s="490"/>
      <c r="AL115" s="490"/>
      <c r="AM115" s="490"/>
      <c r="AN115" s="490"/>
      <c r="AP115" s="8">
        <v>14</v>
      </c>
      <c r="AQ115" s="86" t="str">
        <f>ﾊﾟﾜｰ!$L$1569</f>
        <v/>
      </c>
      <c r="AR115" s="86" t="str">
        <f>国ｽﾎﾟ!$L$1569</f>
        <v/>
      </c>
      <c r="AS115" s="86" t="str">
        <f>ｺｰﾁ!$L$1569</f>
        <v/>
      </c>
      <c r="AT115" s="86" t="str">
        <f>未来!$L$1569</f>
        <v/>
      </c>
    </row>
    <row r="116" spans="1:46">
      <c r="A116" s="1">
        <f t="shared" si="16"/>
        <v>0</v>
      </c>
      <c r="B116" s="264">
        <f>B112+1</f>
        <v>25</v>
      </c>
      <c r="C116" s="267"/>
      <c r="D116" s="167"/>
      <c r="E116" s="167"/>
      <c r="F116" s="270"/>
      <c r="G116" s="267"/>
      <c r="H116" s="264"/>
      <c r="I116" s="64" t="s">
        <v>172</v>
      </c>
      <c r="J116" s="71" t="str">
        <f>CONCATENATE(C116,I116)</f>
        <v>ﾊﾟﾜｰｱｯﾌﾟ</v>
      </c>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P116" s="8">
        <v>15</v>
      </c>
      <c r="AQ116" s="86" t="str">
        <f>ﾊﾟﾜｰ!$L$1571</f>
        <v/>
      </c>
      <c r="AR116" s="86" t="str">
        <f>国ｽﾎﾟ!$L$1571</f>
        <v/>
      </c>
      <c r="AS116" s="86" t="str">
        <f>ｺｰﾁ!$L$1571</f>
        <v/>
      </c>
      <c r="AT116" s="86" t="str">
        <f>未来!$L$1571</f>
        <v/>
      </c>
    </row>
    <row r="117" spans="1:46">
      <c r="A117" s="1">
        <f t="shared" si="16"/>
        <v>0</v>
      </c>
      <c r="B117" s="265"/>
      <c r="C117" s="267"/>
      <c r="D117" s="167"/>
      <c r="E117" s="167"/>
      <c r="F117" s="270"/>
      <c r="G117" s="267"/>
      <c r="H117" s="265"/>
      <c r="I117" s="65" t="s">
        <v>173</v>
      </c>
      <c r="J117" s="72" t="str">
        <f>CONCATENATE(C116,I117)</f>
        <v>中ﾌﾞﾛ/国ｽﾎﾟ</v>
      </c>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P117" s="8">
        <v>16</v>
      </c>
      <c r="AQ117" s="86" t="str">
        <f>ﾊﾟﾜｰ!$L$1573</f>
        <v/>
      </c>
      <c r="AR117" s="86" t="str">
        <f>国ｽﾎﾟ!$L$1573</f>
        <v/>
      </c>
      <c r="AS117" s="86" t="str">
        <f>ｺｰﾁ!$L$1573</f>
        <v/>
      </c>
      <c r="AT117" s="86" t="str">
        <f>未来!$L$1573</f>
        <v/>
      </c>
    </row>
    <row r="118" spans="1:46">
      <c r="A118" s="1">
        <f t="shared" si="16"/>
        <v>0</v>
      </c>
      <c r="B118" s="265"/>
      <c r="C118" s="267"/>
      <c r="D118" s="167"/>
      <c r="E118" s="167"/>
      <c r="F118" s="270"/>
      <c r="G118" s="267"/>
      <c r="H118" s="265"/>
      <c r="I118" s="70" t="s">
        <v>177</v>
      </c>
      <c r="J118" s="72" t="str">
        <f>CONCATENATE(C116,I118)</f>
        <v>ｺｰﾁｬｰｽﾞ</v>
      </c>
      <c r="K118" s="489"/>
      <c r="L118" s="489"/>
      <c r="M118" s="489"/>
      <c r="N118" s="489"/>
      <c r="O118" s="489"/>
      <c r="P118" s="489"/>
      <c r="Q118" s="489"/>
      <c r="R118" s="489"/>
      <c r="S118" s="489"/>
      <c r="T118" s="489"/>
      <c r="U118" s="489"/>
      <c r="V118" s="489"/>
      <c r="W118" s="489"/>
      <c r="X118" s="489"/>
      <c r="Y118" s="489"/>
      <c r="Z118" s="489"/>
      <c r="AA118" s="489"/>
      <c r="AB118" s="489"/>
      <c r="AC118" s="489"/>
      <c r="AD118" s="489"/>
      <c r="AE118" s="489"/>
      <c r="AF118" s="489"/>
      <c r="AG118" s="489"/>
      <c r="AH118" s="489"/>
      <c r="AI118" s="489"/>
      <c r="AJ118" s="489"/>
      <c r="AK118" s="489"/>
      <c r="AL118" s="489"/>
      <c r="AM118" s="489"/>
      <c r="AN118" s="489"/>
      <c r="AP118" s="8">
        <v>17</v>
      </c>
      <c r="AQ118" s="86" t="str">
        <f>ﾊﾟﾜｰ!$L$1575</f>
        <v/>
      </c>
      <c r="AR118" s="86" t="str">
        <f>国ｽﾎﾟ!$L$1575</f>
        <v/>
      </c>
      <c r="AS118" s="86" t="str">
        <f>ｺｰﾁ!$L$1575</f>
        <v/>
      </c>
      <c r="AT118" s="86" t="str">
        <f>未来!$L$1575</f>
        <v/>
      </c>
    </row>
    <row r="119" spans="1:46">
      <c r="A119" s="1">
        <f t="shared" si="16"/>
        <v>0</v>
      </c>
      <c r="B119" s="266"/>
      <c r="C119" s="267"/>
      <c r="D119" s="167"/>
      <c r="E119" s="167"/>
      <c r="F119" s="270"/>
      <c r="G119" s="267"/>
      <c r="H119" s="266"/>
      <c r="I119" s="66" t="s">
        <v>174</v>
      </c>
      <c r="J119" s="73" t="str">
        <f>CONCATENATE(C116,I119)</f>
        <v>未来ｱｽﾘｰﾄ</v>
      </c>
      <c r="K119" s="490"/>
      <c r="L119" s="490"/>
      <c r="M119" s="490"/>
      <c r="N119" s="490"/>
      <c r="O119" s="490"/>
      <c r="P119" s="490"/>
      <c r="Q119" s="490"/>
      <c r="R119" s="490"/>
      <c r="S119" s="490"/>
      <c r="T119" s="490"/>
      <c r="U119" s="490"/>
      <c r="V119" s="490"/>
      <c r="W119" s="490"/>
      <c r="X119" s="490"/>
      <c r="Y119" s="490"/>
      <c r="Z119" s="490"/>
      <c r="AA119" s="490"/>
      <c r="AB119" s="490"/>
      <c r="AC119" s="490"/>
      <c r="AD119" s="490"/>
      <c r="AE119" s="490"/>
      <c r="AF119" s="490"/>
      <c r="AG119" s="490"/>
      <c r="AH119" s="490"/>
      <c r="AI119" s="490"/>
      <c r="AJ119" s="490"/>
      <c r="AK119" s="490"/>
      <c r="AL119" s="490"/>
      <c r="AM119" s="490"/>
      <c r="AN119" s="490"/>
      <c r="AP119" s="8">
        <v>18</v>
      </c>
      <c r="AQ119" s="86" t="str">
        <f>ﾊﾟﾜｰ!$L$1577</f>
        <v/>
      </c>
      <c r="AR119" s="86" t="str">
        <f>国ｽﾎﾟ!$L$1577</f>
        <v/>
      </c>
      <c r="AS119" s="86" t="str">
        <f>ｺｰﾁ!$L$1577</f>
        <v/>
      </c>
      <c r="AT119" s="86" t="str">
        <f>未来!$L$1577</f>
        <v/>
      </c>
    </row>
    <row r="120" spans="1:46">
      <c r="A120" s="1">
        <f t="shared" si="16"/>
        <v>0</v>
      </c>
      <c r="B120" s="264">
        <f t="shared" ref="B120" si="19">B116+1</f>
        <v>26</v>
      </c>
      <c r="C120" s="267"/>
      <c r="D120" s="167"/>
      <c r="E120" s="167"/>
      <c r="F120" s="270"/>
      <c r="G120" s="267"/>
      <c r="H120" s="264"/>
      <c r="I120" s="64" t="s">
        <v>172</v>
      </c>
      <c r="J120" s="71" t="str">
        <f>CONCATENATE(C120,I120)</f>
        <v>ﾊﾟﾜｰｱｯﾌﾟ</v>
      </c>
      <c r="K120" s="487"/>
      <c r="L120" s="487"/>
      <c r="M120" s="487"/>
      <c r="N120" s="487"/>
      <c r="O120" s="487"/>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P120" s="8">
        <v>19</v>
      </c>
      <c r="AQ120" s="86" t="str">
        <f>ﾊﾟﾜｰ!$L$1579</f>
        <v/>
      </c>
      <c r="AR120" s="86" t="str">
        <f>国ｽﾎﾟ!$L$1579</f>
        <v/>
      </c>
      <c r="AS120" s="86" t="str">
        <f>ｺｰﾁ!$L$1579</f>
        <v/>
      </c>
      <c r="AT120" s="86" t="str">
        <f>未来!$L$1579</f>
        <v/>
      </c>
    </row>
    <row r="121" spans="1:46">
      <c r="A121" s="1">
        <f t="shared" si="16"/>
        <v>0</v>
      </c>
      <c r="B121" s="265"/>
      <c r="C121" s="267"/>
      <c r="D121" s="167"/>
      <c r="E121" s="167"/>
      <c r="F121" s="270"/>
      <c r="G121" s="267"/>
      <c r="H121" s="265"/>
      <c r="I121" s="65" t="s">
        <v>173</v>
      </c>
      <c r="J121" s="72" t="str">
        <f>CONCATENATE(C120,I121)</f>
        <v>中ﾌﾞﾛ/国ｽﾎﾟ</v>
      </c>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P121" s="8">
        <v>20</v>
      </c>
      <c r="AQ121" s="86" t="str">
        <f>ﾊﾟﾜｰ!$L$1581</f>
        <v/>
      </c>
      <c r="AR121" s="86" t="str">
        <f>国ｽﾎﾟ!$L$1581</f>
        <v/>
      </c>
      <c r="AS121" s="86" t="str">
        <f>ｺｰﾁ!$L$1581</f>
        <v/>
      </c>
      <c r="AT121" s="86" t="str">
        <f>未来!$L$1581</f>
        <v/>
      </c>
    </row>
    <row r="122" spans="1:46">
      <c r="A122" s="1">
        <f t="shared" si="16"/>
        <v>0</v>
      </c>
      <c r="B122" s="265"/>
      <c r="C122" s="267"/>
      <c r="D122" s="167"/>
      <c r="E122" s="167"/>
      <c r="F122" s="270"/>
      <c r="G122" s="267"/>
      <c r="H122" s="265"/>
      <c r="I122" s="70" t="s">
        <v>177</v>
      </c>
      <c r="J122" s="72" t="str">
        <f>CONCATENATE(C120,I122)</f>
        <v>ｺｰﾁｬｰｽﾞ</v>
      </c>
      <c r="K122" s="489"/>
      <c r="L122" s="489"/>
      <c r="M122" s="489"/>
      <c r="N122" s="489"/>
      <c r="O122" s="489"/>
      <c r="P122" s="489"/>
      <c r="Q122" s="489"/>
      <c r="R122" s="489"/>
      <c r="S122" s="489"/>
      <c r="T122" s="489"/>
      <c r="U122" s="489"/>
      <c r="V122" s="489"/>
      <c r="W122" s="489"/>
      <c r="X122" s="489"/>
      <c r="Y122" s="489"/>
      <c r="Z122" s="489"/>
      <c r="AA122" s="489"/>
      <c r="AB122" s="489"/>
      <c r="AC122" s="489"/>
      <c r="AD122" s="489"/>
      <c r="AE122" s="489"/>
      <c r="AF122" s="489"/>
      <c r="AG122" s="489"/>
      <c r="AH122" s="489"/>
      <c r="AI122" s="489"/>
      <c r="AJ122" s="489"/>
      <c r="AK122" s="489"/>
      <c r="AL122" s="489"/>
      <c r="AM122" s="489"/>
      <c r="AN122" s="489"/>
      <c r="AP122" s="8">
        <v>21</v>
      </c>
      <c r="AQ122" s="86" t="str">
        <f>ﾊﾟﾜｰ!$L$1583</f>
        <v/>
      </c>
      <c r="AR122" s="86" t="str">
        <f>国ｽﾎﾟ!$L$1583</f>
        <v/>
      </c>
      <c r="AS122" s="86" t="str">
        <f>ｺｰﾁ!$L$1583</f>
        <v/>
      </c>
      <c r="AT122" s="86" t="str">
        <f>未来!$L$1583</f>
        <v/>
      </c>
    </row>
    <row r="123" spans="1:46">
      <c r="A123" s="1">
        <f t="shared" si="16"/>
        <v>0</v>
      </c>
      <c r="B123" s="266"/>
      <c r="C123" s="267"/>
      <c r="D123" s="167"/>
      <c r="E123" s="167"/>
      <c r="F123" s="270"/>
      <c r="G123" s="267"/>
      <c r="H123" s="266"/>
      <c r="I123" s="66" t="s">
        <v>174</v>
      </c>
      <c r="J123" s="73" t="str">
        <f>CONCATENATE(C120,I123)</f>
        <v>未来ｱｽﾘｰﾄ</v>
      </c>
      <c r="K123" s="490"/>
      <c r="L123" s="490"/>
      <c r="M123" s="490"/>
      <c r="N123" s="490"/>
      <c r="O123" s="490"/>
      <c r="P123" s="490"/>
      <c r="Q123" s="490"/>
      <c r="R123" s="490"/>
      <c r="S123" s="490"/>
      <c r="T123" s="490"/>
      <c r="U123" s="490"/>
      <c r="V123" s="490"/>
      <c r="W123" s="490"/>
      <c r="X123" s="490"/>
      <c r="Y123" s="490"/>
      <c r="Z123" s="490"/>
      <c r="AA123" s="490"/>
      <c r="AB123" s="490"/>
      <c r="AC123" s="490"/>
      <c r="AD123" s="490"/>
      <c r="AE123" s="490"/>
      <c r="AF123" s="490"/>
      <c r="AG123" s="490"/>
      <c r="AH123" s="490"/>
      <c r="AI123" s="490"/>
      <c r="AJ123" s="490"/>
      <c r="AK123" s="490"/>
      <c r="AL123" s="490"/>
      <c r="AM123" s="490"/>
      <c r="AN123" s="490"/>
      <c r="AP123" s="8">
        <v>22</v>
      </c>
      <c r="AQ123" s="86" t="str">
        <f>ﾊﾟﾜｰ!$L$1585</f>
        <v/>
      </c>
      <c r="AR123" s="86" t="str">
        <f>国ｽﾎﾟ!$L$1585</f>
        <v/>
      </c>
      <c r="AS123" s="86" t="str">
        <f>ｺｰﾁ!$L$1585</f>
        <v/>
      </c>
      <c r="AT123" s="86" t="str">
        <f>未来!$L$1585</f>
        <v/>
      </c>
    </row>
    <row r="124" spans="1:46">
      <c r="A124" s="1">
        <f t="shared" si="16"/>
        <v>0</v>
      </c>
      <c r="B124" s="264">
        <f t="shared" ref="B124" si="20">B120+1</f>
        <v>27</v>
      </c>
      <c r="C124" s="267"/>
      <c r="D124" s="167"/>
      <c r="E124" s="167"/>
      <c r="F124" s="270"/>
      <c r="G124" s="267"/>
      <c r="H124" s="264"/>
      <c r="I124" s="64" t="s">
        <v>172</v>
      </c>
      <c r="J124" s="71" t="str">
        <f>CONCATENATE(C124,I124)</f>
        <v>ﾊﾟﾜｰｱｯﾌﾟ</v>
      </c>
      <c r="K124" s="487"/>
      <c r="L124" s="487"/>
      <c r="M124" s="487"/>
      <c r="N124" s="487"/>
      <c r="O124" s="487"/>
      <c r="P124" s="487"/>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7"/>
      <c r="AP124" s="8">
        <v>23</v>
      </c>
      <c r="AQ124" s="86" t="str">
        <f>ﾊﾟﾜｰ!$L$1587</f>
        <v/>
      </c>
      <c r="AR124" s="86" t="str">
        <f>国ｽﾎﾟ!$L$1587</f>
        <v/>
      </c>
      <c r="AS124" s="86" t="str">
        <f>ｺｰﾁ!$L$1587</f>
        <v/>
      </c>
      <c r="AT124" s="86" t="str">
        <f>未来!$L$1587</f>
        <v/>
      </c>
    </row>
    <row r="125" spans="1:46">
      <c r="A125" s="1">
        <f t="shared" si="16"/>
        <v>0</v>
      </c>
      <c r="B125" s="265"/>
      <c r="C125" s="267"/>
      <c r="D125" s="167"/>
      <c r="E125" s="167"/>
      <c r="F125" s="270"/>
      <c r="G125" s="267"/>
      <c r="H125" s="265"/>
      <c r="I125" s="65" t="s">
        <v>173</v>
      </c>
      <c r="J125" s="72" t="str">
        <f>CONCATENATE(C124,I125)</f>
        <v>中ﾌﾞﾛ/国ｽﾎﾟ</v>
      </c>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c r="AK125" s="488"/>
      <c r="AL125" s="488"/>
      <c r="AM125" s="488"/>
      <c r="AN125" s="488"/>
      <c r="AP125" s="8">
        <v>24</v>
      </c>
      <c r="AQ125" s="86" t="str">
        <f>ﾊﾟﾜｰ!$L$1589</f>
        <v/>
      </c>
      <c r="AR125" s="86" t="str">
        <f>国ｽﾎﾟ!$L$1589</f>
        <v/>
      </c>
      <c r="AS125" s="86" t="str">
        <f>ｺｰﾁ!$L$1589</f>
        <v/>
      </c>
      <c r="AT125" s="86" t="str">
        <f>未来!$L$1589</f>
        <v/>
      </c>
    </row>
    <row r="126" spans="1:46">
      <c r="A126" s="1">
        <f t="shared" si="16"/>
        <v>0</v>
      </c>
      <c r="B126" s="265"/>
      <c r="C126" s="267"/>
      <c r="D126" s="167"/>
      <c r="E126" s="167"/>
      <c r="F126" s="270"/>
      <c r="G126" s="267"/>
      <c r="H126" s="265"/>
      <c r="I126" s="70" t="s">
        <v>177</v>
      </c>
      <c r="J126" s="72" t="str">
        <f>CONCATENATE(C124,I126)</f>
        <v>ｺｰﾁｬｰｽﾞ</v>
      </c>
      <c r="K126" s="489"/>
      <c r="L126" s="489"/>
      <c r="M126" s="489"/>
      <c r="N126" s="489"/>
      <c r="O126" s="489"/>
      <c r="P126" s="489"/>
      <c r="Q126" s="489"/>
      <c r="R126" s="489"/>
      <c r="S126" s="489"/>
      <c r="T126" s="489"/>
      <c r="U126" s="489"/>
      <c r="V126" s="489"/>
      <c r="W126" s="489"/>
      <c r="X126" s="489"/>
      <c r="Y126" s="489"/>
      <c r="Z126" s="489"/>
      <c r="AA126" s="489"/>
      <c r="AB126" s="489"/>
      <c r="AC126" s="489"/>
      <c r="AD126" s="489"/>
      <c r="AE126" s="489"/>
      <c r="AF126" s="489"/>
      <c r="AG126" s="489"/>
      <c r="AH126" s="489"/>
      <c r="AI126" s="489"/>
      <c r="AJ126" s="489"/>
      <c r="AK126" s="489"/>
      <c r="AL126" s="489"/>
      <c r="AM126" s="489"/>
      <c r="AN126" s="489"/>
      <c r="AP126" s="8">
        <v>25</v>
      </c>
      <c r="AQ126" s="86" t="str">
        <f>ﾊﾟﾜｰ!$L$1591</f>
        <v/>
      </c>
      <c r="AR126" s="86" t="str">
        <f>国ｽﾎﾟ!$L$1591</f>
        <v/>
      </c>
      <c r="AS126" s="86" t="str">
        <f>ｺｰﾁ!$L$1591</f>
        <v/>
      </c>
      <c r="AT126" s="86" t="str">
        <f>未来!$L$1591</f>
        <v/>
      </c>
    </row>
    <row r="127" spans="1:46">
      <c r="A127" s="1">
        <f t="shared" si="16"/>
        <v>0</v>
      </c>
      <c r="B127" s="266"/>
      <c r="C127" s="267"/>
      <c r="D127" s="167"/>
      <c r="E127" s="167"/>
      <c r="F127" s="270"/>
      <c r="G127" s="267"/>
      <c r="H127" s="266"/>
      <c r="I127" s="66" t="s">
        <v>174</v>
      </c>
      <c r="J127" s="73" t="str">
        <f>CONCATENATE(C124,I127)</f>
        <v>未来ｱｽﾘｰﾄ</v>
      </c>
      <c r="K127" s="490"/>
      <c r="L127" s="490"/>
      <c r="M127" s="490"/>
      <c r="N127" s="490"/>
      <c r="O127" s="490"/>
      <c r="P127" s="490"/>
      <c r="Q127" s="490"/>
      <c r="R127" s="490"/>
      <c r="S127" s="490"/>
      <c r="T127" s="490"/>
      <c r="U127" s="490"/>
      <c r="V127" s="490"/>
      <c r="W127" s="490"/>
      <c r="X127" s="490"/>
      <c r="Y127" s="490"/>
      <c r="Z127" s="490"/>
      <c r="AA127" s="490"/>
      <c r="AB127" s="490"/>
      <c r="AC127" s="490"/>
      <c r="AD127" s="490"/>
      <c r="AE127" s="490"/>
      <c r="AF127" s="490"/>
      <c r="AG127" s="490"/>
      <c r="AH127" s="490"/>
      <c r="AI127" s="490"/>
      <c r="AJ127" s="490"/>
      <c r="AK127" s="490"/>
      <c r="AL127" s="490"/>
      <c r="AM127" s="490"/>
      <c r="AN127" s="490"/>
      <c r="AP127" s="8">
        <v>26</v>
      </c>
      <c r="AQ127" s="86" t="str">
        <f>ﾊﾟﾜｰ!$L$1593</f>
        <v/>
      </c>
      <c r="AR127" s="86" t="str">
        <f>国ｽﾎﾟ!$L$1593</f>
        <v/>
      </c>
      <c r="AS127" s="86" t="str">
        <f>ｺｰﾁ!$L$1593</f>
        <v/>
      </c>
      <c r="AT127" s="86" t="str">
        <f>未来!$L$1593</f>
        <v/>
      </c>
    </row>
    <row r="128" spans="1:46">
      <c r="A128" s="1">
        <f t="shared" si="16"/>
        <v>0</v>
      </c>
      <c r="B128" s="264">
        <f>B124+1</f>
        <v>28</v>
      </c>
      <c r="C128" s="267"/>
      <c r="D128" s="167"/>
      <c r="E128" s="167"/>
      <c r="F128" s="270"/>
      <c r="G128" s="267"/>
      <c r="H128" s="264"/>
      <c r="I128" s="64" t="s">
        <v>172</v>
      </c>
      <c r="J128" s="71" t="str">
        <f>CONCATENATE(C128,I128)</f>
        <v>ﾊﾟﾜｰｱｯﾌﾟ</v>
      </c>
      <c r="K128" s="487"/>
      <c r="L128" s="487"/>
      <c r="M128" s="487"/>
      <c r="N128" s="487"/>
      <c r="O128" s="487"/>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P128" s="8">
        <v>27</v>
      </c>
      <c r="AQ128" s="86" t="str">
        <f>ﾊﾟﾜｰ!$L$1595</f>
        <v/>
      </c>
      <c r="AR128" s="86" t="str">
        <f>国ｽﾎﾟ!$L$1595</f>
        <v/>
      </c>
      <c r="AS128" s="86" t="str">
        <f>ｺｰﾁ!$L$1595</f>
        <v/>
      </c>
      <c r="AT128" s="86" t="str">
        <f>未来!$L$1595</f>
        <v/>
      </c>
    </row>
    <row r="129" spans="1:46">
      <c r="A129" s="1">
        <f t="shared" si="16"/>
        <v>0</v>
      </c>
      <c r="B129" s="265"/>
      <c r="C129" s="267"/>
      <c r="D129" s="167"/>
      <c r="E129" s="167"/>
      <c r="F129" s="270"/>
      <c r="G129" s="267"/>
      <c r="H129" s="265"/>
      <c r="I129" s="65" t="s">
        <v>173</v>
      </c>
      <c r="J129" s="72" t="str">
        <f>CONCATENATE(C128,I129)</f>
        <v>中ﾌﾞﾛ/国ｽﾎﾟ</v>
      </c>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P129" s="8">
        <v>28</v>
      </c>
      <c r="AQ129" s="86" t="str">
        <f>ﾊﾟﾜｰ!$L$1597</f>
        <v/>
      </c>
      <c r="AR129" s="86" t="str">
        <f>国ｽﾎﾟ!$L$1597</f>
        <v/>
      </c>
      <c r="AS129" s="86" t="str">
        <f>ｺｰﾁ!$L$1597</f>
        <v/>
      </c>
      <c r="AT129" s="86" t="str">
        <f>未来!$L$1597</f>
        <v/>
      </c>
    </row>
    <row r="130" spans="1:46">
      <c r="A130" s="1">
        <f t="shared" si="16"/>
        <v>0</v>
      </c>
      <c r="B130" s="265"/>
      <c r="C130" s="267"/>
      <c r="D130" s="167"/>
      <c r="E130" s="167"/>
      <c r="F130" s="270"/>
      <c r="G130" s="267"/>
      <c r="H130" s="265"/>
      <c r="I130" s="70" t="s">
        <v>177</v>
      </c>
      <c r="J130" s="72" t="str">
        <f>CONCATENATE(C128,I130)</f>
        <v>ｺｰﾁｬｰｽﾞ</v>
      </c>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c r="AL130" s="489"/>
      <c r="AM130" s="489"/>
      <c r="AN130" s="489"/>
      <c r="AP130" s="8">
        <v>29</v>
      </c>
      <c r="AQ130" s="86" t="str">
        <f>ﾊﾟﾜｰ!$L$1599</f>
        <v/>
      </c>
      <c r="AR130" s="86" t="str">
        <f>国ｽﾎﾟ!$L$1599</f>
        <v/>
      </c>
      <c r="AS130" s="86" t="str">
        <f>ｺｰﾁ!$L$1599</f>
        <v/>
      </c>
      <c r="AT130" s="86" t="str">
        <f>未来!$L$1599</f>
        <v/>
      </c>
    </row>
    <row r="131" spans="1:46">
      <c r="A131" s="1">
        <f t="shared" si="16"/>
        <v>0</v>
      </c>
      <c r="B131" s="266"/>
      <c r="C131" s="267"/>
      <c r="D131" s="167"/>
      <c r="E131" s="167"/>
      <c r="F131" s="270"/>
      <c r="G131" s="267"/>
      <c r="H131" s="266"/>
      <c r="I131" s="66" t="s">
        <v>174</v>
      </c>
      <c r="J131" s="73" t="str">
        <f>CONCATENATE(C128,I131)</f>
        <v>未来ｱｽﾘｰﾄ</v>
      </c>
      <c r="K131" s="490"/>
      <c r="L131" s="490"/>
      <c r="M131" s="490"/>
      <c r="N131" s="490"/>
      <c r="O131" s="490"/>
      <c r="P131" s="490"/>
      <c r="Q131" s="490"/>
      <c r="R131" s="490"/>
      <c r="S131" s="490"/>
      <c r="T131" s="490"/>
      <c r="U131" s="490"/>
      <c r="V131" s="490"/>
      <c r="W131" s="490"/>
      <c r="X131" s="490"/>
      <c r="Y131" s="490"/>
      <c r="Z131" s="490"/>
      <c r="AA131" s="490"/>
      <c r="AB131" s="490"/>
      <c r="AC131" s="490"/>
      <c r="AD131" s="490"/>
      <c r="AE131" s="490"/>
      <c r="AF131" s="490"/>
      <c r="AG131" s="490"/>
      <c r="AH131" s="490"/>
      <c r="AI131" s="490"/>
      <c r="AJ131" s="490"/>
      <c r="AK131" s="490"/>
      <c r="AL131" s="490"/>
      <c r="AM131" s="490"/>
      <c r="AN131" s="490"/>
      <c r="AP131" s="10">
        <v>30</v>
      </c>
      <c r="AQ131" s="87" t="str">
        <f>ﾊﾟﾜｰ!$L$1601</f>
        <v/>
      </c>
      <c r="AR131" s="87" t="str">
        <f>国ｽﾎﾟ!$L$1601</f>
        <v/>
      </c>
      <c r="AS131" s="87" t="str">
        <f>ｺｰﾁ!$L$1601</f>
        <v/>
      </c>
      <c r="AT131" s="87" t="str">
        <f>未来!$L$1601</f>
        <v/>
      </c>
    </row>
    <row r="133" spans="1:46">
      <c r="G133" s="252" t="s">
        <v>181</v>
      </c>
      <c r="H133" s="252"/>
      <c r="I133" s="74" t="s">
        <v>172</v>
      </c>
      <c r="J133" s="71" t="str">
        <f>CONCATENATE(G133,I133)</f>
        <v>成男ﾊﾟﾜｰｱｯﾌﾟ</v>
      </c>
      <c r="K133" s="5">
        <f t="shared" ref="K133:T142" si="21">SUMIF($J$5:$J$132,$J133,K$5:K$132)</f>
        <v>0</v>
      </c>
      <c r="L133" s="5">
        <f t="shared" si="21"/>
        <v>0</v>
      </c>
      <c r="M133" s="5">
        <f t="shared" si="21"/>
        <v>0</v>
      </c>
      <c r="N133" s="5">
        <f t="shared" si="21"/>
        <v>0</v>
      </c>
      <c r="O133" s="5">
        <f t="shared" si="21"/>
        <v>0</v>
      </c>
      <c r="P133" s="5">
        <f t="shared" si="21"/>
        <v>0</v>
      </c>
      <c r="Q133" s="5">
        <f t="shared" si="21"/>
        <v>0</v>
      </c>
      <c r="R133" s="5">
        <f t="shared" si="21"/>
        <v>0</v>
      </c>
      <c r="S133" s="5">
        <f t="shared" si="21"/>
        <v>0</v>
      </c>
      <c r="T133" s="5">
        <f t="shared" si="21"/>
        <v>0</v>
      </c>
      <c r="U133" s="5">
        <f t="shared" ref="U133:AD142" si="22">SUMIF($J$5:$J$132,$J133,U$5:U$132)</f>
        <v>0</v>
      </c>
      <c r="V133" s="5">
        <f t="shared" si="22"/>
        <v>0</v>
      </c>
      <c r="W133" s="5">
        <f t="shared" si="22"/>
        <v>0</v>
      </c>
      <c r="X133" s="5">
        <f t="shared" si="22"/>
        <v>0</v>
      </c>
      <c r="Y133" s="5">
        <f t="shared" si="22"/>
        <v>0</v>
      </c>
      <c r="Z133" s="5">
        <f t="shared" si="22"/>
        <v>0</v>
      </c>
      <c r="AA133" s="5">
        <f t="shared" si="22"/>
        <v>0</v>
      </c>
      <c r="AB133" s="5">
        <f t="shared" si="22"/>
        <v>0</v>
      </c>
      <c r="AC133" s="5">
        <f t="shared" si="22"/>
        <v>0</v>
      </c>
      <c r="AD133" s="5">
        <f t="shared" si="22"/>
        <v>0</v>
      </c>
      <c r="AE133" s="5">
        <f t="shared" ref="AE133:AN142" si="23">SUMIF($J$5:$J$132,$J133,AE$5:AE$132)</f>
        <v>0</v>
      </c>
      <c r="AF133" s="5">
        <f t="shared" si="23"/>
        <v>0</v>
      </c>
      <c r="AG133" s="5">
        <f t="shared" si="23"/>
        <v>0</v>
      </c>
      <c r="AH133" s="5">
        <f t="shared" si="23"/>
        <v>0</v>
      </c>
      <c r="AI133" s="5">
        <f t="shared" si="23"/>
        <v>0</v>
      </c>
      <c r="AJ133" s="5">
        <f t="shared" si="23"/>
        <v>0</v>
      </c>
      <c r="AK133" s="5">
        <f t="shared" si="23"/>
        <v>0</v>
      </c>
      <c r="AL133" s="5">
        <f t="shared" si="23"/>
        <v>0</v>
      </c>
      <c r="AM133" s="5">
        <f t="shared" si="23"/>
        <v>0</v>
      </c>
      <c r="AN133" s="5">
        <f t="shared" si="23"/>
        <v>0</v>
      </c>
    </row>
    <row r="134" spans="1:46">
      <c r="G134" s="252"/>
      <c r="H134" s="252"/>
      <c r="I134" s="75" t="s">
        <v>173</v>
      </c>
      <c r="J134" s="72" t="str">
        <f>CONCATENATE(G133,I134)</f>
        <v>成男中ﾌﾞﾛ/国ｽﾎﾟ</v>
      </c>
      <c r="K134" s="7">
        <f t="shared" si="21"/>
        <v>0</v>
      </c>
      <c r="L134" s="7">
        <f t="shared" si="21"/>
        <v>0</v>
      </c>
      <c r="M134" s="7">
        <f t="shared" si="21"/>
        <v>0</v>
      </c>
      <c r="N134" s="7">
        <f t="shared" si="21"/>
        <v>0</v>
      </c>
      <c r="O134" s="7">
        <f t="shared" si="21"/>
        <v>0</v>
      </c>
      <c r="P134" s="7">
        <f t="shared" si="21"/>
        <v>0</v>
      </c>
      <c r="Q134" s="7">
        <f t="shared" si="21"/>
        <v>0</v>
      </c>
      <c r="R134" s="7">
        <f t="shared" si="21"/>
        <v>0</v>
      </c>
      <c r="S134" s="7">
        <f t="shared" si="21"/>
        <v>0</v>
      </c>
      <c r="T134" s="7">
        <f t="shared" si="21"/>
        <v>0</v>
      </c>
      <c r="U134" s="7">
        <f t="shared" si="22"/>
        <v>0</v>
      </c>
      <c r="V134" s="7">
        <f t="shared" si="22"/>
        <v>0</v>
      </c>
      <c r="W134" s="7">
        <f t="shared" si="22"/>
        <v>0</v>
      </c>
      <c r="X134" s="7">
        <f t="shared" si="22"/>
        <v>0</v>
      </c>
      <c r="Y134" s="7">
        <f t="shared" si="22"/>
        <v>0</v>
      </c>
      <c r="Z134" s="7">
        <f t="shared" si="22"/>
        <v>0</v>
      </c>
      <c r="AA134" s="7">
        <f t="shared" si="22"/>
        <v>0</v>
      </c>
      <c r="AB134" s="7">
        <f t="shared" si="22"/>
        <v>0</v>
      </c>
      <c r="AC134" s="7">
        <f t="shared" si="22"/>
        <v>0</v>
      </c>
      <c r="AD134" s="7">
        <f t="shared" si="22"/>
        <v>0</v>
      </c>
      <c r="AE134" s="7">
        <f t="shared" si="23"/>
        <v>0</v>
      </c>
      <c r="AF134" s="7">
        <f t="shared" si="23"/>
        <v>0</v>
      </c>
      <c r="AG134" s="7">
        <f t="shared" si="23"/>
        <v>0</v>
      </c>
      <c r="AH134" s="7">
        <f t="shared" si="23"/>
        <v>0</v>
      </c>
      <c r="AI134" s="7">
        <f t="shared" si="23"/>
        <v>0</v>
      </c>
      <c r="AJ134" s="7">
        <f t="shared" si="23"/>
        <v>0</v>
      </c>
      <c r="AK134" s="7">
        <f t="shared" si="23"/>
        <v>0</v>
      </c>
      <c r="AL134" s="7">
        <f t="shared" si="23"/>
        <v>0</v>
      </c>
      <c r="AM134" s="7">
        <f t="shared" si="23"/>
        <v>0</v>
      </c>
      <c r="AN134" s="7">
        <f t="shared" si="23"/>
        <v>0</v>
      </c>
    </row>
    <row r="135" spans="1:46">
      <c r="G135" s="252"/>
      <c r="H135" s="252"/>
      <c r="I135" s="76" t="s">
        <v>177</v>
      </c>
      <c r="J135" s="72" t="str">
        <f>CONCATENATE(G133,I135)</f>
        <v>成男ｺｰﾁｬｰｽﾞ</v>
      </c>
      <c r="K135" s="63">
        <f t="shared" si="21"/>
        <v>0</v>
      </c>
      <c r="L135" s="63">
        <f t="shared" si="21"/>
        <v>0</v>
      </c>
      <c r="M135" s="63">
        <f t="shared" si="21"/>
        <v>0</v>
      </c>
      <c r="N135" s="63">
        <f t="shared" si="21"/>
        <v>0</v>
      </c>
      <c r="O135" s="63">
        <f t="shared" si="21"/>
        <v>0</v>
      </c>
      <c r="P135" s="63">
        <f t="shared" si="21"/>
        <v>0</v>
      </c>
      <c r="Q135" s="63">
        <f t="shared" si="21"/>
        <v>0</v>
      </c>
      <c r="R135" s="63">
        <f t="shared" si="21"/>
        <v>0</v>
      </c>
      <c r="S135" s="63">
        <f t="shared" si="21"/>
        <v>0</v>
      </c>
      <c r="T135" s="63">
        <f t="shared" si="21"/>
        <v>0</v>
      </c>
      <c r="U135" s="63">
        <f t="shared" si="22"/>
        <v>0</v>
      </c>
      <c r="V135" s="63">
        <f t="shared" si="22"/>
        <v>0</v>
      </c>
      <c r="W135" s="63">
        <f t="shared" si="22"/>
        <v>0</v>
      </c>
      <c r="X135" s="63">
        <f t="shared" si="22"/>
        <v>0</v>
      </c>
      <c r="Y135" s="63">
        <f t="shared" si="22"/>
        <v>0</v>
      </c>
      <c r="Z135" s="63">
        <f t="shared" si="22"/>
        <v>0</v>
      </c>
      <c r="AA135" s="63">
        <f t="shared" si="22"/>
        <v>0</v>
      </c>
      <c r="AB135" s="63">
        <f t="shared" si="22"/>
        <v>0</v>
      </c>
      <c r="AC135" s="63">
        <f t="shared" si="22"/>
        <v>0</v>
      </c>
      <c r="AD135" s="63">
        <f t="shared" si="22"/>
        <v>0</v>
      </c>
      <c r="AE135" s="63">
        <f t="shared" si="23"/>
        <v>0</v>
      </c>
      <c r="AF135" s="63">
        <f t="shared" si="23"/>
        <v>0</v>
      </c>
      <c r="AG135" s="63">
        <f t="shared" si="23"/>
        <v>0</v>
      </c>
      <c r="AH135" s="63">
        <f t="shared" si="23"/>
        <v>0</v>
      </c>
      <c r="AI135" s="63">
        <f t="shared" si="23"/>
        <v>0</v>
      </c>
      <c r="AJ135" s="63">
        <f t="shared" si="23"/>
        <v>0</v>
      </c>
      <c r="AK135" s="63">
        <f t="shared" si="23"/>
        <v>0</v>
      </c>
      <c r="AL135" s="63">
        <f t="shared" si="23"/>
        <v>0</v>
      </c>
      <c r="AM135" s="63">
        <f t="shared" si="23"/>
        <v>0</v>
      </c>
      <c r="AN135" s="63">
        <f t="shared" si="23"/>
        <v>0</v>
      </c>
    </row>
    <row r="136" spans="1:46">
      <c r="G136" s="252"/>
      <c r="H136" s="252"/>
      <c r="I136" s="77" t="s">
        <v>174</v>
      </c>
      <c r="J136" s="73" t="str">
        <f>CONCATENATE(G133,I136)</f>
        <v>成男未来ｱｽﾘｰﾄ</v>
      </c>
      <c r="K136" s="9">
        <f t="shared" si="21"/>
        <v>0</v>
      </c>
      <c r="L136" s="9">
        <f t="shared" si="21"/>
        <v>0</v>
      </c>
      <c r="M136" s="9">
        <f t="shared" si="21"/>
        <v>0</v>
      </c>
      <c r="N136" s="9">
        <f t="shared" si="21"/>
        <v>0</v>
      </c>
      <c r="O136" s="9">
        <f t="shared" si="21"/>
        <v>0</v>
      </c>
      <c r="P136" s="9">
        <f t="shared" si="21"/>
        <v>0</v>
      </c>
      <c r="Q136" s="9">
        <f t="shared" si="21"/>
        <v>0</v>
      </c>
      <c r="R136" s="9">
        <f t="shared" si="21"/>
        <v>0</v>
      </c>
      <c r="S136" s="9">
        <f t="shared" si="21"/>
        <v>0</v>
      </c>
      <c r="T136" s="9">
        <f t="shared" si="21"/>
        <v>0</v>
      </c>
      <c r="U136" s="9">
        <f t="shared" si="22"/>
        <v>0</v>
      </c>
      <c r="V136" s="9">
        <f t="shared" si="22"/>
        <v>0</v>
      </c>
      <c r="W136" s="9">
        <f t="shared" si="22"/>
        <v>0</v>
      </c>
      <c r="X136" s="9">
        <f t="shared" si="22"/>
        <v>0</v>
      </c>
      <c r="Y136" s="9">
        <f t="shared" si="22"/>
        <v>0</v>
      </c>
      <c r="Z136" s="9">
        <f t="shared" si="22"/>
        <v>0</v>
      </c>
      <c r="AA136" s="9">
        <f t="shared" si="22"/>
        <v>0</v>
      </c>
      <c r="AB136" s="9">
        <f t="shared" si="22"/>
        <v>0</v>
      </c>
      <c r="AC136" s="9">
        <f t="shared" si="22"/>
        <v>0</v>
      </c>
      <c r="AD136" s="9">
        <f t="shared" si="22"/>
        <v>0</v>
      </c>
      <c r="AE136" s="9">
        <f t="shared" si="23"/>
        <v>0</v>
      </c>
      <c r="AF136" s="9">
        <f t="shared" si="23"/>
        <v>0</v>
      </c>
      <c r="AG136" s="9">
        <f t="shared" si="23"/>
        <v>0</v>
      </c>
      <c r="AH136" s="9">
        <f t="shared" si="23"/>
        <v>0</v>
      </c>
      <c r="AI136" s="9">
        <f t="shared" si="23"/>
        <v>0</v>
      </c>
      <c r="AJ136" s="9">
        <f t="shared" si="23"/>
        <v>0</v>
      </c>
      <c r="AK136" s="9">
        <f t="shared" si="23"/>
        <v>0</v>
      </c>
      <c r="AL136" s="9">
        <f t="shared" si="23"/>
        <v>0</v>
      </c>
      <c r="AM136" s="9">
        <f t="shared" si="23"/>
        <v>0</v>
      </c>
      <c r="AN136" s="9">
        <f t="shared" si="23"/>
        <v>0</v>
      </c>
    </row>
    <row r="137" spans="1:46">
      <c r="G137" s="252" t="s">
        <v>182</v>
      </c>
      <c r="H137" s="252"/>
      <c r="I137" s="74" t="s">
        <v>172</v>
      </c>
      <c r="J137" s="71" t="str">
        <f>CONCATENATE(G137,I137)</f>
        <v>成女ﾊﾟﾜｰｱｯﾌﾟ</v>
      </c>
      <c r="K137" s="5">
        <f t="shared" si="21"/>
        <v>0</v>
      </c>
      <c r="L137" s="5">
        <f t="shared" si="21"/>
        <v>0</v>
      </c>
      <c r="M137" s="5">
        <f t="shared" si="21"/>
        <v>0</v>
      </c>
      <c r="N137" s="5">
        <f t="shared" si="21"/>
        <v>0</v>
      </c>
      <c r="O137" s="5">
        <f t="shared" si="21"/>
        <v>0</v>
      </c>
      <c r="P137" s="5">
        <f t="shared" si="21"/>
        <v>0</v>
      </c>
      <c r="Q137" s="5">
        <f t="shared" si="21"/>
        <v>0</v>
      </c>
      <c r="R137" s="5">
        <f t="shared" si="21"/>
        <v>0</v>
      </c>
      <c r="S137" s="5">
        <f t="shared" si="21"/>
        <v>0</v>
      </c>
      <c r="T137" s="5">
        <f t="shared" si="21"/>
        <v>0</v>
      </c>
      <c r="U137" s="5">
        <f t="shared" si="22"/>
        <v>0</v>
      </c>
      <c r="V137" s="5">
        <f t="shared" si="22"/>
        <v>0</v>
      </c>
      <c r="W137" s="5">
        <f t="shared" si="22"/>
        <v>0</v>
      </c>
      <c r="X137" s="5">
        <f t="shared" si="22"/>
        <v>0</v>
      </c>
      <c r="Y137" s="5">
        <f t="shared" si="22"/>
        <v>0</v>
      </c>
      <c r="Z137" s="5">
        <f t="shared" si="22"/>
        <v>0</v>
      </c>
      <c r="AA137" s="5">
        <f t="shared" si="22"/>
        <v>0</v>
      </c>
      <c r="AB137" s="5">
        <f t="shared" si="22"/>
        <v>0</v>
      </c>
      <c r="AC137" s="5">
        <f t="shared" si="22"/>
        <v>0</v>
      </c>
      <c r="AD137" s="5">
        <f t="shared" si="22"/>
        <v>0</v>
      </c>
      <c r="AE137" s="5">
        <f t="shared" si="23"/>
        <v>0</v>
      </c>
      <c r="AF137" s="5">
        <f t="shared" si="23"/>
        <v>0</v>
      </c>
      <c r="AG137" s="5">
        <f t="shared" si="23"/>
        <v>0</v>
      </c>
      <c r="AH137" s="5">
        <f t="shared" si="23"/>
        <v>0</v>
      </c>
      <c r="AI137" s="5">
        <f t="shared" si="23"/>
        <v>0</v>
      </c>
      <c r="AJ137" s="5">
        <f t="shared" si="23"/>
        <v>0</v>
      </c>
      <c r="AK137" s="5">
        <f t="shared" si="23"/>
        <v>0</v>
      </c>
      <c r="AL137" s="5">
        <f t="shared" si="23"/>
        <v>0</v>
      </c>
      <c r="AM137" s="5">
        <f t="shared" si="23"/>
        <v>0</v>
      </c>
      <c r="AN137" s="5">
        <f t="shared" si="23"/>
        <v>0</v>
      </c>
    </row>
    <row r="138" spans="1:46">
      <c r="G138" s="252"/>
      <c r="H138" s="252"/>
      <c r="I138" s="75" t="s">
        <v>173</v>
      </c>
      <c r="J138" s="72" t="str">
        <f>CONCATENATE(G137,I138)</f>
        <v>成女中ﾌﾞﾛ/国ｽﾎﾟ</v>
      </c>
      <c r="K138" s="7">
        <f t="shared" si="21"/>
        <v>0</v>
      </c>
      <c r="L138" s="7">
        <f t="shared" si="21"/>
        <v>0</v>
      </c>
      <c r="M138" s="7">
        <f t="shared" si="21"/>
        <v>0</v>
      </c>
      <c r="N138" s="7">
        <f t="shared" si="21"/>
        <v>0</v>
      </c>
      <c r="O138" s="7">
        <f t="shared" si="21"/>
        <v>0</v>
      </c>
      <c r="P138" s="7">
        <f t="shared" si="21"/>
        <v>0</v>
      </c>
      <c r="Q138" s="7">
        <f t="shared" si="21"/>
        <v>0</v>
      </c>
      <c r="R138" s="7">
        <f t="shared" si="21"/>
        <v>0</v>
      </c>
      <c r="S138" s="7">
        <f t="shared" si="21"/>
        <v>0</v>
      </c>
      <c r="T138" s="7">
        <f t="shared" si="21"/>
        <v>0</v>
      </c>
      <c r="U138" s="7">
        <f t="shared" si="22"/>
        <v>0</v>
      </c>
      <c r="V138" s="7">
        <f t="shared" si="22"/>
        <v>0</v>
      </c>
      <c r="W138" s="7">
        <f t="shared" si="22"/>
        <v>0</v>
      </c>
      <c r="X138" s="7">
        <f t="shared" si="22"/>
        <v>0</v>
      </c>
      <c r="Y138" s="7">
        <f t="shared" si="22"/>
        <v>0</v>
      </c>
      <c r="Z138" s="7">
        <f t="shared" si="22"/>
        <v>0</v>
      </c>
      <c r="AA138" s="7">
        <f t="shared" si="22"/>
        <v>0</v>
      </c>
      <c r="AB138" s="7">
        <f t="shared" si="22"/>
        <v>0</v>
      </c>
      <c r="AC138" s="7">
        <f t="shared" si="22"/>
        <v>0</v>
      </c>
      <c r="AD138" s="7">
        <f t="shared" si="22"/>
        <v>0</v>
      </c>
      <c r="AE138" s="7">
        <f t="shared" si="23"/>
        <v>0</v>
      </c>
      <c r="AF138" s="7">
        <f t="shared" si="23"/>
        <v>0</v>
      </c>
      <c r="AG138" s="7">
        <f t="shared" si="23"/>
        <v>0</v>
      </c>
      <c r="AH138" s="7">
        <f t="shared" si="23"/>
        <v>0</v>
      </c>
      <c r="AI138" s="7">
        <f t="shared" si="23"/>
        <v>0</v>
      </c>
      <c r="AJ138" s="7">
        <f t="shared" si="23"/>
        <v>0</v>
      </c>
      <c r="AK138" s="7">
        <f t="shared" si="23"/>
        <v>0</v>
      </c>
      <c r="AL138" s="7">
        <f t="shared" si="23"/>
        <v>0</v>
      </c>
      <c r="AM138" s="7">
        <f t="shared" si="23"/>
        <v>0</v>
      </c>
      <c r="AN138" s="7">
        <f t="shared" si="23"/>
        <v>0</v>
      </c>
    </row>
    <row r="139" spans="1:46">
      <c r="G139" s="252"/>
      <c r="H139" s="252"/>
      <c r="I139" s="76" t="s">
        <v>177</v>
      </c>
      <c r="J139" s="72" t="str">
        <f>CONCATENATE(G137,I139)</f>
        <v>成女ｺｰﾁｬｰｽﾞ</v>
      </c>
      <c r="K139" s="63">
        <f t="shared" si="21"/>
        <v>0</v>
      </c>
      <c r="L139" s="63">
        <f t="shared" si="21"/>
        <v>0</v>
      </c>
      <c r="M139" s="63">
        <f t="shared" si="21"/>
        <v>0</v>
      </c>
      <c r="N139" s="63">
        <f t="shared" si="21"/>
        <v>0</v>
      </c>
      <c r="O139" s="63">
        <f t="shared" si="21"/>
        <v>0</v>
      </c>
      <c r="P139" s="63">
        <f t="shared" si="21"/>
        <v>0</v>
      </c>
      <c r="Q139" s="63">
        <f t="shared" si="21"/>
        <v>0</v>
      </c>
      <c r="R139" s="63">
        <f t="shared" si="21"/>
        <v>0</v>
      </c>
      <c r="S139" s="63">
        <f t="shared" si="21"/>
        <v>0</v>
      </c>
      <c r="T139" s="63">
        <f t="shared" si="21"/>
        <v>0</v>
      </c>
      <c r="U139" s="63">
        <f t="shared" si="22"/>
        <v>0</v>
      </c>
      <c r="V139" s="63">
        <f t="shared" si="22"/>
        <v>0</v>
      </c>
      <c r="W139" s="63">
        <f t="shared" si="22"/>
        <v>0</v>
      </c>
      <c r="X139" s="63">
        <f t="shared" si="22"/>
        <v>0</v>
      </c>
      <c r="Y139" s="63">
        <f t="shared" si="22"/>
        <v>0</v>
      </c>
      <c r="Z139" s="63">
        <f t="shared" si="22"/>
        <v>0</v>
      </c>
      <c r="AA139" s="63">
        <f t="shared" si="22"/>
        <v>0</v>
      </c>
      <c r="AB139" s="63">
        <f t="shared" si="22"/>
        <v>0</v>
      </c>
      <c r="AC139" s="63">
        <f t="shared" si="22"/>
        <v>0</v>
      </c>
      <c r="AD139" s="63">
        <f t="shared" si="22"/>
        <v>0</v>
      </c>
      <c r="AE139" s="63">
        <f t="shared" si="23"/>
        <v>0</v>
      </c>
      <c r="AF139" s="63">
        <f t="shared" si="23"/>
        <v>0</v>
      </c>
      <c r="AG139" s="63">
        <f t="shared" si="23"/>
        <v>0</v>
      </c>
      <c r="AH139" s="63">
        <f t="shared" si="23"/>
        <v>0</v>
      </c>
      <c r="AI139" s="63">
        <f t="shared" si="23"/>
        <v>0</v>
      </c>
      <c r="AJ139" s="63">
        <f t="shared" si="23"/>
        <v>0</v>
      </c>
      <c r="AK139" s="63">
        <f t="shared" si="23"/>
        <v>0</v>
      </c>
      <c r="AL139" s="63">
        <f t="shared" si="23"/>
        <v>0</v>
      </c>
      <c r="AM139" s="63">
        <f t="shared" si="23"/>
        <v>0</v>
      </c>
      <c r="AN139" s="63">
        <f t="shared" si="23"/>
        <v>0</v>
      </c>
    </row>
    <row r="140" spans="1:46">
      <c r="G140" s="252"/>
      <c r="H140" s="252"/>
      <c r="I140" s="77" t="s">
        <v>174</v>
      </c>
      <c r="J140" s="73" t="str">
        <f>CONCATENATE(G137,I140)</f>
        <v>成女未来ｱｽﾘｰﾄ</v>
      </c>
      <c r="K140" s="9">
        <f t="shared" si="21"/>
        <v>0</v>
      </c>
      <c r="L140" s="9">
        <f t="shared" si="21"/>
        <v>0</v>
      </c>
      <c r="M140" s="9">
        <f t="shared" si="21"/>
        <v>0</v>
      </c>
      <c r="N140" s="9">
        <f t="shared" si="21"/>
        <v>0</v>
      </c>
      <c r="O140" s="9">
        <f t="shared" si="21"/>
        <v>0</v>
      </c>
      <c r="P140" s="9">
        <f t="shared" si="21"/>
        <v>0</v>
      </c>
      <c r="Q140" s="9">
        <f t="shared" si="21"/>
        <v>0</v>
      </c>
      <c r="R140" s="9">
        <f t="shared" si="21"/>
        <v>0</v>
      </c>
      <c r="S140" s="9">
        <f t="shared" si="21"/>
        <v>0</v>
      </c>
      <c r="T140" s="9">
        <f t="shared" si="21"/>
        <v>0</v>
      </c>
      <c r="U140" s="9">
        <f t="shared" si="22"/>
        <v>0</v>
      </c>
      <c r="V140" s="9">
        <f t="shared" si="22"/>
        <v>0</v>
      </c>
      <c r="W140" s="9">
        <f t="shared" si="22"/>
        <v>0</v>
      </c>
      <c r="X140" s="9">
        <f t="shared" si="22"/>
        <v>0</v>
      </c>
      <c r="Y140" s="9">
        <f t="shared" si="22"/>
        <v>0</v>
      </c>
      <c r="Z140" s="9">
        <f t="shared" si="22"/>
        <v>0</v>
      </c>
      <c r="AA140" s="9">
        <f t="shared" si="22"/>
        <v>0</v>
      </c>
      <c r="AB140" s="9">
        <f t="shared" si="22"/>
        <v>0</v>
      </c>
      <c r="AC140" s="9">
        <f t="shared" si="22"/>
        <v>0</v>
      </c>
      <c r="AD140" s="9">
        <f t="shared" si="22"/>
        <v>0</v>
      </c>
      <c r="AE140" s="9">
        <f t="shared" si="23"/>
        <v>0</v>
      </c>
      <c r="AF140" s="9">
        <f t="shared" si="23"/>
        <v>0</v>
      </c>
      <c r="AG140" s="9">
        <f t="shared" si="23"/>
        <v>0</v>
      </c>
      <c r="AH140" s="9">
        <f t="shared" si="23"/>
        <v>0</v>
      </c>
      <c r="AI140" s="9">
        <f t="shared" si="23"/>
        <v>0</v>
      </c>
      <c r="AJ140" s="9">
        <f t="shared" si="23"/>
        <v>0</v>
      </c>
      <c r="AK140" s="9">
        <f t="shared" si="23"/>
        <v>0</v>
      </c>
      <c r="AL140" s="9">
        <f t="shared" si="23"/>
        <v>0</v>
      </c>
      <c r="AM140" s="9">
        <f t="shared" si="23"/>
        <v>0</v>
      </c>
      <c r="AN140" s="9">
        <f t="shared" si="23"/>
        <v>0</v>
      </c>
    </row>
    <row r="141" spans="1:46">
      <c r="G141" s="252" t="s">
        <v>183</v>
      </c>
      <c r="H141" s="252"/>
      <c r="I141" s="74" t="s">
        <v>172</v>
      </c>
      <c r="J141" s="71" t="str">
        <f>CONCATENATE(G141,I141)</f>
        <v>少男ﾊﾟﾜｰｱｯﾌﾟ</v>
      </c>
      <c r="K141" s="5">
        <f t="shared" si="21"/>
        <v>0</v>
      </c>
      <c r="L141" s="5">
        <f t="shared" si="21"/>
        <v>0</v>
      </c>
      <c r="M141" s="5">
        <f t="shared" si="21"/>
        <v>0</v>
      </c>
      <c r="N141" s="5">
        <f t="shared" si="21"/>
        <v>0</v>
      </c>
      <c r="O141" s="5">
        <f t="shared" si="21"/>
        <v>0</v>
      </c>
      <c r="P141" s="5">
        <f t="shared" si="21"/>
        <v>0</v>
      </c>
      <c r="Q141" s="5">
        <f t="shared" si="21"/>
        <v>0</v>
      </c>
      <c r="R141" s="5">
        <f t="shared" si="21"/>
        <v>0</v>
      </c>
      <c r="S141" s="5">
        <f t="shared" si="21"/>
        <v>0</v>
      </c>
      <c r="T141" s="5">
        <f t="shared" si="21"/>
        <v>0</v>
      </c>
      <c r="U141" s="5">
        <f t="shared" si="22"/>
        <v>0</v>
      </c>
      <c r="V141" s="5">
        <f t="shared" si="22"/>
        <v>0</v>
      </c>
      <c r="W141" s="5">
        <f t="shared" si="22"/>
        <v>0</v>
      </c>
      <c r="X141" s="5">
        <f t="shared" si="22"/>
        <v>0</v>
      </c>
      <c r="Y141" s="5">
        <f t="shared" si="22"/>
        <v>0</v>
      </c>
      <c r="Z141" s="5">
        <f t="shared" si="22"/>
        <v>0</v>
      </c>
      <c r="AA141" s="5">
        <f t="shared" si="22"/>
        <v>0</v>
      </c>
      <c r="AB141" s="5">
        <f t="shared" si="22"/>
        <v>0</v>
      </c>
      <c r="AC141" s="5">
        <f t="shared" si="22"/>
        <v>0</v>
      </c>
      <c r="AD141" s="5">
        <f t="shared" si="22"/>
        <v>0</v>
      </c>
      <c r="AE141" s="5">
        <f t="shared" si="23"/>
        <v>0</v>
      </c>
      <c r="AF141" s="5">
        <f t="shared" si="23"/>
        <v>0</v>
      </c>
      <c r="AG141" s="5">
        <f t="shared" si="23"/>
        <v>0</v>
      </c>
      <c r="AH141" s="5">
        <f t="shared" si="23"/>
        <v>0</v>
      </c>
      <c r="AI141" s="5">
        <f t="shared" si="23"/>
        <v>0</v>
      </c>
      <c r="AJ141" s="5">
        <f t="shared" si="23"/>
        <v>0</v>
      </c>
      <c r="AK141" s="5">
        <f t="shared" si="23"/>
        <v>0</v>
      </c>
      <c r="AL141" s="5">
        <f t="shared" si="23"/>
        <v>0</v>
      </c>
      <c r="AM141" s="5">
        <f t="shared" si="23"/>
        <v>0</v>
      </c>
      <c r="AN141" s="5">
        <f t="shared" si="23"/>
        <v>0</v>
      </c>
    </row>
    <row r="142" spans="1:46">
      <c r="G142" s="252"/>
      <c r="H142" s="252"/>
      <c r="I142" s="75" t="s">
        <v>173</v>
      </c>
      <c r="J142" s="72" t="str">
        <f>CONCATENATE(G141,I142)</f>
        <v>少男中ﾌﾞﾛ/国ｽﾎﾟ</v>
      </c>
      <c r="K142" s="7">
        <f t="shared" si="21"/>
        <v>0</v>
      </c>
      <c r="L142" s="7">
        <f t="shared" si="21"/>
        <v>0</v>
      </c>
      <c r="M142" s="7">
        <f t="shared" si="21"/>
        <v>0</v>
      </c>
      <c r="N142" s="7">
        <f t="shared" si="21"/>
        <v>0</v>
      </c>
      <c r="O142" s="7">
        <f t="shared" si="21"/>
        <v>0</v>
      </c>
      <c r="P142" s="7">
        <f t="shared" si="21"/>
        <v>0</v>
      </c>
      <c r="Q142" s="7">
        <f t="shared" si="21"/>
        <v>0</v>
      </c>
      <c r="R142" s="7">
        <f t="shared" si="21"/>
        <v>0</v>
      </c>
      <c r="S142" s="7">
        <f t="shared" si="21"/>
        <v>0</v>
      </c>
      <c r="T142" s="7">
        <f t="shared" si="21"/>
        <v>0</v>
      </c>
      <c r="U142" s="7">
        <f t="shared" si="22"/>
        <v>0</v>
      </c>
      <c r="V142" s="7">
        <f t="shared" si="22"/>
        <v>0</v>
      </c>
      <c r="W142" s="7">
        <f t="shared" si="22"/>
        <v>0</v>
      </c>
      <c r="X142" s="7">
        <f t="shared" si="22"/>
        <v>0</v>
      </c>
      <c r="Y142" s="7">
        <f t="shared" si="22"/>
        <v>0</v>
      </c>
      <c r="Z142" s="7">
        <f t="shared" si="22"/>
        <v>0</v>
      </c>
      <c r="AA142" s="7">
        <f t="shared" si="22"/>
        <v>0</v>
      </c>
      <c r="AB142" s="7">
        <f t="shared" si="22"/>
        <v>0</v>
      </c>
      <c r="AC142" s="7">
        <f t="shared" si="22"/>
        <v>0</v>
      </c>
      <c r="AD142" s="7">
        <f t="shared" si="22"/>
        <v>0</v>
      </c>
      <c r="AE142" s="7">
        <f t="shared" si="23"/>
        <v>0</v>
      </c>
      <c r="AF142" s="7">
        <f t="shared" si="23"/>
        <v>0</v>
      </c>
      <c r="AG142" s="7">
        <f t="shared" si="23"/>
        <v>0</v>
      </c>
      <c r="AH142" s="7">
        <f t="shared" si="23"/>
        <v>0</v>
      </c>
      <c r="AI142" s="7">
        <f t="shared" si="23"/>
        <v>0</v>
      </c>
      <c r="AJ142" s="7">
        <f t="shared" si="23"/>
        <v>0</v>
      </c>
      <c r="AK142" s="7">
        <f t="shared" si="23"/>
        <v>0</v>
      </c>
      <c r="AL142" s="7">
        <f t="shared" si="23"/>
        <v>0</v>
      </c>
      <c r="AM142" s="7">
        <f t="shared" si="23"/>
        <v>0</v>
      </c>
      <c r="AN142" s="7">
        <f t="shared" si="23"/>
        <v>0</v>
      </c>
    </row>
    <row r="143" spans="1:46">
      <c r="G143" s="252"/>
      <c r="H143" s="252"/>
      <c r="I143" s="76" t="s">
        <v>177</v>
      </c>
      <c r="J143" s="72" t="str">
        <f>CONCATENATE(G141,I143)</f>
        <v>少男ｺｰﾁｬｰｽﾞ</v>
      </c>
      <c r="K143" s="63">
        <f t="shared" ref="K143:T156" si="24">SUMIF($J$5:$J$132,$J143,K$5:K$132)</f>
        <v>0</v>
      </c>
      <c r="L143" s="63">
        <f t="shared" si="24"/>
        <v>0</v>
      </c>
      <c r="M143" s="63">
        <f t="shared" si="24"/>
        <v>0</v>
      </c>
      <c r="N143" s="63">
        <f t="shared" si="24"/>
        <v>0</v>
      </c>
      <c r="O143" s="63">
        <f t="shared" si="24"/>
        <v>0</v>
      </c>
      <c r="P143" s="63">
        <f t="shared" si="24"/>
        <v>0</v>
      </c>
      <c r="Q143" s="63">
        <f t="shared" si="24"/>
        <v>0</v>
      </c>
      <c r="R143" s="63">
        <f t="shared" si="24"/>
        <v>0</v>
      </c>
      <c r="S143" s="63">
        <f t="shared" si="24"/>
        <v>0</v>
      </c>
      <c r="T143" s="63">
        <f t="shared" si="24"/>
        <v>0</v>
      </c>
      <c r="U143" s="63">
        <f t="shared" ref="U143:AD156" si="25">SUMIF($J$5:$J$132,$J143,U$5:U$132)</f>
        <v>0</v>
      </c>
      <c r="V143" s="63">
        <f t="shared" si="25"/>
        <v>0</v>
      </c>
      <c r="W143" s="63">
        <f t="shared" si="25"/>
        <v>0</v>
      </c>
      <c r="X143" s="63">
        <f t="shared" si="25"/>
        <v>0</v>
      </c>
      <c r="Y143" s="63">
        <f t="shared" si="25"/>
        <v>0</v>
      </c>
      <c r="Z143" s="63">
        <f t="shared" si="25"/>
        <v>0</v>
      </c>
      <c r="AA143" s="63">
        <f t="shared" si="25"/>
        <v>0</v>
      </c>
      <c r="AB143" s="63">
        <f t="shared" si="25"/>
        <v>0</v>
      </c>
      <c r="AC143" s="63">
        <f t="shared" si="25"/>
        <v>0</v>
      </c>
      <c r="AD143" s="63">
        <f t="shared" si="25"/>
        <v>0</v>
      </c>
      <c r="AE143" s="63">
        <f t="shared" ref="AE143:AN156" si="26">SUMIF($J$5:$J$132,$J143,AE$5:AE$132)</f>
        <v>0</v>
      </c>
      <c r="AF143" s="63">
        <f t="shared" si="26"/>
        <v>0</v>
      </c>
      <c r="AG143" s="63">
        <f t="shared" si="26"/>
        <v>0</v>
      </c>
      <c r="AH143" s="63">
        <f t="shared" si="26"/>
        <v>0</v>
      </c>
      <c r="AI143" s="63">
        <f t="shared" si="26"/>
        <v>0</v>
      </c>
      <c r="AJ143" s="63">
        <f t="shared" si="26"/>
        <v>0</v>
      </c>
      <c r="AK143" s="63">
        <f t="shared" si="26"/>
        <v>0</v>
      </c>
      <c r="AL143" s="63">
        <f t="shared" si="26"/>
        <v>0</v>
      </c>
      <c r="AM143" s="63">
        <f t="shared" si="26"/>
        <v>0</v>
      </c>
      <c r="AN143" s="63">
        <f t="shared" si="26"/>
        <v>0</v>
      </c>
    </row>
    <row r="144" spans="1:46">
      <c r="G144" s="252"/>
      <c r="H144" s="252"/>
      <c r="I144" s="77" t="s">
        <v>174</v>
      </c>
      <c r="J144" s="73" t="str">
        <f>CONCATENATE(G141,I144)</f>
        <v>少男未来ｱｽﾘｰﾄ</v>
      </c>
      <c r="K144" s="9">
        <f t="shared" si="24"/>
        <v>0</v>
      </c>
      <c r="L144" s="9">
        <f t="shared" si="24"/>
        <v>0</v>
      </c>
      <c r="M144" s="9">
        <f t="shared" si="24"/>
        <v>0</v>
      </c>
      <c r="N144" s="9">
        <f t="shared" si="24"/>
        <v>0</v>
      </c>
      <c r="O144" s="9">
        <f t="shared" si="24"/>
        <v>0</v>
      </c>
      <c r="P144" s="9">
        <f t="shared" si="24"/>
        <v>0</v>
      </c>
      <c r="Q144" s="9">
        <f t="shared" si="24"/>
        <v>0</v>
      </c>
      <c r="R144" s="9">
        <f t="shared" si="24"/>
        <v>0</v>
      </c>
      <c r="S144" s="9">
        <f t="shared" si="24"/>
        <v>0</v>
      </c>
      <c r="T144" s="9">
        <f t="shared" si="24"/>
        <v>0</v>
      </c>
      <c r="U144" s="9">
        <f t="shared" si="25"/>
        <v>0</v>
      </c>
      <c r="V144" s="9">
        <f t="shared" si="25"/>
        <v>0</v>
      </c>
      <c r="W144" s="9">
        <f t="shared" si="25"/>
        <v>0</v>
      </c>
      <c r="X144" s="9">
        <f t="shared" si="25"/>
        <v>0</v>
      </c>
      <c r="Y144" s="9">
        <f t="shared" si="25"/>
        <v>0</v>
      </c>
      <c r="Z144" s="9">
        <f t="shared" si="25"/>
        <v>0</v>
      </c>
      <c r="AA144" s="9">
        <f t="shared" si="25"/>
        <v>0</v>
      </c>
      <c r="AB144" s="9">
        <f t="shared" si="25"/>
        <v>0</v>
      </c>
      <c r="AC144" s="9">
        <f t="shared" si="25"/>
        <v>0</v>
      </c>
      <c r="AD144" s="9">
        <f t="shared" si="25"/>
        <v>0</v>
      </c>
      <c r="AE144" s="9">
        <f t="shared" si="26"/>
        <v>0</v>
      </c>
      <c r="AF144" s="9">
        <f t="shared" si="26"/>
        <v>0</v>
      </c>
      <c r="AG144" s="9">
        <f t="shared" si="26"/>
        <v>0</v>
      </c>
      <c r="AH144" s="9">
        <f t="shared" si="26"/>
        <v>0</v>
      </c>
      <c r="AI144" s="9">
        <f t="shared" si="26"/>
        <v>0</v>
      </c>
      <c r="AJ144" s="9">
        <f t="shared" si="26"/>
        <v>0</v>
      </c>
      <c r="AK144" s="9">
        <f t="shared" si="26"/>
        <v>0</v>
      </c>
      <c r="AL144" s="9">
        <f t="shared" si="26"/>
        <v>0</v>
      </c>
      <c r="AM144" s="9">
        <f t="shared" si="26"/>
        <v>0</v>
      </c>
      <c r="AN144" s="9">
        <f t="shared" si="26"/>
        <v>0</v>
      </c>
    </row>
    <row r="145" spans="7:40">
      <c r="G145" s="252" t="s">
        <v>184</v>
      </c>
      <c r="H145" s="252"/>
      <c r="I145" s="74" t="s">
        <v>172</v>
      </c>
      <c r="J145" s="71" t="str">
        <f>CONCATENATE(G145,I145)</f>
        <v>少女ﾊﾟﾜｰｱｯﾌﾟ</v>
      </c>
      <c r="K145" s="5">
        <f t="shared" si="24"/>
        <v>0</v>
      </c>
      <c r="L145" s="5">
        <f t="shared" si="24"/>
        <v>0</v>
      </c>
      <c r="M145" s="5">
        <f t="shared" si="24"/>
        <v>0</v>
      </c>
      <c r="N145" s="5">
        <f t="shared" si="24"/>
        <v>0</v>
      </c>
      <c r="O145" s="5">
        <f t="shared" si="24"/>
        <v>0</v>
      </c>
      <c r="P145" s="5">
        <f t="shared" si="24"/>
        <v>0</v>
      </c>
      <c r="Q145" s="5">
        <f t="shared" si="24"/>
        <v>0</v>
      </c>
      <c r="R145" s="5">
        <f t="shared" si="24"/>
        <v>0</v>
      </c>
      <c r="S145" s="5">
        <f t="shared" si="24"/>
        <v>0</v>
      </c>
      <c r="T145" s="5">
        <f t="shared" si="24"/>
        <v>0</v>
      </c>
      <c r="U145" s="5">
        <f t="shared" si="25"/>
        <v>0</v>
      </c>
      <c r="V145" s="5">
        <f t="shared" si="25"/>
        <v>0</v>
      </c>
      <c r="W145" s="5">
        <f t="shared" si="25"/>
        <v>0</v>
      </c>
      <c r="X145" s="5">
        <f t="shared" si="25"/>
        <v>0</v>
      </c>
      <c r="Y145" s="5">
        <f t="shared" si="25"/>
        <v>0</v>
      </c>
      <c r="Z145" s="5">
        <f t="shared" si="25"/>
        <v>0</v>
      </c>
      <c r="AA145" s="5">
        <f t="shared" si="25"/>
        <v>0</v>
      </c>
      <c r="AB145" s="5">
        <f t="shared" si="25"/>
        <v>0</v>
      </c>
      <c r="AC145" s="5">
        <f t="shared" si="25"/>
        <v>0</v>
      </c>
      <c r="AD145" s="5">
        <f t="shared" si="25"/>
        <v>0</v>
      </c>
      <c r="AE145" s="5">
        <f t="shared" si="26"/>
        <v>0</v>
      </c>
      <c r="AF145" s="5">
        <f t="shared" si="26"/>
        <v>0</v>
      </c>
      <c r="AG145" s="5">
        <f t="shared" si="26"/>
        <v>0</v>
      </c>
      <c r="AH145" s="5">
        <f t="shared" si="26"/>
        <v>0</v>
      </c>
      <c r="AI145" s="5">
        <f t="shared" si="26"/>
        <v>0</v>
      </c>
      <c r="AJ145" s="5">
        <f t="shared" si="26"/>
        <v>0</v>
      </c>
      <c r="AK145" s="5">
        <f t="shared" si="26"/>
        <v>0</v>
      </c>
      <c r="AL145" s="5">
        <f t="shared" si="26"/>
        <v>0</v>
      </c>
      <c r="AM145" s="5">
        <f t="shared" si="26"/>
        <v>0</v>
      </c>
      <c r="AN145" s="5">
        <f t="shared" si="26"/>
        <v>0</v>
      </c>
    </row>
    <row r="146" spans="7:40">
      <c r="G146" s="252"/>
      <c r="H146" s="252"/>
      <c r="I146" s="75" t="s">
        <v>173</v>
      </c>
      <c r="J146" s="72" t="str">
        <f>CONCATENATE(G145,I146)</f>
        <v>少女中ﾌﾞﾛ/国ｽﾎﾟ</v>
      </c>
      <c r="K146" s="7">
        <f t="shared" si="24"/>
        <v>0</v>
      </c>
      <c r="L146" s="7">
        <f t="shared" si="24"/>
        <v>0</v>
      </c>
      <c r="M146" s="7">
        <f t="shared" si="24"/>
        <v>0</v>
      </c>
      <c r="N146" s="7">
        <f t="shared" si="24"/>
        <v>0</v>
      </c>
      <c r="O146" s="7">
        <f t="shared" si="24"/>
        <v>0</v>
      </c>
      <c r="P146" s="7">
        <f t="shared" si="24"/>
        <v>0</v>
      </c>
      <c r="Q146" s="7">
        <f t="shared" si="24"/>
        <v>0</v>
      </c>
      <c r="R146" s="7">
        <f t="shared" si="24"/>
        <v>0</v>
      </c>
      <c r="S146" s="7">
        <f t="shared" si="24"/>
        <v>0</v>
      </c>
      <c r="T146" s="7">
        <f t="shared" si="24"/>
        <v>0</v>
      </c>
      <c r="U146" s="7">
        <f t="shared" si="25"/>
        <v>0</v>
      </c>
      <c r="V146" s="7">
        <f t="shared" si="25"/>
        <v>0</v>
      </c>
      <c r="W146" s="7">
        <f t="shared" si="25"/>
        <v>0</v>
      </c>
      <c r="X146" s="7">
        <f t="shared" si="25"/>
        <v>0</v>
      </c>
      <c r="Y146" s="7">
        <f t="shared" si="25"/>
        <v>0</v>
      </c>
      <c r="Z146" s="7">
        <f t="shared" si="25"/>
        <v>0</v>
      </c>
      <c r="AA146" s="7">
        <f t="shared" si="25"/>
        <v>0</v>
      </c>
      <c r="AB146" s="7">
        <f t="shared" si="25"/>
        <v>0</v>
      </c>
      <c r="AC146" s="7">
        <f t="shared" si="25"/>
        <v>0</v>
      </c>
      <c r="AD146" s="7">
        <f t="shared" si="25"/>
        <v>0</v>
      </c>
      <c r="AE146" s="7">
        <f t="shared" si="26"/>
        <v>0</v>
      </c>
      <c r="AF146" s="7">
        <f t="shared" si="26"/>
        <v>0</v>
      </c>
      <c r="AG146" s="7">
        <f t="shared" si="26"/>
        <v>0</v>
      </c>
      <c r="AH146" s="7">
        <f t="shared" si="26"/>
        <v>0</v>
      </c>
      <c r="AI146" s="7">
        <f t="shared" si="26"/>
        <v>0</v>
      </c>
      <c r="AJ146" s="7">
        <f t="shared" si="26"/>
        <v>0</v>
      </c>
      <c r="AK146" s="7">
        <f t="shared" si="26"/>
        <v>0</v>
      </c>
      <c r="AL146" s="7">
        <f t="shared" si="26"/>
        <v>0</v>
      </c>
      <c r="AM146" s="7">
        <f t="shared" si="26"/>
        <v>0</v>
      </c>
      <c r="AN146" s="7">
        <f t="shared" si="26"/>
        <v>0</v>
      </c>
    </row>
    <row r="147" spans="7:40">
      <c r="G147" s="252"/>
      <c r="H147" s="252"/>
      <c r="I147" s="76" t="s">
        <v>177</v>
      </c>
      <c r="J147" s="72" t="str">
        <f>CONCATENATE(G145,I147)</f>
        <v>少女ｺｰﾁｬｰｽﾞ</v>
      </c>
      <c r="K147" s="63">
        <f t="shared" si="24"/>
        <v>0</v>
      </c>
      <c r="L147" s="63">
        <f t="shared" si="24"/>
        <v>0</v>
      </c>
      <c r="M147" s="63">
        <f t="shared" si="24"/>
        <v>0</v>
      </c>
      <c r="N147" s="63">
        <f t="shared" si="24"/>
        <v>0</v>
      </c>
      <c r="O147" s="63">
        <f t="shared" si="24"/>
        <v>0</v>
      </c>
      <c r="P147" s="63">
        <f t="shared" si="24"/>
        <v>0</v>
      </c>
      <c r="Q147" s="63">
        <f t="shared" si="24"/>
        <v>0</v>
      </c>
      <c r="R147" s="63">
        <f t="shared" si="24"/>
        <v>0</v>
      </c>
      <c r="S147" s="63">
        <f t="shared" si="24"/>
        <v>0</v>
      </c>
      <c r="T147" s="63">
        <f t="shared" si="24"/>
        <v>0</v>
      </c>
      <c r="U147" s="63">
        <f t="shared" si="25"/>
        <v>0</v>
      </c>
      <c r="V147" s="63">
        <f t="shared" si="25"/>
        <v>0</v>
      </c>
      <c r="W147" s="63">
        <f t="shared" si="25"/>
        <v>0</v>
      </c>
      <c r="X147" s="63">
        <f t="shared" si="25"/>
        <v>0</v>
      </c>
      <c r="Y147" s="63">
        <f t="shared" si="25"/>
        <v>0</v>
      </c>
      <c r="Z147" s="63">
        <f t="shared" si="25"/>
        <v>0</v>
      </c>
      <c r="AA147" s="63">
        <f t="shared" si="25"/>
        <v>0</v>
      </c>
      <c r="AB147" s="63">
        <f t="shared" si="25"/>
        <v>0</v>
      </c>
      <c r="AC147" s="63">
        <f t="shared" si="25"/>
        <v>0</v>
      </c>
      <c r="AD147" s="63">
        <f t="shared" si="25"/>
        <v>0</v>
      </c>
      <c r="AE147" s="63">
        <f t="shared" si="26"/>
        <v>0</v>
      </c>
      <c r="AF147" s="63">
        <f t="shared" si="26"/>
        <v>0</v>
      </c>
      <c r="AG147" s="63">
        <f t="shared" si="26"/>
        <v>0</v>
      </c>
      <c r="AH147" s="63">
        <f t="shared" si="26"/>
        <v>0</v>
      </c>
      <c r="AI147" s="63">
        <f t="shared" si="26"/>
        <v>0</v>
      </c>
      <c r="AJ147" s="63">
        <f t="shared" si="26"/>
        <v>0</v>
      </c>
      <c r="AK147" s="63">
        <f t="shared" si="26"/>
        <v>0</v>
      </c>
      <c r="AL147" s="63">
        <f t="shared" si="26"/>
        <v>0</v>
      </c>
      <c r="AM147" s="63">
        <f t="shared" si="26"/>
        <v>0</v>
      </c>
      <c r="AN147" s="63">
        <f t="shared" si="26"/>
        <v>0</v>
      </c>
    </row>
    <row r="148" spans="7:40">
      <c r="G148" s="252"/>
      <c r="H148" s="252"/>
      <c r="I148" s="77" t="s">
        <v>174</v>
      </c>
      <c r="J148" s="73" t="str">
        <f>CONCATENATE(G145,I148)</f>
        <v>少女未来ｱｽﾘｰﾄ</v>
      </c>
      <c r="K148" s="9">
        <f t="shared" si="24"/>
        <v>0</v>
      </c>
      <c r="L148" s="9">
        <f t="shared" si="24"/>
        <v>0</v>
      </c>
      <c r="M148" s="9">
        <f t="shared" si="24"/>
        <v>0</v>
      </c>
      <c r="N148" s="9">
        <f t="shared" si="24"/>
        <v>0</v>
      </c>
      <c r="O148" s="9">
        <f t="shared" si="24"/>
        <v>0</v>
      </c>
      <c r="P148" s="9">
        <f t="shared" si="24"/>
        <v>0</v>
      </c>
      <c r="Q148" s="9">
        <f t="shared" si="24"/>
        <v>0</v>
      </c>
      <c r="R148" s="9">
        <f t="shared" si="24"/>
        <v>0</v>
      </c>
      <c r="S148" s="9">
        <f t="shared" si="24"/>
        <v>0</v>
      </c>
      <c r="T148" s="9">
        <f t="shared" si="24"/>
        <v>0</v>
      </c>
      <c r="U148" s="9">
        <f t="shared" si="25"/>
        <v>0</v>
      </c>
      <c r="V148" s="9">
        <f t="shared" si="25"/>
        <v>0</v>
      </c>
      <c r="W148" s="9">
        <f t="shared" si="25"/>
        <v>0</v>
      </c>
      <c r="X148" s="9">
        <f t="shared" si="25"/>
        <v>0</v>
      </c>
      <c r="Y148" s="9">
        <f t="shared" si="25"/>
        <v>0</v>
      </c>
      <c r="Z148" s="9">
        <f t="shared" si="25"/>
        <v>0</v>
      </c>
      <c r="AA148" s="9">
        <f t="shared" si="25"/>
        <v>0</v>
      </c>
      <c r="AB148" s="9">
        <f t="shared" si="25"/>
        <v>0</v>
      </c>
      <c r="AC148" s="9">
        <f t="shared" si="25"/>
        <v>0</v>
      </c>
      <c r="AD148" s="9">
        <f t="shared" si="25"/>
        <v>0</v>
      </c>
      <c r="AE148" s="9">
        <f t="shared" si="26"/>
        <v>0</v>
      </c>
      <c r="AF148" s="9">
        <f t="shared" si="26"/>
        <v>0</v>
      </c>
      <c r="AG148" s="9">
        <f t="shared" si="26"/>
        <v>0</v>
      </c>
      <c r="AH148" s="9">
        <f t="shared" si="26"/>
        <v>0</v>
      </c>
      <c r="AI148" s="9">
        <f t="shared" si="26"/>
        <v>0</v>
      </c>
      <c r="AJ148" s="9">
        <f t="shared" si="26"/>
        <v>0</v>
      </c>
      <c r="AK148" s="9">
        <f t="shared" si="26"/>
        <v>0</v>
      </c>
      <c r="AL148" s="9">
        <f t="shared" si="26"/>
        <v>0</v>
      </c>
      <c r="AM148" s="9">
        <f t="shared" si="26"/>
        <v>0</v>
      </c>
      <c r="AN148" s="9">
        <f t="shared" si="26"/>
        <v>0</v>
      </c>
    </row>
    <row r="149" spans="7:40">
      <c r="G149" s="252" t="s">
        <v>185</v>
      </c>
      <c r="H149" s="252"/>
      <c r="I149" s="74" t="s">
        <v>172</v>
      </c>
      <c r="J149" s="71" t="str">
        <f>CONCATENATE(G149,I149)</f>
        <v>Jr男ﾊﾟﾜｰｱｯﾌﾟ</v>
      </c>
      <c r="K149" s="5">
        <f t="shared" si="24"/>
        <v>0</v>
      </c>
      <c r="L149" s="5">
        <f t="shared" si="24"/>
        <v>0</v>
      </c>
      <c r="M149" s="5">
        <f t="shared" si="24"/>
        <v>0</v>
      </c>
      <c r="N149" s="5">
        <f t="shared" si="24"/>
        <v>0</v>
      </c>
      <c r="O149" s="5">
        <f t="shared" si="24"/>
        <v>0</v>
      </c>
      <c r="P149" s="5">
        <f t="shared" si="24"/>
        <v>0</v>
      </c>
      <c r="Q149" s="5">
        <f t="shared" si="24"/>
        <v>0</v>
      </c>
      <c r="R149" s="5">
        <f t="shared" si="24"/>
        <v>0</v>
      </c>
      <c r="S149" s="5">
        <f t="shared" si="24"/>
        <v>0</v>
      </c>
      <c r="T149" s="5">
        <f t="shared" si="24"/>
        <v>0</v>
      </c>
      <c r="U149" s="5">
        <f t="shared" si="25"/>
        <v>0</v>
      </c>
      <c r="V149" s="5">
        <f t="shared" si="25"/>
        <v>0</v>
      </c>
      <c r="W149" s="5">
        <f t="shared" si="25"/>
        <v>0</v>
      </c>
      <c r="X149" s="5">
        <f t="shared" si="25"/>
        <v>0</v>
      </c>
      <c r="Y149" s="5">
        <f t="shared" si="25"/>
        <v>0</v>
      </c>
      <c r="Z149" s="5">
        <f t="shared" si="25"/>
        <v>0</v>
      </c>
      <c r="AA149" s="5">
        <f t="shared" si="25"/>
        <v>0</v>
      </c>
      <c r="AB149" s="5">
        <f t="shared" si="25"/>
        <v>0</v>
      </c>
      <c r="AC149" s="5">
        <f t="shared" si="25"/>
        <v>0</v>
      </c>
      <c r="AD149" s="5">
        <f t="shared" si="25"/>
        <v>0</v>
      </c>
      <c r="AE149" s="5">
        <f t="shared" si="26"/>
        <v>0</v>
      </c>
      <c r="AF149" s="5">
        <f t="shared" si="26"/>
        <v>0</v>
      </c>
      <c r="AG149" s="5">
        <f t="shared" si="26"/>
        <v>0</v>
      </c>
      <c r="AH149" s="5">
        <f t="shared" si="26"/>
        <v>0</v>
      </c>
      <c r="AI149" s="5">
        <f t="shared" si="26"/>
        <v>0</v>
      </c>
      <c r="AJ149" s="5">
        <f t="shared" si="26"/>
        <v>0</v>
      </c>
      <c r="AK149" s="5">
        <f t="shared" si="26"/>
        <v>0</v>
      </c>
      <c r="AL149" s="5">
        <f t="shared" si="26"/>
        <v>0</v>
      </c>
      <c r="AM149" s="5">
        <f t="shared" si="26"/>
        <v>0</v>
      </c>
      <c r="AN149" s="5">
        <f t="shared" si="26"/>
        <v>0</v>
      </c>
    </row>
    <row r="150" spans="7:40">
      <c r="G150" s="252"/>
      <c r="H150" s="252"/>
      <c r="I150" s="75" t="s">
        <v>173</v>
      </c>
      <c r="J150" s="72" t="str">
        <f>CONCATENATE(G149,I150)</f>
        <v>Jr男中ﾌﾞﾛ/国ｽﾎﾟ</v>
      </c>
      <c r="K150" s="7">
        <f t="shared" si="24"/>
        <v>0</v>
      </c>
      <c r="L150" s="7">
        <f t="shared" si="24"/>
        <v>0</v>
      </c>
      <c r="M150" s="7">
        <f t="shared" si="24"/>
        <v>0</v>
      </c>
      <c r="N150" s="7">
        <f t="shared" si="24"/>
        <v>0</v>
      </c>
      <c r="O150" s="7">
        <f t="shared" si="24"/>
        <v>0</v>
      </c>
      <c r="P150" s="7">
        <f t="shared" si="24"/>
        <v>0</v>
      </c>
      <c r="Q150" s="7">
        <f t="shared" si="24"/>
        <v>0</v>
      </c>
      <c r="R150" s="7">
        <f t="shared" si="24"/>
        <v>0</v>
      </c>
      <c r="S150" s="7">
        <f t="shared" si="24"/>
        <v>0</v>
      </c>
      <c r="T150" s="7">
        <f t="shared" si="24"/>
        <v>0</v>
      </c>
      <c r="U150" s="7">
        <f t="shared" si="25"/>
        <v>0</v>
      </c>
      <c r="V150" s="7">
        <f t="shared" si="25"/>
        <v>0</v>
      </c>
      <c r="W150" s="7">
        <f t="shared" si="25"/>
        <v>0</v>
      </c>
      <c r="X150" s="7">
        <f t="shared" si="25"/>
        <v>0</v>
      </c>
      <c r="Y150" s="7">
        <f t="shared" si="25"/>
        <v>0</v>
      </c>
      <c r="Z150" s="7">
        <f t="shared" si="25"/>
        <v>0</v>
      </c>
      <c r="AA150" s="7">
        <f t="shared" si="25"/>
        <v>0</v>
      </c>
      <c r="AB150" s="7">
        <f t="shared" si="25"/>
        <v>0</v>
      </c>
      <c r="AC150" s="7">
        <f t="shared" si="25"/>
        <v>0</v>
      </c>
      <c r="AD150" s="7">
        <f t="shared" si="25"/>
        <v>0</v>
      </c>
      <c r="AE150" s="7">
        <f t="shared" si="26"/>
        <v>0</v>
      </c>
      <c r="AF150" s="7">
        <f t="shared" si="26"/>
        <v>0</v>
      </c>
      <c r="AG150" s="7">
        <f t="shared" si="26"/>
        <v>0</v>
      </c>
      <c r="AH150" s="7">
        <f t="shared" si="26"/>
        <v>0</v>
      </c>
      <c r="AI150" s="7">
        <f t="shared" si="26"/>
        <v>0</v>
      </c>
      <c r="AJ150" s="7">
        <f t="shared" si="26"/>
        <v>0</v>
      </c>
      <c r="AK150" s="7">
        <f t="shared" si="26"/>
        <v>0</v>
      </c>
      <c r="AL150" s="7">
        <f t="shared" si="26"/>
        <v>0</v>
      </c>
      <c r="AM150" s="7">
        <f t="shared" si="26"/>
        <v>0</v>
      </c>
      <c r="AN150" s="7">
        <f t="shared" si="26"/>
        <v>0</v>
      </c>
    </row>
    <row r="151" spans="7:40">
      <c r="G151" s="252"/>
      <c r="H151" s="252"/>
      <c r="I151" s="76" t="s">
        <v>177</v>
      </c>
      <c r="J151" s="72" t="str">
        <f>CONCATENATE(G149,I151)</f>
        <v>Jr男ｺｰﾁｬｰｽﾞ</v>
      </c>
      <c r="K151" s="63">
        <f t="shared" si="24"/>
        <v>0</v>
      </c>
      <c r="L151" s="63">
        <f t="shared" si="24"/>
        <v>0</v>
      </c>
      <c r="M151" s="63">
        <f t="shared" si="24"/>
        <v>0</v>
      </c>
      <c r="N151" s="63">
        <f t="shared" si="24"/>
        <v>0</v>
      </c>
      <c r="O151" s="63">
        <f t="shared" si="24"/>
        <v>0</v>
      </c>
      <c r="P151" s="63">
        <f t="shared" si="24"/>
        <v>0</v>
      </c>
      <c r="Q151" s="63">
        <f t="shared" si="24"/>
        <v>0</v>
      </c>
      <c r="R151" s="63">
        <f t="shared" si="24"/>
        <v>0</v>
      </c>
      <c r="S151" s="63">
        <f t="shared" si="24"/>
        <v>0</v>
      </c>
      <c r="T151" s="63">
        <f t="shared" si="24"/>
        <v>0</v>
      </c>
      <c r="U151" s="63">
        <f t="shared" si="25"/>
        <v>0</v>
      </c>
      <c r="V151" s="63">
        <f t="shared" si="25"/>
        <v>0</v>
      </c>
      <c r="W151" s="63">
        <f t="shared" si="25"/>
        <v>0</v>
      </c>
      <c r="X151" s="63">
        <f t="shared" si="25"/>
        <v>0</v>
      </c>
      <c r="Y151" s="63">
        <f t="shared" si="25"/>
        <v>0</v>
      </c>
      <c r="Z151" s="63">
        <f t="shared" si="25"/>
        <v>0</v>
      </c>
      <c r="AA151" s="63">
        <f t="shared" si="25"/>
        <v>0</v>
      </c>
      <c r="AB151" s="63">
        <f t="shared" si="25"/>
        <v>0</v>
      </c>
      <c r="AC151" s="63">
        <f t="shared" si="25"/>
        <v>0</v>
      </c>
      <c r="AD151" s="63">
        <f t="shared" si="25"/>
        <v>0</v>
      </c>
      <c r="AE151" s="63">
        <f t="shared" si="26"/>
        <v>0</v>
      </c>
      <c r="AF151" s="63">
        <f t="shared" si="26"/>
        <v>0</v>
      </c>
      <c r="AG151" s="63">
        <f t="shared" si="26"/>
        <v>0</v>
      </c>
      <c r="AH151" s="63">
        <f t="shared" si="26"/>
        <v>0</v>
      </c>
      <c r="AI151" s="63">
        <f t="shared" si="26"/>
        <v>0</v>
      </c>
      <c r="AJ151" s="63">
        <f t="shared" si="26"/>
        <v>0</v>
      </c>
      <c r="AK151" s="63">
        <f t="shared" si="26"/>
        <v>0</v>
      </c>
      <c r="AL151" s="63">
        <f t="shared" si="26"/>
        <v>0</v>
      </c>
      <c r="AM151" s="63">
        <f t="shared" si="26"/>
        <v>0</v>
      </c>
      <c r="AN151" s="63">
        <f t="shared" si="26"/>
        <v>0</v>
      </c>
    </row>
    <row r="152" spans="7:40">
      <c r="G152" s="252"/>
      <c r="H152" s="252"/>
      <c r="I152" s="77" t="s">
        <v>174</v>
      </c>
      <c r="J152" s="73" t="str">
        <f>CONCATENATE(G149,I152)</f>
        <v>Jr男未来ｱｽﾘｰﾄ</v>
      </c>
      <c r="K152" s="9">
        <f t="shared" si="24"/>
        <v>0</v>
      </c>
      <c r="L152" s="9">
        <f t="shared" si="24"/>
        <v>0</v>
      </c>
      <c r="M152" s="9">
        <f t="shared" si="24"/>
        <v>0</v>
      </c>
      <c r="N152" s="9">
        <f t="shared" si="24"/>
        <v>0</v>
      </c>
      <c r="O152" s="9">
        <f t="shared" si="24"/>
        <v>0</v>
      </c>
      <c r="P152" s="9">
        <f t="shared" si="24"/>
        <v>0</v>
      </c>
      <c r="Q152" s="9">
        <f t="shared" si="24"/>
        <v>0</v>
      </c>
      <c r="R152" s="9">
        <f t="shared" si="24"/>
        <v>0</v>
      </c>
      <c r="S152" s="9">
        <f t="shared" si="24"/>
        <v>0</v>
      </c>
      <c r="T152" s="9">
        <f t="shared" si="24"/>
        <v>0</v>
      </c>
      <c r="U152" s="9">
        <f t="shared" si="25"/>
        <v>0</v>
      </c>
      <c r="V152" s="9">
        <f t="shared" si="25"/>
        <v>0</v>
      </c>
      <c r="W152" s="9">
        <f t="shared" si="25"/>
        <v>0</v>
      </c>
      <c r="X152" s="9">
        <f t="shared" si="25"/>
        <v>0</v>
      </c>
      <c r="Y152" s="9">
        <f t="shared" si="25"/>
        <v>0</v>
      </c>
      <c r="Z152" s="9">
        <f t="shared" si="25"/>
        <v>0</v>
      </c>
      <c r="AA152" s="9">
        <f t="shared" si="25"/>
        <v>0</v>
      </c>
      <c r="AB152" s="9">
        <f t="shared" si="25"/>
        <v>0</v>
      </c>
      <c r="AC152" s="9">
        <f t="shared" si="25"/>
        <v>0</v>
      </c>
      <c r="AD152" s="9">
        <f t="shared" si="25"/>
        <v>0</v>
      </c>
      <c r="AE152" s="9">
        <f t="shared" si="26"/>
        <v>0</v>
      </c>
      <c r="AF152" s="9">
        <f t="shared" si="26"/>
        <v>0</v>
      </c>
      <c r="AG152" s="9">
        <f t="shared" si="26"/>
        <v>0</v>
      </c>
      <c r="AH152" s="9">
        <f t="shared" si="26"/>
        <v>0</v>
      </c>
      <c r="AI152" s="9">
        <f t="shared" si="26"/>
        <v>0</v>
      </c>
      <c r="AJ152" s="9">
        <f t="shared" si="26"/>
        <v>0</v>
      </c>
      <c r="AK152" s="9">
        <f t="shared" si="26"/>
        <v>0</v>
      </c>
      <c r="AL152" s="9">
        <f t="shared" si="26"/>
        <v>0</v>
      </c>
      <c r="AM152" s="9">
        <f t="shared" si="26"/>
        <v>0</v>
      </c>
      <c r="AN152" s="9">
        <f t="shared" si="26"/>
        <v>0</v>
      </c>
    </row>
    <row r="153" spans="7:40">
      <c r="G153" s="252" t="s">
        <v>186</v>
      </c>
      <c r="H153" s="252"/>
      <c r="I153" s="74" t="s">
        <v>172</v>
      </c>
      <c r="J153" s="71" t="str">
        <f>CONCATENATE(G153,I153)</f>
        <v>Jr女ﾊﾟﾜｰｱｯﾌﾟ</v>
      </c>
      <c r="K153" s="5">
        <f t="shared" si="24"/>
        <v>0</v>
      </c>
      <c r="L153" s="5">
        <f t="shared" si="24"/>
        <v>0</v>
      </c>
      <c r="M153" s="5">
        <f t="shared" si="24"/>
        <v>0</v>
      </c>
      <c r="N153" s="5">
        <f t="shared" si="24"/>
        <v>0</v>
      </c>
      <c r="O153" s="5">
        <f t="shared" si="24"/>
        <v>0</v>
      </c>
      <c r="P153" s="5">
        <f t="shared" si="24"/>
        <v>0</v>
      </c>
      <c r="Q153" s="5">
        <f t="shared" si="24"/>
        <v>0</v>
      </c>
      <c r="R153" s="5">
        <f t="shared" si="24"/>
        <v>0</v>
      </c>
      <c r="S153" s="5">
        <f t="shared" si="24"/>
        <v>0</v>
      </c>
      <c r="T153" s="5">
        <f t="shared" si="24"/>
        <v>0</v>
      </c>
      <c r="U153" s="5">
        <f t="shared" si="25"/>
        <v>0</v>
      </c>
      <c r="V153" s="5">
        <f t="shared" si="25"/>
        <v>0</v>
      </c>
      <c r="W153" s="5">
        <f t="shared" si="25"/>
        <v>0</v>
      </c>
      <c r="X153" s="5">
        <f t="shared" si="25"/>
        <v>0</v>
      </c>
      <c r="Y153" s="5">
        <f t="shared" si="25"/>
        <v>0</v>
      </c>
      <c r="Z153" s="5">
        <f t="shared" si="25"/>
        <v>0</v>
      </c>
      <c r="AA153" s="5">
        <f t="shared" si="25"/>
        <v>0</v>
      </c>
      <c r="AB153" s="5">
        <f t="shared" si="25"/>
        <v>0</v>
      </c>
      <c r="AC153" s="5">
        <f t="shared" si="25"/>
        <v>0</v>
      </c>
      <c r="AD153" s="5">
        <f t="shared" si="25"/>
        <v>0</v>
      </c>
      <c r="AE153" s="5">
        <f t="shared" si="26"/>
        <v>0</v>
      </c>
      <c r="AF153" s="5">
        <f t="shared" si="26"/>
        <v>0</v>
      </c>
      <c r="AG153" s="5">
        <f t="shared" si="26"/>
        <v>0</v>
      </c>
      <c r="AH153" s="5">
        <f t="shared" si="26"/>
        <v>0</v>
      </c>
      <c r="AI153" s="5">
        <f t="shared" si="26"/>
        <v>0</v>
      </c>
      <c r="AJ153" s="5">
        <f t="shared" si="26"/>
        <v>0</v>
      </c>
      <c r="AK153" s="5">
        <f t="shared" si="26"/>
        <v>0</v>
      </c>
      <c r="AL153" s="5">
        <f t="shared" si="26"/>
        <v>0</v>
      </c>
      <c r="AM153" s="5">
        <f t="shared" si="26"/>
        <v>0</v>
      </c>
      <c r="AN153" s="5">
        <f t="shared" si="26"/>
        <v>0</v>
      </c>
    </row>
    <row r="154" spans="7:40">
      <c r="G154" s="252"/>
      <c r="H154" s="252"/>
      <c r="I154" s="75" t="s">
        <v>173</v>
      </c>
      <c r="J154" s="72" t="str">
        <f>CONCATENATE(G153,I154)</f>
        <v>Jr女中ﾌﾞﾛ/国ｽﾎﾟ</v>
      </c>
      <c r="K154" s="7">
        <f t="shared" si="24"/>
        <v>0</v>
      </c>
      <c r="L154" s="7">
        <f t="shared" si="24"/>
        <v>0</v>
      </c>
      <c r="M154" s="7">
        <f t="shared" si="24"/>
        <v>0</v>
      </c>
      <c r="N154" s="7">
        <f t="shared" si="24"/>
        <v>0</v>
      </c>
      <c r="O154" s="7">
        <f t="shared" si="24"/>
        <v>0</v>
      </c>
      <c r="P154" s="7">
        <f t="shared" si="24"/>
        <v>0</v>
      </c>
      <c r="Q154" s="7">
        <f t="shared" si="24"/>
        <v>0</v>
      </c>
      <c r="R154" s="7">
        <f t="shared" si="24"/>
        <v>0</v>
      </c>
      <c r="S154" s="7">
        <f t="shared" si="24"/>
        <v>0</v>
      </c>
      <c r="T154" s="7">
        <f t="shared" si="24"/>
        <v>0</v>
      </c>
      <c r="U154" s="7">
        <f t="shared" si="25"/>
        <v>0</v>
      </c>
      <c r="V154" s="7">
        <f t="shared" si="25"/>
        <v>0</v>
      </c>
      <c r="W154" s="7">
        <f t="shared" si="25"/>
        <v>0</v>
      </c>
      <c r="X154" s="7">
        <f t="shared" si="25"/>
        <v>0</v>
      </c>
      <c r="Y154" s="7">
        <f t="shared" si="25"/>
        <v>0</v>
      </c>
      <c r="Z154" s="7">
        <f t="shared" si="25"/>
        <v>0</v>
      </c>
      <c r="AA154" s="7">
        <f t="shared" si="25"/>
        <v>0</v>
      </c>
      <c r="AB154" s="7">
        <f t="shared" si="25"/>
        <v>0</v>
      </c>
      <c r="AC154" s="7">
        <f t="shared" si="25"/>
        <v>0</v>
      </c>
      <c r="AD154" s="7">
        <f t="shared" si="25"/>
        <v>0</v>
      </c>
      <c r="AE154" s="7">
        <f t="shared" si="26"/>
        <v>0</v>
      </c>
      <c r="AF154" s="7">
        <f t="shared" si="26"/>
        <v>0</v>
      </c>
      <c r="AG154" s="7">
        <f t="shared" si="26"/>
        <v>0</v>
      </c>
      <c r="AH154" s="7">
        <f t="shared" si="26"/>
        <v>0</v>
      </c>
      <c r="AI154" s="7">
        <f t="shared" si="26"/>
        <v>0</v>
      </c>
      <c r="AJ154" s="7">
        <f t="shared" si="26"/>
        <v>0</v>
      </c>
      <c r="AK154" s="7">
        <f t="shared" si="26"/>
        <v>0</v>
      </c>
      <c r="AL154" s="7">
        <f t="shared" si="26"/>
        <v>0</v>
      </c>
      <c r="AM154" s="7">
        <f t="shared" si="26"/>
        <v>0</v>
      </c>
      <c r="AN154" s="7">
        <f t="shared" si="26"/>
        <v>0</v>
      </c>
    </row>
    <row r="155" spans="7:40">
      <c r="G155" s="252"/>
      <c r="H155" s="252"/>
      <c r="I155" s="76" t="s">
        <v>177</v>
      </c>
      <c r="J155" s="72" t="str">
        <f>CONCATENATE(G153,I155)</f>
        <v>Jr女ｺｰﾁｬｰｽﾞ</v>
      </c>
      <c r="K155" s="63">
        <f t="shared" si="24"/>
        <v>0</v>
      </c>
      <c r="L155" s="63">
        <f t="shared" si="24"/>
        <v>0</v>
      </c>
      <c r="M155" s="63">
        <f t="shared" si="24"/>
        <v>0</v>
      </c>
      <c r="N155" s="63">
        <f t="shared" si="24"/>
        <v>0</v>
      </c>
      <c r="O155" s="63">
        <f t="shared" si="24"/>
        <v>0</v>
      </c>
      <c r="P155" s="63">
        <f t="shared" si="24"/>
        <v>0</v>
      </c>
      <c r="Q155" s="63">
        <f t="shared" si="24"/>
        <v>0</v>
      </c>
      <c r="R155" s="63">
        <f t="shared" si="24"/>
        <v>0</v>
      </c>
      <c r="S155" s="63">
        <f t="shared" si="24"/>
        <v>0</v>
      </c>
      <c r="T155" s="63">
        <f t="shared" si="24"/>
        <v>0</v>
      </c>
      <c r="U155" s="63">
        <f t="shared" si="25"/>
        <v>0</v>
      </c>
      <c r="V155" s="63">
        <f t="shared" si="25"/>
        <v>0</v>
      </c>
      <c r="W155" s="63">
        <f t="shared" si="25"/>
        <v>0</v>
      </c>
      <c r="X155" s="63">
        <f t="shared" si="25"/>
        <v>0</v>
      </c>
      <c r="Y155" s="63">
        <f t="shared" si="25"/>
        <v>0</v>
      </c>
      <c r="Z155" s="63">
        <f t="shared" si="25"/>
        <v>0</v>
      </c>
      <c r="AA155" s="63">
        <f t="shared" si="25"/>
        <v>0</v>
      </c>
      <c r="AB155" s="63">
        <f t="shared" si="25"/>
        <v>0</v>
      </c>
      <c r="AC155" s="63">
        <f t="shared" si="25"/>
        <v>0</v>
      </c>
      <c r="AD155" s="63">
        <f t="shared" si="25"/>
        <v>0</v>
      </c>
      <c r="AE155" s="63">
        <f t="shared" si="26"/>
        <v>0</v>
      </c>
      <c r="AF155" s="63">
        <f t="shared" si="26"/>
        <v>0</v>
      </c>
      <c r="AG155" s="63">
        <f t="shared" si="26"/>
        <v>0</v>
      </c>
      <c r="AH155" s="63">
        <f t="shared" si="26"/>
        <v>0</v>
      </c>
      <c r="AI155" s="63">
        <f t="shared" si="26"/>
        <v>0</v>
      </c>
      <c r="AJ155" s="63">
        <f t="shared" si="26"/>
        <v>0</v>
      </c>
      <c r="AK155" s="63">
        <f t="shared" si="26"/>
        <v>0</v>
      </c>
      <c r="AL155" s="63">
        <f t="shared" si="26"/>
        <v>0</v>
      </c>
      <c r="AM155" s="63">
        <f t="shared" si="26"/>
        <v>0</v>
      </c>
      <c r="AN155" s="63">
        <f t="shared" si="26"/>
        <v>0</v>
      </c>
    </row>
    <row r="156" spans="7:40">
      <c r="G156" s="252"/>
      <c r="H156" s="252"/>
      <c r="I156" s="77" t="s">
        <v>174</v>
      </c>
      <c r="J156" s="73" t="str">
        <f>CONCATENATE(G153,I156)</f>
        <v>Jr女未来ｱｽﾘｰﾄ</v>
      </c>
      <c r="K156" s="9">
        <f t="shared" si="24"/>
        <v>0</v>
      </c>
      <c r="L156" s="9">
        <f t="shared" si="24"/>
        <v>0</v>
      </c>
      <c r="M156" s="9">
        <f t="shared" si="24"/>
        <v>0</v>
      </c>
      <c r="N156" s="9">
        <f t="shared" si="24"/>
        <v>0</v>
      </c>
      <c r="O156" s="9">
        <f t="shared" si="24"/>
        <v>0</v>
      </c>
      <c r="P156" s="9">
        <f t="shared" si="24"/>
        <v>0</v>
      </c>
      <c r="Q156" s="9">
        <f t="shared" si="24"/>
        <v>0</v>
      </c>
      <c r="R156" s="9">
        <f t="shared" si="24"/>
        <v>0</v>
      </c>
      <c r="S156" s="9">
        <f t="shared" si="24"/>
        <v>0</v>
      </c>
      <c r="T156" s="9">
        <f t="shared" si="24"/>
        <v>0</v>
      </c>
      <c r="U156" s="9">
        <f t="shared" si="25"/>
        <v>0</v>
      </c>
      <c r="V156" s="9">
        <f t="shared" si="25"/>
        <v>0</v>
      </c>
      <c r="W156" s="9">
        <f t="shared" si="25"/>
        <v>0</v>
      </c>
      <c r="X156" s="9">
        <f t="shared" si="25"/>
        <v>0</v>
      </c>
      <c r="Y156" s="9">
        <f t="shared" si="25"/>
        <v>0</v>
      </c>
      <c r="Z156" s="9">
        <f t="shared" si="25"/>
        <v>0</v>
      </c>
      <c r="AA156" s="9">
        <f t="shared" si="25"/>
        <v>0</v>
      </c>
      <c r="AB156" s="9">
        <f t="shared" si="25"/>
        <v>0</v>
      </c>
      <c r="AC156" s="9">
        <f t="shared" si="25"/>
        <v>0</v>
      </c>
      <c r="AD156" s="9">
        <f t="shared" si="25"/>
        <v>0</v>
      </c>
      <c r="AE156" s="9">
        <f t="shared" si="26"/>
        <v>0</v>
      </c>
      <c r="AF156" s="9">
        <f t="shared" si="26"/>
        <v>0</v>
      </c>
      <c r="AG156" s="9">
        <f t="shared" si="26"/>
        <v>0</v>
      </c>
      <c r="AH156" s="9">
        <f t="shared" si="26"/>
        <v>0</v>
      </c>
      <c r="AI156" s="9">
        <f t="shared" si="26"/>
        <v>0</v>
      </c>
      <c r="AJ156" s="9">
        <f t="shared" si="26"/>
        <v>0</v>
      </c>
      <c r="AK156" s="9">
        <f t="shared" si="26"/>
        <v>0</v>
      </c>
      <c r="AL156" s="9">
        <f t="shared" si="26"/>
        <v>0</v>
      </c>
      <c r="AM156" s="9">
        <f t="shared" si="26"/>
        <v>0</v>
      </c>
      <c r="AN156" s="9">
        <f t="shared" si="26"/>
        <v>0</v>
      </c>
    </row>
  </sheetData>
  <sheetProtection sheet="1" objects="1" scenarios="1" selectLockedCells="1" autoFilter="0"/>
  <autoFilter ref="A1:AT131" xr:uid="{88ED3C5A-2F50-4D06-A3E5-84021308E348}">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autoFilter>
  <mergeCells count="251">
    <mergeCell ref="B1:AN1"/>
    <mergeCell ref="B68:D68"/>
    <mergeCell ref="K68:AN68"/>
    <mergeCell ref="B69:B70"/>
    <mergeCell ref="C69:C70"/>
    <mergeCell ref="D69:D70"/>
    <mergeCell ref="E69:E70"/>
    <mergeCell ref="F69:F70"/>
    <mergeCell ref="G69:G70"/>
    <mergeCell ref="H69:H70"/>
    <mergeCell ref="I69:I70"/>
    <mergeCell ref="J69:J70"/>
    <mergeCell ref="K69:AN69"/>
    <mergeCell ref="B35:D35"/>
    <mergeCell ref="K35:AN35"/>
    <mergeCell ref="B36:B37"/>
    <mergeCell ref="C36:C37"/>
    <mergeCell ref="D36:D37"/>
    <mergeCell ref="E36:E37"/>
    <mergeCell ref="F36:F37"/>
    <mergeCell ref="G36:G37"/>
    <mergeCell ref="H36:H37"/>
    <mergeCell ref="I36:I37"/>
    <mergeCell ref="J36:J37"/>
    <mergeCell ref="G133:H136"/>
    <mergeCell ref="B112:B115"/>
    <mergeCell ref="C112:C115"/>
    <mergeCell ref="D112:D115"/>
    <mergeCell ref="E112:E115"/>
    <mergeCell ref="F112:F115"/>
    <mergeCell ref="G112:G115"/>
    <mergeCell ref="H71:H74"/>
    <mergeCell ref="B75:B78"/>
    <mergeCell ref="C75:C78"/>
    <mergeCell ref="D75:D78"/>
    <mergeCell ref="E75:E78"/>
    <mergeCell ref="F75:F78"/>
    <mergeCell ref="G75:G78"/>
    <mergeCell ref="H75:H78"/>
    <mergeCell ref="B71:B74"/>
    <mergeCell ref="B101:D101"/>
    <mergeCell ref="B102:B103"/>
    <mergeCell ref="C102:C103"/>
    <mergeCell ref="D102:D103"/>
    <mergeCell ref="E102:E103"/>
    <mergeCell ref="F102:F103"/>
    <mergeCell ref="G102:G103"/>
    <mergeCell ref="H102:H103"/>
    <mergeCell ref="E116:E119"/>
    <mergeCell ref="F116:F119"/>
    <mergeCell ref="G116:G119"/>
    <mergeCell ref="H116:H119"/>
    <mergeCell ref="K36:AN36"/>
    <mergeCell ref="B2:D2"/>
    <mergeCell ref="K2:AN2"/>
    <mergeCell ref="H25:H28"/>
    <mergeCell ref="H124:H127"/>
    <mergeCell ref="H104:H107"/>
    <mergeCell ref="J3:J4"/>
    <mergeCell ref="K101:AN101"/>
    <mergeCell ref="I102:I103"/>
    <mergeCell ref="J102:J103"/>
    <mergeCell ref="K102:AN102"/>
    <mergeCell ref="D46:D49"/>
    <mergeCell ref="E46:E49"/>
    <mergeCell ref="F46:F49"/>
    <mergeCell ref="G46:G49"/>
    <mergeCell ref="B62:B65"/>
    <mergeCell ref="C62:C65"/>
    <mergeCell ref="D62:D65"/>
    <mergeCell ref="E62:E65"/>
    <mergeCell ref="F62:F65"/>
    <mergeCell ref="G137:H140"/>
    <mergeCell ref="H95:H98"/>
    <mergeCell ref="B95:B98"/>
    <mergeCell ref="C95:C98"/>
    <mergeCell ref="D95:D98"/>
    <mergeCell ref="E95:E98"/>
    <mergeCell ref="F95:F98"/>
    <mergeCell ref="G95:G98"/>
    <mergeCell ref="H83:H86"/>
    <mergeCell ref="B87:B90"/>
    <mergeCell ref="C87:C90"/>
    <mergeCell ref="D87:D90"/>
    <mergeCell ref="E87:E90"/>
    <mergeCell ref="F87:F90"/>
    <mergeCell ref="G87:G90"/>
    <mergeCell ref="H87:H90"/>
    <mergeCell ref="H112:H115"/>
    <mergeCell ref="B116:B119"/>
    <mergeCell ref="C116:C119"/>
    <mergeCell ref="D116:D119"/>
    <mergeCell ref="C108:C111"/>
    <mergeCell ref="D108:D111"/>
    <mergeCell ref="E108:E111"/>
    <mergeCell ref="F108:F111"/>
    <mergeCell ref="G62:G65"/>
    <mergeCell ref="C71:C74"/>
    <mergeCell ref="D71:D74"/>
    <mergeCell ref="E71:E74"/>
    <mergeCell ref="F71:F74"/>
    <mergeCell ref="G71:G74"/>
    <mergeCell ref="C38:C41"/>
    <mergeCell ref="D38:D41"/>
    <mergeCell ref="E38:E41"/>
    <mergeCell ref="F38:F41"/>
    <mergeCell ref="G38:G41"/>
    <mergeCell ref="G29:G32"/>
    <mergeCell ref="H54:H57"/>
    <mergeCell ref="B58:B61"/>
    <mergeCell ref="C58:C61"/>
    <mergeCell ref="D58:D61"/>
    <mergeCell ref="E58:E61"/>
    <mergeCell ref="F58:F61"/>
    <mergeCell ref="G58:G61"/>
    <mergeCell ref="H58:H61"/>
    <mergeCell ref="H46:H49"/>
    <mergeCell ref="B50:B53"/>
    <mergeCell ref="C50:C53"/>
    <mergeCell ref="D50:D53"/>
    <mergeCell ref="E50:E53"/>
    <mergeCell ref="F50:F53"/>
    <mergeCell ref="G50:G53"/>
    <mergeCell ref="H50:H53"/>
    <mergeCell ref="B46:B49"/>
    <mergeCell ref="C46:C49"/>
    <mergeCell ref="E17:E20"/>
    <mergeCell ref="F17:F20"/>
    <mergeCell ref="G17:G20"/>
    <mergeCell ref="H17:H20"/>
    <mergeCell ref="B21:B24"/>
    <mergeCell ref="C21:C24"/>
    <mergeCell ref="H38:H41"/>
    <mergeCell ref="B42:B45"/>
    <mergeCell ref="C42:C45"/>
    <mergeCell ref="D42:D45"/>
    <mergeCell ref="E42:E45"/>
    <mergeCell ref="F42:F45"/>
    <mergeCell ref="G42:G45"/>
    <mergeCell ref="H42:H45"/>
    <mergeCell ref="D25:D28"/>
    <mergeCell ref="E25:E28"/>
    <mergeCell ref="F25:F28"/>
    <mergeCell ref="G25:G28"/>
    <mergeCell ref="B29:B32"/>
    <mergeCell ref="C29:C32"/>
    <mergeCell ref="D29:D32"/>
    <mergeCell ref="E29:E32"/>
    <mergeCell ref="F29:F32"/>
    <mergeCell ref="B38:B41"/>
    <mergeCell ref="G149:H152"/>
    <mergeCell ref="G153:H156"/>
    <mergeCell ref="B128:B131"/>
    <mergeCell ref="C128:C131"/>
    <mergeCell ref="D128:D131"/>
    <mergeCell ref="E128:E131"/>
    <mergeCell ref="F128:F131"/>
    <mergeCell ref="G128:G131"/>
    <mergeCell ref="B120:B123"/>
    <mergeCell ref="C120:C123"/>
    <mergeCell ref="D120:D123"/>
    <mergeCell ref="E120:E123"/>
    <mergeCell ref="F120:F123"/>
    <mergeCell ref="G120:G123"/>
    <mergeCell ref="H120:H123"/>
    <mergeCell ref="G141:H144"/>
    <mergeCell ref="G145:H148"/>
    <mergeCell ref="B124:B127"/>
    <mergeCell ref="C124:C127"/>
    <mergeCell ref="D124:D127"/>
    <mergeCell ref="E124:E127"/>
    <mergeCell ref="F124:F127"/>
    <mergeCell ref="G124:G127"/>
    <mergeCell ref="H128:H131"/>
    <mergeCell ref="G108:G111"/>
    <mergeCell ref="H108:H111"/>
    <mergeCell ref="B104:B107"/>
    <mergeCell ref="C104:C107"/>
    <mergeCell ref="D104:D107"/>
    <mergeCell ref="E104:E107"/>
    <mergeCell ref="F104:F107"/>
    <mergeCell ref="G104:G107"/>
    <mergeCell ref="B108:B111"/>
    <mergeCell ref="B91:B94"/>
    <mergeCell ref="C91:C94"/>
    <mergeCell ref="D91:D94"/>
    <mergeCell ref="E91:E94"/>
    <mergeCell ref="F91:F94"/>
    <mergeCell ref="G91:G94"/>
    <mergeCell ref="H91:H94"/>
    <mergeCell ref="B79:B82"/>
    <mergeCell ref="C79:C82"/>
    <mergeCell ref="D79:D82"/>
    <mergeCell ref="E79:E82"/>
    <mergeCell ref="F79:F82"/>
    <mergeCell ref="G79:G82"/>
    <mergeCell ref="H79:H82"/>
    <mergeCell ref="B83:B86"/>
    <mergeCell ref="C83:C86"/>
    <mergeCell ref="D83:D86"/>
    <mergeCell ref="E83:E86"/>
    <mergeCell ref="F83:F86"/>
    <mergeCell ref="G83:G86"/>
    <mergeCell ref="G13:G16"/>
    <mergeCell ref="H13:H16"/>
    <mergeCell ref="B9:B12"/>
    <mergeCell ref="C9:C12"/>
    <mergeCell ref="D9:D12"/>
    <mergeCell ref="E9:E12"/>
    <mergeCell ref="F9:F12"/>
    <mergeCell ref="G9:G12"/>
    <mergeCell ref="H62:H65"/>
    <mergeCell ref="B54:B57"/>
    <mergeCell ref="C54:C57"/>
    <mergeCell ref="D54:D57"/>
    <mergeCell ref="E54:E57"/>
    <mergeCell ref="F54:F57"/>
    <mergeCell ref="G54:G57"/>
    <mergeCell ref="H29:H32"/>
    <mergeCell ref="D21:D24"/>
    <mergeCell ref="E21:E24"/>
    <mergeCell ref="F21:F24"/>
    <mergeCell ref="G21:G24"/>
    <mergeCell ref="B25:B28"/>
    <mergeCell ref="C25:C28"/>
    <mergeCell ref="H21:H24"/>
    <mergeCell ref="D17:D20"/>
    <mergeCell ref="B17:B20"/>
    <mergeCell ref="C17:C20"/>
    <mergeCell ref="H3:H4"/>
    <mergeCell ref="I3:I4"/>
    <mergeCell ref="K3:AN3"/>
    <mergeCell ref="B5:B8"/>
    <mergeCell ref="C5:C8"/>
    <mergeCell ref="D5:D8"/>
    <mergeCell ref="E5:E8"/>
    <mergeCell ref="F5:F8"/>
    <mergeCell ref="G5:G8"/>
    <mergeCell ref="H5:H8"/>
    <mergeCell ref="B3:B4"/>
    <mergeCell ref="C3:C4"/>
    <mergeCell ref="D3:D4"/>
    <mergeCell ref="E3:E4"/>
    <mergeCell ref="F3:F4"/>
    <mergeCell ref="G3:G4"/>
    <mergeCell ref="H9:H12"/>
    <mergeCell ref="B13:B16"/>
    <mergeCell ref="C13:C16"/>
    <mergeCell ref="D13:D16"/>
    <mergeCell ref="E13:E16"/>
    <mergeCell ref="F13:F16"/>
  </mergeCells>
  <phoneticPr fontId="3"/>
  <dataValidations count="1">
    <dataValidation type="list" allowBlank="1" showInputMessage="1" showErrorMessage="1" sqref="G5:H34 G38:H67 G71:H100 G104:H131" xr:uid="{0FFE1C9C-6210-4CBA-9332-FC2623677914}">
      <formula1>"○"</formula1>
    </dataValidation>
  </dataValidations>
  <pageMargins left="0.51181102362204722" right="0.51181102362204722" top="0.74803149606299213" bottom="0.55118110236220474" header="0.31496062992125984" footer="0.31496062992125984"/>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0B237F-4D35-4991-ACEE-0F668441F7F0}">
          <x14:formula1>
            <xm:f>リスト!$A$7:$A$13</xm:f>
          </x14:formula1>
          <xm:sqref>C5:C34 C38:C67 C71:C100 C104:C131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F318-FE04-4B98-BF78-8194B30163C6}">
  <sheetPr>
    <tabColor rgb="FFFFC000"/>
  </sheetPr>
  <dimension ref="A1:AS350"/>
  <sheetViews>
    <sheetView view="pageBreakPreview" zoomScaleNormal="100" zoomScaleSheetLayoutView="100" workbookViewId="0">
      <pane ySplit="1" topLeftCell="A2" activePane="bottomLeft" state="frozen"/>
      <selection activeCell="I34" sqref="I34"/>
      <selection pane="bottomLeft" activeCell="Q314" sqref="Q314"/>
    </sheetView>
  </sheetViews>
  <sheetFormatPr defaultRowHeight="14.4" outlineLevelCol="1"/>
  <cols>
    <col min="1" max="1" width="2.5" style="1" bestFit="1" customWidth="1"/>
    <col min="2" max="3" width="5.5" style="1" customWidth="1"/>
    <col min="4" max="4" width="11.59765625" style="1" bestFit="1" customWidth="1"/>
    <col min="5" max="5" width="11.5" style="1" customWidth="1"/>
    <col min="6" max="6" width="11.09765625" style="1" customWidth="1"/>
    <col min="7" max="8" width="3.59765625" style="1" bestFit="1" customWidth="1"/>
    <col min="9" max="9" width="12.69921875" style="1" bestFit="1" customWidth="1"/>
    <col min="10" max="10" width="12.69921875" style="1" hidden="1" customWidth="1" outlineLevel="1"/>
    <col min="11" max="11" width="2" style="2" customWidth="1" collapsed="1"/>
    <col min="12" max="40" width="2" style="2" customWidth="1"/>
    <col min="41" max="41" width="8.796875" style="1"/>
    <col min="42" max="42" width="5.5" style="1" bestFit="1" customWidth="1"/>
    <col min="43" max="45" width="20.09765625" style="1" customWidth="1"/>
    <col min="46" max="16384" width="8.796875" style="1"/>
  </cols>
  <sheetData>
    <row r="1" spans="1:45">
      <c r="B1" s="277" t="s">
        <v>221</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row>
    <row r="2" spans="1:45">
      <c r="A2" s="1">
        <v>1</v>
      </c>
      <c r="B2" s="273" t="s">
        <v>175</v>
      </c>
      <c r="C2" s="273"/>
      <c r="D2" s="273"/>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P2" s="3" t="s">
        <v>191</v>
      </c>
      <c r="AQ2" s="3" t="s">
        <v>172</v>
      </c>
      <c r="AR2" s="3" t="s">
        <v>173</v>
      </c>
      <c r="AS2" s="3" t="s">
        <v>174</v>
      </c>
    </row>
    <row r="3" spans="1:45">
      <c r="A3" s="1">
        <f>A2</f>
        <v>1</v>
      </c>
      <c r="B3" s="156" t="s">
        <v>166</v>
      </c>
      <c r="C3" s="156" t="s">
        <v>58</v>
      </c>
      <c r="D3" s="156" t="s">
        <v>176</v>
      </c>
      <c r="E3" s="271" t="s">
        <v>170</v>
      </c>
      <c r="F3" s="156" t="s">
        <v>168</v>
      </c>
      <c r="G3" s="272" t="s">
        <v>188</v>
      </c>
      <c r="H3" s="271" t="s">
        <v>190</v>
      </c>
      <c r="I3" s="156" t="s">
        <v>171</v>
      </c>
      <c r="J3" s="275" t="s">
        <v>187</v>
      </c>
      <c r="K3" s="156" t="s">
        <v>213</v>
      </c>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P3" s="6">
        <v>1</v>
      </c>
      <c r="AQ3" s="85" t="str">
        <f>ﾊﾟﾜｰ!$L$1543</f>
        <v/>
      </c>
      <c r="AR3" s="85" t="str">
        <f>国ｽﾎﾟ!$L$1543</f>
        <v/>
      </c>
      <c r="AS3" s="85" t="str">
        <f>未来!$L$1543</f>
        <v/>
      </c>
    </row>
    <row r="4" spans="1:45">
      <c r="A4" s="1">
        <f t="shared" ref="A4:A34" si="0">A3</f>
        <v>1</v>
      </c>
      <c r="B4" s="156"/>
      <c r="C4" s="156"/>
      <c r="D4" s="156"/>
      <c r="E4" s="156"/>
      <c r="F4" s="156"/>
      <c r="G4" s="272"/>
      <c r="H4" s="156"/>
      <c r="I4" s="156"/>
      <c r="J4" s="276"/>
      <c r="K4" s="39">
        <v>1</v>
      </c>
      <c r="L4" s="39">
        <v>2</v>
      </c>
      <c r="M4" s="39">
        <v>3</v>
      </c>
      <c r="N4" s="39">
        <v>4</v>
      </c>
      <c r="O4" s="39">
        <v>5</v>
      </c>
      <c r="P4" s="39">
        <v>6</v>
      </c>
      <c r="Q4" s="39">
        <v>7</v>
      </c>
      <c r="R4" s="39">
        <v>8</v>
      </c>
      <c r="S4" s="39">
        <v>9</v>
      </c>
      <c r="T4" s="39">
        <v>10</v>
      </c>
      <c r="U4" s="39">
        <v>11</v>
      </c>
      <c r="V4" s="39">
        <v>12</v>
      </c>
      <c r="W4" s="39">
        <v>13</v>
      </c>
      <c r="X4" s="39">
        <v>14</v>
      </c>
      <c r="Y4" s="39">
        <v>15</v>
      </c>
      <c r="Z4" s="39">
        <v>16</v>
      </c>
      <c r="AA4" s="39">
        <v>17</v>
      </c>
      <c r="AB4" s="39">
        <v>18</v>
      </c>
      <c r="AC4" s="39">
        <v>19</v>
      </c>
      <c r="AD4" s="39">
        <v>20</v>
      </c>
      <c r="AE4" s="39">
        <v>21</v>
      </c>
      <c r="AF4" s="39">
        <v>22</v>
      </c>
      <c r="AG4" s="39">
        <v>23</v>
      </c>
      <c r="AH4" s="39">
        <v>24</v>
      </c>
      <c r="AI4" s="39">
        <v>25</v>
      </c>
      <c r="AJ4" s="39">
        <v>26</v>
      </c>
      <c r="AK4" s="39">
        <v>27</v>
      </c>
      <c r="AL4" s="39">
        <v>28</v>
      </c>
      <c r="AM4" s="39">
        <v>29</v>
      </c>
      <c r="AN4" s="39">
        <v>30</v>
      </c>
      <c r="AP4" s="8">
        <v>2</v>
      </c>
      <c r="AQ4" s="86" t="str">
        <f>ﾊﾟﾜｰ!$L$1545</f>
        <v/>
      </c>
      <c r="AR4" s="86" t="str">
        <f>国ｽﾎﾟ!$L$1545</f>
        <v/>
      </c>
      <c r="AS4" s="86" t="str">
        <f>未来!$L$1545</f>
        <v/>
      </c>
    </row>
    <row r="5" spans="1:45">
      <c r="A5" s="1">
        <f t="shared" si="0"/>
        <v>1</v>
      </c>
      <c r="B5" s="252">
        <v>1</v>
      </c>
      <c r="C5" s="267"/>
      <c r="D5" s="167"/>
      <c r="E5" s="167"/>
      <c r="F5" s="270"/>
      <c r="G5" s="267"/>
      <c r="H5" s="267"/>
      <c r="I5" s="64" t="s">
        <v>172</v>
      </c>
      <c r="J5" s="71" t="str">
        <f>CONCATENATE(C5,I5)</f>
        <v>ﾊﾟﾜｰｱｯﾌﾟ</v>
      </c>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P5" s="8">
        <v>3</v>
      </c>
      <c r="AQ5" s="86" t="str">
        <f>ﾊﾟﾜｰ!$L$1547</f>
        <v/>
      </c>
      <c r="AR5" s="86" t="str">
        <f>国ｽﾎﾟ!$L$1547</f>
        <v/>
      </c>
      <c r="AS5" s="86" t="str">
        <f>未来!$L$1547</f>
        <v/>
      </c>
    </row>
    <row r="6" spans="1:45">
      <c r="A6" s="1">
        <f t="shared" si="0"/>
        <v>1</v>
      </c>
      <c r="B6" s="252"/>
      <c r="C6" s="267"/>
      <c r="D6" s="167"/>
      <c r="E6" s="167"/>
      <c r="F6" s="270"/>
      <c r="G6" s="267"/>
      <c r="H6" s="267"/>
      <c r="I6" s="65" t="s">
        <v>173</v>
      </c>
      <c r="J6" s="72" t="str">
        <f>CONCATENATE(C5,I6)</f>
        <v>中ﾌﾞﾛ/国ｽﾎﾟ</v>
      </c>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P6" s="8">
        <v>4</v>
      </c>
      <c r="AQ6" s="86" t="str">
        <f>ﾊﾟﾜｰ!$L$1549</f>
        <v/>
      </c>
      <c r="AR6" s="86" t="str">
        <f>国ｽﾎﾟ!$L$1549</f>
        <v/>
      </c>
      <c r="AS6" s="86" t="str">
        <f>未来!$L$1549</f>
        <v/>
      </c>
    </row>
    <row r="7" spans="1:45">
      <c r="A7" s="1">
        <f t="shared" si="0"/>
        <v>1</v>
      </c>
      <c r="B7" s="252"/>
      <c r="C7" s="267"/>
      <c r="D7" s="167"/>
      <c r="E7" s="167"/>
      <c r="F7" s="270"/>
      <c r="G7" s="267"/>
      <c r="H7" s="267"/>
      <c r="I7" s="66" t="s">
        <v>174</v>
      </c>
      <c r="J7" s="73" t="str">
        <f>CONCATENATE(C5,I7)</f>
        <v>未来ｱｽﾘｰﾄ</v>
      </c>
      <c r="K7" s="490"/>
      <c r="L7" s="490"/>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P7" s="8">
        <v>5</v>
      </c>
      <c r="AQ7" s="86" t="str">
        <f>ﾊﾟﾜｰ!$L$1551</f>
        <v/>
      </c>
      <c r="AR7" s="86" t="str">
        <f>国ｽﾎﾟ!$L$1551</f>
        <v/>
      </c>
      <c r="AS7" s="86" t="str">
        <f>未来!$L$1551</f>
        <v/>
      </c>
    </row>
    <row r="8" spans="1:45">
      <c r="A8" s="1">
        <f t="shared" si="0"/>
        <v>1</v>
      </c>
      <c r="B8" s="252">
        <f>B5+1</f>
        <v>2</v>
      </c>
      <c r="C8" s="267"/>
      <c r="D8" s="167"/>
      <c r="E8" s="167"/>
      <c r="F8" s="270"/>
      <c r="G8" s="267"/>
      <c r="H8" s="267"/>
      <c r="I8" s="64" t="s">
        <v>172</v>
      </c>
      <c r="J8" s="71" t="str">
        <f>CONCATENATE(C8,I8)</f>
        <v>ﾊﾟﾜｰｱｯﾌﾟ</v>
      </c>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P8" s="8">
        <v>6</v>
      </c>
      <c r="AQ8" s="86" t="str">
        <f>ﾊﾟﾜｰ!$L$1553</f>
        <v/>
      </c>
      <c r="AR8" s="86" t="str">
        <f>国ｽﾎﾟ!$L$1553</f>
        <v/>
      </c>
      <c r="AS8" s="86" t="str">
        <f>未来!$L$1553</f>
        <v/>
      </c>
    </row>
    <row r="9" spans="1:45">
      <c r="A9" s="1">
        <f t="shared" si="0"/>
        <v>1</v>
      </c>
      <c r="B9" s="252"/>
      <c r="C9" s="267"/>
      <c r="D9" s="167"/>
      <c r="E9" s="167"/>
      <c r="F9" s="270"/>
      <c r="G9" s="267"/>
      <c r="H9" s="267"/>
      <c r="I9" s="65" t="s">
        <v>173</v>
      </c>
      <c r="J9" s="72" t="str">
        <f>CONCATENATE(C8,I9)</f>
        <v>中ﾌﾞﾛ/国ｽﾎﾟ</v>
      </c>
      <c r="K9" s="488"/>
      <c r="L9" s="488"/>
      <c r="M9" s="488"/>
      <c r="N9" s="488"/>
      <c r="O9" s="488"/>
      <c r="P9" s="488"/>
      <c r="Q9" s="488"/>
      <c r="R9" s="488"/>
      <c r="S9" s="488"/>
      <c r="T9" s="488"/>
      <c r="U9" s="488"/>
      <c r="V9" s="488"/>
      <c r="W9" s="488"/>
      <c r="X9" s="488"/>
      <c r="Y9" s="488"/>
      <c r="Z9" s="488"/>
      <c r="AA9" s="488"/>
      <c r="AB9" s="488"/>
      <c r="AC9" s="488"/>
      <c r="AD9" s="488"/>
      <c r="AE9" s="488"/>
      <c r="AF9" s="488"/>
      <c r="AG9" s="488"/>
      <c r="AH9" s="488"/>
      <c r="AI9" s="488"/>
      <c r="AJ9" s="488"/>
      <c r="AK9" s="488"/>
      <c r="AL9" s="488"/>
      <c r="AM9" s="488"/>
      <c r="AN9" s="488"/>
      <c r="AP9" s="8">
        <v>7</v>
      </c>
      <c r="AQ9" s="86" t="str">
        <f>ﾊﾟﾜｰ!$L$1555</f>
        <v/>
      </c>
      <c r="AR9" s="86" t="str">
        <f>国ｽﾎﾟ!$L$1555</f>
        <v/>
      </c>
      <c r="AS9" s="86" t="str">
        <f>未来!$L$1555</f>
        <v/>
      </c>
    </row>
    <row r="10" spans="1:45">
      <c r="A10" s="1">
        <f t="shared" si="0"/>
        <v>1</v>
      </c>
      <c r="B10" s="252"/>
      <c r="C10" s="267"/>
      <c r="D10" s="167"/>
      <c r="E10" s="167"/>
      <c r="F10" s="270"/>
      <c r="G10" s="267"/>
      <c r="H10" s="267"/>
      <c r="I10" s="66" t="s">
        <v>174</v>
      </c>
      <c r="J10" s="73" t="str">
        <f>CONCATENATE(C8,I10)</f>
        <v>未来ｱｽﾘｰﾄ</v>
      </c>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c r="AM10" s="490"/>
      <c r="AN10" s="490"/>
      <c r="AP10" s="8">
        <v>8</v>
      </c>
      <c r="AQ10" s="86" t="str">
        <f>ﾊﾟﾜｰ!$L$1557</f>
        <v/>
      </c>
      <c r="AR10" s="86" t="str">
        <f>国ｽﾎﾟ!$L$1557</f>
        <v/>
      </c>
      <c r="AS10" s="86" t="str">
        <f>未来!$L$1557</f>
        <v/>
      </c>
    </row>
    <row r="11" spans="1:45">
      <c r="A11" s="1">
        <f t="shared" si="0"/>
        <v>1</v>
      </c>
      <c r="B11" s="264">
        <f t="shared" ref="B11" si="1">B8+1</f>
        <v>3</v>
      </c>
      <c r="C11" s="267"/>
      <c r="D11" s="167"/>
      <c r="E11" s="167"/>
      <c r="F11" s="270"/>
      <c r="G11" s="267"/>
      <c r="H11" s="267"/>
      <c r="I11" s="64" t="s">
        <v>172</v>
      </c>
      <c r="J11" s="71" t="str">
        <f>CONCATENATE(C11,I11)</f>
        <v>ﾊﾟﾜｰｱｯﾌﾟ</v>
      </c>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P11" s="8">
        <v>9</v>
      </c>
      <c r="AQ11" s="86" t="str">
        <f>ﾊﾟﾜｰ!$L$1559</f>
        <v/>
      </c>
      <c r="AR11" s="86" t="str">
        <f>国ｽﾎﾟ!$L$1559</f>
        <v/>
      </c>
      <c r="AS11" s="86" t="str">
        <f>未来!$L$1559</f>
        <v/>
      </c>
    </row>
    <row r="12" spans="1:45">
      <c r="A12" s="1">
        <f t="shared" si="0"/>
        <v>1</v>
      </c>
      <c r="B12" s="265"/>
      <c r="C12" s="267"/>
      <c r="D12" s="167"/>
      <c r="E12" s="167"/>
      <c r="F12" s="270"/>
      <c r="G12" s="267"/>
      <c r="H12" s="267"/>
      <c r="I12" s="65" t="s">
        <v>173</v>
      </c>
      <c r="J12" s="72" t="str">
        <f>CONCATENATE(C11,I12)</f>
        <v>中ﾌﾞﾛ/国ｽﾎﾟ</v>
      </c>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P12" s="8">
        <v>10</v>
      </c>
      <c r="AQ12" s="86" t="str">
        <f>ﾊﾟﾜｰ!$L$1561</f>
        <v/>
      </c>
      <c r="AR12" s="86" t="str">
        <f>国ｽﾎﾟ!$L$1561</f>
        <v/>
      </c>
      <c r="AS12" s="86" t="str">
        <f>未来!$L$1561</f>
        <v/>
      </c>
    </row>
    <row r="13" spans="1:45">
      <c r="A13" s="1">
        <f t="shared" si="0"/>
        <v>1</v>
      </c>
      <c r="B13" s="266"/>
      <c r="C13" s="267"/>
      <c r="D13" s="167"/>
      <c r="E13" s="167"/>
      <c r="F13" s="270"/>
      <c r="G13" s="267"/>
      <c r="H13" s="267"/>
      <c r="I13" s="66" t="s">
        <v>174</v>
      </c>
      <c r="J13" s="73" t="str">
        <f>CONCATENATE(C11,I13)</f>
        <v>未来ｱｽﾘｰﾄ</v>
      </c>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P13" s="8">
        <v>11</v>
      </c>
      <c r="AQ13" s="86" t="str">
        <f>ﾊﾟﾜｰ!$L$1563</f>
        <v/>
      </c>
      <c r="AR13" s="86" t="str">
        <f>国ｽﾎﾟ!$L$1563</f>
        <v/>
      </c>
      <c r="AS13" s="86" t="str">
        <f>未来!$L$1563</f>
        <v/>
      </c>
    </row>
    <row r="14" spans="1:45">
      <c r="A14" s="1">
        <f t="shared" si="0"/>
        <v>1</v>
      </c>
      <c r="B14" s="264">
        <f t="shared" ref="B14" si="2">B11+1</f>
        <v>4</v>
      </c>
      <c r="C14" s="267"/>
      <c r="D14" s="167"/>
      <c r="E14" s="167"/>
      <c r="F14" s="270"/>
      <c r="G14" s="267"/>
      <c r="H14" s="267"/>
      <c r="I14" s="64" t="s">
        <v>172</v>
      </c>
      <c r="J14" s="71" t="str">
        <f>CONCATENATE(C14,I14)</f>
        <v>ﾊﾟﾜｰｱｯﾌﾟ</v>
      </c>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P14" s="8">
        <v>12</v>
      </c>
      <c r="AQ14" s="86" t="str">
        <f>ﾊﾟﾜｰ!$L$1565</f>
        <v/>
      </c>
      <c r="AR14" s="86" t="str">
        <f>国ｽﾎﾟ!$L$1565</f>
        <v/>
      </c>
      <c r="AS14" s="86" t="str">
        <f>未来!$L$1565</f>
        <v/>
      </c>
    </row>
    <row r="15" spans="1:45">
      <c r="A15" s="1">
        <f t="shared" si="0"/>
        <v>1</v>
      </c>
      <c r="B15" s="265"/>
      <c r="C15" s="267"/>
      <c r="D15" s="167"/>
      <c r="E15" s="167"/>
      <c r="F15" s="270"/>
      <c r="G15" s="267"/>
      <c r="H15" s="267"/>
      <c r="I15" s="65" t="s">
        <v>173</v>
      </c>
      <c r="J15" s="72" t="str">
        <f>CONCATENATE(C14,I15)</f>
        <v>中ﾌﾞﾛ/国ｽﾎﾟ</v>
      </c>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P15" s="8">
        <v>13</v>
      </c>
      <c r="AQ15" s="86" t="str">
        <f>ﾊﾟﾜｰ!$L$1567</f>
        <v/>
      </c>
      <c r="AR15" s="86" t="str">
        <f>国ｽﾎﾟ!$L$1567</f>
        <v/>
      </c>
      <c r="AS15" s="86" t="str">
        <f>未来!$L$1567</f>
        <v/>
      </c>
    </row>
    <row r="16" spans="1:45">
      <c r="A16" s="1">
        <f t="shared" si="0"/>
        <v>1</v>
      </c>
      <c r="B16" s="266"/>
      <c r="C16" s="267"/>
      <c r="D16" s="167"/>
      <c r="E16" s="167"/>
      <c r="F16" s="270"/>
      <c r="G16" s="267"/>
      <c r="H16" s="267"/>
      <c r="I16" s="66" t="s">
        <v>174</v>
      </c>
      <c r="J16" s="73" t="str">
        <f>CONCATENATE(C14,I16)</f>
        <v>未来ｱｽﾘｰﾄ</v>
      </c>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P16" s="8">
        <v>14</v>
      </c>
      <c r="AQ16" s="86" t="str">
        <f>ﾊﾟﾜｰ!$L$1569</f>
        <v/>
      </c>
      <c r="AR16" s="86" t="str">
        <f>国ｽﾎﾟ!$L$1569</f>
        <v/>
      </c>
      <c r="AS16" s="86" t="str">
        <f>未来!$L$1569</f>
        <v/>
      </c>
    </row>
    <row r="17" spans="1:45">
      <c r="A17" s="1">
        <f t="shared" si="0"/>
        <v>1</v>
      </c>
      <c r="B17" s="264">
        <f t="shared" ref="B17" si="3">B14+1</f>
        <v>5</v>
      </c>
      <c r="C17" s="267"/>
      <c r="D17" s="167"/>
      <c r="E17" s="167"/>
      <c r="F17" s="270"/>
      <c r="G17" s="267"/>
      <c r="H17" s="267"/>
      <c r="I17" s="64" t="s">
        <v>172</v>
      </c>
      <c r="J17" s="71" t="str">
        <f>CONCATENATE(C17,I17)</f>
        <v>ﾊﾟﾜｰｱｯﾌﾟ</v>
      </c>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P17" s="8">
        <v>15</v>
      </c>
      <c r="AQ17" s="86" t="str">
        <f>ﾊﾟﾜｰ!$L$1571</f>
        <v/>
      </c>
      <c r="AR17" s="86" t="str">
        <f>国ｽﾎﾟ!$L$1571</f>
        <v/>
      </c>
      <c r="AS17" s="86" t="str">
        <f>未来!$L$1571</f>
        <v/>
      </c>
    </row>
    <row r="18" spans="1:45">
      <c r="A18" s="1">
        <f t="shared" si="0"/>
        <v>1</v>
      </c>
      <c r="B18" s="265"/>
      <c r="C18" s="267"/>
      <c r="D18" s="167"/>
      <c r="E18" s="167"/>
      <c r="F18" s="270"/>
      <c r="G18" s="267"/>
      <c r="H18" s="267"/>
      <c r="I18" s="65" t="s">
        <v>173</v>
      </c>
      <c r="J18" s="72" t="str">
        <f>CONCATENATE(C17,I18)</f>
        <v>中ﾌﾞﾛ/国ｽﾎﾟ</v>
      </c>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P18" s="8">
        <v>16</v>
      </c>
      <c r="AQ18" s="86" t="str">
        <f>ﾊﾟﾜｰ!$L$1573</f>
        <v/>
      </c>
      <c r="AR18" s="86" t="str">
        <f>国ｽﾎﾟ!$L$1573</f>
        <v/>
      </c>
      <c r="AS18" s="86" t="str">
        <f>未来!$L$1573</f>
        <v/>
      </c>
    </row>
    <row r="19" spans="1:45">
      <c r="A19" s="1">
        <f t="shared" si="0"/>
        <v>1</v>
      </c>
      <c r="B19" s="266"/>
      <c r="C19" s="267"/>
      <c r="D19" s="167"/>
      <c r="E19" s="167"/>
      <c r="F19" s="270"/>
      <c r="G19" s="267"/>
      <c r="H19" s="267"/>
      <c r="I19" s="66" t="s">
        <v>174</v>
      </c>
      <c r="J19" s="73" t="str">
        <f>CONCATENATE(C17,I19)</f>
        <v>未来ｱｽﾘｰﾄ</v>
      </c>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P19" s="8">
        <v>17</v>
      </c>
      <c r="AQ19" s="86" t="str">
        <f>ﾊﾟﾜｰ!$L$1575</f>
        <v/>
      </c>
      <c r="AR19" s="86" t="str">
        <f>国ｽﾎﾟ!$L$1575</f>
        <v/>
      </c>
      <c r="AS19" s="86" t="str">
        <f>未来!$L$1575</f>
        <v/>
      </c>
    </row>
    <row r="20" spans="1:45">
      <c r="A20" s="1">
        <f t="shared" si="0"/>
        <v>1</v>
      </c>
      <c r="B20" s="264">
        <f t="shared" ref="B20" si="4">B17+1</f>
        <v>6</v>
      </c>
      <c r="C20" s="267"/>
      <c r="D20" s="167"/>
      <c r="E20" s="167"/>
      <c r="F20" s="270"/>
      <c r="G20" s="267"/>
      <c r="H20" s="267"/>
      <c r="I20" s="64" t="s">
        <v>172</v>
      </c>
      <c r="J20" s="71" t="str">
        <f>CONCATENATE(C20,I20)</f>
        <v>ﾊﾟﾜｰｱｯﾌﾟ</v>
      </c>
      <c r="K20" s="487"/>
      <c r="L20" s="487"/>
      <c r="M20" s="487"/>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P20" s="8">
        <v>18</v>
      </c>
      <c r="AQ20" s="86" t="str">
        <f>ﾊﾟﾜｰ!$L$1577</f>
        <v/>
      </c>
      <c r="AR20" s="86" t="str">
        <f>国ｽﾎﾟ!$L$1577</f>
        <v/>
      </c>
      <c r="AS20" s="86" t="str">
        <f>未来!$L$1577</f>
        <v/>
      </c>
    </row>
    <row r="21" spans="1:45">
      <c r="A21" s="1">
        <f t="shared" si="0"/>
        <v>1</v>
      </c>
      <c r="B21" s="265"/>
      <c r="C21" s="267"/>
      <c r="D21" s="167"/>
      <c r="E21" s="167"/>
      <c r="F21" s="270"/>
      <c r="G21" s="267"/>
      <c r="H21" s="267"/>
      <c r="I21" s="65" t="s">
        <v>173</v>
      </c>
      <c r="J21" s="72" t="str">
        <f>CONCATENATE(C20,I21)</f>
        <v>中ﾌﾞﾛ/国ｽﾎﾟ</v>
      </c>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P21" s="8">
        <v>19</v>
      </c>
      <c r="AQ21" s="86" t="str">
        <f>ﾊﾟﾜｰ!$L$1579</f>
        <v/>
      </c>
      <c r="AR21" s="86" t="str">
        <f>国ｽﾎﾟ!$L$1579</f>
        <v/>
      </c>
      <c r="AS21" s="86" t="str">
        <f>未来!$L$1579</f>
        <v/>
      </c>
    </row>
    <row r="22" spans="1:45">
      <c r="A22" s="1">
        <f t="shared" si="0"/>
        <v>1</v>
      </c>
      <c r="B22" s="266"/>
      <c r="C22" s="267"/>
      <c r="D22" s="167"/>
      <c r="E22" s="167"/>
      <c r="F22" s="270"/>
      <c r="G22" s="267"/>
      <c r="H22" s="267"/>
      <c r="I22" s="66" t="s">
        <v>174</v>
      </c>
      <c r="J22" s="73" t="str">
        <f>CONCATENATE(C20,I22)</f>
        <v>未来ｱｽﾘｰﾄ</v>
      </c>
      <c r="K22" s="490"/>
      <c r="L22" s="490"/>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P22" s="8">
        <v>20</v>
      </c>
      <c r="AQ22" s="86" t="str">
        <f>ﾊﾟﾜｰ!$L$1581</f>
        <v/>
      </c>
      <c r="AR22" s="86" t="str">
        <f>国ｽﾎﾟ!$L$1581</f>
        <v/>
      </c>
      <c r="AS22" s="86" t="str">
        <f>未来!$L$1581</f>
        <v/>
      </c>
    </row>
    <row r="23" spans="1:45">
      <c r="A23" s="1">
        <f t="shared" si="0"/>
        <v>1</v>
      </c>
      <c r="B23" s="264">
        <f t="shared" ref="B23" si="5">B20+1</f>
        <v>7</v>
      </c>
      <c r="C23" s="267"/>
      <c r="D23" s="167"/>
      <c r="E23" s="167"/>
      <c r="F23" s="270"/>
      <c r="G23" s="267"/>
      <c r="H23" s="267"/>
      <c r="I23" s="64" t="s">
        <v>172</v>
      </c>
      <c r="J23" s="71" t="str">
        <f>CONCATENATE(C23,I23)</f>
        <v>ﾊﾟﾜｰｱｯﾌﾟ</v>
      </c>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P23" s="8">
        <v>21</v>
      </c>
      <c r="AQ23" s="86" t="str">
        <f>ﾊﾟﾜｰ!$L$1583</f>
        <v/>
      </c>
      <c r="AR23" s="86" t="str">
        <f>国ｽﾎﾟ!$L$1583</f>
        <v/>
      </c>
      <c r="AS23" s="86" t="str">
        <f>未来!$L$1583</f>
        <v/>
      </c>
    </row>
    <row r="24" spans="1:45">
      <c r="A24" s="1">
        <f t="shared" si="0"/>
        <v>1</v>
      </c>
      <c r="B24" s="265"/>
      <c r="C24" s="267"/>
      <c r="D24" s="167"/>
      <c r="E24" s="167"/>
      <c r="F24" s="270"/>
      <c r="G24" s="267"/>
      <c r="H24" s="267"/>
      <c r="I24" s="65" t="s">
        <v>173</v>
      </c>
      <c r="J24" s="72" t="str">
        <f>CONCATENATE(C23,I24)</f>
        <v>中ﾌﾞﾛ/国ｽﾎﾟ</v>
      </c>
      <c r="K24" s="488"/>
      <c r="L24" s="488"/>
      <c r="M24" s="488"/>
      <c r="N24" s="488"/>
      <c r="O24" s="488"/>
      <c r="P24" s="488"/>
      <c r="Q24" s="488"/>
      <c r="R24" s="488"/>
      <c r="S24" s="488"/>
      <c r="T24" s="488"/>
      <c r="U24" s="488"/>
      <c r="V24" s="488"/>
      <c r="W24" s="488"/>
      <c r="X24" s="488"/>
      <c r="Y24" s="488"/>
      <c r="Z24" s="488"/>
      <c r="AA24" s="488"/>
      <c r="AB24" s="488"/>
      <c r="AC24" s="488"/>
      <c r="AD24" s="488"/>
      <c r="AE24" s="488"/>
      <c r="AF24" s="488"/>
      <c r="AG24" s="488"/>
      <c r="AH24" s="488"/>
      <c r="AI24" s="488"/>
      <c r="AJ24" s="488"/>
      <c r="AK24" s="488"/>
      <c r="AL24" s="488"/>
      <c r="AM24" s="488"/>
      <c r="AN24" s="488"/>
      <c r="AP24" s="8">
        <v>22</v>
      </c>
      <c r="AQ24" s="86" t="str">
        <f>ﾊﾟﾜｰ!$L$1585</f>
        <v/>
      </c>
      <c r="AR24" s="86" t="str">
        <f>国ｽﾎﾟ!$L$1585</f>
        <v/>
      </c>
      <c r="AS24" s="86" t="str">
        <f>未来!$L$1585</f>
        <v/>
      </c>
    </row>
    <row r="25" spans="1:45">
      <c r="A25" s="1">
        <f t="shared" si="0"/>
        <v>1</v>
      </c>
      <c r="B25" s="266"/>
      <c r="C25" s="267"/>
      <c r="D25" s="167"/>
      <c r="E25" s="167"/>
      <c r="F25" s="270"/>
      <c r="G25" s="267"/>
      <c r="H25" s="267"/>
      <c r="I25" s="66" t="s">
        <v>174</v>
      </c>
      <c r="J25" s="73" t="str">
        <f>CONCATENATE(C23,I25)</f>
        <v>未来ｱｽﾘｰﾄ</v>
      </c>
      <c r="K25" s="490"/>
      <c r="L25" s="49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P25" s="8">
        <v>23</v>
      </c>
      <c r="AQ25" s="86" t="str">
        <f>ﾊﾟﾜｰ!$L$1587</f>
        <v/>
      </c>
      <c r="AR25" s="86" t="str">
        <f>国ｽﾎﾟ!$L$1587</f>
        <v/>
      </c>
      <c r="AS25" s="86" t="str">
        <f>未来!$L$1587</f>
        <v/>
      </c>
    </row>
    <row r="26" spans="1:45">
      <c r="A26" s="1">
        <f t="shared" si="0"/>
        <v>1</v>
      </c>
      <c r="B26" s="264">
        <f t="shared" ref="B26" si="6">B23+1</f>
        <v>8</v>
      </c>
      <c r="C26" s="267"/>
      <c r="D26" s="167"/>
      <c r="E26" s="167"/>
      <c r="F26" s="270"/>
      <c r="G26" s="267"/>
      <c r="H26" s="267"/>
      <c r="I26" s="64" t="s">
        <v>172</v>
      </c>
      <c r="J26" s="71" t="str">
        <f>CONCATENATE(C26,I26)</f>
        <v>ﾊﾟﾜｰｱｯﾌﾟ</v>
      </c>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P26" s="8">
        <v>24</v>
      </c>
      <c r="AQ26" s="86" t="str">
        <f>ﾊﾟﾜｰ!$L$1589</f>
        <v/>
      </c>
      <c r="AR26" s="86" t="str">
        <f>国ｽﾎﾟ!$L$1589</f>
        <v/>
      </c>
      <c r="AS26" s="86" t="str">
        <f>未来!$L$1589</f>
        <v/>
      </c>
    </row>
    <row r="27" spans="1:45">
      <c r="A27" s="1">
        <f t="shared" si="0"/>
        <v>1</v>
      </c>
      <c r="B27" s="265"/>
      <c r="C27" s="267"/>
      <c r="D27" s="167"/>
      <c r="E27" s="167"/>
      <c r="F27" s="270"/>
      <c r="G27" s="267"/>
      <c r="H27" s="267"/>
      <c r="I27" s="65" t="s">
        <v>173</v>
      </c>
      <c r="J27" s="72" t="str">
        <f>CONCATENATE(C26,I27)</f>
        <v>中ﾌﾞﾛ/国ｽﾎﾟ</v>
      </c>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8"/>
      <c r="AN27" s="488"/>
      <c r="AP27" s="8">
        <v>25</v>
      </c>
      <c r="AQ27" s="86" t="str">
        <f>ﾊﾟﾜｰ!$L$1591</f>
        <v/>
      </c>
      <c r="AR27" s="86" t="str">
        <f>国ｽﾎﾟ!$L$1591</f>
        <v/>
      </c>
      <c r="AS27" s="86" t="str">
        <f>未来!$L$1591</f>
        <v/>
      </c>
    </row>
    <row r="28" spans="1:45">
      <c r="A28" s="1">
        <f t="shared" si="0"/>
        <v>1</v>
      </c>
      <c r="B28" s="266"/>
      <c r="C28" s="267"/>
      <c r="D28" s="167"/>
      <c r="E28" s="167"/>
      <c r="F28" s="270"/>
      <c r="G28" s="267"/>
      <c r="H28" s="267"/>
      <c r="I28" s="66" t="s">
        <v>174</v>
      </c>
      <c r="J28" s="73" t="str">
        <f>CONCATENATE(C26,I28)</f>
        <v>未来ｱｽﾘｰﾄ</v>
      </c>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P28" s="8">
        <v>26</v>
      </c>
      <c r="AQ28" s="86" t="str">
        <f>ﾊﾟﾜｰ!$L$1593</f>
        <v/>
      </c>
      <c r="AR28" s="86" t="str">
        <f>国ｽﾎﾟ!$L$1593</f>
        <v/>
      </c>
      <c r="AS28" s="86" t="str">
        <f>未来!$L$1593</f>
        <v/>
      </c>
    </row>
    <row r="29" spans="1:45">
      <c r="A29" s="1">
        <f t="shared" si="0"/>
        <v>1</v>
      </c>
      <c r="B29" s="264">
        <f>B26+1</f>
        <v>9</v>
      </c>
      <c r="C29" s="267"/>
      <c r="D29" s="167"/>
      <c r="E29" s="167"/>
      <c r="F29" s="270"/>
      <c r="G29" s="267"/>
      <c r="H29" s="267"/>
      <c r="I29" s="64" t="s">
        <v>172</v>
      </c>
      <c r="J29" s="71" t="str">
        <f>CONCATENATE(C29,I29)</f>
        <v>ﾊﾟﾜｰｱｯﾌﾟ</v>
      </c>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P29" s="8">
        <v>27</v>
      </c>
      <c r="AQ29" s="86" t="str">
        <f>ﾊﾟﾜｰ!$L$1595</f>
        <v/>
      </c>
      <c r="AR29" s="86" t="str">
        <f>国ｽﾎﾟ!$L$1595</f>
        <v/>
      </c>
      <c r="AS29" s="86" t="str">
        <f>未来!$L$1595</f>
        <v/>
      </c>
    </row>
    <row r="30" spans="1:45">
      <c r="A30" s="1">
        <f t="shared" si="0"/>
        <v>1</v>
      </c>
      <c r="B30" s="265"/>
      <c r="C30" s="267"/>
      <c r="D30" s="167"/>
      <c r="E30" s="167"/>
      <c r="F30" s="270"/>
      <c r="G30" s="267"/>
      <c r="H30" s="267"/>
      <c r="I30" s="65" t="s">
        <v>173</v>
      </c>
      <c r="J30" s="72" t="str">
        <f>CONCATENATE(C29,I30)</f>
        <v>中ﾌﾞﾛ/国ｽﾎﾟ</v>
      </c>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P30" s="8">
        <v>28</v>
      </c>
      <c r="AQ30" s="86" t="str">
        <f>ﾊﾟﾜｰ!$L$1597</f>
        <v/>
      </c>
      <c r="AR30" s="86" t="str">
        <f>国ｽﾎﾟ!$L$1597</f>
        <v/>
      </c>
      <c r="AS30" s="86" t="str">
        <f>未来!$L$1597</f>
        <v/>
      </c>
    </row>
    <row r="31" spans="1:45">
      <c r="A31" s="1">
        <f t="shared" si="0"/>
        <v>1</v>
      </c>
      <c r="B31" s="266"/>
      <c r="C31" s="267"/>
      <c r="D31" s="167"/>
      <c r="E31" s="167"/>
      <c r="F31" s="270"/>
      <c r="G31" s="267"/>
      <c r="H31" s="267"/>
      <c r="I31" s="66" t="s">
        <v>174</v>
      </c>
      <c r="J31" s="73" t="str">
        <f>CONCATENATE(C29,I31)</f>
        <v>未来ｱｽﾘｰﾄ</v>
      </c>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P31" s="8">
        <v>29</v>
      </c>
      <c r="AQ31" s="86" t="str">
        <f>ﾊﾟﾜｰ!$L$1599</f>
        <v/>
      </c>
      <c r="AR31" s="86" t="str">
        <f>国ｽﾎﾟ!$L$1599</f>
        <v/>
      </c>
      <c r="AS31" s="86" t="str">
        <f>未来!$L$1599</f>
        <v/>
      </c>
    </row>
    <row r="32" spans="1:45">
      <c r="A32" s="1">
        <f t="shared" si="0"/>
        <v>1</v>
      </c>
      <c r="B32" s="264">
        <f t="shared" ref="B32" si="7">B29+1</f>
        <v>10</v>
      </c>
      <c r="C32" s="267"/>
      <c r="D32" s="167"/>
      <c r="E32" s="167"/>
      <c r="F32" s="270"/>
      <c r="G32" s="267"/>
      <c r="H32" s="267"/>
      <c r="I32" s="64" t="s">
        <v>172</v>
      </c>
      <c r="J32" s="71" t="str">
        <f>CONCATENATE(C32,I32)</f>
        <v>ﾊﾟﾜｰｱｯﾌﾟ</v>
      </c>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P32" s="10">
        <v>30</v>
      </c>
      <c r="AQ32" s="87" t="str">
        <f>ﾊﾟﾜｰ!$L$1601</f>
        <v/>
      </c>
      <c r="AR32" s="87" t="str">
        <f>国ｽﾎﾟ!$L$1601</f>
        <v/>
      </c>
      <c r="AS32" s="87" t="str">
        <f>未来!$L$1601</f>
        <v/>
      </c>
    </row>
    <row r="33" spans="1:45">
      <c r="A33" s="1">
        <f t="shared" si="0"/>
        <v>1</v>
      </c>
      <c r="B33" s="265"/>
      <c r="C33" s="267"/>
      <c r="D33" s="167"/>
      <c r="E33" s="167"/>
      <c r="F33" s="270"/>
      <c r="G33" s="267"/>
      <c r="H33" s="267"/>
      <c r="I33" s="65" t="s">
        <v>173</v>
      </c>
      <c r="J33" s="72" t="str">
        <f>CONCATENATE(C32,I33)</f>
        <v>中ﾌﾞﾛ/国ｽﾎﾟ</v>
      </c>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8"/>
    </row>
    <row r="34" spans="1:45">
      <c r="A34" s="1">
        <f t="shared" si="0"/>
        <v>1</v>
      </c>
      <c r="B34" s="266"/>
      <c r="C34" s="267"/>
      <c r="D34" s="167"/>
      <c r="E34" s="167"/>
      <c r="F34" s="270"/>
      <c r="G34" s="267"/>
      <c r="H34" s="267"/>
      <c r="I34" s="66" t="s">
        <v>174</v>
      </c>
      <c r="J34" s="73" t="str">
        <f>CONCATENATE(C32,I34)</f>
        <v>未来ｱｽﾘｰﾄ</v>
      </c>
      <c r="K34" s="490"/>
      <c r="L34" s="490"/>
      <c r="M34" s="490"/>
      <c r="N34" s="490"/>
      <c r="O34" s="490"/>
      <c r="P34" s="490"/>
      <c r="Q34" s="490"/>
      <c r="R34" s="490"/>
      <c r="S34" s="490"/>
      <c r="T34" s="490"/>
      <c r="U34" s="490"/>
      <c r="V34" s="490"/>
      <c r="W34" s="490"/>
      <c r="X34" s="490"/>
      <c r="Y34" s="490"/>
      <c r="Z34" s="490"/>
      <c r="AA34" s="490"/>
      <c r="AB34" s="490"/>
      <c r="AC34" s="490"/>
      <c r="AD34" s="490"/>
      <c r="AE34" s="490"/>
      <c r="AF34" s="490"/>
      <c r="AG34" s="490"/>
      <c r="AH34" s="490"/>
      <c r="AI34" s="490"/>
      <c r="AJ34" s="490"/>
      <c r="AK34" s="490"/>
      <c r="AL34" s="490"/>
      <c r="AM34" s="490"/>
      <c r="AN34" s="490"/>
    </row>
    <row r="35" spans="1:45">
      <c r="A35" s="1">
        <f>A36</f>
        <v>0</v>
      </c>
      <c r="B35" s="273" t="s">
        <v>175</v>
      </c>
      <c r="C35" s="273"/>
      <c r="D35" s="273"/>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P35" s="3" t="s">
        <v>191</v>
      </c>
      <c r="AQ35" s="3" t="s">
        <v>172</v>
      </c>
      <c r="AR35" s="3" t="s">
        <v>173</v>
      </c>
      <c r="AS35" s="3" t="s">
        <v>174</v>
      </c>
    </row>
    <row r="36" spans="1:45" ht="14.4" customHeight="1">
      <c r="A36" s="1">
        <f>A37</f>
        <v>0</v>
      </c>
      <c r="B36" s="156" t="s">
        <v>166</v>
      </c>
      <c r="C36" s="156" t="s">
        <v>58</v>
      </c>
      <c r="D36" s="156" t="s">
        <v>176</v>
      </c>
      <c r="E36" s="271" t="s">
        <v>170</v>
      </c>
      <c r="F36" s="156" t="s">
        <v>168</v>
      </c>
      <c r="G36" s="272" t="s">
        <v>188</v>
      </c>
      <c r="H36" s="271" t="s">
        <v>190</v>
      </c>
      <c r="I36" s="156" t="s">
        <v>171</v>
      </c>
      <c r="J36" s="275" t="s">
        <v>187</v>
      </c>
      <c r="K36" s="156" t="s">
        <v>213</v>
      </c>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P36" s="6">
        <v>1</v>
      </c>
      <c r="AQ36" s="85" t="str">
        <f>ﾊﾟﾜｰ!$L$1543</f>
        <v/>
      </c>
      <c r="AR36" s="85" t="str">
        <f>国ｽﾎﾟ!$L$1543</f>
        <v/>
      </c>
      <c r="AS36" s="85" t="str">
        <f>未来!$L$1543</f>
        <v/>
      </c>
    </row>
    <row r="37" spans="1:45">
      <c r="A37" s="1">
        <f>A38</f>
        <v>0</v>
      </c>
      <c r="B37" s="156"/>
      <c r="C37" s="156"/>
      <c r="D37" s="156"/>
      <c r="E37" s="156"/>
      <c r="F37" s="156"/>
      <c r="G37" s="272"/>
      <c r="H37" s="156"/>
      <c r="I37" s="156"/>
      <c r="J37" s="276"/>
      <c r="K37" s="39">
        <v>1</v>
      </c>
      <c r="L37" s="39">
        <v>2</v>
      </c>
      <c r="M37" s="39">
        <v>3</v>
      </c>
      <c r="N37" s="39">
        <v>4</v>
      </c>
      <c r="O37" s="39">
        <v>5</v>
      </c>
      <c r="P37" s="39">
        <v>6</v>
      </c>
      <c r="Q37" s="39">
        <v>7</v>
      </c>
      <c r="R37" s="39">
        <v>8</v>
      </c>
      <c r="S37" s="39">
        <v>9</v>
      </c>
      <c r="T37" s="39">
        <v>10</v>
      </c>
      <c r="U37" s="39">
        <v>11</v>
      </c>
      <c r="V37" s="39">
        <v>12</v>
      </c>
      <c r="W37" s="39">
        <v>13</v>
      </c>
      <c r="X37" s="39">
        <v>14</v>
      </c>
      <c r="Y37" s="39">
        <v>15</v>
      </c>
      <c r="Z37" s="39">
        <v>16</v>
      </c>
      <c r="AA37" s="39">
        <v>17</v>
      </c>
      <c r="AB37" s="39">
        <v>18</v>
      </c>
      <c r="AC37" s="39">
        <v>19</v>
      </c>
      <c r="AD37" s="39">
        <v>20</v>
      </c>
      <c r="AE37" s="39">
        <v>21</v>
      </c>
      <c r="AF37" s="39">
        <v>22</v>
      </c>
      <c r="AG37" s="39">
        <v>23</v>
      </c>
      <c r="AH37" s="39">
        <v>24</v>
      </c>
      <c r="AI37" s="39">
        <v>25</v>
      </c>
      <c r="AJ37" s="39">
        <v>26</v>
      </c>
      <c r="AK37" s="39">
        <v>27</v>
      </c>
      <c r="AL37" s="39">
        <v>28</v>
      </c>
      <c r="AM37" s="39">
        <v>29</v>
      </c>
      <c r="AN37" s="39">
        <v>30</v>
      </c>
      <c r="AP37" s="8">
        <v>2</v>
      </c>
      <c r="AQ37" s="86" t="str">
        <f>ﾊﾟﾜｰ!$L$1545</f>
        <v/>
      </c>
      <c r="AR37" s="86" t="str">
        <f>国ｽﾎﾟ!$L$1545</f>
        <v/>
      </c>
      <c r="AS37" s="86" t="str">
        <f>未来!$L$1545</f>
        <v/>
      </c>
    </row>
    <row r="38" spans="1:45">
      <c r="A38" s="1">
        <f>IF(D38="",0,1)</f>
        <v>0</v>
      </c>
      <c r="B38" s="264">
        <f>B32+1</f>
        <v>11</v>
      </c>
      <c r="C38" s="267"/>
      <c r="D38" s="167"/>
      <c r="E38" s="167"/>
      <c r="F38" s="270"/>
      <c r="G38" s="267"/>
      <c r="H38" s="267"/>
      <c r="I38" s="64" t="s">
        <v>172</v>
      </c>
      <c r="J38" s="71" t="str">
        <f>CONCATENATE(C38,I38)</f>
        <v>ﾊﾟﾜｰｱｯﾌﾟ</v>
      </c>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P38" s="8">
        <v>3</v>
      </c>
      <c r="AQ38" s="86" t="str">
        <f>ﾊﾟﾜｰ!$L$1547</f>
        <v/>
      </c>
      <c r="AR38" s="86" t="str">
        <f>国ｽﾎﾟ!$L$1547</f>
        <v/>
      </c>
      <c r="AS38" s="86" t="str">
        <f>未来!$L$1547</f>
        <v/>
      </c>
    </row>
    <row r="39" spans="1:45">
      <c r="A39" s="1">
        <f>A38</f>
        <v>0</v>
      </c>
      <c r="B39" s="265"/>
      <c r="C39" s="267"/>
      <c r="D39" s="167"/>
      <c r="E39" s="167"/>
      <c r="F39" s="270"/>
      <c r="G39" s="267"/>
      <c r="H39" s="267"/>
      <c r="I39" s="65" t="s">
        <v>173</v>
      </c>
      <c r="J39" s="72" t="str">
        <f>CONCATENATE(C38,I39)</f>
        <v>中ﾌﾞﾛ/国ｽﾎﾟ</v>
      </c>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8"/>
      <c r="AP39" s="8">
        <v>4</v>
      </c>
      <c r="AQ39" s="86" t="str">
        <f>ﾊﾟﾜｰ!$L$1549</f>
        <v/>
      </c>
      <c r="AR39" s="86" t="str">
        <f>国ｽﾎﾟ!$L$1549</f>
        <v/>
      </c>
      <c r="AS39" s="86" t="str">
        <f>未来!$L$1549</f>
        <v/>
      </c>
    </row>
    <row r="40" spans="1:45">
      <c r="A40" s="1">
        <f t="shared" ref="A40:A67" si="8">A39</f>
        <v>0</v>
      </c>
      <c r="B40" s="266"/>
      <c r="C40" s="267"/>
      <c r="D40" s="167"/>
      <c r="E40" s="167"/>
      <c r="F40" s="270"/>
      <c r="G40" s="267"/>
      <c r="H40" s="267"/>
      <c r="I40" s="66" t="s">
        <v>174</v>
      </c>
      <c r="J40" s="73" t="str">
        <f>CONCATENATE(C38,I40)</f>
        <v>未来ｱｽﾘｰﾄ</v>
      </c>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P40" s="8">
        <v>5</v>
      </c>
      <c r="AQ40" s="86" t="str">
        <f>ﾊﾟﾜｰ!$L$1551</f>
        <v/>
      </c>
      <c r="AR40" s="86" t="str">
        <f>国ｽﾎﾟ!$L$1551</f>
        <v/>
      </c>
      <c r="AS40" s="86" t="str">
        <f>未来!$L$1551</f>
        <v/>
      </c>
    </row>
    <row r="41" spans="1:45">
      <c r="A41" s="1">
        <f t="shared" si="8"/>
        <v>0</v>
      </c>
      <c r="B41" s="264">
        <f t="shared" ref="B41" si="9">B38+1</f>
        <v>12</v>
      </c>
      <c r="C41" s="267"/>
      <c r="D41" s="167"/>
      <c r="E41" s="167"/>
      <c r="F41" s="270"/>
      <c r="G41" s="267"/>
      <c r="H41" s="267"/>
      <c r="I41" s="64" t="s">
        <v>172</v>
      </c>
      <c r="J41" s="71" t="str">
        <f>CONCATENATE(C41,I41)</f>
        <v>ﾊﾟﾜｰｱｯﾌﾟ</v>
      </c>
      <c r="K41" s="487"/>
      <c r="L41" s="487"/>
      <c r="M41" s="487"/>
      <c r="N41" s="487"/>
      <c r="O41" s="487"/>
      <c r="P41" s="487"/>
      <c r="Q41" s="487"/>
      <c r="R41" s="487"/>
      <c r="S41" s="487"/>
      <c r="T41" s="487"/>
      <c r="U41" s="487"/>
      <c r="V41" s="487"/>
      <c r="W41" s="487"/>
      <c r="X41" s="487"/>
      <c r="Y41" s="487"/>
      <c r="Z41" s="487"/>
      <c r="AA41" s="487"/>
      <c r="AB41" s="487"/>
      <c r="AC41" s="487"/>
      <c r="AD41" s="487"/>
      <c r="AE41" s="487"/>
      <c r="AF41" s="487"/>
      <c r="AG41" s="487"/>
      <c r="AH41" s="487"/>
      <c r="AI41" s="487"/>
      <c r="AJ41" s="487"/>
      <c r="AK41" s="487"/>
      <c r="AL41" s="487"/>
      <c r="AM41" s="487"/>
      <c r="AN41" s="487"/>
      <c r="AP41" s="8">
        <v>6</v>
      </c>
      <c r="AQ41" s="86" t="str">
        <f>ﾊﾟﾜｰ!$L$1553</f>
        <v/>
      </c>
      <c r="AR41" s="86" t="str">
        <f>国ｽﾎﾟ!$L$1553</f>
        <v/>
      </c>
      <c r="AS41" s="86" t="str">
        <f>未来!$L$1553</f>
        <v/>
      </c>
    </row>
    <row r="42" spans="1:45">
      <c r="A42" s="1">
        <f t="shared" si="8"/>
        <v>0</v>
      </c>
      <c r="B42" s="265"/>
      <c r="C42" s="267"/>
      <c r="D42" s="167"/>
      <c r="E42" s="167"/>
      <c r="F42" s="270"/>
      <c r="G42" s="267"/>
      <c r="H42" s="267"/>
      <c r="I42" s="65" t="s">
        <v>173</v>
      </c>
      <c r="J42" s="72" t="str">
        <f>CONCATENATE(C41,I42)</f>
        <v>中ﾌﾞﾛ/国ｽﾎﾟ</v>
      </c>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8"/>
      <c r="AP42" s="8">
        <v>7</v>
      </c>
      <c r="AQ42" s="86" t="str">
        <f>ﾊﾟﾜｰ!$L$1555</f>
        <v/>
      </c>
      <c r="AR42" s="86" t="str">
        <f>国ｽﾎﾟ!$L$1555</f>
        <v/>
      </c>
      <c r="AS42" s="86" t="str">
        <f>未来!$L$1555</f>
        <v/>
      </c>
    </row>
    <row r="43" spans="1:45">
      <c r="A43" s="1">
        <f t="shared" si="8"/>
        <v>0</v>
      </c>
      <c r="B43" s="266"/>
      <c r="C43" s="267"/>
      <c r="D43" s="167"/>
      <c r="E43" s="167"/>
      <c r="F43" s="270"/>
      <c r="G43" s="267"/>
      <c r="H43" s="267"/>
      <c r="I43" s="66" t="s">
        <v>174</v>
      </c>
      <c r="J43" s="73" t="str">
        <f>CONCATENATE(C41,I43)</f>
        <v>未来ｱｽﾘｰﾄ</v>
      </c>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c r="AL43" s="490"/>
      <c r="AM43" s="490"/>
      <c r="AN43" s="490"/>
      <c r="AP43" s="8">
        <v>8</v>
      </c>
      <c r="AQ43" s="86" t="str">
        <f>ﾊﾟﾜｰ!$L$1557</f>
        <v/>
      </c>
      <c r="AR43" s="86" t="str">
        <f>国ｽﾎﾟ!$L$1557</f>
        <v/>
      </c>
      <c r="AS43" s="86" t="str">
        <f>未来!$L$1557</f>
        <v/>
      </c>
    </row>
    <row r="44" spans="1:45">
      <c r="A44" s="1">
        <f t="shared" si="8"/>
        <v>0</v>
      </c>
      <c r="B44" s="264">
        <f t="shared" ref="B44" si="10">B41+1</f>
        <v>13</v>
      </c>
      <c r="C44" s="267"/>
      <c r="D44" s="167"/>
      <c r="E44" s="167"/>
      <c r="F44" s="270"/>
      <c r="G44" s="267"/>
      <c r="H44" s="267"/>
      <c r="I44" s="64" t="s">
        <v>172</v>
      </c>
      <c r="J44" s="71" t="str">
        <f>CONCATENATE(C44,I44)</f>
        <v>ﾊﾟﾜｰｱｯﾌﾟ</v>
      </c>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P44" s="8">
        <v>9</v>
      </c>
      <c r="AQ44" s="86" t="str">
        <f>ﾊﾟﾜｰ!$L$1559</f>
        <v/>
      </c>
      <c r="AR44" s="86" t="str">
        <f>国ｽﾎﾟ!$L$1559</f>
        <v/>
      </c>
      <c r="AS44" s="86" t="str">
        <f>未来!$L$1559</f>
        <v/>
      </c>
    </row>
    <row r="45" spans="1:45">
      <c r="A45" s="1">
        <f t="shared" si="8"/>
        <v>0</v>
      </c>
      <c r="B45" s="265"/>
      <c r="C45" s="267"/>
      <c r="D45" s="167"/>
      <c r="E45" s="167"/>
      <c r="F45" s="270"/>
      <c r="G45" s="267"/>
      <c r="H45" s="267"/>
      <c r="I45" s="65" t="s">
        <v>173</v>
      </c>
      <c r="J45" s="72" t="str">
        <f>CONCATENATE(C44,I45)</f>
        <v>中ﾌﾞﾛ/国ｽﾎﾟ</v>
      </c>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8"/>
      <c r="AP45" s="8">
        <v>10</v>
      </c>
      <c r="AQ45" s="86" t="str">
        <f>ﾊﾟﾜｰ!$L$1561</f>
        <v/>
      </c>
      <c r="AR45" s="86" t="str">
        <f>国ｽﾎﾟ!$L$1561</f>
        <v/>
      </c>
      <c r="AS45" s="86" t="str">
        <f>未来!$L$1561</f>
        <v/>
      </c>
    </row>
    <row r="46" spans="1:45">
      <c r="A46" s="1">
        <f t="shared" si="8"/>
        <v>0</v>
      </c>
      <c r="B46" s="266"/>
      <c r="C46" s="267"/>
      <c r="D46" s="167"/>
      <c r="E46" s="167"/>
      <c r="F46" s="270"/>
      <c r="G46" s="267"/>
      <c r="H46" s="267"/>
      <c r="I46" s="66" t="s">
        <v>174</v>
      </c>
      <c r="J46" s="73" t="str">
        <f>CONCATENATE(C44,I46)</f>
        <v>未来ｱｽﾘｰﾄ</v>
      </c>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P46" s="8">
        <v>11</v>
      </c>
      <c r="AQ46" s="86" t="str">
        <f>ﾊﾟﾜｰ!$L$1563</f>
        <v/>
      </c>
      <c r="AR46" s="86" t="str">
        <f>国ｽﾎﾟ!$L$1563</f>
        <v/>
      </c>
      <c r="AS46" s="86" t="str">
        <f>未来!$L$1563</f>
        <v/>
      </c>
    </row>
    <row r="47" spans="1:45">
      <c r="A47" s="1">
        <f t="shared" si="8"/>
        <v>0</v>
      </c>
      <c r="B47" s="264">
        <f t="shared" ref="B47" si="11">B44+1</f>
        <v>14</v>
      </c>
      <c r="C47" s="267"/>
      <c r="D47" s="167"/>
      <c r="E47" s="167"/>
      <c r="F47" s="270"/>
      <c r="G47" s="267"/>
      <c r="H47" s="267"/>
      <c r="I47" s="64" t="s">
        <v>172</v>
      </c>
      <c r="J47" s="71" t="str">
        <f>CONCATENATE(C47,I47)</f>
        <v>ﾊﾟﾜｰｱｯﾌﾟ</v>
      </c>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P47" s="8">
        <v>12</v>
      </c>
      <c r="AQ47" s="86" t="str">
        <f>ﾊﾟﾜｰ!$L$1565</f>
        <v/>
      </c>
      <c r="AR47" s="86" t="str">
        <f>国ｽﾎﾟ!$L$1565</f>
        <v/>
      </c>
      <c r="AS47" s="86" t="str">
        <f>未来!$L$1565</f>
        <v/>
      </c>
    </row>
    <row r="48" spans="1:45">
      <c r="A48" s="1">
        <f t="shared" si="8"/>
        <v>0</v>
      </c>
      <c r="B48" s="265"/>
      <c r="C48" s="267"/>
      <c r="D48" s="167"/>
      <c r="E48" s="167"/>
      <c r="F48" s="270"/>
      <c r="G48" s="267"/>
      <c r="H48" s="267"/>
      <c r="I48" s="65" t="s">
        <v>173</v>
      </c>
      <c r="J48" s="72" t="str">
        <f>CONCATENATE(C47,I48)</f>
        <v>中ﾌﾞﾛ/国ｽﾎﾟ</v>
      </c>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P48" s="8">
        <v>13</v>
      </c>
      <c r="AQ48" s="86" t="str">
        <f>ﾊﾟﾜｰ!$L$1567</f>
        <v/>
      </c>
      <c r="AR48" s="86" t="str">
        <f>国ｽﾎﾟ!$L$1567</f>
        <v/>
      </c>
      <c r="AS48" s="86" t="str">
        <f>未来!$L$1567</f>
        <v/>
      </c>
    </row>
    <row r="49" spans="1:45">
      <c r="A49" s="1">
        <f t="shared" si="8"/>
        <v>0</v>
      </c>
      <c r="B49" s="266"/>
      <c r="C49" s="267"/>
      <c r="D49" s="167"/>
      <c r="E49" s="167"/>
      <c r="F49" s="270"/>
      <c r="G49" s="267"/>
      <c r="H49" s="267"/>
      <c r="I49" s="66" t="s">
        <v>174</v>
      </c>
      <c r="J49" s="73" t="str">
        <f>CONCATENATE(C47,I49)</f>
        <v>未来ｱｽﾘｰﾄ</v>
      </c>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P49" s="8">
        <v>14</v>
      </c>
      <c r="AQ49" s="86" t="str">
        <f>ﾊﾟﾜｰ!$L$1569</f>
        <v/>
      </c>
      <c r="AR49" s="86" t="str">
        <f>国ｽﾎﾟ!$L$1569</f>
        <v/>
      </c>
      <c r="AS49" s="86" t="str">
        <f>未来!$L$1569</f>
        <v/>
      </c>
    </row>
    <row r="50" spans="1:45">
      <c r="A50" s="1">
        <f t="shared" si="8"/>
        <v>0</v>
      </c>
      <c r="B50" s="264">
        <f t="shared" ref="B50" si="12">B47+1</f>
        <v>15</v>
      </c>
      <c r="C50" s="267"/>
      <c r="D50" s="167"/>
      <c r="E50" s="167"/>
      <c r="F50" s="270"/>
      <c r="G50" s="267"/>
      <c r="H50" s="267"/>
      <c r="I50" s="64" t="s">
        <v>172</v>
      </c>
      <c r="J50" s="71" t="str">
        <f>CONCATENATE(C50,I50)</f>
        <v>ﾊﾟﾜｰｱｯﾌﾟ</v>
      </c>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P50" s="8">
        <v>15</v>
      </c>
      <c r="AQ50" s="86" t="str">
        <f>ﾊﾟﾜｰ!$L$1571</f>
        <v/>
      </c>
      <c r="AR50" s="86" t="str">
        <f>国ｽﾎﾟ!$L$1571</f>
        <v/>
      </c>
      <c r="AS50" s="86" t="str">
        <f>未来!$L$1571</f>
        <v/>
      </c>
    </row>
    <row r="51" spans="1:45">
      <c r="A51" s="1">
        <f t="shared" si="8"/>
        <v>0</v>
      </c>
      <c r="B51" s="265"/>
      <c r="C51" s="267"/>
      <c r="D51" s="167"/>
      <c r="E51" s="167"/>
      <c r="F51" s="270"/>
      <c r="G51" s="267"/>
      <c r="H51" s="267"/>
      <c r="I51" s="65" t="s">
        <v>173</v>
      </c>
      <c r="J51" s="72" t="str">
        <f>CONCATENATE(C50,I51)</f>
        <v>中ﾌﾞﾛ/国ｽﾎﾟ</v>
      </c>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P51" s="8">
        <v>16</v>
      </c>
      <c r="AQ51" s="86" t="str">
        <f>ﾊﾟﾜｰ!$L$1573</f>
        <v/>
      </c>
      <c r="AR51" s="86" t="str">
        <f>国ｽﾎﾟ!$L$1573</f>
        <v/>
      </c>
      <c r="AS51" s="86" t="str">
        <f>未来!$L$1573</f>
        <v/>
      </c>
    </row>
    <row r="52" spans="1:45">
      <c r="A52" s="1">
        <f t="shared" si="8"/>
        <v>0</v>
      </c>
      <c r="B52" s="266"/>
      <c r="C52" s="267"/>
      <c r="D52" s="167"/>
      <c r="E52" s="167"/>
      <c r="F52" s="270"/>
      <c r="G52" s="267"/>
      <c r="H52" s="267"/>
      <c r="I52" s="66" t="s">
        <v>174</v>
      </c>
      <c r="J52" s="73" t="str">
        <f>CONCATENATE(C50,I52)</f>
        <v>未来ｱｽﾘｰﾄ</v>
      </c>
      <c r="K52" s="490"/>
      <c r="L52" s="490"/>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P52" s="8">
        <v>17</v>
      </c>
      <c r="AQ52" s="86" t="str">
        <f>ﾊﾟﾜｰ!$L$1575</f>
        <v/>
      </c>
      <c r="AR52" s="86" t="str">
        <f>国ｽﾎﾟ!$L$1575</f>
        <v/>
      </c>
      <c r="AS52" s="86" t="str">
        <f>未来!$L$1575</f>
        <v/>
      </c>
    </row>
    <row r="53" spans="1:45">
      <c r="A53" s="1">
        <f t="shared" si="8"/>
        <v>0</v>
      </c>
      <c r="B53" s="264">
        <f>B50+1</f>
        <v>16</v>
      </c>
      <c r="C53" s="267"/>
      <c r="D53" s="167"/>
      <c r="E53" s="167"/>
      <c r="F53" s="270"/>
      <c r="G53" s="267"/>
      <c r="H53" s="267"/>
      <c r="I53" s="64" t="s">
        <v>172</v>
      </c>
      <c r="J53" s="71" t="str">
        <f>CONCATENATE(C53,I53)</f>
        <v>ﾊﾟﾜｰｱｯﾌﾟ</v>
      </c>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P53" s="8">
        <v>18</v>
      </c>
      <c r="AQ53" s="86" t="str">
        <f>ﾊﾟﾜｰ!$L$1577</f>
        <v/>
      </c>
      <c r="AR53" s="86" t="str">
        <f>国ｽﾎﾟ!$L$1577</f>
        <v/>
      </c>
      <c r="AS53" s="86" t="str">
        <f>未来!$L$1577</f>
        <v/>
      </c>
    </row>
    <row r="54" spans="1:45">
      <c r="A54" s="1">
        <f t="shared" si="8"/>
        <v>0</v>
      </c>
      <c r="B54" s="265"/>
      <c r="C54" s="267"/>
      <c r="D54" s="167"/>
      <c r="E54" s="167"/>
      <c r="F54" s="270"/>
      <c r="G54" s="267"/>
      <c r="H54" s="267"/>
      <c r="I54" s="65" t="s">
        <v>173</v>
      </c>
      <c r="J54" s="72" t="str">
        <f>CONCATENATE(C53,I54)</f>
        <v>中ﾌﾞﾛ/国ｽﾎﾟ</v>
      </c>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8"/>
      <c r="AP54" s="8">
        <v>19</v>
      </c>
      <c r="AQ54" s="86" t="str">
        <f>ﾊﾟﾜｰ!$L$1579</f>
        <v/>
      </c>
      <c r="AR54" s="86" t="str">
        <f>国ｽﾎﾟ!$L$1579</f>
        <v/>
      </c>
      <c r="AS54" s="86" t="str">
        <f>未来!$L$1579</f>
        <v/>
      </c>
    </row>
    <row r="55" spans="1:45">
      <c r="A55" s="1">
        <f t="shared" si="8"/>
        <v>0</v>
      </c>
      <c r="B55" s="266"/>
      <c r="C55" s="267"/>
      <c r="D55" s="167"/>
      <c r="E55" s="167"/>
      <c r="F55" s="270"/>
      <c r="G55" s="267"/>
      <c r="H55" s="267"/>
      <c r="I55" s="66" t="s">
        <v>174</v>
      </c>
      <c r="J55" s="73" t="str">
        <f>CONCATENATE(C53,I55)</f>
        <v>未来ｱｽﾘｰﾄ</v>
      </c>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P55" s="8">
        <v>20</v>
      </c>
      <c r="AQ55" s="86" t="str">
        <f>ﾊﾟﾜｰ!$L$1581</f>
        <v/>
      </c>
      <c r="AR55" s="86" t="str">
        <f>国ｽﾎﾟ!$L$1581</f>
        <v/>
      </c>
      <c r="AS55" s="86" t="str">
        <f>未来!$L$1581</f>
        <v/>
      </c>
    </row>
    <row r="56" spans="1:45">
      <c r="A56" s="1">
        <f t="shared" si="8"/>
        <v>0</v>
      </c>
      <c r="B56" s="264">
        <f>B53+1</f>
        <v>17</v>
      </c>
      <c r="C56" s="267"/>
      <c r="D56" s="167"/>
      <c r="E56" s="167"/>
      <c r="F56" s="270"/>
      <c r="G56" s="267"/>
      <c r="H56" s="267"/>
      <c r="I56" s="64" t="s">
        <v>172</v>
      </c>
      <c r="J56" s="71" t="str">
        <f>CONCATENATE(C56,I56)</f>
        <v>ﾊﾟﾜｰｱｯﾌﾟ</v>
      </c>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P56" s="8">
        <v>21</v>
      </c>
      <c r="AQ56" s="86" t="str">
        <f>ﾊﾟﾜｰ!$L$1583</f>
        <v/>
      </c>
      <c r="AR56" s="86" t="str">
        <f>国ｽﾎﾟ!$L$1583</f>
        <v/>
      </c>
      <c r="AS56" s="86" t="str">
        <f>未来!$L$1583</f>
        <v/>
      </c>
    </row>
    <row r="57" spans="1:45">
      <c r="A57" s="1">
        <f t="shared" si="8"/>
        <v>0</v>
      </c>
      <c r="B57" s="265"/>
      <c r="C57" s="267"/>
      <c r="D57" s="167"/>
      <c r="E57" s="167"/>
      <c r="F57" s="270"/>
      <c r="G57" s="267"/>
      <c r="H57" s="267"/>
      <c r="I57" s="65" t="s">
        <v>173</v>
      </c>
      <c r="J57" s="72" t="str">
        <f>CONCATENATE(C56,I57)</f>
        <v>中ﾌﾞﾛ/国ｽﾎﾟ</v>
      </c>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488"/>
      <c r="AM57" s="488"/>
      <c r="AN57" s="488"/>
      <c r="AP57" s="8">
        <v>22</v>
      </c>
      <c r="AQ57" s="86" t="str">
        <f>ﾊﾟﾜｰ!$L$1585</f>
        <v/>
      </c>
      <c r="AR57" s="86" t="str">
        <f>国ｽﾎﾟ!$L$1585</f>
        <v/>
      </c>
      <c r="AS57" s="86" t="str">
        <f>未来!$L$1585</f>
        <v/>
      </c>
    </row>
    <row r="58" spans="1:45">
      <c r="A58" s="1">
        <f t="shared" si="8"/>
        <v>0</v>
      </c>
      <c r="B58" s="266"/>
      <c r="C58" s="267"/>
      <c r="D58" s="167"/>
      <c r="E58" s="167"/>
      <c r="F58" s="270"/>
      <c r="G58" s="267"/>
      <c r="H58" s="267"/>
      <c r="I58" s="66" t="s">
        <v>174</v>
      </c>
      <c r="J58" s="73" t="str">
        <f>CONCATENATE(C56,I58)</f>
        <v>未来ｱｽﾘｰﾄ</v>
      </c>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P58" s="8">
        <v>23</v>
      </c>
      <c r="AQ58" s="86" t="str">
        <f>ﾊﾟﾜｰ!$L$1587</f>
        <v/>
      </c>
      <c r="AR58" s="86" t="str">
        <f>国ｽﾎﾟ!$L$1587</f>
        <v/>
      </c>
      <c r="AS58" s="86" t="str">
        <f>未来!$L$1587</f>
        <v/>
      </c>
    </row>
    <row r="59" spans="1:45">
      <c r="A59" s="1">
        <f t="shared" si="8"/>
        <v>0</v>
      </c>
      <c r="B59" s="264">
        <f t="shared" ref="B59" si="13">B56+1</f>
        <v>18</v>
      </c>
      <c r="C59" s="267"/>
      <c r="D59" s="167"/>
      <c r="E59" s="167"/>
      <c r="F59" s="270"/>
      <c r="G59" s="267"/>
      <c r="H59" s="267"/>
      <c r="I59" s="64" t="s">
        <v>172</v>
      </c>
      <c r="J59" s="71" t="str">
        <f>CONCATENATE(C59,I59)</f>
        <v>ﾊﾟﾜｰｱｯﾌﾟ</v>
      </c>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P59" s="8">
        <v>24</v>
      </c>
      <c r="AQ59" s="86" t="str">
        <f>ﾊﾟﾜｰ!$L$1589</f>
        <v/>
      </c>
      <c r="AR59" s="86" t="str">
        <f>国ｽﾎﾟ!$L$1589</f>
        <v/>
      </c>
      <c r="AS59" s="86" t="str">
        <f>未来!$L$1589</f>
        <v/>
      </c>
    </row>
    <row r="60" spans="1:45">
      <c r="A60" s="1">
        <f t="shared" si="8"/>
        <v>0</v>
      </c>
      <c r="B60" s="265"/>
      <c r="C60" s="267"/>
      <c r="D60" s="167"/>
      <c r="E60" s="167"/>
      <c r="F60" s="270"/>
      <c r="G60" s="267"/>
      <c r="H60" s="267"/>
      <c r="I60" s="65" t="s">
        <v>173</v>
      </c>
      <c r="J60" s="72" t="str">
        <f>CONCATENATE(C59,I60)</f>
        <v>中ﾌﾞﾛ/国ｽﾎﾟ</v>
      </c>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8"/>
      <c r="AN60" s="488"/>
      <c r="AP60" s="8">
        <v>25</v>
      </c>
      <c r="AQ60" s="86" t="str">
        <f>ﾊﾟﾜｰ!$L$1591</f>
        <v/>
      </c>
      <c r="AR60" s="86" t="str">
        <f>国ｽﾎﾟ!$L$1591</f>
        <v/>
      </c>
      <c r="AS60" s="86" t="str">
        <f>未来!$L$1591</f>
        <v/>
      </c>
    </row>
    <row r="61" spans="1:45">
      <c r="A61" s="1">
        <f t="shared" si="8"/>
        <v>0</v>
      </c>
      <c r="B61" s="266"/>
      <c r="C61" s="267"/>
      <c r="D61" s="167"/>
      <c r="E61" s="167"/>
      <c r="F61" s="270"/>
      <c r="G61" s="267"/>
      <c r="H61" s="267"/>
      <c r="I61" s="66" t="s">
        <v>174</v>
      </c>
      <c r="J61" s="73" t="str">
        <f>CONCATENATE(C59,I61)</f>
        <v>未来ｱｽﾘｰﾄ</v>
      </c>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P61" s="8">
        <v>26</v>
      </c>
      <c r="AQ61" s="86" t="str">
        <f>ﾊﾟﾜｰ!$L$1593</f>
        <v/>
      </c>
      <c r="AR61" s="86" t="str">
        <f>国ｽﾎﾟ!$L$1593</f>
        <v/>
      </c>
      <c r="AS61" s="86" t="str">
        <f>未来!$L$1593</f>
        <v/>
      </c>
    </row>
    <row r="62" spans="1:45">
      <c r="A62" s="1">
        <f t="shared" si="8"/>
        <v>0</v>
      </c>
      <c r="B62" s="264">
        <f t="shared" ref="B62" si="14">B59+1</f>
        <v>19</v>
      </c>
      <c r="C62" s="267"/>
      <c r="D62" s="167"/>
      <c r="E62" s="167"/>
      <c r="F62" s="270"/>
      <c r="G62" s="267"/>
      <c r="H62" s="267"/>
      <c r="I62" s="64" t="s">
        <v>172</v>
      </c>
      <c r="J62" s="71" t="str">
        <f>CONCATENATE(C62,I62)</f>
        <v>ﾊﾟﾜｰｱｯﾌﾟ</v>
      </c>
      <c r="K62" s="487"/>
      <c r="L62" s="487"/>
      <c r="M62" s="487"/>
      <c r="N62" s="487"/>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P62" s="8">
        <v>27</v>
      </c>
      <c r="AQ62" s="86" t="str">
        <f>ﾊﾟﾜｰ!$L$1595</f>
        <v/>
      </c>
      <c r="AR62" s="86" t="str">
        <f>国ｽﾎﾟ!$L$1595</f>
        <v/>
      </c>
      <c r="AS62" s="86" t="str">
        <f>未来!$L$1595</f>
        <v/>
      </c>
    </row>
    <row r="63" spans="1:45">
      <c r="A63" s="1">
        <f t="shared" si="8"/>
        <v>0</v>
      </c>
      <c r="B63" s="265"/>
      <c r="C63" s="267"/>
      <c r="D63" s="167"/>
      <c r="E63" s="167"/>
      <c r="F63" s="270"/>
      <c r="G63" s="267"/>
      <c r="H63" s="267"/>
      <c r="I63" s="65" t="s">
        <v>173</v>
      </c>
      <c r="J63" s="72" t="str">
        <f>CONCATENATE(C62,I63)</f>
        <v>中ﾌﾞﾛ/国ｽﾎﾟ</v>
      </c>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P63" s="8">
        <v>28</v>
      </c>
      <c r="AQ63" s="86" t="str">
        <f>ﾊﾟﾜｰ!$L$1597</f>
        <v/>
      </c>
      <c r="AR63" s="86" t="str">
        <f>国ｽﾎﾟ!$L$1597</f>
        <v/>
      </c>
      <c r="AS63" s="86" t="str">
        <f>未来!$L$1597</f>
        <v/>
      </c>
    </row>
    <row r="64" spans="1:45">
      <c r="A64" s="1">
        <f t="shared" si="8"/>
        <v>0</v>
      </c>
      <c r="B64" s="266"/>
      <c r="C64" s="267"/>
      <c r="D64" s="167"/>
      <c r="E64" s="167"/>
      <c r="F64" s="270"/>
      <c r="G64" s="267"/>
      <c r="H64" s="267"/>
      <c r="I64" s="66" t="s">
        <v>174</v>
      </c>
      <c r="J64" s="73" t="str">
        <f>CONCATENATE(C62,I64)</f>
        <v>未来ｱｽﾘｰﾄ</v>
      </c>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P64" s="8">
        <v>29</v>
      </c>
      <c r="AQ64" s="86" t="str">
        <f>ﾊﾟﾜｰ!$L$1599</f>
        <v/>
      </c>
      <c r="AR64" s="86" t="str">
        <f>国ｽﾎﾟ!$L$1599</f>
        <v/>
      </c>
      <c r="AS64" s="86" t="str">
        <f>未来!$L$1599</f>
        <v/>
      </c>
    </row>
    <row r="65" spans="1:45">
      <c r="A65" s="1">
        <f t="shared" si="8"/>
        <v>0</v>
      </c>
      <c r="B65" s="264">
        <f t="shared" ref="B65" si="15">B62+1</f>
        <v>20</v>
      </c>
      <c r="C65" s="267"/>
      <c r="D65" s="167"/>
      <c r="E65" s="167"/>
      <c r="F65" s="270"/>
      <c r="G65" s="267"/>
      <c r="H65" s="267"/>
      <c r="I65" s="64" t="s">
        <v>172</v>
      </c>
      <c r="J65" s="71" t="str">
        <f>CONCATENATE(C65,I65)</f>
        <v>ﾊﾟﾜｰｱｯﾌﾟ</v>
      </c>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P65" s="10">
        <v>30</v>
      </c>
      <c r="AQ65" s="87" t="str">
        <f>ﾊﾟﾜｰ!$L$1601</f>
        <v/>
      </c>
      <c r="AR65" s="87" t="str">
        <f>国ｽﾎﾟ!$L$1601</f>
        <v/>
      </c>
      <c r="AS65" s="87" t="str">
        <f>未来!$L$1601</f>
        <v/>
      </c>
    </row>
    <row r="66" spans="1:45">
      <c r="A66" s="1">
        <f t="shared" si="8"/>
        <v>0</v>
      </c>
      <c r="B66" s="265"/>
      <c r="C66" s="267"/>
      <c r="D66" s="167"/>
      <c r="E66" s="167"/>
      <c r="F66" s="270"/>
      <c r="G66" s="267"/>
      <c r="H66" s="267"/>
      <c r="I66" s="65" t="s">
        <v>173</v>
      </c>
      <c r="J66" s="72" t="str">
        <f>CONCATENATE(C65,I66)</f>
        <v>中ﾌﾞﾛ/国ｽﾎﾟ</v>
      </c>
      <c r="K66" s="488"/>
      <c r="L66" s="488"/>
      <c r="M66" s="488"/>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row>
    <row r="67" spans="1:45">
      <c r="A67" s="1">
        <f t="shared" si="8"/>
        <v>0</v>
      </c>
      <c r="B67" s="266"/>
      <c r="C67" s="267"/>
      <c r="D67" s="167"/>
      <c r="E67" s="167"/>
      <c r="F67" s="270"/>
      <c r="G67" s="267"/>
      <c r="H67" s="267"/>
      <c r="I67" s="66" t="s">
        <v>174</v>
      </c>
      <c r="J67" s="73" t="str">
        <f>CONCATENATE(C65,I67)</f>
        <v>未来ｱｽﾘｰﾄ</v>
      </c>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row>
    <row r="68" spans="1:45">
      <c r="A68" s="1">
        <f>A69</f>
        <v>0</v>
      </c>
      <c r="B68" s="273" t="s">
        <v>175</v>
      </c>
      <c r="C68" s="273"/>
      <c r="D68" s="273"/>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P68" s="3" t="s">
        <v>191</v>
      </c>
      <c r="AQ68" s="3" t="s">
        <v>172</v>
      </c>
      <c r="AR68" s="3" t="s">
        <v>173</v>
      </c>
      <c r="AS68" s="3" t="s">
        <v>174</v>
      </c>
    </row>
    <row r="69" spans="1:45" ht="14.4" customHeight="1">
      <c r="A69" s="1">
        <f>A70</f>
        <v>0</v>
      </c>
      <c r="B69" s="156" t="s">
        <v>166</v>
      </c>
      <c r="C69" s="156" t="s">
        <v>58</v>
      </c>
      <c r="D69" s="156" t="s">
        <v>176</v>
      </c>
      <c r="E69" s="271" t="s">
        <v>170</v>
      </c>
      <c r="F69" s="156" t="s">
        <v>168</v>
      </c>
      <c r="G69" s="272" t="s">
        <v>188</v>
      </c>
      <c r="H69" s="271" t="s">
        <v>190</v>
      </c>
      <c r="I69" s="156" t="s">
        <v>171</v>
      </c>
      <c r="J69" s="275" t="s">
        <v>187</v>
      </c>
      <c r="K69" s="156" t="s">
        <v>213</v>
      </c>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P69" s="6">
        <v>1</v>
      </c>
      <c r="AQ69" s="85" t="str">
        <f>ﾊﾟﾜｰ!$L$1543</f>
        <v/>
      </c>
      <c r="AR69" s="85" t="str">
        <f>国ｽﾎﾟ!$L$1543</f>
        <v/>
      </c>
      <c r="AS69" s="85" t="str">
        <f>未来!$L$1543</f>
        <v/>
      </c>
    </row>
    <row r="70" spans="1:45">
      <c r="A70" s="1">
        <f>A71</f>
        <v>0</v>
      </c>
      <c r="B70" s="156"/>
      <c r="C70" s="156"/>
      <c r="D70" s="156"/>
      <c r="E70" s="156"/>
      <c r="F70" s="156"/>
      <c r="G70" s="272"/>
      <c r="H70" s="156"/>
      <c r="I70" s="156"/>
      <c r="J70" s="276"/>
      <c r="K70" s="39">
        <v>1</v>
      </c>
      <c r="L70" s="39">
        <v>2</v>
      </c>
      <c r="M70" s="39">
        <v>3</v>
      </c>
      <c r="N70" s="39">
        <v>4</v>
      </c>
      <c r="O70" s="39">
        <v>5</v>
      </c>
      <c r="P70" s="39">
        <v>6</v>
      </c>
      <c r="Q70" s="39">
        <v>7</v>
      </c>
      <c r="R70" s="39">
        <v>8</v>
      </c>
      <c r="S70" s="39">
        <v>9</v>
      </c>
      <c r="T70" s="39">
        <v>10</v>
      </c>
      <c r="U70" s="39">
        <v>11</v>
      </c>
      <c r="V70" s="39">
        <v>12</v>
      </c>
      <c r="W70" s="39">
        <v>13</v>
      </c>
      <c r="X70" s="39">
        <v>14</v>
      </c>
      <c r="Y70" s="39">
        <v>15</v>
      </c>
      <c r="Z70" s="39">
        <v>16</v>
      </c>
      <c r="AA70" s="39">
        <v>17</v>
      </c>
      <c r="AB70" s="39">
        <v>18</v>
      </c>
      <c r="AC70" s="39">
        <v>19</v>
      </c>
      <c r="AD70" s="39">
        <v>20</v>
      </c>
      <c r="AE70" s="39">
        <v>21</v>
      </c>
      <c r="AF70" s="39">
        <v>22</v>
      </c>
      <c r="AG70" s="39">
        <v>23</v>
      </c>
      <c r="AH70" s="39">
        <v>24</v>
      </c>
      <c r="AI70" s="39">
        <v>25</v>
      </c>
      <c r="AJ70" s="39">
        <v>26</v>
      </c>
      <c r="AK70" s="39">
        <v>27</v>
      </c>
      <c r="AL70" s="39">
        <v>28</v>
      </c>
      <c r="AM70" s="39">
        <v>29</v>
      </c>
      <c r="AN70" s="39">
        <v>30</v>
      </c>
      <c r="AP70" s="8">
        <v>2</v>
      </c>
      <c r="AQ70" s="86" t="str">
        <f>ﾊﾟﾜｰ!$L$1545</f>
        <v/>
      </c>
      <c r="AR70" s="86" t="str">
        <f>国ｽﾎﾟ!$L$1545</f>
        <v/>
      </c>
      <c r="AS70" s="86" t="str">
        <f>未来!$L$1545</f>
        <v/>
      </c>
    </row>
    <row r="71" spans="1:45">
      <c r="A71" s="1">
        <f>IF(D71="",0,1)</f>
        <v>0</v>
      </c>
      <c r="B71" s="264">
        <f t="shared" ref="B71" si="16">B65+1</f>
        <v>21</v>
      </c>
      <c r="C71" s="267"/>
      <c r="D71" s="167"/>
      <c r="E71" s="167"/>
      <c r="F71" s="270"/>
      <c r="G71" s="267"/>
      <c r="H71" s="267"/>
      <c r="I71" s="64" t="s">
        <v>172</v>
      </c>
      <c r="J71" s="71" t="str">
        <f>CONCATENATE(C71,I71)</f>
        <v>ﾊﾟﾜｰｱｯﾌﾟ</v>
      </c>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P71" s="8">
        <v>3</v>
      </c>
      <c r="AQ71" s="86" t="str">
        <f>ﾊﾟﾜｰ!$L$1547</f>
        <v/>
      </c>
      <c r="AR71" s="86" t="str">
        <f>国ｽﾎﾟ!$L$1547</f>
        <v/>
      </c>
      <c r="AS71" s="86" t="str">
        <f>未来!$L$1547</f>
        <v/>
      </c>
    </row>
    <row r="72" spans="1:45">
      <c r="A72" s="1">
        <f>A71</f>
        <v>0</v>
      </c>
      <c r="B72" s="265"/>
      <c r="C72" s="267"/>
      <c r="D72" s="167"/>
      <c r="E72" s="167"/>
      <c r="F72" s="270"/>
      <c r="G72" s="267"/>
      <c r="H72" s="267"/>
      <c r="I72" s="65" t="s">
        <v>173</v>
      </c>
      <c r="J72" s="72" t="str">
        <f>CONCATENATE(C71,I72)</f>
        <v>中ﾌﾞﾛ/国ｽﾎﾟ</v>
      </c>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P72" s="8">
        <v>4</v>
      </c>
      <c r="AQ72" s="86" t="str">
        <f>ﾊﾟﾜｰ!$L$1549</f>
        <v/>
      </c>
      <c r="AR72" s="86" t="str">
        <f>国ｽﾎﾟ!$L$1549</f>
        <v/>
      </c>
      <c r="AS72" s="86" t="str">
        <f>未来!$L$1549</f>
        <v/>
      </c>
    </row>
    <row r="73" spans="1:45">
      <c r="A73" s="1">
        <f t="shared" ref="A73:A100" si="17">A72</f>
        <v>0</v>
      </c>
      <c r="B73" s="266"/>
      <c r="C73" s="267"/>
      <c r="D73" s="167"/>
      <c r="E73" s="167"/>
      <c r="F73" s="270"/>
      <c r="G73" s="267"/>
      <c r="H73" s="267"/>
      <c r="I73" s="66" t="s">
        <v>174</v>
      </c>
      <c r="J73" s="73" t="str">
        <f>CONCATENATE(C71,I73)</f>
        <v>未来ｱｽﾘｰﾄ</v>
      </c>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P73" s="8">
        <v>5</v>
      </c>
      <c r="AQ73" s="86" t="str">
        <f>ﾊﾟﾜｰ!$L$1551</f>
        <v/>
      </c>
      <c r="AR73" s="86" t="str">
        <f>国ｽﾎﾟ!$L$1551</f>
        <v/>
      </c>
      <c r="AS73" s="86" t="str">
        <f>未来!$L$1551</f>
        <v/>
      </c>
    </row>
    <row r="74" spans="1:45">
      <c r="A74" s="1">
        <f t="shared" si="17"/>
        <v>0</v>
      </c>
      <c r="B74" s="264">
        <f t="shared" ref="B74" si="18">B71+1</f>
        <v>22</v>
      </c>
      <c r="C74" s="267"/>
      <c r="D74" s="167"/>
      <c r="E74" s="167"/>
      <c r="F74" s="270"/>
      <c r="G74" s="267"/>
      <c r="H74" s="267"/>
      <c r="I74" s="64" t="s">
        <v>172</v>
      </c>
      <c r="J74" s="71" t="str">
        <f>CONCATENATE(C74,I74)</f>
        <v>ﾊﾟﾜｰｱｯﾌﾟ</v>
      </c>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P74" s="8">
        <v>6</v>
      </c>
      <c r="AQ74" s="86" t="str">
        <f>ﾊﾟﾜｰ!$L$1553</f>
        <v/>
      </c>
      <c r="AR74" s="86" t="str">
        <f>国ｽﾎﾟ!$L$1553</f>
        <v/>
      </c>
      <c r="AS74" s="86" t="str">
        <f>未来!$L$1553</f>
        <v/>
      </c>
    </row>
    <row r="75" spans="1:45">
      <c r="A75" s="1">
        <f t="shared" si="17"/>
        <v>0</v>
      </c>
      <c r="B75" s="265"/>
      <c r="C75" s="267"/>
      <c r="D75" s="167"/>
      <c r="E75" s="167"/>
      <c r="F75" s="270"/>
      <c r="G75" s="267"/>
      <c r="H75" s="267"/>
      <c r="I75" s="65" t="s">
        <v>173</v>
      </c>
      <c r="J75" s="72" t="str">
        <f>CONCATENATE(C74,I75)</f>
        <v>中ﾌﾞﾛ/国ｽﾎﾟ</v>
      </c>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P75" s="8">
        <v>7</v>
      </c>
      <c r="AQ75" s="86" t="str">
        <f>ﾊﾟﾜｰ!$L$1555</f>
        <v/>
      </c>
      <c r="AR75" s="86" t="str">
        <f>国ｽﾎﾟ!$L$1555</f>
        <v/>
      </c>
      <c r="AS75" s="86" t="str">
        <f>未来!$L$1555</f>
        <v/>
      </c>
    </row>
    <row r="76" spans="1:45">
      <c r="A76" s="1">
        <f t="shared" si="17"/>
        <v>0</v>
      </c>
      <c r="B76" s="266"/>
      <c r="C76" s="267"/>
      <c r="D76" s="167"/>
      <c r="E76" s="167"/>
      <c r="F76" s="270"/>
      <c r="G76" s="267"/>
      <c r="H76" s="267"/>
      <c r="I76" s="66" t="s">
        <v>174</v>
      </c>
      <c r="J76" s="73" t="str">
        <f>CONCATENATE(C74,I76)</f>
        <v>未来ｱｽﾘｰﾄ</v>
      </c>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P76" s="8">
        <v>8</v>
      </c>
      <c r="AQ76" s="86" t="str">
        <f>ﾊﾟﾜｰ!$L$1557</f>
        <v/>
      </c>
      <c r="AR76" s="86" t="str">
        <f>国ｽﾎﾟ!$L$1557</f>
        <v/>
      </c>
      <c r="AS76" s="86" t="str">
        <f>未来!$L$1557</f>
        <v/>
      </c>
    </row>
    <row r="77" spans="1:45">
      <c r="A77" s="1">
        <f t="shared" si="17"/>
        <v>0</v>
      </c>
      <c r="B77" s="264">
        <f t="shared" ref="B77" si="19">B74+1</f>
        <v>23</v>
      </c>
      <c r="C77" s="267"/>
      <c r="D77" s="167"/>
      <c r="E77" s="167"/>
      <c r="F77" s="270"/>
      <c r="G77" s="267"/>
      <c r="H77" s="267"/>
      <c r="I77" s="64" t="s">
        <v>172</v>
      </c>
      <c r="J77" s="71" t="str">
        <f>CONCATENATE(C77,I77)</f>
        <v>ﾊﾟﾜｰｱｯﾌﾟ</v>
      </c>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P77" s="8">
        <v>9</v>
      </c>
      <c r="AQ77" s="86" t="str">
        <f>ﾊﾟﾜｰ!$L$1559</f>
        <v/>
      </c>
      <c r="AR77" s="86" t="str">
        <f>国ｽﾎﾟ!$L$1559</f>
        <v/>
      </c>
      <c r="AS77" s="86" t="str">
        <f>未来!$L$1559</f>
        <v/>
      </c>
    </row>
    <row r="78" spans="1:45">
      <c r="A78" s="1">
        <f t="shared" si="17"/>
        <v>0</v>
      </c>
      <c r="B78" s="265"/>
      <c r="C78" s="267"/>
      <c r="D78" s="167"/>
      <c r="E78" s="167"/>
      <c r="F78" s="270"/>
      <c r="G78" s="267"/>
      <c r="H78" s="267"/>
      <c r="I78" s="65" t="s">
        <v>173</v>
      </c>
      <c r="J78" s="72" t="str">
        <f>CONCATENATE(C77,I78)</f>
        <v>中ﾌﾞﾛ/国ｽﾎﾟ</v>
      </c>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8"/>
      <c r="AJ78" s="488"/>
      <c r="AK78" s="488"/>
      <c r="AL78" s="488"/>
      <c r="AM78" s="488"/>
      <c r="AN78" s="488"/>
      <c r="AP78" s="8">
        <v>10</v>
      </c>
      <c r="AQ78" s="86" t="str">
        <f>ﾊﾟﾜｰ!$L$1561</f>
        <v/>
      </c>
      <c r="AR78" s="86" t="str">
        <f>国ｽﾎﾟ!$L$1561</f>
        <v/>
      </c>
      <c r="AS78" s="86" t="str">
        <f>未来!$L$1561</f>
        <v/>
      </c>
    </row>
    <row r="79" spans="1:45">
      <c r="A79" s="1">
        <f t="shared" si="17"/>
        <v>0</v>
      </c>
      <c r="B79" s="266"/>
      <c r="C79" s="267"/>
      <c r="D79" s="167"/>
      <c r="E79" s="167"/>
      <c r="F79" s="270"/>
      <c r="G79" s="267"/>
      <c r="H79" s="267"/>
      <c r="I79" s="66" t="s">
        <v>174</v>
      </c>
      <c r="J79" s="73" t="str">
        <f>CONCATENATE(C77,I79)</f>
        <v>未来ｱｽﾘｰﾄ</v>
      </c>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P79" s="8">
        <v>11</v>
      </c>
      <c r="AQ79" s="86" t="str">
        <f>ﾊﾟﾜｰ!$L$1563</f>
        <v/>
      </c>
      <c r="AR79" s="86" t="str">
        <f>国ｽﾎﾟ!$L$1563</f>
        <v/>
      </c>
      <c r="AS79" s="86" t="str">
        <f>未来!$L$1563</f>
        <v/>
      </c>
    </row>
    <row r="80" spans="1:45">
      <c r="A80" s="1">
        <f t="shared" si="17"/>
        <v>0</v>
      </c>
      <c r="B80" s="264">
        <f>B77+1</f>
        <v>24</v>
      </c>
      <c r="C80" s="267"/>
      <c r="D80" s="167"/>
      <c r="E80" s="167"/>
      <c r="F80" s="270"/>
      <c r="G80" s="267"/>
      <c r="H80" s="267"/>
      <c r="I80" s="64" t="s">
        <v>172</v>
      </c>
      <c r="J80" s="71" t="str">
        <f>CONCATENATE(C80,I80)</f>
        <v>ﾊﾟﾜｰｱｯﾌﾟ</v>
      </c>
      <c r="K80" s="487"/>
      <c r="L80" s="487"/>
      <c r="M80" s="487"/>
      <c r="N80" s="487"/>
      <c r="O80" s="487"/>
      <c r="P80" s="487"/>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P80" s="8">
        <v>12</v>
      </c>
      <c r="AQ80" s="86" t="str">
        <f>ﾊﾟﾜｰ!$L$1565</f>
        <v/>
      </c>
      <c r="AR80" s="86" t="str">
        <f>国ｽﾎﾟ!$L$1565</f>
        <v/>
      </c>
      <c r="AS80" s="86" t="str">
        <f>未来!$L$1565</f>
        <v/>
      </c>
    </row>
    <row r="81" spans="1:45">
      <c r="A81" s="1">
        <f t="shared" si="17"/>
        <v>0</v>
      </c>
      <c r="B81" s="265"/>
      <c r="C81" s="267"/>
      <c r="D81" s="167"/>
      <c r="E81" s="167"/>
      <c r="F81" s="270"/>
      <c r="G81" s="267"/>
      <c r="H81" s="267"/>
      <c r="I81" s="65" t="s">
        <v>173</v>
      </c>
      <c r="J81" s="72" t="str">
        <f>CONCATENATE(C80,I81)</f>
        <v>中ﾌﾞﾛ/国ｽﾎﾟ</v>
      </c>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P81" s="8">
        <v>13</v>
      </c>
      <c r="AQ81" s="86" t="str">
        <f>ﾊﾟﾜｰ!$L$1567</f>
        <v/>
      </c>
      <c r="AR81" s="86" t="str">
        <f>国ｽﾎﾟ!$L$1567</f>
        <v/>
      </c>
      <c r="AS81" s="86" t="str">
        <f>未来!$L$1567</f>
        <v/>
      </c>
    </row>
    <row r="82" spans="1:45">
      <c r="A82" s="1">
        <f t="shared" si="17"/>
        <v>0</v>
      </c>
      <c r="B82" s="266"/>
      <c r="C82" s="267"/>
      <c r="D82" s="167"/>
      <c r="E82" s="167"/>
      <c r="F82" s="270"/>
      <c r="G82" s="267"/>
      <c r="H82" s="267"/>
      <c r="I82" s="66" t="s">
        <v>174</v>
      </c>
      <c r="J82" s="73" t="str">
        <f>CONCATENATE(C80,I82)</f>
        <v>未来ｱｽﾘｰﾄ</v>
      </c>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P82" s="8">
        <v>14</v>
      </c>
      <c r="AQ82" s="86" t="str">
        <f>ﾊﾟﾜｰ!$L$1569</f>
        <v/>
      </c>
      <c r="AR82" s="86" t="str">
        <f>国ｽﾎﾟ!$L$1569</f>
        <v/>
      </c>
      <c r="AS82" s="86" t="str">
        <f>未来!$L$1569</f>
        <v/>
      </c>
    </row>
    <row r="83" spans="1:45">
      <c r="A83" s="1">
        <f t="shared" si="17"/>
        <v>0</v>
      </c>
      <c r="B83" s="264">
        <f t="shared" ref="B83" si="20">B80+1</f>
        <v>25</v>
      </c>
      <c r="C83" s="267"/>
      <c r="D83" s="167"/>
      <c r="E83" s="167"/>
      <c r="F83" s="270"/>
      <c r="G83" s="267"/>
      <c r="H83" s="267"/>
      <c r="I83" s="64" t="s">
        <v>172</v>
      </c>
      <c r="J83" s="71" t="str">
        <f>CONCATENATE(C83,I83)</f>
        <v>ﾊﾟﾜｰｱｯﾌﾟ</v>
      </c>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P83" s="8">
        <v>15</v>
      </c>
      <c r="AQ83" s="86" t="str">
        <f>ﾊﾟﾜｰ!$L$1571</f>
        <v/>
      </c>
      <c r="AR83" s="86" t="str">
        <f>国ｽﾎﾟ!$L$1571</f>
        <v/>
      </c>
      <c r="AS83" s="86" t="str">
        <f>未来!$L$1571</f>
        <v/>
      </c>
    </row>
    <row r="84" spans="1:45">
      <c r="A84" s="1">
        <f t="shared" si="17"/>
        <v>0</v>
      </c>
      <c r="B84" s="265"/>
      <c r="C84" s="267"/>
      <c r="D84" s="167"/>
      <c r="E84" s="167"/>
      <c r="F84" s="270"/>
      <c r="G84" s="267"/>
      <c r="H84" s="267"/>
      <c r="I84" s="65" t="s">
        <v>173</v>
      </c>
      <c r="J84" s="72" t="str">
        <f>CONCATENATE(C83,I84)</f>
        <v>中ﾌﾞﾛ/国ｽﾎﾟ</v>
      </c>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8"/>
      <c r="AL84" s="488"/>
      <c r="AM84" s="488"/>
      <c r="AN84" s="488"/>
      <c r="AP84" s="8">
        <v>16</v>
      </c>
      <c r="AQ84" s="86" t="str">
        <f>ﾊﾟﾜｰ!$L$1573</f>
        <v/>
      </c>
      <c r="AR84" s="86" t="str">
        <f>国ｽﾎﾟ!$L$1573</f>
        <v/>
      </c>
      <c r="AS84" s="86" t="str">
        <f>未来!$L$1573</f>
        <v/>
      </c>
    </row>
    <row r="85" spans="1:45">
      <c r="A85" s="1">
        <f t="shared" si="17"/>
        <v>0</v>
      </c>
      <c r="B85" s="266"/>
      <c r="C85" s="267"/>
      <c r="D85" s="167"/>
      <c r="E85" s="167"/>
      <c r="F85" s="270"/>
      <c r="G85" s="267"/>
      <c r="H85" s="267"/>
      <c r="I85" s="66" t="s">
        <v>174</v>
      </c>
      <c r="J85" s="73" t="str">
        <f>CONCATENATE(C83,I85)</f>
        <v>未来ｱｽﾘｰﾄ</v>
      </c>
      <c r="K85" s="490"/>
      <c r="L85" s="490"/>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P85" s="8">
        <v>17</v>
      </c>
      <c r="AQ85" s="86" t="str">
        <f>ﾊﾟﾜｰ!$L$1575</f>
        <v/>
      </c>
      <c r="AR85" s="86" t="str">
        <f>国ｽﾎﾟ!$L$1575</f>
        <v/>
      </c>
      <c r="AS85" s="86" t="str">
        <f>未来!$L$1575</f>
        <v/>
      </c>
    </row>
    <row r="86" spans="1:45">
      <c r="A86" s="1">
        <f t="shared" si="17"/>
        <v>0</v>
      </c>
      <c r="B86" s="264">
        <f t="shared" ref="B86" si="21">B83+1</f>
        <v>26</v>
      </c>
      <c r="C86" s="267"/>
      <c r="D86" s="167"/>
      <c r="E86" s="167"/>
      <c r="F86" s="270"/>
      <c r="G86" s="267"/>
      <c r="H86" s="267"/>
      <c r="I86" s="64" t="s">
        <v>172</v>
      </c>
      <c r="J86" s="71" t="str">
        <f>CONCATENATE(C86,I86)</f>
        <v>ﾊﾟﾜｰｱｯﾌﾟ</v>
      </c>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P86" s="8">
        <v>18</v>
      </c>
      <c r="AQ86" s="86" t="str">
        <f>ﾊﾟﾜｰ!$L$1577</f>
        <v/>
      </c>
      <c r="AR86" s="86" t="str">
        <f>国ｽﾎﾟ!$L$1577</f>
        <v/>
      </c>
      <c r="AS86" s="86" t="str">
        <f>未来!$L$1577</f>
        <v/>
      </c>
    </row>
    <row r="87" spans="1:45">
      <c r="A87" s="1">
        <f t="shared" si="17"/>
        <v>0</v>
      </c>
      <c r="B87" s="265"/>
      <c r="C87" s="267"/>
      <c r="D87" s="167"/>
      <c r="E87" s="167"/>
      <c r="F87" s="270"/>
      <c r="G87" s="267"/>
      <c r="H87" s="267"/>
      <c r="I87" s="65" t="s">
        <v>173</v>
      </c>
      <c r="J87" s="72" t="str">
        <f>CONCATENATE(C86,I87)</f>
        <v>中ﾌﾞﾛ/国ｽﾎﾟ</v>
      </c>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P87" s="8">
        <v>19</v>
      </c>
      <c r="AQ87" s="86" t="str">
        <f>ﾊﾟﾜｰ!$L$1579</f>
        <v/>
      </c>
      <c r="AR87" s="86" t="str">
        <f>国ｽﾎﾟ!$L$1579</f>
        <v/>
      </c>
      <c r="AS87" s="86" t="str">
        <f>未来!$L$1579</f>
        <v/>
      </c>
    </row>
    <row r="88" spans="1:45">
      <c r="A88" s="1">
        <f t="shared" si="17"/>
        <v>0</v>
      </c>
      <c r="B88" s="266"/>
      <c r="C88" s="267"/>
      <c r="D88" s="167"/>
      <c r="E88" s="167"/>
      <c r="F88" s="270"/>
      <c r="G88" s="267"/>
      <c r="H88" s="267"/>
      <c r="I88" s="66" t="s">
        <v>174</v>
      </c>
      <c r="J88" s="73" t="str">
        <f>CONCATENATE(C86,I88)</f>
        <v>未来ｱｽﾘｰﾄ</v>
      </c>
      <c r="K88" s="490"/>
      <c r="L88" s="490"/>
      <c r="M88" s="490"/>
      <c r="N88" s="490"/>
      <c r="O88" s="490"/>
      <c r="P88" s="490"/>
      <c r="Q88" s="490"/>
      <c r="R88" s="490"/>
      <c r="S88" s="490"/>
      <c r="T88" s="490"/>
      <c r="U88" s="490"/>
      <c r="V88" s="490"/>
      <c r="W88" s="490"/>
      <c r="X88" s="490"/>
      <c r="Y88" s="490"/>
      <c r="Z88" s="490"/>
      <c r="AA88" s="490"/>
      <c r="AB88" s="490"/>
      <c r="AC88" s="490"/>
      <c r="AD88" s="490"/>
      <c r="AE88" s="490"/>
      <c r="AF88" s="490"/>
      <c r="AG88" s="490"/>
      <c r="AH88" s="490"/>
      <c r="AI88" s="490"/>
      <c r="AJ88" s="490"/>
      <c r="AK88" s="490"/>
      <c r="AL88" s="490"/>
      <c r="AM88" s="490"/>
      <c r="AN88" s="490"/>
      <c r="AP88" s="8">
        <v>20</v>
      </c>
      <c r="AQ88" s="86" t="str">
        <f>ﾊﾟﾜｰ!$L$1581</f>
        <v/>
      </c>
      <c r="AR88" s="86" t="str">
        <f>国ｽﾎﾟ!$L$1581</f>
        <v/>
      </c>
      <c r="AS88" s="86" t="str">
        <f>未来!$L$1581</f>
        <v/>
      </c>
    </row>
    <row r="89" spans="1:45">
      <c r="A89" s="1">
        <f t="shared" si="17"/>
        <v>0</v>
      </c>
      <c r="B89" s="264">
        <f t="shared" ref="B89" si="22">B86+1</f>
        <v>27</v>
      </c>
      <c r="C89" s="267"/>
      <c r="D89" s="167"/>
      <c r="E89" s="167"/>
      <c r="F89" s="270"/>
      <c r="G89" s="267"/>
      <c r="H89" s="267"/>
      <c r="I89" s="64" t="s">
        <v>172</v>
      </c>
      <c r="J89" s="71" t="str">
        <f>CONCATENATE(C89,I89)</f>
        <v>ﾊﾟﾜｰｱｯﾌﾟ</v>
      </c>
      <c r="K89" s="487"/>
      <c r="L89" s="487"/>
      <c r="M89" s="487"/>
      <c r="N89" s="487"/>
      <c r="O89" s="487"/>
      <c r="P89" s="487"/>
      <c r="Q89" s="487"/>
      <c r="R89" s="487"/>
      <c r="S89" s="487"/>
      <c r="T89" s="487"/>
      <c r="U89" s="487"/>
      <c r="V89" s="487"/>
      <c r="W89" s="487"/>
      <c r="X89" s="487"/>
      <c r="Y89" s="487"/>
      <c r="Z89" s="487"/>
      <c r="AA89" s="487"/>
      <c r="AB89" s="487"/>
      <c r="AC89" s="487"/>
      <c r="AD89" s="487"/>
      <c r="AE89" s="487"/>
      <c r="AF89" s="487"/>
      <c r="AG89" s="487"/>
      <c r="AH89" s="487"/>
      <c r="AI89" s="487"/>
      <c r="AJ89" s="487"/>
      <c r="AK89" s="487"/>
      <c r="AL89" s="487"/>
      <c r="AM89" s="487"/>
      <c r="AN89" s="487"/>
      <c r="AP89" s="8">
        <v>21</v>
      </c>
      <c r="AQ89" s="86" t="str">
        <f>ﾊﾟﾜｰ!$L$1583</f>
        <v/>
      </c>
      <c r="AR89" s="86" t="str">
        <f>国ｽﾎﾟ!$L$1583</f>
        <v/>
      </c>
      <c r="AS89" s="86" t="str">
        <f>未来!$L$1583</f>
        <v/>
      </c>
    </row>
    <row r="90" spans="1:45">
      <c r="A90" s="1">
        <f t="shared" si="17"/>
        <v>0</v>
      </c>
      <c r="B90" s="265"/>
      <c r="C90" s="267"/>
      <c r="D90" s="167"/>
      <c r="E90" s="167"/>
      <c r="F90" s="270"/>
      <c r="G90" s="267"/>
      <c r="H90" s="267"/>
      <c r="I90" s="65" t="s">
        <v>173</v>
      </c>
      <c r="J90" s="72" t="str">
        <f>CONCATENATE(C89,I90)</f>
        <v>中ﾌﾞﾛ/国ｽﾎﾟ</v>
      </c>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P90" s="8">
        <v>22</v>
      </c>
      <c r="AQ90" s="86" t="str">
        <f>ﾊﾟﾜｰ!$L$1585</f>
        <v/>
      </c>
      <c r="AR90" s="86" t="str">
        <f>国ｽﾎﾟ!$L$1585</f>
        <v/>
      </c>
      <c r="AS90" s="86" t="str">
        <f>未来!$L$1585</f>
        <v/>
      </c>
    </row>
    <row r="91" spans="1:45">
      <c r="A91" s="1">
        <f t="shared" si="17"/>
        <v>0</v>
      </c>
      <c r="B91" s="266"/>
      <c r="C91" s="267"/>
      <c r="D91" s="167"/>
      <c r="E91" s="167"/>
      <c r="F91" s="270"/>
      <c r="G91" s="267"/>
      <c r="H91" s="267"/>
      <c r="I91" s="66" t="s">
        <v>174</v>
      </c>
      <c r="J91" s="73" t="str">
        <f>CONCATENATE(C89,I91)</f>
        <v>未来ｱｽﾘｰﾄ</v>
      </c>
      <c r="K91" s="490"/>
      <c r="L91" s="490"/>
      <c r="M91" s="490"/>
      <c r="N91" s="490"/>
      <c r="O91" s="490"/>
      <c r="P91" s="490"/>
      <c r="Q91" s="490"/>
      <c r="R91" s="490"/>
      <c r="S91" s="490"/>
      <c r="T91" s="490"/>
      <c r="U91" s="490"/>
      <c r="V91" s="490"/>
      <c r="W91" s="490"/>
      <c r="X91" s="490"/>
      <c r="Y91" s="490"/>
      <c r="Z91" s="490"/>
      <c r="AA91" s="490"/>
      <c r="AB91" s="490"/>
      <c r="AC91" s="490"/>
      <c r="AD91" s="490"/>
      <c r="AE91" s="490"/>
      <c r="AF91" s="490"/>
      <c r="AG91" s="490"/>
      <c r="AH91" s="490"/>
      <c r="AI91" s="490"/>
      <c r="AJ91" s="490"/>
      <c r="AK91" s="490"/>
      <c r="AL91" s="490"/>
      <c r="AM91" s="490"/>
      <c r="AN91" s="490"/>
      <c r="AP91" s="8">
        <v>23</v>
      </c>
      <c r="AQ91" s="86" t="str">
        <f>ﾊﾟﾜｰ!$L$1587</f>
        <v/>
      </c>
      <c r="AR91" s="86" t="str">
        <f>国ｽﾎﾟ!$L$1587</f>
        <v/>
      </c>
      <c r="AS91" s="86" t="str">
        <f>未来!$L$1587</f>
        <v/>
      </c>
    </row>
    <row r="92" spans="1:45">
      <c r="A92" s="1">
        <f t="shared" si="17"/>
        <v>0</v>
      </c>
      <c r="B92" s="264">
        <f t="shared" ref="B92" si="23">B89+1</f>
        <v>28</v>
      </c>
      <c r="C92" s="267"/>
      <c r="D92" s="167"/>
      <c r="E92" s="167"/>
      <c r="F92" s="270"/>
      <c r="G92" s="267"/>
      <c r="H92" s="267"/>
      <c r="I92" s="64" t="s">
        <v>172</v>
      </c>
      <c r="J92" s="71" t="str">
        <f>CONCATENATE(C92,I92)</f>
        <v>ﾊﾟﾜｰｱｯﾌﾟ</v>
      </c>
      <c r="K92" s="487"/>
      <c r="L92" s="487"/>
      <c r="M92" s="487"/>
      <c r="N92" s="487"/>
      <c r="O92" s="487"/>
      <c r="P92" s="487"/>
      <c r="Q92" s="487"/>
      <c r="R92" s="487"/>
      <c r="S92" s="487"/>
      <c r="T92" s="487"/>
      <c r="U92" s="487"/>
      <c r="V92" s="487"/>
      <c r="W92" s="487"/>
      <c r="X92" s="487"/>
      <c r="Y92" s="487"/>
      <c r="Z92" s="487"/>
      <c r="AA92" s="487"/>
      <c r="AB92" s="487"/>
      <c r="AC92" s="487"/>
      <c r="AD92" s="487"/>
      <c r="AE92" s="487"/>
      <c r="AF92" s="487"/>
      <c r="AG92" s="487"/>
      <c r="AH92" s="487"/>
      <c r="AI92" s="487"/>
      <c r="AJ92" s="487"/>
      <c r="AK92" s="487"/>
      <c r="AL92" s="487"/>
      <c r="AM92" s="487"/>
      <c r="AN92" s="487"/>
      <c r="AP92" s="8">
        <v>24</v>
      </c>
      <c r="AQ92" s="86" t="str">
        <f>ﾊﾟﾜｰ!$L$1589</f>
        <v/>
      </c>
      <c r="AR92" s="86" t="str">
        <f>国ｽﾎﾟ!$L$1589</f>
        <v/>
      </c>
      <c r="AS92" s="86" t="str">
        <f>未来!$L$1589</f>
        <v/>
      </c>
    </row>
    <row r="93" spans="1:45">
      <c r="A93" s="1">
        <f t="shared" si="17"/>
        <v>0</v>
      </c>
      <c r="B93" s="265"/>
      <c r="C93" s="267"/>
      <c r="D93" s="167"/>
      <c r="E93" s="167"/>
      <c r="F93" s="270"/>
      <c r="G93" s="267"/>
      <c r="H93" s="267"/>
      <c r="I93" s="65" t="s">
        <v>173</v>
      </c>
      <c r="J93" s="72" t="str">
        <f>CONCATENATE(C92,I93)</f>
        <v>中ﾌﾞﾛ/国ｽﾎﾟ</v>
      </c>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P93" s="8">
        <v>25</v>
      </c>
      <c r="AQ93" s="86" t="str">
        <f>ﾊﾟﾜｰ!$L$1591</f>
        <v/>
      </c>
      <c r="AR93" s="86" t="str">
        <f>国ｽﾎﾟ!$L$1591</f>
        <v/>
      </c>
      <c r="AS93" s="86" t="str">
        <f>未来!$L$1591</f>
        <v/>
      </c>
    </row>
    <row r="94" spans="1:45">
      <c r="A94" s="1">
        <f t="shared" si="17"/>
        <v>0</v>
      </c>
      <c r="B94" s="266"/>
      <c r="C94" s="267"/>
      <c r="D94" s="167"/>
      <c r="E94" s="167"/>
      <c r="F94" s="270"/>
      <c r="G94" s="267"/>
      <c r="H94" s="267"/>
      <c r="I94" s="66" t="s">
        <v>174</v>
      </c>
      <c r="J94" s="73" t="str">
        <f>CONCATENATE(C92,I94)</f>
        <v>未来ｱｽﾘｰﾄ</v>
      </c>
      <c r="K94" s="490"/>
      <c r="L94" s="490"/>
      <c r="M94" s="490"/>
      <c r="N94" s="490"/>
      <c r="O94" s="490"/>
      <c r="P94" s="490"/>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P94" s="8">
        <v>26</v>
      </c>
      <c r="AQ94" s="86" t="str">
        <f>ﾊﾟﾜｰ!$L$1593</f>
        <v/>
      </c>
      <c r="AR94" s="86" t="str">
        <f>国ｽﾎﾟ!$L$1593</f>
        <v/>
      </c>
      <c r="AS94" s="86" t="str">
        <f>未来!$L$1593</f>
        <v/>
      </c>
    </row>
    <row r="95" spans="1:45">
      <c r="A95" s="1">
        <f t="shared" si="17"/>
        <v>0</v>
      </c>
      <c r="B95" s="264">
        <f t="shared" ref="B95" si="24">B92+1</f>
        <v>29</v>
      </c>
      <c r="C95" s="267"/>
      <c r="D95" s="167"/>
      <c r="E95" s="167"/>
      <c r="F95" s="270"/>
      <c r="G95" s="267"/>
      <c r="H95" s="267"/>
      <c r="I95" s="64" t="s">
        <v>172</v>
      </c>
      <c r="J95" s="71" t="str">
        <f>CONCATENATE(C95,I95)</f>
        <v>ﾊﾟﾜｰｱｯﾌﾟ</v>
      </c>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P95" s="8">
        <v>27</v>
      </c>
      <c r="AQ95" s="86" t="str">
        <f>ﾊﾟﾜｰ!$L$1595</f>
        <v/>
      </c>
      <c r="AR95" s="86" t="str">
        <f>国ｽﾎﾟ!$L$1595</f>
        <v/>
      </c>
      <c r="AS95" s="86" t="str">
        <f>未来!$L$1595</f>
        <v/>
      </c>
    </row>
    <row r="96" spans="1:45">
      <c r="A96" s="1">
        <f t="shared" si="17"/>
        <v>0</v>
      </c>
      <c r="B96" s="265"/>
      <c r="C96" s="267"/>
      <c r="D96" s="167"/>
      <c r="E96" s="167"/>
      <c r="F96" s="270"/>
      <c r="G96" s="267"/>
      <c r="H96" s="267"/>
      <c r="I96" s="65" t="s">
        <v>173</v>
      </c>
      <c r="J96" s="72" t="str">
        <f>CONCATENATE(C95,I96)</f>
        <v>中ﾌﾞﾛ/国ｽﾎﾟ</v>
      </c>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P96" s="8">
        <v>28</v>
      </c>
      <c r="AQ96" s="86" t="str">
        <f>ﾊﾟﾜｰ!$L$1597</f>
        <v/>
      </c>
      <c r="AR96" s="86" t="str">
        <f>国ｽﾎﾟ!$L$1597</f>
        <v/>
      </c>
      <c r="AS96" s="86" t="str">
        <f>未来!$L$1597</f>
        <v/>
      </c>
    </row>
    <row r="97" spans="1:45">
      <c r="A97" s="1">
        <f t="shared" si="17"/>
        <v>0</v>
      </c>
      <c r="B97" s="266"/>
      <c r="C97" s="267"/>
      <c r="D97" s="167"/>
      <c r="E97" s="167"/>
      <c r="F97" s="270"/>
      <c r="G97" s="267"/>
      <c r="H97" s="267"/>
      <c r="I97" s="66" t="s">
        <v>174</v>
      </c>
      <c r="J97" s="73" t="str">
        <f>CONCATENATE(C95,I97)</f>
        <v>未来ｱｽﾘｰﾄ</v>
      </c>
      <c r="K97" s="490"/>
      <c r="L97" s="490"/>
      <c r="M97" s="490"/>
      <c r="N97" s="490"/>
      <c r="O97" s="490"/>
      <c r="P97" s="490"/>
      <c r="Q97" s="490"/>
      <c r="R97" s="490"/>
      <c r="S97" s="490"/>
      <c r="T97" s="490"/>
      <c r="U97" s="490"/>
      <c r="V97" s="490"/>
      <c r="W97" s="490"/>
      <c r="X97" s="490"/>
      <c r="Y97" s="490"/>
      <c r="Z97" s="490"/>
      <c r="AA97" s="490"/>
      <c r="AB97" s="490"/>
      <c r="AC97" s="490"/>
      <c r="AD97" s="490"/>
      <c r="AE97" s="490"/>
      <c r="AF97" s="490"/>
      <c r="AG97" s="490"/>
      <c r="AH97" s="490"/>
      <c r="AI97" s="490"/>
      <c r="AJ97" s="490"/>
      <c r="AK97" s="490"/>
      <c r="AL97" s="490"/>
      <c r="AM97" s="490"/>
      <c r="AN97" s="490"/>
      <c r="AP97" s="8">
        <v>29</v>
      </c>
      <c r="AQ97" s="86" t="str">
        <f>ﾊﾟﾜｰ!$L$1599</f>
        <v/>
      </c>
      <c r="AR97" s="86" t="str">
        <f>国ｽﾎﾟ!$L$1599</f>
        <v/>
      </c>
      <c r="AS97" s="86" t="str">
        <f>未来!$L$1599</f>
        <v/>
      </c>
    </row>
    <row r="98" spans="1:45">
      <c r="A98" s="1">
        <f t="shared" si="17"/>
        <v>0</v>
      </c>
      <c r="B98" s="264">
        <f t="shared" ref="B98" si="25">B95+1</f>
        <v>30</v>
      </c>
      <c r="C98" s="267"/>
      <c r="D98" s="167"/>
      <c r="E98" s="167"/>
      <c r="F98" s="270"/>
      <c r="G98" s="267"/>
      <c r="H98" s="267"/>
      <c r="I98" s="64" t="s">
        <v>172</v>
      </c>
      <c r="J98" s="71" t="str">
        <f>CONCATENATE(C98,I98)</f>
        <v>ﾊﾟﾜｰｱｯﾌﾟ</v>
      </c>
      <c r="K98" s="487"/>
      <c r="L98" s="487"/>
      <c r="M98" s="487"/>
      <c r="N98" s="487"/>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P98" s="10">
        <v>30</v>
      </c>
      <c r="AQ98" s="87" t="str">
        <f>ﾊﾟﾜｰ!$L$1601</f>
        <v/>
      </c>
      <c r="AR98" s="87" t="str">
        <f>国ｽﾎﾟ!$L$1601</f>
        <v/>
      </c>
      <c r="AS98" s="87" t="str">
        <f>未来!$L$1601</f>
        <v/>
      </c>
    </row>
    <row r="99" spans="1:45">
      <c r="A99" s="1">
        <f t="shared" si="17"/>
        <v>0</v>
      </c>
      <c r="B99" s="265"/>
      <c r="C99" s="267"/>
      <c r="D99" s="167"/>
      <c r="E99" s="167"/>
      <c r="F99" s="270"/>
      <c r="G99" s="267"/>
      <c r="H99" s="267"/>
      <c r="I99" s="65" t="s">
        <v>173</v>
      </c>
      <c r="J99" s="72" t="str">
        <f>CONCATENATE(C98,I99)</f>
        <v>中ﾌﾞﾛ/国ｽﾎﾟ</v>
      </c>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row>
    <row r="100" spans="1:45">
      <c r="A100" s="1">
        <f t="shared" si="17"/>
        <v>0</v>
      </c>
      <c r="B100" s="266"/>
      <c r="C100" s="267"/>
      <c r="D100" s="167"/>
      <c r="E100" s="167"/>
      <c r="F100" s="270"/>
      <c r="G100" s="267"/>
      <c r="H100" s="267"/>
      <c r="I100" s="66" t="s">
        <v>174</v>
      </c>
      <c r="J100" s="73" t="str">
        <f>CONCATENATE(C98,I100)</f>
        <v>未来ｱｽﾘｰﾄ</v>
      </c>
      <c r="K100" s="490"/>
      <c r="L100" s="490"/>
      <c r="M100" s="490"/>
      <c r="N100" s="490"/>
      <c r="O100" s="490"/>
      <c r="P100" s="490"/>
      <c r="Q100" s="490"/>
      <c r="R100" s="490"/>
      <c r="S100" s="490"/>
      <c r="T100" s="490"/>
      <c r="U100" s="490"/>
      <c r="V100" s="490"/>
      <c r="W100" s="490"/>
      <c r="X100" s="490"/>
      <c r="Y100" s="490"/>
      <c r="Z100" s="490"/>
      <c r="AA100" s="490"/>
      <c r="AB100" s="490"/>
      <c r="AC100" s="490"/>
      <c r="AD100" s="490"/>
      <c r="AE100" s="490"/>
      <c r="AF100" s="490"/>
      <c r="AG100" s="490"/>
      <c r="AH100" s="490"/>
      <c r="AI100" s="490"/>
      <c r="AJ100" s="490"/>
      <c r="AK100" s="490"/>
      <c r="AL100" s="490"/>
      <c r="AM100" s="490"/>
      <c r="AN100" s="490"/>
    </row>
    <row r="101" spans="1:45">
      <c r="A101" s="1">
        <f>A102</f>
        <v>0</v>
      </c>
      <c r="B101" s="273" t="s">
        <v>175</v>
      </c>
      <c r="C101" s="273"/>
      <c r="D101" s="273"/>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P101" s="3" t="s">
        <v>191</v>
      </c>
      <c r="AQ101" s="3" t="s">
        <v>172</v>
      </c>
      <c r="AR101" s="3" t="s">
        <v>173</v>
      </c>
      <c r="AS101" s="3" t="s">
        <v>174</v>
      </c>
    </row>
    <row r="102" spans="1:45" ht="14.4" customHeight="1">
      <c r="A102" s="1">
        <f>A103</f>
        <v>0</v>
      </c>
      <c r="B102" s="156" t="s">
        <v>166</v>
      </c>
      <c r="C102" s="156" t="s">
        <v>58</v>
      </c>
      <c r="D102" s="156" t="s">
        <v>176</v>
      </c>
      <c r="E102" s="271" t="s">
        <v>170</v>
      </c>
      <c r="F102" s="156" t="s">
        <v>168</v>
      </c>
      <c r="G102" s="272" t="s">
        <v>188</v>
      </c>
      <c r="H102" s="271" t="s">
        <v>190</v>
      </c>
      <c r="I102" s="156" t="s">
        <v>171</v>
      </c>
      <c r="J102" s="275" t="s">
        <v>187</v>
      </c>
      <c r="K102" s="156" t="s">
        <v>213</v>
      </c>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P102" s="6">
        <v>1</v>
      </c>
      <c r="AQ102" s="85" t="str">
        <f>ﾊﾟﾜｰ!$L$1543</f>
        <v/>
      </c>
      <c r="AR102" s="85" t="str">
        <f>国ｽﾎﾟ!$L$1543</f>
        <v/>
      </c>
      <c r="AS102" s="85" t="str">
        <f>未来!$L$1543</f>
        <v/>
      </c>
    </row>
    <row r="103" spans="1:45">
      <c r="A103" s="1">
        <f>A104</f>
        <v>0</v>
      </c>
      <c r="B103" s="156"/>
      <c r="C103" s="156"/>
      <c r="D103" s="156"/>
      <c r="E103" s="156"/>
      <c r="F103" s="156"/>
      <c r="G103" s="272"/>
      <c r="H103" s="156"/>
      <c r="I103" s="156"/>
      <c r="J103" s="276"/>
      <c r="K103" s="39">
        <v>1</v>
      </c>
      <c r="L103" s="39">
        <v>2</v>
      </c>
      <c r="M103" s="39">
        <v>3</v>
      </c>
      <c r="N103" s="39">
        <v>4</v>
      </c>
      <c r="O103" s="39">
        <v>5</v>
      </c>
      <c r="P103" s="39">
        <v>6</v>
      </c>
      <c r="Q103" s="39">
        <v>7</v>
      </c>
      <c r="R103" s="39">
        <v>8</v>
      </c>
      <c r="S103" s="39">
        <v>9</v>
      </c>
      <c r="T103" s="39">
        <v>10</v>
      </c>
      <c r="U103" s="39">
        <v>11</v>
      </c>
      <c r="V103" s="39">
        <v>12</v>
      </c>
      <c r="W103" s="39">
        <v>13</v>
      </c>
      <c r="X103" s="39">
        <v>14</v>
      </c>
      <c r="Y103" s="39">
        <v>15</v>
      </c>
      <c r="Z103" s="39">
        <v>16</v>
      </c>
      <c r="AA103" s="39">
        <v>17</v>
      </c>
      <c r="AB103" s="39">
        <v>18</v>
      </c>
      <c r="AC103" s="39">
        <v>19</v>
      </c>
      <c r="AD103" s="39">
        <v>20</v>
      </c>
      <c r="AE103" s="39">
        <v>21</v>
      </c>
      <c r="AF103" s="39">
        <v>22</v>
      </c>
      <c r="AG103" s="39">
        <v>23</v>
      </c>
      <c r="AH103" s="39">
        <v>24</v>
      </c>
      <c r="AI103" s="39">
        <v>25</v>
      </c>
      <c r="AJ103" s="39">
        <v>26</v>
      </c>
      <c r="AK103" s="39">
        <v>27</v>
      </c>
      <c r="AL103" s="39">
        <v>28</v>
      </c>
      <c r="AM103" s="39">
        <v>29</v>
      </c>
      <c r="AN103" s="39">
        <v>30</v>
      </c>
      <c r="AP103" s="8">
        <v>2</v>
      </c>
      <c r="AQ103" s="86" t="str">
        <f>ﾊﾟﾜｰ!$L$1545</f>
        <v/>
      </c>
      <c r="AR103" s="86" t="str">
        <f>国ｽﾎﾟ!$L$1545</f>
        <v/>
      </c>
      <c r="AS103" s="86" t="str">
        <f>未来!$L$1545</f>
        <v/>
      </c>
    </row>
    <row r="104" spans="1:45">
      <c r="A104" s="1">
        <f>IF(D104="",0,1)</f>
        <v>0</v>
      </c>
      <c r="B104" s="264">
        <f t="shared" ref="B104" si="26">B98+1</f>
        <v>31</v>
      </c>
      <c r="C104" s="267"/>
      <c r="D104" s="167"/>
      <c r="E104" s="167"/>
      <c r="F104" s="270"/>
      <c r="G104" s="267"/>
      <c r="H104" s="267"/>
      <c r="I104" s="64" t="s">
        <v>172</v>
      </c>
      <c r="J104" s="71" t="str">
        <f>CONCATENATE(C104,I104)</f>
        <v>ﾊﾟﾜｰｱｯﾌﾟ</v>
      </c>
      <c r="K104" s="487"/>
      <c r="L104" s="487"/>
      <c r="M104" s="487"/>
      <c r="N104" s="487"/>
      <c r="O104" s="487"/>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P104" s="8">
        <v>3</v>
      </c>
      <c r="AQ104" s="86" t="str">
        <f>ﾊﾟﾜｰ!$L$1547</f>
        <v/>
      </c>
      <c r="AR104" s="86" t="str">
        <f>国ｽﾎﾟ!$L$1547</f>
        <v/>
      </c>
      <c r="AS104" s="86" t="str">
        <f>未来!$L$1547</f>
        <v/>
      </c>
    </row>
    <row r="105" spans="1:45">
      <c r="A105" s="1">
        <f>A104</f>
        <v>0</v>
      </c>
      <c r="B105" s="265"/>
      <c r="C105" s="267"/>
      <c r="D105" s="167"/>
      <c r="E105" s="167"/>
      <c r="F105" s="270"/>
      <c r="G105" s="267"/>
      <c r="H105" s="267"/>
      <c r="I105" s="65" t="s">
        <v>173</v>
      </c>
      <c r="J105" s="72" t="str">
        <f>CONCATENATE(C104,I105)</f>
        <v>中ﾌﾞﾛ/国ｽﾎﾟ</v>
      </c>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P105" s="8">
        <v>4</v>
      </c>
      <c r="AQ105" s="86" t="str">
        <f>ﾊﾟﾜｰ!$L$1549</f>
        <v/>
      </c>
      <c r="AR105" s="86" t="str">
        <f>国ｽﾎﾟ!$L$1549</f>
        <v/>
      </c>
      <c r="AS105" s="86" t="str">
        <f>未来!$L$1549</f>
        <v/>
      </c>
    </row>
    <row r="106" spans="1:45">
      <c r="A106" s="1">
        <f t="shared" ref="A106:A133" si="27">A105</f>
        <v>0</v>
      </c>
      <c r="B106" s="266"/>
      <c r="C106" s="267"/>
      <c r="D106" s="167"/>
      <c r="E106" s="167"/>
      <c r="F106" s="270"/>
      <c r="G106" s="267"/>
      <c r="H106" s="267"/>
      <c r="I106" s="66" t="s">
        <v>174</v>
      </c>
      <c r="J106" s="73" t="str">
        <f>CONCATENATE(C104,I106)</f>
        <v>未来ｱｽﾘｰﾄ</v>
      </c>
      <c r="K106" s="490"/>
      <c r="L106" s="490"/>
      <c r="M106" s="490"/>
      <c r="N106" s="490"/>
      <c r="O106" s="490"/>
      <c r="P106" s="490"/>
      <c r="Q106" s="490"/>
      <c r="R106" s="490"/>
      <c r="S106" s="490"/>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P106" s="8">
        <v>5</v>
      </c>
      <c r="AQ106" s="86" t="str">
        <f>ﾊﾟﾜｰ!$L$1551</f>
        <v/>
      </c>
      <c r="AR106" s="86" t="str">
        <f>国ｽﾎﾟ!$L$1551</f>
        <v/>
      </c>
      <c r="AS106" s="86" t="str">
        <f>未来!$L$1551</f>
        <v/>
      </c>
    </row>
    <row r="107" spans="1:45">
      <c r="A107" s="1">
        <f t="shared" si="27"/>
        <v>0</v>
      </c>
      <c r="B107" s="264">
        <f t="shared" ref="B107" si="28">B104+1</f>
        <v>32</v>
      </c>
      <c r="C107" s="267"/>
      <c r="D107" s="167"/>
      <c r="E107" s="167"/>
      <c r="F107" s="270"/>
      <c r="G107" s="267"/>
      <c r="H107" s="267"/>
      <c r="I107" s="64" t="s">
        <v>172</v>
      </c>
      <c r="J107" s="71" t="str">
        <f>CONCATENATE(C107,I107)</f>
        <v>ﾊﾟﾜｰｱｯﾌﾟ</v>
      </c>
      <c r="K107" s="487"/>
      <c r="L107" s="487"/>
      <c r="M107" s="487"/>
      <c r="N107" s="487"/>
      <c r="O107" s="487"/>
      <c r="P107" s="487"/>
      <c r="Q107" s="487"/>
      <c r="R107" s="487"/>
      <c r="S107" s="487"/>
      <c r="T107" s="487"/>
      <c r="U107" s="487"/>
      <c r="V107" s="487"/>
      <c r="W107" s="487"/>
      <c r="X107" s="487"/>
      <c r="Y107" s="487"/>
      <c r="Z107" s="487"/>
      <c r="AA107" s="487"/>
      <c r="AB107" s="487"/>
      <c r="AC107" s="487"/>
      <c r="AD107" s="487"/>
      <c r="AE107" s="487"/>
      <c r="AF107" s="487"/>
      <c r="AG107" s="487"/>
      <c r="AH107" s="487"/>
      <c r="AI107" s="487"/>
      <c r="AJ107" s="487"/>
      <c r="AK107" s="487"/>
      <c r="AL107" s="487"/>
      <c r="AM107" s="487"/>
      <c r="AN107" s="487"/>
      <c r="AP107" s="8">
        <v>6</v>
      </c>
      <c r="AQ107" s="86" t="str">
        <f>ﾊﾟﾜｰ!$L$1553</f>
        <v/>
      </c>
      <c r="AR107" s="86" t="str">
        <f>国ｽﾎﾟ!$L$1553</f>
        <v/>
      </c>
      <c r="AS107" s="86" t="str">
        <f>未来!$L$1553</f>
        <v/>
      </c>
    </row>
    <row r="108" spans="1:45">
      <c r="A108" s="1">
        <f t="shared" si="27"/>
        <v>0</v>
      </c>
      <c r="B108" s="265"/>
      <c r="C108" s="267"/>
      <c r="D108" s="167"/>
      <c r="E108" s="167"/>
      <c r="F108" s="270"/>
      <c r="G108" s="267"/>
      <c r="H108" s="267"/>
      <c r="I108" s="65" t="s">
        <v>173</v>
      </c>
      <c r="J108" s="72" t="str">
        <f>CONCATENATE(C107,I108)</f>
        <v>中ﾌﾞﾛ/国ｽﾎﾟ</v>
      </c>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c r="AM108" s="488"/>
      <c r="AN108" s="488"/>
      <c r="AP108" s="8">
        <v>7</v>
      </c>
      <c r="AQ108" s="86" t="str">
        <f>ﾊﾟﾜｰ!$L$1555</f>
        <v/>
      </c>
      <c r="AR108" s="86" t="str">
        <f>国ｽﾎﾟ!$L$1555</f>
        <v/>
      </c>
      <c r="AS108" s="86" t="str">
        <f>未来!$L$1555</f>
        <v/>
      </c>
    </row>
    <row r="109" spans="1:45">
      <c r="A109" s="1">
        <f t="shared" si="27"/>
        <v>0</v>
      </c>
      <c r="B109" s="266"/>
      <c r="C109" s="267"/>
      <c r="D109" s="167"/>
      <c r="E109" s="167"/>
      <c r="F109" s="270"/>
      <c r="G109" s="267"/>
      <c r="H109" s="267"/>
      <c r="I109" s="66" t="s">
        <v>174</v>
      </c>
      <c r="J109" s="73" t="str">
        <f>CONCATENATE(C107,I109)</f>
        <v>未来ｱｽﾘｰﾄ</v>
      </c>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P109" s="8">
        <v>8</v>
      </c>
      <c r="AQ109" s="86" t="str">
        <f>ﾊﾟﾜｰ!$L$1557</f>
        <v/>
      </c>
      <c r="AR109" s="86" t="str">
        <f>国ｽﾎﾟ!$L$1557</f>
        <v/>
      </c>
      <c r="AS109" s="86" t="str">
        <f>未来!$L$1557</f>
        <v/>
      </c>
    </row>
    <row r="110" spans="1:45">
      <c r="A110" s="1">
        <f t="shared" si="27"/>
        <v>0</v>
      </c>
      <c r="B110" s="264">
        <f t="shared" ref="B110" si="29">B107+1</f>
        <v>33</v>
      </c>
      <c r="C110" s="267"/>
      <c r="D110" s="167"/>
      <c r="E110" s="167"/>
      <c r="F110" s="270"/>
      <c r="G110" s="267"/>
      <c r="H110" s="267"/>
      <c r="I110" s="64" t="s">
        <v>172</v>
      </c>
      <c r="J110" s="71" t="str">
        <f>CONCATENATE(C110,I110)</f>
        <v>ﾊﾟﾜｰｱｯﾌﾟ</v>
      </c>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P110" s="8">
        <v>9</v>
      </c>
      <c r="AQ110" s="86" t="str">
        <f>ﾊﾟﾜｰ!$L$1559</f>
        <v/>
      </c>
      <c r="AR110" s="86" t="str">
        <f>国ｽﾎﾟ!$L$1559</f>
        <v/>
      </c>
      <c r="AS110" s="86" t="str">
        <f>未来!$L$1559</f>
        <v/>
      </c>
    </row>
    <row r="111" spans="1:45">
      <c r="A111" s="1">
        <f t="shared" si="27"/>
        <v>0</v>
      </c>
      <c r="B111" s="265"/>
      <c r="C111" s="267"/>
      <c r="D111" s="167"/>
      <c r="E111" s="167"/>
      <c r="F111" s="270"/>
      <c r="G111" s="267"/>
      <c r="H111" s="267"/>
      <c r="I111" s="65" t="s">
        <v>173</v>
      </c>
      <c r="J111" s="72" t="str">
        <f>CONCATENATE(C110,I111)</f>
        <v>中ﾌﾞﾛ/国ｽﾎﾟ</v>
      </c>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P111" s="8">
        <v>10</v>
      </c>
      <c r="AQ111" s="86" t="str">
        <f>ﾊﾟﾜｰ!$L$1561</f>
        <v/>
      </c>
      <c r="AR111" s="86" t="str">
        <f>国ｽﾎﾟ!$L$1561</f>
        <v/>
      </c>
      <c r="AS111" s="86" t="str">
        <f>未来!$L$1561</f>
        <v/>
      </c>
    </row>
    <row r="112" spans="1:45">
      <c r="A112" s="1">
        <f t="shared" si="27"/>
        <v>0</v>
      </c>
      <c r="B112" s="266"/>
      <c r="C112" s="267"/>
      <c r="D112" s="167"/>
      <c r="E112" s="167"/>
      <c r="F112" s="270"/>
      <c r="G112" s="267"/>
      <c r="H112" s="267"/>
      <c r="I112" s="66" t="s">
        <v>174</v>
      </c>
      <c r="J112" s="73" t="str">
        <f>CONCATENATE(C110,I112)</f>
        <v>未来ｱｽﾘｰﾄ</v>
      </c>
      <c r="K112" s="490"/>
      <c r="L112" s="490"/>
      <c r="M112" s="490"/>
      <c r="N112" s="490"/>
      <c r="O112" s="490"/>
      <c r="P112" s="490"/>
      <c r="Q112" s="490"/>
      <c r="R112" s="490"/>
      <c r="S112" s="490"/>
      <c r="T112" s="490"/>
      <c r="U112" s="490"/>
      <c r="V112" s="490"/>
      <c r="W112" s="490"/>
      <c r="X112" s="490"/>
      <c r="Y112" s="490"/>
      <c r="Z112" s="490"/>
      <c r="AA112" s="490"/>
      <c r="AB112" s="490"/>
      <c r="AC112" s="490"/>
      <c r="AD112" s="490"/>
      <c r="AE112" s="490"/>
      <c r="AF112" s="490"/>
      <c r="AG112" s="490"/>
      <c r="AH112" s="490"/>
      <c r="AI112" s="490"/>
      <c r="AJ112" s="490"/>
      <c r="AK112" s="490"/>
      <c r="AL112" s="490"/>
      <c r="AM112" s="490"/>
      <c r="AN112" s="490"/>
      <c r="AP112" s="8">
        <v>11</v>
      </c>
      <c r="AQ112" s="86" t="str">
        <f>ﾊﾟﾜｰ!$L$1563</f>
        <v/>
      </c>
      <c r="AR112" s="86" t="str">
        <f>国ｽﾎﾟ!$L$1563</f>
        <v/>
      </c>
      <c r="AS112" s="86" t="str">
        <f>未来!$L$1563</f>
        <v/>
      </c>
    </row>
    <row r="113" spans="1:45">
      <c r="A113" s="1">
        <f t="shared" si="27"/>
        <v>0</v>
      </c>
      <c r="B113" s="264">
        <f>B110+1</f>
        <v>34</v>
      </c>
      <c r="C113" s="267"/>
      <c r="D113" s="167"/>
      <c r="E113" s="167"/>
      <c r="F113" s="270"/>
      <c r="G113" s="267"/>
      <c r="H113" s="267"/>
      <c r="I113" s="64" t="s">
        <v>172</v>
      </c>
      <c r="J113" s="71" t="str">
        <f>CONCATENATE(C113,I113)</f>
        <v>ﾊﾟﾜｰｱｯﾌﾟ</v>
      </c>
      <c r="K113" s="487"/>
      <c r="L113" s="487"/>
      <c r="M113" s="487"/>
      <c r="N113" s="487"/>
      <c r="O113" s="487"/>
      <c r="P113" s="487"/>
      <c r="Q113" s="487"/>
      <c r="R113" s="487"/>
      <c r="S113" s="487"/>
      <c r="T113" s="487"/>
      <c r="U113" s="487"/>
      <c r="V113" s="487"/>
      <c r="W113" s="487"/>
      <c r="X113" s="487"/>
      <c r="Y113" s="487"/>
      <c r="Z113" s="487"/>
      <c r="AA113" s="487"/>
      <c r="AB113" s="487"/>
      <c r="AC113" s="487"/>
      <c r="AD113" s="487"/>
      <c r="AE113" s="487"/>
      <c r="AF113" s="487"/>
      <c r="AG113" s="487"/>
      <c r="AH113" s="487"/>
      <c r="AI113" s="487"/>
      <c r="AJ113" s="487"/>
      <c r="AK113" s="487"/>
      <c r="AL113" s="487"/>
      <c r="AM113" s="487"/>
      <c r="AN113" s="487"/>
      <c r="AP113" s="8">
        <v>12</v>
      </c>
      <c r="AQ113" s="86" t="str">
        <f>ﾊﾟﾜｰ!$L$1565</f>
        <v/>
      </c>
      <c r="AR113" s="86" t="str">
        <f>国ｽﾎﾟ!$L$1565</f>
        <v/>
      </c>
      <c r="AS113" s="86" t="str">
        <f>未来!$L$1565</f>
        <v/>
      </c>
    </row>
    <row r="114" spans="1:45">
      <c r="A114" s="1">
        <f t="shared" si="27"/>
        <v>0</v>
      </c>
      <c r="B114" s="265"/>
      <c r="C114" s="267"/>
      <c r="D114" s="167"/>
      <c r="E114" s="167"/>
      <c r="F114" s="270"/>
      <c r="G114" s="267"/>
      <c r="H114" s="267"/>
      <c r="I114" s="65" t="s">
        <v>173</v>
      </c>
      <c r="J114" s="72" t="str">
        <f>CONCATENATE(C113,I114)</f>
        <v>中ﾌﾞﾛ/国ｽﾎﾟ</v>
      </c>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P114" s="8">
        <v>13</v>
      </c>
      <c r="AQ114" s="86" t="str">
        <f>ﾊﾟﾜｰ!$L$1567</f>
        <v/>
      </c>
      <c r="AR114" s="86" t="str">
        <f>国ｽﾎﾟ!$L$1567</f>
        <v/>
      </c>
      <c r="AS114" s="86" t="str">
        <f>未来!$L$1567</f>
        <v/>
      </c>
    </row>
    <row r="115" spans="1:45">
      <c r="A115" s="1">
        <f t="shared" si="27"/>
        <v>0</v>
      </c>
      <c r="B115" s="266"/>
      <c r="C115" s="267"/>
      <c r="D115" s="167"/>
      <c r="E115" s="167"/>
      <c r="F115" s="270"/>
      <c r="G115" s="267"/>
      <c r="H115" s="267"/>
      <c r="I115" s="66" t="s">
        <v>174</v>
      </c>
      <c r="J115" s="73" t="str">
        <f>CONCATENATE(C113,I115)</f>
        <v>未来ｱｽﾘｰﾄ</v>
      </c>
      <c r="K115" s="490"/>
      <c r="L115" s="490"/>
      <c r="M115" s="490"/>
      <c r="N115" s="490"/>
      <c r="O115" s="490"/>
      <c r="P115" s="490"/>
      <c r="Q115" s="490"/>
      <c r="R115" s="490"/>
      <c r="S115" s="490"/>
      <c r="T115" s="490"/>
      <c r="U115" s="490"/>
      <c r="V115" s="490"/>
      <c r="W115" s="490"/>
      <c r="X115" s="490"/>
      <c r="Y115" s="490"/>
      <c r="Z115" s="490"/>
      <c r="AA115" s="490"/>
      <c r="AB115" s="490"/>
      <c r="AC115" s="490"/>
      <c r="AD115" s="490"/>
      <c r="AE115" s="490"/>
      <c r="AF115" s="490"/>
      <c r="AG115" s="490"/>
      <c r="AH115" s="490"/>
      <c r="AI115" s="490"/>
      <c r="AJ115" s="490"/>
      <c r="AK115" s="490"/>
      <c r="AL115" s="490"/>
      <c r="AM115" s="490"/>
      <c r="AN115" s="490"/>
      <c r="AP115" s="8">
        <v>14</v>
      </c>
      <c r="AQ115" s="86" t="str">
        <f>ﾊﾟﾜｰ!$L$1569</f>
        <v/>
      </c>
      <c r="AR115" s="86" t="str">
        <f>国ｽﾎﾟ!$L$1569</f>
        <v/>
      </c>
      <c r="AS115" s="86" t="str">
        <f>未来!$L$1569</f>
        <v/>
      </c>
    </row>
    <row r="116" spans="1:45">
      <c r="A116" s="1">
        <f t="shared" si="27"/>
        <v>0</v>
      </c>
      <c r="B116" s="264">
        <f t="shared" ref="B116" si="30">B113+1</f>
        <v>35</v>
      </c>
      <c r="C116" s="267"/>
      <c r="D116" s="167"/>
      <c r="E116" s="167"/>
      <c r="F116" s="270"/>
      <c r="G116" s="267"/>
      <c r="H116" s="267"/>
      <c r="I116" s="64" t="s">
        <v>172</v>
      </c>
      <c r="J116" s="71" t="str">
        <f>CONCATENATE(C116,I116)</f>
        <v>ﾊﾟﾜｰｱｯﾌﾟ</v>
      </c>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P116" s="8">
        <v>15</v>
      </c>
      <c r="AQ116" s="86" t="str">
        <f>ﾊﾟﾜｰ!$L$1571</f>
        <v/>
      </c>
      <c r="AR116" s="86" t="str">
        <f>国ｽﾎﾟ!$L$1571</f>
        <v/>
      </c>
      <c r="AS116" s="86" t="str">
        <f>未来!$L$1571</f>
        <v/>
      </c>
    </row>
    <row r="117" spans="1:45">
      <c r="A117" s="1">
        <f t="shared" si="27"/>
        <v>0</v>
      </c>
      <c r="B117" s="265"/>
      <c r="C117" s="267"/>
      <c r="D117" s="167"/>
      <c r="E117" s="167"/>
      <c r="F117" s="270"/>
      <c r="G117" s="267"/>
      <c r="H117" s="267"/>
      <c r="I117" s="65" t="s">
        <v>173</v>
      </c>
      <c r="J117" s="72" t="str">
        <f>CONCATENATE(C116,I117)</f>
        <v>中ﾌﾞﾛ/国ｽﾎﾟ</v>
      </c>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P117" s="8">
        <v>16</v>
      </c>
      <c r="AQ117" s="86" t="str">
        <f>ﾊﾟﾜｰ!$L$1573</f>
        <v/>
      </c>
      <c r="AR117" s="86" t="str">
        <f>国ｽﾎﾟ!$L$1573</f>
        <v/>
      </c>
      <c r="AS117" s="86" t="str">
        <f>未来!$L$1573</f>
        <v/>
      </c>
    </row>
    <row r="118" spans="1:45">
      <c r="A118" s="1">
        <f t="shared" si="27"/>
        <v>0</v>
      </c>
      <c r="B118" s="266"/>
      <c r="C118" s="267"/>
      <c r="D118" s="167"/>
      <c r="E118" s="167"/>
      <c r="F118" s="270"/>
      <c r="G118" s="267"/>
      <c r="H118" s="267"/>
      <c r="I118" s="66" t="s">
        <v>174</v>
      </c>
      <c r="J118" s="73" t="str">
        <f>CONCATENATE(C116,I118)</f>
        <v>未来ｱｽﾘｰﾄ</v>
      </c>
      <c r="K118" s="490"/>
      <c r="L118" s="490"/>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P118" s="8">
        <v>17</v>
      </c>
      <c r="AQ118" s="86" t="str">
        <f>ﾊﾟﾜｰ!$L$1575</f>
        <v/>
      </c>
      <c r="AR118" s="86" t="str">
        <f>国ｽﾎﾟ!$L$1575</f>
        <v/>
      </c>
      <c r="AS118" s="86" t="str">
        <f>未来!$L$1575</f>
        <v/>
      </c>
    </row>
    <row r="119" spans="1:45">
      <c r="A119" s="1">
        <f t="shared" si="27"/>
        <v>0</v>
      </c>
      <c r="B119" s="264">
        <f t="shared" ref="B119" si="31">B116+1</f>
        <v>36</v>
      </c>
      <c r="C119" s="267"/>
      <c r="D119" s="167"/>
      <c r="E119" s="167"/>
      <c r="F119" s="270"/>
      <c r="G119" s="267"/>
      <c r="H119" s="267"/>
      <c r="I119" s="64" t="s">
        <v>172</v>
      </c>
      <c r="J119" s="71" t="str">
        <f>CONCATENATE(C119,I119)</f>
        <v>ﾊﾟﾜｰｱｯﾌﾟ</v>
      </c>
      <c r="K119" s="487"/>
      <c r="L119" s="487"/>
      <c r="M119" s="487"/>
      <c r="N119" s="487"/>
      <c r="O119" s="487"/>
      <c r="P119" s="487"/>
      <c r="Q119" s="487"/>
      <c r="R119" s="487"/>
      <c r="S119" s="487"/>
      <c r="T119" s="487"/>
      <c r="U119" s="487"/>
      <c r="V119" s="487"/>
      <c r="W119" s="487"/>
      <c r="X119" s="487"/>
      <c r="Y119" s="487"/>
      <c r="Z119" s="487"/>
      <c r="AA119" s="487"/>
      <c r="AB119" s="487"/>
      <c r="AC119" s="487"/>
      <c r="AD119" s="487"/>
      <c r="AE119" s="487"/>
      <c r="AF119" s="487"/>
      <c r="AG119" s="487"/>
      <c r="AH119" s="487"/>
      <c r="AI119" s="487"/>
      <c r="AJ119" s="487"/>
      <c r="AK119" s="487"/>
      <c r="AL119" s="487"/>
      <c r="AM119" s="487"/>
      <c r="AN119" s="487"/>
      <c r="AP119" s="8">
        <v>18</v>
      </c>
      <c r="AQ119" s="86" t="str">
        <f>ﾊﾟﾜｰ!$L$1577</f>
        <v/>
      </c>
      <c r="AR119" s="86" t="str">
        <f>国ｽﾎﾟ!$L$1577</f>
        <v/>
      </c>
      <c r="AS119" s="86" t="str">
        <f>未来!$L$1577</f>
        <v/>
      </c>
    </row>
    <row r="120" spans="1:45">
      <c r="A120" s="1">
        <f t="shared" si="27"/>
        <v>0</v>
      </c>
      <c r="B120" s="265"/>
      <c r="C120" s="267"/>
      <c r="D120" s="167"/>
      <c r="E120" s="167"/>
      <c r="F120" s="270"/>
      <c r="G120" s="267"/>
      <c r="H120" s="267"/>
      <c r="I120" s="65" t="s">
        <v>173</v>
      </c>
      <c r="J120" s="72" t="str">
        <f>CONCATENATE(C119,I120)</f>
        <v>中ﾌﾞﾛ/国ｽﾎﾟ</v>
      </c>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8"/>
      <c r="AL120" s="488"/>
      <c r="AM120" s="488"/>
      <c r="AN120" s="488"/>
      <c r="AP120" s="8">
        <v>19</v>
      </c>
      <c r="AQ120" s="86" t="str">
        <f>ﾊﾟﾜｰ!$L$1579</f>
        <v/>
      </c>
      <c r="AR120" s="86" t="str">
        <f>国ｽﾎﾟ!$L$1579</f>
        <v/>
      </c>
      <c r="AS120" s="86" t="str">
        <f>未来!$L$1579</f>
        <v/>
      </c>
    </row>
    <row r="121" spans="1:45">
      <c r="A121" s="1">
        <f t="shared" si="27"/>
        <v>0</v>
      </c>
      <c r="B121" s="266"/>
      <c r="C121" s="267"/>
      <c r="D121" s="167"/>
      <c r="E121" s="167"/>
      <c r="F121" s="270"/>
      <c r="G121" s="267"/>
      <c r="H121" s="267"/>
      <c r="I121" s="66" t="s">
        <v>174</v>
      </c>
      <c r="J121" s="73" t="str">
        <f>CONCATENATE(C119,I121)</f>
        <v>未来ｱｽﾘｰﾄ</v>
      </c>
      <c r="K121" s="490"/>
      <c r="L121" s="490"/>
      <c r="M121" s="490"/>
      <c r="N121" s="490"/>
      <c r="O121" s="490"/>
      <c r="P121" s="490"/>
      <c r="Q121" s="490"/>
      <c r="R121" s="490"/>
      <c r="S121" s="490"/>
      <c r="T121" s="490"/>
      <c r="U121" s="490"/>
      <c r="V121" s="490"/>
      <c r="W121" s="490"/>
      <c r="X121" s="490"/>
      <c r="Y121" s="490"/>
      <c r="Z121" s="490"/>
      <c r="AA121" s="490"/>
      <c r="AB121" s="490"/>
      <c r="AC121" s="490"/>
      <c r="AD121" s="490"/>
      <c r="AE121" s="490"/>
      <c r="AF121" s="490"/>
      <c r="AG121" s="490"/>
      <c r="AH121" s="490"/>
      <c r="AI121" s="490"/>
      <c r="AJ121" s="490"/>
      <c r="AK121" s="490"/>
      <c r="AL121" s="490"/>
      <c r="AM121" s="490"/>
      <c r="AN121" s="490"/>
      <c r="AP121" s="8">
        <v>20</v>
      </c>
      <c r="AQ121" s="86" t="str">
        <f>ﾊﾟﾜｰ!$L$1581</f>
        <v/>
      </c>
      <c r="AR121" s="86" t="str">
        <f>国ｽﾎﾟ!$L$1581</f>
        <v/>
      </c>
      <c r="AS121" s="86" t="str">
        <f>未来!$L$1581</f>
        <v/>
      </c>
    </row>
    <row r="122" spans="1:45">
      <c r="A122" s="1">
        <f t="shared" si="27"/>
        <v>0</v>
      </c>
      <c r="B122" s="264">
        <f t="shared" ref="B122" si="32">B119+1</f>
        <v>37</v>
      </c>
      <c r="C122" s="267"/>
      <c r="D122" s="167"/>
      <c r="E122" s="167"/>
      <c r="F122" s="270"/>
      <c r="G122" s="267"/>
      <c r="H122" s="267"/>
      <c r="I122" s="64" t="s">
        <v>172</v>
      </c>
      <c r="J122" s="71" t="str">
        <f>CONCATENATE(C122,I122)</f>
        <v>ﾊﾟﾜｰｱｯﾌﾟ</v>
      </c>
      <c r="K122" s="487"/>
      <c r="L122" s="487"/>
      <c r="M122" s="487"/>
      <c r="N122" s="487"/>
      <c r="O122" s="487"/>
      <c r="P122" s="487"/>
      <c r="Q122" s="487"/>
      <c r="R122" s="487"/>
      <c r="S122" s="487"/>
      <c r="T122" s="487"/>
      <c r="U122" s="487"/>
      <c r="V122" s="487"/>
      <c r="W122" s="487"/>
      <c r="X122" s="487"/>
      <c r="Y122" s="487"/>
      <c r="Z122" s="487"/>
      <c r="AA122" s="487"/>
      <c r="AB122" s="487"/>
      <c r="AC122" s="487"/>
      <c r="AD122" s="487"/>
      <c r="AE122" s="487"/>
      <c r="AF122" s="487"/>
      <c r="AG122" s="487"/>
      <c r="AH122" s="487"/>
      <c r="AI122" s="487"/>
      <c r="AJ122" s="487"/>
      <c r="AK122" s="487"/>
      <c r="AL122" s="487"/>
      <c r="AM122" s="487"/>
      <c r="AN122" s="487"/>
      <c r="AP122" s="8">
        <v>21</v>
      </c>
      <c r="AQ122" s="86" t="str">
        <f>ﾊﾟﾜｰ!$L$1583</f>
        <v/>
      </c>
      <c r="AR122" s="86" t="str">
        <f>国ｽﾎﾟ!$L$1583</f>
        <v/>
      </c>
      <c r="AS122" s="86" t="str">
        <f>未来!$L$1583</f>
        <v/>
      </c>
    </row>
    <row r="123" spans="1:45">
      <c r="A123" s="1">
        <f t="shared" si="27"/>
        <v>0</v>
      </c>
      <c r="B123" s="265"/>
      <c r="C123" s="267"/>
      <c r="D123" s="167"/>
      <c r="E123" s="167"/>
      <c r="F123" s="270"/>
      <c r="G123" s="267"/>
      <c r="H123" s="267"/>
      <c r="I123" s="65" t="s">
        <v>173</v>
      </c>
      <c r="J123" s="72" t="str">
        <f>CONCATENATE(C122,I123)</f>
        <v>中ﾌﾞﾛ/国ｽﾎﾟ</v>
      </c>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c r="AK123" s="488"/>
      <c r="AL123" s="488"/>
      <c r="AM123" s="488"/>
      <c r="AN123" s="488"/>
      <c r="AP123" s="8">
        <v>22</v>
      </c>
      <c r="AQ123" s="86" t="str">
        <f>ﾊﾟﾜｰ!$L$1585</f>
        <v/>
      </c>
      <c r="AR123" s="86" t="str">
        <f>国ｽﾎﾟ!$L$1585</f>
        <v/>
      </c>
      <c r="AS123" s="86" t="str">
        <f>未来!$L$1585</f>
        <v/>
      </c>
    </row>
    <row r="124" spans="1:45">
      <c r="A124" s="1">
        <f t="shared" si="27"/>
        <v>0</v>
      </c>
      <c r="B124" s="266"/>
      <c r="C124" s="267"/>
      <c r="D124" s="167"/>
      <c r="E124" s="167"/>
      <c r="F124" s="270"/>
      <c r="G124" s="267"/>
      <c r="H124" s="267"/>
      <c r="I124" s="66" t="s">
        <v>174</v>
      </c>
      <c r="J124" s="73" t="str">
        <f>CONCATENATE(C122,I124)</f>
        <v>未来ｱｽﾘｰﾄ</v>
      </c>
      <c r="K124" s="490"/>
      <c r="L124" s="490"/>
      <c r="M124" s="490"/>
      <c r="N124" s="490"/>
      <c r="O124" s="490"/>
      <c r="P124" s="490"/>
      <c r="Q124" s="490"/>
      <c r="R124" s="490"/>
      <c r="S124" s="490"/>
      <c r="T124" s="490"/>
      <c r="U124" s="490"/>
      <c r="V124" s="490"/>
      <c r="W124" s="490"/>
      <c r="X124" s="490"/>
      <c r="Y124" s="490"/>
      <c r="Z124" s="490"/>
      <c r="AA124" s="490"/>
      <c r="AB124" s="490"/>
      <c r="AC124" s="490"/>
      <c r="AD124" s="490"/>
      <c r="AE124" s="490"/>
      <c r="AF124" s="490"/>
      <c r="AG124" s="490"/>
      <c r="AH124" s="490"/>
      <c r="AI124" s="490"/>
      <c r="AJ124" s="490"/>
      <c r="AK124" s="490"/>
      <c r="AL124" s="490"/>
      <c r="AM124" s="490"/>
      <c r="AN124" s="490"/>
      <c r="AP124" s="8">
        <v>23</v>
      </c>
      <c r="AQ124" s="86" t="str">
        <f>ﾊﾟﾜｰ!$L$1587</f>
        <v/>
      </c>
      <c r="AR124" s="86" t="str">
        <f>国ｽﾎﾟ!$L$1587</f>
        <v/>
      </c>
      <c r="AS124" s="86" t="str">
        <f>未来!$L$1587</f>
        <v/>
      </c>
    </row>
    <row r="125" spans="1:45">
      <c r="A125" s="1">
        <f t="shared" si="27"/>
        <v>0</v>
      </c>
      <c r="B125" s="264">
        <f t="shared" ref="B125" si="33">B122+1</f>
        <v>38</v>
      </c>
      <c r="C125" s="267"/>
      <c r="D125" s="167"/>
      <c r="E125" s="167"/>
      <c r="F125" s="270"/>
      <c r="G125" s="267"/>
      <c r="H125" s="267"/>
      <c r="I125" s="64" t="s">
        <v>172</v>
      </c>
      <c r="J125" s="71" t="str">
        <f>CONCATENATE(C125,I125)</f>
        <v>ﾊﾟﾜｰｱｯﾌﾟ</v>
      </c>
      <c r="K125" s="487"/>
      <c r="L125" s="487"/>
      <c r="M125" s="487"/>
      <c r="N125" s="487"/>
      <c r="O125" s="487"/>
      <c r="P125" s="487"/>
      <c r="Q125" s="487"/>
      <c r="R125" s="487"/>
      <c r="S125" s="487"/>
      <c r="T125" s="487"/>
      <c r="U125" s="487"/>
      <c r="V125" s="487"/>
      <c r="W125" s="487"/>
      <c r="X125" s="487"/>
      <c r="Y125" s="487"/>
      <c r="Z125" s="487"/>
      <c r="AA125" s="487"/>
      <c r="AB125" s="487"/>
      <c r="AC125" s="487"/>
      <c r="AD125" s="487"/>
      <c r="AE125" s="487"/>
      <c r="AF125" s="487"/>
      <c r="AG125" s="487"/>
      <c r="AH125" s="487"/>
      <c r="AI125" s="487"/>
      <c r="AJ125" s="487"/>
      <c r="AK125" s="487"/>
      <c r="AL125" s="487"/>
      <c r="AM125" s="487"/>
      <c r="AN125" s="487"/>
      <c r="AP125" s="8">
        <v>24</v>
      </c>
      <c r="AQ125" s="86" t="str">
        <f>ﾊﾟﾜｰ!$L$1589</f>
        <v/>
      </c>
      <c r="AR125" s="86" t="str">
        <f>国ｽﾎﾟ!$L$1589</f>
        <v/>
      </c>
      <c r="AS125" s="86" t="str">
        <f>未来!$L$1589</f>
        <v/>
      </c>
    </row>
    <row r="126" spans="1:45">
      <c r="A126" s="1">
        <f t="shared" si="27"/>
        <v>0</v>
      </c>
      <c r="B126" s="265"/>
      <c r="C126" s="267"/>
      <c r="D126" s="167"/>
      <c r="E126" s="167"/>
      <c r="F126" s="270"/>
      <c r="G126" s="267"/>
      <c r="H126" s="267"/>
      <c r="I126" s="65" t="s">
        <v>173</v>
      </c>
      <c r="J126" s="72" t="str">
        <f>CONCATENATE(C125,I126)</f>
        <v>中ﾌﾞﾛ/国ｽﾎﾟ</v>
      </c>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P126" s="8">
        <v>25</v>
      </c>
      <c r="AQ126" s="86" t="str">
        <f>ﾊﾟﾜｰ!$L$1591</f>
        <v/>
      </c>
      <c r="AR126" s="86" t="str">
        <f>国ｽﾎﾟ!$L$1591</f>
        <v/>
      </c>
      <c r="AS126" s="86" t="str">
        <f>未来!$L$1591</f>
        <v/>
      </c>
    </row>
    <row r="127" spans="1:45">
      <c r="A127" s="1">
        <f t="shared" si="27"/>
        <v>0</v>
      </c>
      <c r="B127" s="266"/>
      <c r="C127" s="267"/>
      <c r="D127" s="167"/>
      <c r="E127" s="167"/>
      <c r="F127" s="270"/>
      <c r="G127" s="267"/>
      <c r="H127" s="267"/>
      <c r="I127" s="66" t="s">
        <v>174</v>
      </c>
      <c r="J127" s="73" t="str">
        <f>CONCATENATE(C125,I127)</f>
        <v>未来ｱｽﾘｰﾄ</v>
      </c>
      <c r="K127" s="490"/>
      <c r="L127" s="490"/>
      <c r="M127" s="490"/>
      <c r="N127" s="490"/>
      <c r="O127" s="490"/>
      <c r="P127" s="490"/>
      <c r="Q127" s="490"/>
      <c r="R127" s="490"/>
      <c r="S127" s="490"/>
      <c r="T127" s="490"/>
      <c r="U127" s="490"/>
      <c r="V127" s="490"/>
      <c r="W127" s="490"/>
      <c r="X127" s="490"/>
      <c r="Y127" s="490"/>
      <c r="Z127" s="490"/>
      <c r="AA127" s="490"/>
      <c r="AB127" s="490"/>
      <c r="AC127" s="490"/>
      <c r="AD127" s="490"/>
      <c r="AE127" s="490"/>
      <c r="AF127" s="490"/>
      <c r="AG127" s="490"/>
      <c r="AH127" s="490"/>
      <c r="AI127" s="490"/>
      <c r="AJ127" s="490"/>
      <c r="AK127" s="490"/>
      <c r="AL127" s="490"/>
      <c r="AM127" s="490"/>
      <c r="AN127" s="490"/>
      <c r="AP127" s="8">
        <v>26</v>
      </c>
      <c r="AQ127" s="86" t="str">
        <f>ﾊﾟﾜｰ!$L$1593</f>
        <v/>
      </c>
      <c r="AR127" s="86" t="str">
        <f>国ｽﾎﾟ!$L$1593</f>
        <v/>
      </c>
      <c r="AS127" s="86" t="str">
        <f>未来!$L$1593</f>
        <v/>
      </c>
    </row>
    <row r="128" spans="1:45">
      <c r="A128" s="1">
        <f t="shared" si="27"/>
        <v>0</v>
      </c>
      <c r="B128" s="264">
        <f t="shared" ref="B128" si="34">B125+1</f>
        <v>39</v>
      </c>
      <c r="C128" s="267"/>
      <c r="D128" s="167"/>
      <c r="E128" s="167"/>
      <c r="F128" s="270"/>
      <c r="G128" s="267"/>
      <c r="H128" s="267"/>
      <c r="I128" s="64" t="s">
        <v>172</v>
      </c>
      <c r="J128" s="71" t="str">
        <f>CONCATENATE(C128,I128)</f>
        <v>ﾊﾟﾜｰｱｯﾌﾟ</v>
      </c>
      <c r="K128" s="487"/>
      <c r="L128" s="487"/>
      <c r="M128" s="487"/>
      <c r="N128" s="487"/>
      <c r="O128" s="487"/>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P128" s="8">
        <v>27</v>
      </c>
      <c r="AQ128" s="86" t="str">
        <f>ﾊﾟﾜｰ!$L$1595</f>
        <v/>
      </c>
      <c r="AR128" s="86" t="str">
        <f>国ｽﾎﾟ!$L$1595</f>
        <v/>
      </c>
      <c r="AS128" s="86" t="str">
        <f>未来!$L$1595</f>
        <v/>
      </c>
    </row>
    <row r="129" spans="1:45">
      <c r="A129" s="1">
        <f t="shared" si="27"/>
        <v>0</v>
      </c>
      <c r="B129" s="265"/>
      <c r="C129" s="267"/>
      <c r="D129" s="167"/>
      <c r="E129" s="167"/>
      <c r="F129" s="270"/>
      <c r="G129" s="267"/>
      <c r="H129" s="267"/>
      <c r="I129" s="65" t="s">
        <v>173</v>
      </c>
      <c r="J129" s="72" t="str">
        <f>CONCATENATE(C128,I129)</f>
        <v>中ﾌﾞﾛ/国ｽﾎﾟ</v>
      </c>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P129" s="8">
        <v>28</v>
      </c>
      <c r="AQ129" s="86" t="str">
        <f>ﾊﾟﾜｰ!$L$1597</f>
        <v/>
      </c>
      <c r="AR129" s="86" t="str">
        <f>国ｽﾎﾟ!$L$1597</f>
        <v/>
      </c>
      <c r="AS129" s="86" t="str">
        <f>未来!$L$1597</f>
        <v/>
      </c>
    </row>
    <row r="130" spans="1:45">
      <c r="A130" s="1">
        <f t="shared" si="27"/>
        <v>0</v>
      </c>
      <c r="B130" s="266"/>
      <c r="C130" s="267"/>
      <c r="D130" s="167"/>
      <c r="E130" s="167"/>
      <c r="F130" s="270"/>
      <c r="G130" s="267"/>
      <c r="H130" s="267"/>
      <c r="I130" s="66" t="s">
        <v>174</v>
      </c>
      <c r="J130" s="73" t="str">
        <f>CONCATENATE(C128,I130)</f>
        <v>未来ｱｽﾘｰﾄ</v>
      </c>
      <c r="K130" s="490"/>
      <c r="L130" s="490"/>
      <c r="M130" s="490"/>
      <c r="N130" s="490"/>
      <c r="O130" s="490"/>
      <c r="P130" s="490"/>
      <c r="Q130" s="490"/>
      <c r="R130" s="490"/>
      <c r="S130" s="490"/>
      <c r="T130" s="490"/>
      <c r="U130" s="490"/>
      <c r="V130" s="490"/>
      <c r="W130" s="490"/>
      <c r="X130" s="490"/>
      <c r="Y130" s="490"/>
      <c r="Z130" s="490"/>
      <c r="AA130" s="490"/>
      <c r="AB130" s="490"/>
      <c r="AC130" s="490"/>
      <c r="AD130" s="490"/>
      <c r="AE130" s="490"/>
      <c r="AF130" s="490"/>
      <c r="AG130" s="490"/>
      <c r="AH130" s="490"/>
      <c r="AI130" s="490"/>
      <c r="AJ130" s="490"/>
      <c r="AK130" s="490"/>
      <c r="AL130" s="490"/>
      <c r="AM130" s="490"/>
      <c r="AN130" s="490"/>
      <c r="AP130" s="8">
        <v>29</v>
      </c>
      <c r="AQ130" s="86" t="str">
        <f>ﾊﾟﾜｰ!$L$1599</f>
        <v/>
      </c>
      <c r="AR130" s="86" t="str">
        <f>国ｽﾎﾟ!$L$1599</f>
        <v/>
      </c>
      <c r="AS130" s="86" t="str">
        <f>未来!$L$1599</f>
        <v/>
      </c>
    </row>
    <row r="131" spans="1:45">
      <c r="A131" s="1">
        <f t="shared" si="27"/>
        <v>0</v>
      </c>
      <c r="B131" s="264">
        <f t="shared" ref="B131" si="35">B128+1</f>
        <v>40</v>
      </c>
      <c r="C131" s="267"/>
      <c r="D131" s="167"/>
      <c r="E131" s="167"/>
      <c r="F131" s="270"/>
      <c r="G131" s="267"/>
      <c r="H131" s="267"/>
      <c r="I131" s="64" t="s">
        <v>172</v>
      </c>
      <c r="J131" s="71" t="str">
        <f>CONCATENATE(C131,I131)</f>
        <v>ﾊﾟﾜｰｱｯﾌﾟ</v>
      </c>
      <c r="K131" s="487"/>
      <c r="L131" s="487"/>
      <c r="M131" s="487"/>
      <c r="N131" s="487"/>
      <c r="O131" s="487"/>
      <c r="P131" s="487"/>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P131" s="10">
        <v>30</v>
      </c>
      <c r="AQ131" s="87" t="str">
        <f>ﾊﾟﾜｰ!$L$1601</f>
        <v/>
      </c>
      <c r="AR131" s="87" t="str">
        <f>国ｽﾎﾟ!$L$1601</f>
        <v/>
      </c>
      <c r="AS131" s="87" t="str">
        <f>未来!$L$1601</f>
        <v/>
      </c>
    </row>
    <row r="132" spans="1:45">
      <c r="A132" s="1">
        <f t="shared" si="27"/>
        <v>0</v>
      </c>
      <c r="B132" s="265"/>
      <c r="C132" s="267"/>
      <c r="D132" s="167"/>
      <c r="E132" s="167"/>
      <c r="F132" s="270"/>
      <c r="G132" s="267"/>
      <c r="H132" s="267"/>
      <c r="I132" s="65" t="s">
        <v>173</v>
      </c>
      <c r="J132" s="72" t="str">
        <f>CONCATENATE(C131,I132)</f>
        <v>中ﾌﾞﾛ/国ｽﾎﾟ</v>
      </c>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c r="AJ132" s="488"/>
      <c r="AK132" s="488"/>
      <c r="AL132" s="488"/>
      <c r="AM132" s="488"/>
      <c r="AN132" s="488"/>
    </row>
    <row r="133" spans="1:45">
      <c r="A133" s="1">
        <f t="shared" si="27"/>
        <v>0</v>
      </c>
      <c r="B133" s="266"/>
      <c r="C133" s="267"/>
      <c r="D133" s="167"/>
      <c r="E133" s="167"/>
      <c r="F133" s="270"/>
      <c r="G133" s="267"/>
      <c r="H133" s="267"/>
      <c r="I133" s="66" t="s">
        <v>174</v>
      </c>
      <c r="J133" s="73" t="str">
        <f>CONCATENATE(C131,I133)</f>
        <v>未来ｱｽﾘｰﾄ</v>
      </c>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c r="AL133" s="490"/>
      <c r="AM133" s="490"/>
      <c r="AN133" s="490"/>
    </row>
    <row r="134" spans="1:45">
      <c r="A134" s="1">
        <f>A135</f>
        <v>0</v>
      </c>
      <c r="B134" s="273" t="s">
        <v>175</v>
      </c>
      <c r="C134" s="273"/>
      <c r="D134" s="273"/>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P134" s="3" t="s">
        <v>191</v>
      </c>
      <c r="AQ134" s="3" t="s">
        <v>172</v>
      </c>
      <c r="AR134" s="3" t="s">
        <v>173</v>
      </c>
      <c r="AS134" s="3" t="s">
        <v>174</v>
      </c>
    </row>
    <row r="135" spans="1:45" ht="14.4" customHeight="1">
      <c r="A135" s="1">
        <f>A136</f>
        <v>0</v>
      </c>
      <c r="B135" s="156" t="s">
        <v>166</v>
      </c>
      <c r="C135" s="156" t="s">
        <v>58</v>
      </c>
      <c r="D135" s="156" t="s">
        <v>176</v>
      </c>
      <c r="E135" s="271" t="s">
        <v>170</v>
      </c>
      <c r="F135" s="156" t="s">
        <v>168</v>
      </c>
      <c r="G135" s="272" t="s">
        <v>188</v>
      </c>
      <c r="H135" s="271" t="s">
        <v>190</v>
      </c>
      <c r="I135" s="156" t="s">
        <v>171</v>
      </c>
      <c r="J135" s="275" t="s">
        <v>187</v>
      </c>
      <c r="K135" s="156" t="s">
        <v>213</v>
      </c>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P135" s="6">
        <v>1</v>
      </c>
      <c r="AQ135" s="85" t="str">
        <f>ﾊﾟﾜｰ!$L$1543</f>
        <v/>
      </c>
      <c r="AR135" s="85" t="str">
        <f>国ｽﾎﾟ!$L$1543</f>
        <v/>
      </c>
      <c r="AS135" s="85" t="str">
        <f>未来!$L$1543</f>
        <v/>
      </c>
    </row>
    <row r="136" spans="1:45">
      <c r="A136" s="1">
        <f>A137</f>
        <v>0</v>
      </c>
      <c r="B136" s="156"/>
      <c r="C136" s="156"/>
      <c r="D136" s="156"/>
      <c r="E136" s="156"/>
      <c r="F136" s="156"/>
      <c r="G136" s="272"/>
      <c r="H136" s="156"/>
      <c r="I136" s="156"/>
      <c r="J136" s="276"/>
      <c r="K136" s="39">
        <v>1</v>
      </c>
      <c r="L136" s="39">
        <v>2</v>
      </c>
      <c r="M136" s="39">
        <v>3</v>
      </c>
      <c r="N136" s="39">
        <v>4</v>
      </c>
      <c r="O136" s="39">
        <v>5</v>
      </c>
      <c r="P136" s="39">
        <v>6</v>
      </c>
      <c r="Q136" s="39">
        <v>7</v>
      </c>
      <c r="R136" s="39">
        <v>8</v>
      </c>
      <c r="S136" s="39">
        <v>9</v>
      </c>
      <c r="T136" s="39">
        <v>10</v>
      </c>
      <c r="U136" s="39">
        <v>11</v>
      </c>
      <c r="V136" s="39">
        <v>12</v>
      </c>
      <c r="W136" s="39">
        <v>13</v>
      </c>
      <c r="X136" s="39">
        <v>14</v>
      </c>
      <c r="Y136" s="39">
        <v>15</v>
      </c>
      <c r="Z136" s="39">
        <v>16</v>
      </c>
      <c r="AA136" s="39">
        <v>17</v>
      </c>
      <c r="AB136" s="39">
        <v>18</v>
      </c>
      <c r="AC136" s="39">
        <v>19</v>
      </c>
      <c r="AD136" s="39">
        <v>20</v>
      </c>
      <c r="AE136" s="39">
        <v>21</v>
      </c>
      <c r="AF136" s="39">
        <v>22</v>
      </c>
      <c r="AG136" s="39">
        <v>23</v>
      </c>
      <c r="AH136" s="39">
        <v>24</v>
      </c>
      <c r="AI136" s="39">
        <v>25</v>
      </c>
      <c r="AJ136" s="39">
        <v>26</v>
      </c>
      <c r="AK136" s="39">
        <v>27</v>
      </c>
      <c r="AL136" s="39">
        <v>28</v>
      </c>
      <c r="AM136" s="39">
        <v>29</v>
      </c>
      <c r="AN136" s="39">
        <v>30</v>
      </c>
      <c r="AP136" s="8">
        <v>2</v>
      </c>
      <c r="AQ136" s="86" t="str">
        <f>ﾊﾟﾜｰ!$L$1545</f>
        <v/>
      </c>
      <c r="AR136" s="86" t="str">
        <f>国ｽﾎﾟ!$L$1545</f>
        <v/>
      </c>
      <c r="AS136" s="86" t="str">
        <f>未来!$L$1545</f>
        <v/>
      </c>
    </row>
    <row r="137" spans="1:45">
      <c r="A137" s="1">
        <f>IF(D137="",0,1)</f>
        <v>0</v>
      </c>
      <c r="B137" s="264">
        <f t="shared" ref="B137" si="36">B131+1</f>
        <v>41</v>
      </c>
      <c r="C137" s="267"/>
      <c r="D137" s="167"/>
      <c r="E137" s="167"/>
      <c r="F137" s="270"/>
      <c r="G137" s="267"/>
      <c r="H137" s="267"/>
      <c r="I137" s="64" t="s">
        <v>172</v>
      </c>
      <c r="J137" s="71" t="str">
        <f>CONCATENATE(C137,I137)</f>
        <v>ﾊﾟﾜｰｱｯﾌﾟ</v>
      </c>
      <c r="K137" s="487"/>
      <c r="L137" s="487"/>
      <c r="M137" s="487"/>
      <c r="N137" s="487"/>
      <c r="O137" s="487"/>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7"/>
      <c r="AL137" s="487"/>
      <c r="AM137" s="487"/>
      <c r="AN137" s="487"/>
      <c r="AP137" s="8">
        <v>3</v>
      </c>
      <c r="AQ137" s="86" t="str">
        <f>ﾊﾟﾜｰ!$L$1547</f>
        <v/>
      </c>
      <c r="AR137" s="86" t="str">
        <f>国ｽﾎﾟ!$L$1547</f>
        <v/>
      </c>
      <c r="AS137" s="86" t="str">
        <f>未来!$L$1547</f>
        <v/>
      </c>
    </row>
    <row r="138" spans="1:45">
      <c r="A138" s="1">
        <f>A137</f>
        <v>0</v>
      </c>
      <c r="B138" s="265"/>
      <c r="C138" s="267"/>
      <c r="D138" s="167"/>
      <c r="E138" s="167"/>
      <c r="F138" s="270"/>
      <c r="G138" s="267"/>
      <c r="H138" s="267"/>
      <c r="I138" s="65" t="s">
        <v>173</v>
      </c>
      <c r="J138" s="72" t="str">
        <f>CONCATENATE(C137,I138)</f>
        <v>中ﾌﾞﾛ/国ｽﾎﾟ</v>
      </c>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c r="AJ138" s="488"/>
      <c r="AK138" s="488"/>
      <c r="AL138" s="488"/>
      <c r="AM138" s="488"/>
      <c r="AN138" s="488"/>
      <c r="AP138" s="8">
        <v>4</v>
      </c>
      <c r="AQ138" s="86" t="str">
        <f>ﾊﾟﾜｰ!$L$1549</f>
        <v/>
      </c>
      <c r="AR138" s="86" t="str">
        <f>国ｽﾎﾟ!$L$1549</f>
        <v/>
      </c>
      <c r="AS138" s="86" t="str">
        <f>未来!$L$1549</f>
        <v/>
      </c>
    </row>
    <row r="139" spans="1:45">
      <c r="A139" s="1">
        <f t="shared" ref="A139:A166" si="37">A138</f>
        <v>0</v>
      </c>
      <c r="B139" s="266"/>
      <c r="C139" s="267"/>
      <c r="D139" s="167"/>
      <c r="E139" s="167"/>
      <c r="F139" s="270"/>
      <c r="G139" s="267"/>
      <c r="H139" s="267"/>
      <c r="I139" s="66" t="s">
        <v>174</v>
      </c>
      <c r="J139" s="73" t="str">
        <f>CONCATENATE(C137,I139)</f>
        <v>未来ｱｽﾘｰﾄ</v>
      </c>
      <c r="K139" s="490"/>
      <c r="L139" s="490"/>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P139" s="8">
        <v>5</v>
      </c>
      <c r="AQ139" s="86" t="str">
        <f>ﾊﾟﾜｰ!$L$1551</f>
        <v/>
      </c>
      <c r="AR139" s="86" t="str">
        <f>国ｽﾎﾟ!$L$1551</f>
        <v/>
      </c>
      <c r="AS139" s="86" t="str">
        <f>未来!$L$1551</f>
        <v/>
      </c>
    </row>
    <row r="140" spans="1:45">
      <c r="A140" s="1">
        <f t="shared" si="37"/>
        <v>0</v>
      </c>
      <c r="B140" s="264">
        <f t="shared" ref="B140" si="38">B137+1</f>
        <v>42</v>
      </c>
      <c r="C140" s="267"/>
      <c r="D140" s="167"/>
      <c r="E140" s="167"/>
      <c r="F140" s="270"/>
      <c r="G140" s="267"/>
      <c r="H140" s="267"/>
      <c r="I140" s="64" t="s">
        <v>172</v>
      </c>
      <c r="J140" s="71" t="str">
        <f>CONCATENATE(C140,I140)</f>
        <v>ﾊﾟﾜｰｱｯﾌﾟ</v>
      </c>
      <c r="K140" s="487"/>
      <c r="L140" s="487"/>
      <c r="M140" s="487"/>
      <c r="N140" s="487"/>
      <c r="O140" s="487"/>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487"/>
      <c r="AP140" s="8">
        <v>6</v>
      </c>
      <c r="AQ140" s="86" t="str">
        <f>ﾊﾟﾜｰ!$L$1553</f>
        <v/>
      </c>
      <c r="AR140" s="86" t="str">
        <f>国ｽﾎﾟ!$L$1553</f>
        <v/>
      </c>
      <c r="AS140" s="86" t="str">
        <f>未来!$L$1553</f>
        <v/>
      </c>
    </row>
    <row r="141" spans="1:45">
      <c r="A141" s="1">
        <f t="shared" si="37"/>
        <v>0</v>
      </c>
      <c r="B141" s="265"/>
      <c r="C141" s="267"/>
      <c r="D141" s="167"/>
      <c r="E141" s="167"/>
      <c r="F141" s="270"/>
      <c r="G141" s="267"/>
      <c r="H141" s="267"/>
      <c r="I141" s="65" t="s">
        <v>173</v>
      </c>
      <c r="J141" s="72" t="str">
        <f>CONCATENATE(C140,I141)</f>
        <v>中ﾌﾞﾛ/国ｽﾎﾟ</v>
      </c>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488"/>
      <c r="AL141" s="488"/>
      <c r="AM141" s="488"/>
      <c r="AN141" s="488"/>
      <c r="AP141" s="8">
        <v>7</v>
      </c>
      <c r="AQ141" s="86" t="str">
        <f>ﾊﾟﾜｰ!$L$1555</f>
        <v/>
      </c>
      <c r="AR141" s="86" t="str">
        <f>国ｽﾎﾟ!$L$1555</f>
        <v/>
      </c>
      <c r="AS141" s="86" t="str">
        <f>未来!$L$1555</f>
        <v/>
      </c>
    </row>
    <row r="142" spans="1:45">
      <c r="A142" s="1">
        <f t="shared" si="37"/>
        <v>0</v>
      </c>
      <c r="B142" s="266"/>
      <c r="C142" s="267"/>
      <c r="D142" s="167"/>
      <c r="E142" s="167"/>
      <c r="F142" s="270"/>
      <c r="G142" s="267"/>
      <c r="H142" s="267"/>
      <c r="I142" s="66" t="s">
        <v>174</v>
      </c>
      <c r="J142" s="73" t="str">
        <f>CONCATENATE(C140,I142)</f>
        <v>未来ｱｽﾘｰﾄ</v>
      </c>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P142" s="8">
        <v>8</v>
      </c>
      <c r="AQ142" s="86" t="str">
        <f>ﾊﾟﾜｰ!$L$1557</f>
        <v/>
      </c>
      <c r="AR142" s="86" t="str">
        <f>国ｽﾎﾟ!$L$1557</f>
        <v/>
      </c>
      <c r="AS142" s="86" t="str">
        <f>未来!$L$1557</f>
        <v/>
      </c>
    </row>
    <row r="143" spans="1:45">
      <c r="A143" s="1">
        <f t="shared" si="37"/>
        <v>0</v>
      </c>
      <c r="B143" s="264">
        <f t="shared" ref="B143" si="39">B140+1</f>
        <v>43</v>
      </c>
      <c r="C143" s="267"/>
      <c r="D143" s="167"/>
      <c r="E143" s="167"/>
      <c r="F143" s="270"/>
      <c r="G143" s="267"/>
      <c r="H143" s="267"/>
      <c r="I143" s="64" t="s">
        <v>172</v>
      </c>
      <c r="J143" s="71" t="str">
        <f>CONCATENATE(C143,I143)</f>
        <v>ﾊﾟﾜｰｱｯﾌﾟ</v>
      </c>
      <c r="K143" s="487"/>
      <c r="L143" s="487"/>
      <c r="M143" s="487"/>
      <c r="N143" s="487"/>
      <c r="O143" s="487"/>
      <c r="P143" s="487"/>
      <c r="Q143" s="487"/>
      <c r="R143" s="487"/>
      <c r="S143" s="487"/>
      <c r="T143" s="487"/>
      <c r="U143" s="487"/>
      <c r="V143" s="487"/>
      <c r="W143" s="487"/>
      <c r="X143" s="487"/>
      <c r="Y143" s="487"/>
      <c r="Z143" s="487"/>
      <c r="AA143" s="487"/>
      <c r="AB143" s="487"/>
      <c r="AC143" s="487"/>
      <c r="AD143" s="487"/>
      <c r="AE143" s="487"/>
      <c r="AF143" s="487"/>
      <c r="AG143" s="487"/>
      <c r="AH143" s="487"/>
      <c r="AI143" s="487"/>
      <c r="AJ143" s="487"/>
      <c r="AK143" s="487"/>
      <c r="AL143" s="487"/>
      <c r="AM143" s="487"/>
      <c r="AN143" s="487"/>
      <c r="AP143" s="8">
        <v>9</v>
      </c>
      <c r="AQ143" s="86" t="str">
        <f>ﾊﾟﾜｰ!$L$1559</f>
        <v/>
      </c>
      <c r="AR143" s="86" t="str">
        <f>国ｽﾎﾟ!$L$1559</f>
        <v/>
      </c>
      <c r="AS143" s="86" t="str">
        <f>未来!$L$1559</f>
        <v/>
      </c>
    </row>
    <row r="144" spans="1:45">
      <c r="A144" s="1">
        <f t="shared" si="37"/>
        <v>0</v>
      </c>
      <c r="B144" s="265"/>
      <c r="C144" s="267"/>
      <c r="D144" s="167"/>
      <c r="E144" s="167"/>
      <c r="F144" s="270"/>
      <c r="G144" s="267"/>
      <c r="H144" s="267"/>
      <c r="I144" s="65" t="s">
        <v>173</v>
      </c>
      <c r="J144" s="72" t="str">
        <f>CONCATENATE(C143,I144)</f>
        <v>中ﾌﾞﾛ/国ｽﾎﾟ</v>
      </c>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c r="AJ144" s="488"/>
      <c r="AK144" s="488"/>
      <c r="AL144" s="488"/>
      <c r="AM144" s="488"/>
      <c r="AN144" s="488"/>
      <c r="AP144" s="8">
        <v>10</v>
      </c>
      <c r="AQ144" s="86" t="str">
        <f>ﾊﾟﾜｰ!$L$1561</f>
        <v/>
      </c>
      <c r="AR144" s="86" t="str">
        <f>国ｽﾎﾟ!$L$1561</f>
        <v/>
      </c>
      <c r="AS144" s="86" t="str">
        <f>未来!$L$1561</f>
        <v/>
      </c>
    </row>
    <row r="145" spans="1:45">
      <c r="A145" s="1">
        <f t="shared" si="37"/>
        <v>0</v>
      </c>
      <c r="B145" s="266"/>
      <c r="C145" s="267"/>
      <c r="D145" s="167"/>
      <c r="E145" s="167"/>
      <c r="F145" s="270"/>
      <c r="G145" s="267"/>
      <c r="H145" s="267"/>
      <c r="I145" s="66" t="s">
        <v>174</v>
      </c>
      <c r="J145" s="73" t="str">
        <f>CONCATENATE(C143,I145)</f>
        <v>未来ｱｽﾘｰﾄ</v>
      </c>
      <c r="K145" s="490"/>
      <c r="L145" s="490"/>
      <c r="M145" s="490"/>
      <c r="N145" s="490"/>
      <c r="O145" s="490"/>
      <c r="P145" s="490"/>
      <c r="Q145" s="490"/>
      <c r="R145" s="490"/>
      <c r="S145" s="490"/>
      <c r="T145" s="490"/>
      <c r="U145" s="490"/>
      <c r="V145" s="490"/>
      <c r="W145" s="490"/>
      <c r="X145" s="490"/>
      <c r="Y145" s="490"/>
      <c r="Z145" s="490"/>
      <c r="AA145" s="490"/>
      <c r="AB145" s="490"/>
      <c r="AC145" s="490"/>
      <c r="AD145" s="490"/>
      <c r="AE145" s="490"/>
      <c r="AF145" s="490"/>
      <c r="AG145" s="490"/>
      <c r="AH145" s="490"/>
      <c r="AI145" s="490"/>
      <c r="AJ145" s="490"/>
      <c r="AK145" s="490"/>
      <c r="AL145" s="490"/>
      <c r="AM145" s="490"/>
      <c r="AN145" s="490"/>
      <c r="AP145" s="8">
        <v>11</v>
      </c>
      <c r="AQ145" s="86" t="str">
        <f>ﾊﾟﾜｰ!$L$1563</f>
        <v/>
      </c>
      <c r="AR145" s="86" t="str">
        <f>国ｽﾎﾟ!$L$1563</f>
        <v/>
      </c>
      <c r="AS145" s="86" t="str">
        <f>未来!$L$1563</f>
        <v/>
      </c>
    </row>
    <row r="146" spans="1:45">
      <c r="A146" s="1">
        <f t="shared" si="37"/>
        <v>0</v>
      </c>
      <c r="B146" s="264">
        <f>B143+1</f>
        <v>44</v>
      </c>
      <c r="C146" s="267"/>
      <c r="D146" s="167"/>
      <c r="E146" s="167"/>
      <c r="F146" s="270"/>
      <c r="G146" s="267"/>
      <c r="H146" s="267"/>
      <c r="I146" s="64" t="s">
        <v>172</v>
      </c>
      <c r="J146" s="71" t="str">
        <f>CONCATENATE(C146,I146)</f>
        <v>ﾊﾟﾜｰｱｯﾌﾟ</v>
      </c>
      <c r="K146" s="487"/>
      <c r="L146" s="487"/>
      <c r="M146" s="487"/>
      <c r="N146" s="487"/>
      <c r="O146" s="487"/>
      <c r="P146" s="487"/>
      <c r="Q146" s="487"/>
      <c r="R146" s="487"/>
      <c r="S146" s="487"/>
      <c r="T146" s="487"/>
      <c r="U146" s="487"/>
      <c r="V146" s="487"/>
      <c r="W146" s="487"/>
      <c r="X146" s="487"/>
      <c r="Y146" s="487"/>
      <c r="Z146" s="487"/>
      <c r="AA146" s="487"/>
      <c r="AB146" s="487"/>
      <c r="AC146" s="487"/>
      <c r="AD146" s="487"/>
      <c r="AE146" s="487"/>
      <c r="AF146" s="487"/>
      <c r="AG146" s="487"/>
      <c r="AH146" s="487"/>
      <c r="AI146" s="487"/>
      <c r="AJ146" s="487"/>
      <c r="AK146" s="487"/>
      <c r="AL146" s="487"/>
      <c r="AM146" s="487"/>
      <c r="AN146" s="487"/>
      <c r="AP146" s="8">
        <v>12</v>
      </c>
      <c r="AQ146" s="86" t="str">
        <f>ﾊﾟﾜｰ!$L$1565</f>
        <v/>
      </c>
      <c r="AR146" s="86" t="str">
        <f>国ｽﾎﾟ!$L$1565</f>
        <v/>
      </c>
      <c r="AS146" s="86" t="str">
        <f>未来!$L$1565</f>
        <v/>
      </c>
    </row>
    <row r="147" spans="1:45">
      <c r="A147" s="1">
        <f t="shared" si="37"/>
        <v>0</v>
      </c>
      <c r="B147" s="265"/>
      <c r="C147" s="267"/>
      <c r="D147" s="167"/>
      <c r="E147" s="167"/>
      <c r="F147" s="270"/>
      <c r="G147" s="267"/>
      <c r="H147" s="267"/>
      <c r="I147" s="65" t="s">
        <v>173</v>
      </c>
      <c r="J147" s="72" t="str">
        <f>CONCATENATE(C146,I147)</f>
        <v>中ﾌﾞﾛ/国ｽﾎﾟ</v>
      </c>
      <c r="K147" s="488"/>
      <c r="L147" s="488"/>
      <c r="M147" s="488"/>
      <c r="N147" s="488"/>
      <c r="O147" s="488"/>
      <c r="P147" s="488"/>
      <c r="Q147" s="488"/>
      <c r="R147" s="488"/>
      <c r="S147" s="488"/>
      <c r="T147" s="488"/>
      <c r="U147" s="488"/>
      <c r="V147" s="488"/>
      <c r="W147" s="488"/>
      <c r="X147" s="488"/>
      <c r="Y147" s="488"/>
      <c r="Z147" s="488"/>
      <c r="AA147" s="488"/>
      <c r="AB147" s="488"/>
      <c r="AC147" s="488"/>
      <c r="AD147" s="488"/>
      <c r="AE147" s="488"/>
      <c r="AF147" s="488"/>
      <c r="AG147" s="488"/>
      <c r="AH147" s="488"/>
      <c r="AI147" s="488"/>
      <c r="AJ147" s="488"/>
      <c r="AK147" s="488"/>
      <c r="AL147" s="488"/>
      <c r="AM147" s="488"/>
      <c r="AN147" s="488"/>
      <c r="AP147" s="8">
        <v>13</v>
      </c>
      <c r="AQ147" s="86" t="str">
        <f>ﾊﾟﾜｰ!$L$1567</f>
        <v/>
      </c>
      <c r="AR147" s="86" t="str">
        <f>国ｽﾎﾟ!$L$1567</f>
        <v/>
      </c>
      <c r="AS147" s="86" t="str">
        <f>未来!$L$1567</f>
        <v/>
      </c>
    </row>
    <row r="148" spans="1:45">
      <c r="A148" s="1">
        <f t="shared" si="37"/>
        <v>0</v>
      </c>
      <c r="B148" s="266"/>
      <c r="C148" s="267"/>
      <c r="D148" s="167"/>
      <c r="E148" s="167"/>
      <c r="F148" s="270"/>
      <c r="G148" s="267"/>
      <c r="H148" s="267"/>
      <c r="I148" s="66" t="s">
        <v>174</v>
      </c>
      <c r="J148" s="73" t="str">
        <f>CONCATENATE(C146,I148)</f>
        <v>未来ｱｽﾘｰﾄ</v>
      </c>
      <c r="K148" s="490"/>
      <c r="L148" s="490"/>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P148" s="8">
        <v>14</v>
      </c>
      <c r="AQ148" s="86" t="str">
        <f>ﾊﾟﾜｰ!$L$1569</f>
        <v/>
      </c>
      <c r="AR148" s="86" t="str">
        <f>国ｽﾎﾟ!$L$1569</f>
        <v/>
      </c>
      <c r="AS148" s="86" t="str">
        <f>未来!$L$1569</f>
        <v/>
      </c>
    </row>
    <row r="149" spans="1:45">
      <c r="A149" s="1">
        <f t="shared" si="37"/>
        <v>0</v>
      </c>
      <c r="B149" s="264">
        <f t="shared" ref="B149" si="40">B146+1</f>
        <v>45</v>
      </c>
      <c r="C149" s="267"/>
      <c r="D149" s="167"/>
      <c r="E149" s="167"/>
      <c r="F149" s="270"/>
      <c r="G149" s="267"/>
      <c r="H149" s="267"/>
      <c r="I149" s="64" t="s">
        <v>172</v>
      </c>
      <c r="J149" s="71" t="str">
        <f>CONCATENATE(C149,I149)</f>
        <v>ﾊﾟﾜｰｱｯﾌﾟ</v>
      </c>
      <c r="K149" s="487"/>
      <c r="L149" s="487"/>
      <c r="M149" s="487"/>
      <c r="N149" s="487"/>
      <c r="O149" s="487"/>
      <c r="P149" s="487"/>
      <c r="Q149" s="487"/>
      <c r="R149" s="487"/>
      <c r="S149" s="487"/>
      <c r="T149" s="487"/>
      <c r="U149" s="487"/>
      <c r="V149" s="487"/>
      <c r="W149" s="487"/>
      <c r="X149" s="487"/>
      <c r="Y149" s="487"/>
      <c r="Z149" s="487"/>
      <c r="AA149" s="487"/>
      <c r="AB149" s="487"/>
      <c r="AC149" s="487"/>
      <c r="AD149" s="487"/>
      <c r="AE149" s="487"/>
      <c r="AF149" s="487"/>
      <c r="AG149" s="487"/>
      <c r="AH149" s="487"/>
      <c r="AI149" s="487"/>
      <c r="AJ149" s="487"/>
      <c r="AK149" s="487"/>
      <c r="AL149" s="487"/>
      <c r="AM149" s="487"/>
      <c r="AN149" s="487"/>
      <c r="AP149" s="8">
        <v>15</v>
      </c>
      <c r="AQ149" s="86" t="str">
        <f>ﾊﾟﾜｰ!$L$1571</f>
        <v/>
      </c>
      <c r="AR149" s="86" t="str">
        <f>国ｽﾎﾟ!$L$1571</f>
        <v/>
      </c>
      <c r="AS149" s="86" t="str">
        <f>未来!$L$1571</f>
        <v/>
      </c>
    </row>
    <row r="150" spans="1:45">
      <c r="A150" s="1">
        <f t="shared" si="37"/>
        <v>0</v>
      </c>
      <c r="B150" s="265"/>
      <c r="C150" s="267"/>
      <c r="D150" s="167"/>
      <c r="E150" s="167"/>
      <c r="F150" s="270"/>
      <c r="G150" s="267"/>
      <c r="H150" s="267"/>
      <c r="I150" s="65" t="s">
        <v>173</v>
      </c>
      <c r="J150" s="72" t="str">
        <f>CONCATENATE(C149,I150)</f>
        <v>中ﾌﾞﾛ/国ｽﾎﾟ</v>
      </c>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488"/>
      <c r="AG150" s="488"/>
      <c r="AH150" s="488"/>
      <c r="AI150" s="488"/>
      <c r="AJ150" s="488"/>
      <c r="AK150" s="488"/>
      <c r="AL150" s="488"/>
      <c r="AM150" s="488"/>
      <c r="AN150" s="488"/>
      <c r="AP150" s="8">
        <v>16</v>
      </c>
      <c r="AQ150" s="86" t="str">
        <f>ﾊﾟﾜｰ!$L$1573</f>
        <v/>
      </c>
      <c r="AR150" s="86" t="str">
        <f>国ｽﾎﾟ!$L$1573</f>
        <v/>
      </c>
      <c r="AS150" s="86" t="str">
        <f>未来!$L$1573</f>
        <v/>
      </c>
    </row>
    <row r="151" spans="1:45">
      <c r="A151" s="1">
        <f t="shared" si="37"/>
        <v>0</v>
      </c>
      <c r="B151" s="266"/>
      <c r="C151" s="267"/>
      <c r="D151" s="167"/>
      <c r="E151" s="167"/>
      <c r="F151" s="270"/>
      <c r="G151" s="267"/>
      <c r="H151" s="267"/>
      <c r="I151" s="66" t="s">
        <v>174</v>
      </c>
      <c r="J151" s="73" t="str">
        <f>CONCATENATE(C149,I151)</f>
        <v>未来ｱｽﾘｰﾄ</v>
      </c>
      <c r="K151" s="490"/>
      <c r="L151" s="490"/>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P151" s="8">
        <v>17</v>
      </c>
      <c r="AQ151" s="86" t="str">
        <f>ﾊﾟﾜｰ!$L$1575</f>
        <v/>
      </c>
      <c r="AR151" s="86" t="str">
        <f>国ｽﾎﾟ!$L$1575</f>
        <v/>
      </c>
      <c r="AS151" s="86" t="str">
        <f>未来!$L$1575</f>
        <v/>
      </c>
    </row>
    <row r="152" spans="1:45">
      <c r="A152" s="1">
        <f t="shared" si="37"/>
        <v>0</v>
      </c>
      <c r="B152" s="264">
        <f t="shared" ref="B152" si="41">B149+1</f>
        <v>46</v>
      </c>
      <c r="C152" s="267"/>
      <c r="D152" s="167"/>
      <c r="E152" s="167"/>
      <c r="F152" s="270"/>
      <c r="G152" s="267"/>
      <c r="H152" s="267"/>
      <c r="I152" s="64" t="s">
        <v>172</v>
      </c>
      <c r="J152" s="71" t="str">
        <f>CONCATENATE(C152,I152)</f>
        <v>ﾊﾟﾜｰｱｯﾌﾟ</v>
      </c>
      <c r="K152" s="487"/>
      <c r="L152" s="487"/>
      <c r="M152" s="487"/>
      <c r="N152" s="487"/>
      <c r="O152" s="487"/>
      <c r="P152" s="487"/>
      <c r="Q152" s="487"/>
      <c r="R152" s="487"/>
      <c r="S152" s="487"/>
      <c r="T152" s="487"/>
      <c r="U152" s="487"/>
      <c r="V152" s="487"/>
      <c r="W152" s="487"/>
      <c r="X152" s="487"/>
      <c r="Y152" s="487"/>
      <c r="Z152" s="487"/>
      <c r="AA152" s="487"/>
      <c r="AB152" s="487"/>
      <c r="AC152" s="487"/>
      <c r="AD152" s="487"/>
      <c r="AE152" s="487"/>
      <c r="AF152" s="487"/>
      <c r="AG152" s="487"/>
      <c r="AH152" s="487"/>
      <c r="AI152" s="487"/>
      <c r="AJ152" s="487"/>
      <c r="AK152" s="487"/>
      <c r="AL152" s="487"/>
      <c r="AM152" s="487"/>
      <c r="AN152" s="487"/>
      <c r="AP152" s="8">
        <v>18</v>
      </c>
      <c r="AQ152" s="86" t="str">
        <f>ﾊﾟﾜｰ!$L$1577</f>
        <v/>
      </c>
      <c r="AR152" s="86" t="str">
        <f>国ｽﾎﾟ!$L$1577</f>
        <v/>
      </c>
      <c r="AS152" s="86" t="str">
        <f>未来!$L$1577</f>
        <v/>
      </c>
    </row>
    <row r="153" spans="1:45">
      <c r="A153" s="1">
        <f t="shared" si="37"/>
        <v>0</v>
      </c>
      <c r="B153" s="265"/>
      <c r="C153" s="267"/>
      <c r="D153" s="167"/>
      <c r="E153" s="167"/>
      <c r="F153" s="270"/>
      <c r="G153" s="267"/>
      <c r="H153" s="267"/>
      <c r="I153" s="65" t="s">
        <v>173</v>
      </c>
      <c r="J153" s="72" t="str">
        <f>CONCATENATE(C152,I153)</f>
        <v>中ﾌﾞﾛ/国ｽﾎﾟ</v>
      </c>
      <c r="K153" s="488"/>
      <c r="L153" s="488"/>
      <c r="M153" s="488"/>
      <c r="N153" s="488"/>
      <c r="O153" s="488"/>
      <c r="P153" s="488"/>
      <c r="Q153" s="488"/>
      <c r="R153" s="488"/>
      <c r="S153" s="488"/>
      <c r="T153" s="488"/>
      <c r="U153" s="488"/>
      <c r="V153" s="488"/>
      <c r="W153" s="488"/>
      <c r="X153" s="488"/>
      <c r="Y153" s="488"/>
      <c r="Z153" s="488"/>
      <c r="AA153" s="488"/>
      <c r="AB153" s="488"/>
      <c r="AC153" s="488"/>
      <c r="AD153" s="488"/>
      <c r="AE153" s="488"/>
      <c r="AF153" s="488"/>
      <c r="AG153" s="488"/>
      <c r="AH153" s="488"/>
      <c r="AI153" s="488"/>
      <c r="AJ153" s="488"/>
      <c r="AK153" s="488"/>
      <c r="AL153" s="488"/>
      <c r="AM153" s="488"/>
      <c r="AN153" s="488"/>
      <c r="AP153" s="8">
        <v>19</v>
      </c>
      <c r="AQ153" s="86" t="str">
        <f>ﾊﾟﾜｰ!$L$1579</f>
        <v/>
      </c>
      <c r="AR153" s="86" t="str">
        <f>国ｽﾎﾟ!$L$1579</f>
        <v/>
      </c>
      <c r="AS153" s="86" t="str">
        <f>未来!$L$1579</f>
        <v/>
      </c>
    </row>
    <row r="154" spans="1:45">
      <c r="A154" s="1">
        <f t="shared" si="37"/>
        <v>0</v>
      </c>
      <c r="B154" s="266"/>
      <c r="C154" s="267"/>
      <c r="D154" s="167"/>
      <c r="E154" s="167"/>
      <c r="F154" s="270"/>
      <c r="G154" s="267"/>
      <c r="H154" s="267"/>
      <c r="I154" s="66" t="s">
        <v>174</v>
      </c>
      <c r="J154" s="73" t="str">
        <f>CONCATENATE(C152,I154)</f>
        <v>未来ｱｽﾘｰﾄ</v>
      </c>
      <c r="K154" s="490"/>
      <c r="L154" s="490"/>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P154" s="8">
        <v>20</v>
      </c>
      <c r="AQ154" s="86" t="str">
        <f>ﾊﾟﾜｰ!$L$1581</f>
        <v/>
      </c>
      <c r="AR154" s="86" t="str">
        <f>国ｽﾎﾟ!$L$1581</f>
        <v/>
      </c>
      <c r="AS154" s="86" t="str">
        <f>未来!$L$1581</f>
        <v/>
      </c>
    </row>
    <row r="155" spans="1:45">
      <c r="A155" s="1">
        <f t="shared" si="37"/>
        <v>0</v>
      </c>
      <c r="B155" s="264">
        <f t="shared" ref="B155" si="42">B152+1</f>
        <v>47</v>
      </c>
      <c r="C155" s="267"/>
      <c r="D155" s="167"/>
      <c r="E155" s="167"/>
      <c r="F155" s="270"/>
      <c r="G155" s="267"/>
      <c r="H155" s="267"/>
      <c r="I155" s="64" t="s">
        <v>172</v>
      </c>
      <c r="J155" s="71" t="str">
        <f>CONCATENATE(C155,I155)</f>
        <v>ﾊﾟﾜｰｱｯﾌﾟ</v>
      </c>
      <c r="K155" s="487"/>
      <c r="L155" s="487"/>
      <c r="M155" s="487"/>
      <c r="N155" s="487"/>
      <c r="O155" s="487"/>
      <c r="P155" s="487"/>
      <c r="Q155" s="487"/>
      <c r="R155" s="48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P155" s="8">
        <v>21</v>
      </c>
      <c r="AQ155" s="86" t="str">
        <f>ﾊﾟﾜｰ!$L$1583</f>
        <v/>
      </c>
      <c r="AR155" s="86" t="str">
        <f>国ｽﾎﾟ!$L$1583</f>
        <v/>
      </c>
      <c r="AS155" s="86" t="str">
        <f>未来!$L$1583</f>
        <v/>
      </c>
    </row>
    <row r="156" spans="1:45">
      <c r="A156" s="1">
        <f t="shared" si="37"/>
        <v>0</v>
      </c>
      <c r="B156" s="265"/>
      <c r="C156" s="267"/>
      <c r="D156" s="167"/>
      <c r="E156" s="167"/>
      <c r="F156" s="270"/>
      <c r="G156" s="267"/>
      <c r="H156" s="267"/>
      <c r="I156" s="65" t="s">
        <v>173</v>
      </c>
      <c r="J156" s="72" t="str">
        <f>CONCATENATE(C155,I156)</f>
        <v>中ﾌﾞﾛ/国ｽﾎﾟ</v>
      </c>
      <c r="K156" s="488"/>
      <c r="L156" s="488"/>
      <c r="M156" s="488"/>
      <c r="N156" s="488"/>
      <c r="O156" s="488"/>
      <c r="P156" s="488"/>
      <c r="Q156" s="488"/>
      <c r="R156" s="488"/>
      <c r="S156" s="488"/>
      <c r="T156" s="488"/>
      <c r="U156" s="488"/>
      <c r="V156" s="488"/>
      <c r="W156" s="488"/>
      <c r="X156" s="488"/>
      <c r="Y156" s="488"/>
      <c r="Z156" s="488"/>
      <c r="AA156" s="488"/>
      <c r="AB156" s="488"/>
      <c r="AC156" s="488"/>
      <c r="AD156" s="488"/>
      <c r="AE156" s="488"/>
      <c r="AF156" s="488"/>
      <c r="AG156" s="488"/>
      <c r="AH156" s="488"/>
      <c r="AI156" s="488"/>
      <c r="AJ156" s="488"/>
      <c r="AK156" s="488"/>
      <c r="AL156" s="488"/>
      <c r="AM156" s="488"/>
      <c r="AN156" s="488"/>
      <c r="AP156" s="8">
        <v>22</v>
      </c>
      <c r="AQ156" s="86" t="str">
        <f>ﾊﾟﾜｰ!$L$1585</f>
        <v/>
      </c>
      <c r="AR156" s="86" t="str">
        <f>国ｽﾎﾟ!$L$1585</f>
        <v/>
      </c>
      <c r="AS156" s="86" t="str">
        <f>未来!$L$1585</f>
        <v/>
      </c>
    </row>
    <row r="157" spans="1:45">
      <c r="A157" s="1">
        <f t="shared" si="37"/>
        <v>0</v>
      </c>
      <c r="B157" s="266"/>
      <c r="C157" s="267"/>
      <c r="D157" s="167"/>
      <c r="E157" s="167"/>
      <c r="F157" s="270"/>
      <c r="G157" s="267"/>
      <c r="H157" s="267"/>
      <c r="I157" s="66" t="s">
        <v>174</v>
      </c>
      <c r="J157" s="73" t="str">
        <f>CONCATENATE(C155,I157)</f>
        <v>未来ｱｽﾘｰﾄ</v>
      </c>
      <c r="K157" s="490"/>
      <c r="L157" s="490"/>
      <c r="M157" s="490"/>
      <c r="N157" s="490"/>
      <c r="O157" s="490"/>
      <c r="P157" s="490"/>
      <c r="Q157" s="490"/>
      <c r="R157" s="490"/>
      <c r="S157" s="490"/>
      <c r="T157" s="490"/>
      <c r="U157" s="490"/>
      <c r="V157" s="490"/>
      <c r="W157" s="490"/>
      <c r="X157" s="490"/>
      <c r="Y157" s="490"/>
      <c r="Z157" s="490"/>
      <c r="AA157" s="490"/>
      <c r="AB157" s="490"/>
      <c r="AC157" s="490"/>
      <c r="AD157" s="490"/>
      <c r="AE157" s="490"/>
      <c r="AF157" s="490"/>
      <c r="AG157" s="490"/>
      <c r="AH157" s="490"/>
      <c r="AI157" s="490"/>
      <c r="AJ157" s="490"/>
      <c r="AK157" s="490"/>
      <c r="AL157" s="490"/>
      <c r="AM157" s="490"/>
      <c r="AN157" s="490"/>
      <c r="AP157" s="8">
        <v>23</v>
      </c>
      <c r="AQ157" s="86" t="str">
        <f>ﾊﾟﾜｰ!$L$1587</f>
        <v/>
      </c>
      <c r="AR157" s="86" t="str">
        <f>国ｽﾎﾟ!$L$1587</f>
        <v/>
      </c>
      <c r="AS157" s="86" t="str">
        <f>未来!$L$1587</f>
        <v/>
      </c>
    </row>
    <row r="158" spans="1:45">
      <c r="A158" s="1">
        <f t="shared" si="37"/>
        <v>0</v>
      </c>
      <c r="B158" s="264">
        <f t="shared" ref="B158" si="43">B155+1</f>
        <v>48</v>
      </c>
      <c r="C158" s="267"/>
      <c r="D158" s="167"/>
      <c r="E158" s="167"/>
      <c r="F158" s="270"/>
      <c r="G158" s="267"/>
      <c r="H158" s="267"/>
      <c r="I158" s="64" t="s">
        <v>172</v>
      </c>
      <c r="J158" s="71" t="str">
        <f>CONCATENATE(C158,I158)</f>
        <v>ﾊﾟﾜｰｱｯﾌﾟ</v>
      </c>
      <c r="K158" s="487"/>
      <c r="L158" s="487"/>
      <c r="M158" s="487"/>
      <c r="N158" s="487"/>
      <c r="O158" s="487"/>
      <c r="P158" s="487"/>
      <c r="Q158" s="487"/>
      <c r="R158" s="487"/>
      <c r="S158" s="487"/>
      <c r="T158" s="487"/>
      <c r="U158" s="487"/>
      <c r="V158" s="487"/>
      <c r="W158" s="487"/>
      <c r="X158" s="487"/>
      <c r="Y158" s="487"/>
      <c r="Z158" s="487"/>
      <c r="AA158" s="487"/>
      <c r="AB158" s="487"/>
      <c r="AC158" s="487"/>
      <c r="AD158" s="487"/>
      <c r="AE158" s="487"/>
      <c r="AF158" s="487"/>
      <c r="AG158" s="487"/>
      <c r="AH158" s="487"/>
      <c r="AI158" s="487"/>
      <c r="AJ158" s="487"/>
      <c r="AK158" s="487"/>
      <c r="AL158" s="487"/>
      <c r="AM158" s="487"/>
      <c r="AN158" s="487"/>
      <c r="AP158" s="8">
        <v>24</v>
      </c>
      <c r="AQ158" s="86" t="str">
        <f>ﾊﾟﾜｰ!$L$1589</f>
        <v/>
      </c>
      <c r="AR158" s="86" t="str">
        <f>国ｽﾎﾟ!$L$1589</f>
        <v/>
      </c>
      <c r="AS158" s="86" t="str">
        <f>未来!$L$1589</f>
        <v/>
      </c>
    </row>
    <row r="159" spans="1:45">
      <c r="A159" s="1">
        <f t="shared" si="37"/>
        <v>0</v>
      </c>
      <c r="B159" s="265"/>
      <c r="C159" s="267"/>
      <c r="D159" s="167"/>
      <c r="E159" s="167"/>
      <c r="F159" s="270"/>
      <c r="G159" s="267"/>
      <c r="H159" s="267"/>
      <c r="I159" s="65" t="s">
        <v>173</v>
      </c>
      <c r="J159" s="72" t="str">
        <f>CONCATENATE(C158,I159)</f>
        <v>中ﾌﾞﾛ/国ｽﾎﾟ</v>
      </c>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c r="AH159" s="488"/>
      <c r="AI159" s="488"/>
      <c r="AJ159" s="488"/>
      <c r="AK159" s="488"/>
      <c r="AL159" s="488"/>
      <c r="AM159" s="488"/>
      <c r="AN159" s="488"/>
      <c r="AP159" s="8">
        <v>25</v>
      </c>
      <c r="AQ159" s="86" t="str">
        <f>ﾊﾟﾜｰ!$L$1591</f>
        <v/>
      </c>
      <c r="AR159" s="86" t="str">
        <f>国ｽﾎﾟ!$L$1591</f>
        <v/>
      </c>
      <c r="AS159" s="86" t="str">
        <f>未来!$L$1591</f>
        <v/>
      </c>
    </row>
    <row r="160" spans="1:45">
      <c r="A160" s="1">
        <f t="shared" si="37"/>
        <v>0</v>
      </c>
      <c r="B160" s="266"/>
      <c r="C160" s="267"/>
      <c r="D160" s="167"/>
      <c r="E160" s="167"/>
      <c r="F160" s="270"/>
      <c r="G160" s="267"/>
      <c r="H160" s="267"/>
      <c r="I160" s="66" t="s">
        <v>174</v>
      </c>
      <c r="J160" s="73" t="str">
        <f>CONCATENATE(C158,I160)</f>
        <v>未来ｱｽﾘｰﾄ</v>
      </c>
      <c r="K160" s="490"/>
      <c r="L160" s="490"/>
      <c r="M160" s="490"/>
      <c r="N160" s="490"/>
      <c r="O160" s="490"/>
      <c r="P160" s="490"/>
      <c r="Q160" s="490"/>
      <c r="R160" s="490"/>
      <c r="S160" s="490"/>
      <c r="T160" s="490"/>
      <c r="U160" s="490"/>
      <c r="V160" s="490"/>
      <c r="W160" s="490"/>
      <c r="X160" s="490"/>
      <c r="Y160" s="490"/>
      <c r="Z160" s="490"/>
      <c r="AA160" s="490"/>
      <c r="AB160" s="490"/>
      <c r="AC160" s="490"/>
      <c r="AD160" s="490"/>
      <c r="AE160" s="490"/>
      <c r="AF160" s="490"/>
      <c r="AG160" s="490"/>
      <c r="AH160" s="490"/>
      <c r="AI160" s="490"/>
      <c r="AJ160" s="490"/>
      <c r="AK160" s="490"/>
      <c r="AL160" s="490"/>
      <c r="AM160" s="490"/>
      <c r="AN160" s="490"/>
      <c r="AP160" s="8">
        <v>26</v>
      </c>
      <c r="AQ160" s="86" t="str">
        <f>ﾊﾟﾜｰ!$L$1593</f>
        <v/>
      </c>
      <c r="AR160" s="86" t="str">
        <f>国ｽﾎﾟ!$L$1593</f>
        <v/>
      </c>
      <c r="AS160" s="86" t="str">
        <f>未来!$L$1593</f>
        <v/>
      </c>
    </row>
    <row r="161" spans="1:45">
      <c r="A161" s="1">
        <f t="shared" si="37"/>
        <v>0</v>
      </c>
      <c r="B161" s="264">
        <f t="shared" ref="B161" si="44">B158+1</f>
        <v>49</v>
      </c>
      <c r="C161" s="267"/>
      <c r="D161" s="167"/>
      <c r="E161" s="167"/>
      <c r="F161" s="270"/>
      <c r="G161" s="267"/>
      <c r="H161" s="267"/>
      <c r="I161" s="64" t="s">
        <v>172</v>
      </c>
      <c r="J161" s="71" t="str">
        <f>CONCATENATE(C161,I161)</f>
        <v>ﾊﾟﾜｰｱｯﾌﾟ</v>
      </c>
      <c r="K161" s="487"/>
      <c r="L161" s="487"/>
      <c r="M161" s="487"/>
      <c r="N161" s="487"/>
      <c r="O161" s="487"/>
      <c r="P161" s="487"/>
      <c r="Q161" s="487"/>
      <c r="R161" s="487"/>
      <c r="S161" s="487"/>
      <c r="T161" s="487"/>
      <c r="U161" s="487"/>
      <c r="V161" s="487"/>
      <c r="W161" s="487"/>
      <c r="X161" s="487"/>
      <c r="Y161" s="487"/>
      <c r="Z161" s="487"/>
      <c r="AA161" s="487"/>
      <c r="AB161" s="487"/>
      <c r="AC161" s="487"/>
      <c r="AD161" s="487"/>
      <c r="AE161" s="487"/>
      <c r="AF161" s="487"/>
      <c r="AG161" s="487"/>
      <c r="AH161" s="487"/>
      <c r="AI161" s="487"/>
      <c r="AJ161" s="487"/>
      <c r="AK161" s="487"/>
      <c r="AL161" s="487"/>
      <c r="AM161" s="487"/>
      <c r="AN161" s="487"/>
      <c r="AP161" s="8">
        <v>27</v>
      </c>
      <c r="AQ161" s="86" t="str">
        <f>ﾊﾟﾜｰ!$L$1595</f>
        <v/>
      </c>
      <c r="AR161" s="86" t="str">
        <f>国ｽﾎﾟ!$L$1595</f>
        <v/>
      </c>
      <c r="AS161" s="86" t="str">
        <f>未来!$L$1595</f>
        <v/>
      </c>
    </row>
    <row r="162" spans="1:45">
      <c r="A162" s="1">
        <f t="shared" si="37"/>
        <v>0</v>
      </c>
      <c r="B162" s="265"/>
      <c r="C162" s="267"/>
      <c r="D162" s="167"/>
      <c r="E162" s="167"/>
      <c r="F162" s="270"/>
      <c r="G162" s="267"/>
      <c r="H162" s="267"/>
      <c r="I162" s="65" t="s">
        <v>173</v>
      </c>
      <c r="J162" s="72" t="str">
        <f>CONCATENATE(C161,I162)</f>
        <v>中ﾌﾞﾛ/国ｽﾎﾟ</v>
      </c>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c r="AI162" s="488"/>
      <c r="AJ162" s="488"/>
      <c r="AK162" s="488"/>
      <c r="AL162" s="488"/>
      <c r="AM162" s="488"/>
      <c r="AN162" s="488"/>
      <c r="AP162" s="8">
        <v>28</v>
      </c>
      <c r="AQ162" s="86" t="str">
        <f>ﾊﾟﾜｰ!$L$1597</f>
        <v/>
      </c>
      <c r="AR162" s="86" t="str">
        <f>国ｽﾎﾟ!$L$1597</f>
        <v/>
      </c>
      <c r="AS162" s="86" t="str">
        <f>未来!$L$1597</f>
        <v/>
      </c>
    </row>
    <row r="163" spans="1:45">
      <c r="A163" s="1">
        <f t="shared" si="37"/>
        <v>0</v>
      </c>
      <c r="B163" s="266"/>
      <c r="C163" s="267"/>
      <c r="D163" s="167"/>
      <c r="E163" s="167"/>
      <c r="F163" s="270"/>
      <c r="G163" s="267"/>
      <c r="H163" s="267"/>
      <c r="I163" s="66" t="s">
        <v>174</v>
      </c>
      <c r="J163" s="73" t="str">
        <f>CONCATENATE(C161,I163)</f>
        <v>未来ｱｽﾘｰﾄ</v>
      </c>
      <c r="K163" s="490"/>
      <c r="L163" s="490"/>
      <c r="M163" s="490"/>
      <c r="N163" s="490"/>
      <c r="O163" s="490"/>
      <c r="P163" s="490"/>
      <c r="Q163" s="490"/>
      <c r="R163" s="490"/>
      <c r="S163" s="490"/>
      <c r="T163" s="490"/>
      <c r="U163" s="490"/>
      <c r="V163" s="490"/>
      <c r="W163" s="490"/>
      <c r="X163" s="490"/>
      <c r="Y163" s="490"/>
      <c r="Z163" s="490"/>
      <c r="AA163" s="490"/>
      <c r="AB163" s="490"/>
      <c r="AC163" s="490"/>
      <c r="AD163" s="490"/>
      <c r="AE163" s="490"/>
      <c r="AF163" s="490"/>
      <c r="AG163" s="490"/>
      <c r="AH163" s="490"/>
      <c r="AI163" s="490"/>
      <c r="AJ163" s="490"/>
      <c r="AK163" s="490"/>
      <c r="AL163" s="490"/>
      <c r="AM163" s="490"/>
      <c r="AN163" s="490"/>
      <c r="AP163" s="8">
        <v>29</v>
      </c>
      <c r="AQ163" s="86" t="str">
        <f>ﾊﾟﾜｰ!$L$1599</f>
        <v/>
      </c>
      <c r="AR163" s="86" t="str">
        <f>国ｽﾎﾟ!$L$1599</f>
        <v/>
      </c>
      <c r="AS163" s="86" t="str">
        <f>未来!$L$1599</f>
        <v/>
      </c>
    </row>
    <row r="164" spans="1:45">
      <c r="A164" s="1">
        <f t="shared" si="37"/>
        <v>0</v>
      </c>
      <c r="B164" s="264">
        <f t="shared" ref="B164" si="45">B161+1</f>
        <v>50</v>
      </c>
      <c r="C164" s="267"/>
      <c r="D164" s="167"/>
      <c r="E164" s="167"/>
      <c r="F164" s="270"/>
      <c r="G164" s="267"/>
      <c r="H164" s="267"/>
      <c r="I164" s="64" t="s">
        <v>172</v>
      </c>
      <c r="J164" s="71" t="str">
        <f>CONCATENATE(C164,I164)</f>
        <v>ﾊﾟﾜｰｱｯﾌﾟ</v>
      </c>
      <c r="K164" s="487"/>
      <c r="L164" s="487"/>
      <c r="M164" s="487"/>
      <c r="N164" s="487"/>
      <c r="O164" s="487"/>
      <c r="P164" s="487"/>
      <c r="Q164" s="487"/>
      <c r="R164" s="487"/>
      <c r="S164" s="487"/>
      <c r="T164" s="487"/>
      <c r="U164" s="487"/>
      <c r="V164" s="487"/>
      <c r="W164" s="487"/>
      <c r="X164" s="487"/>
      <c r="Y164" s="487"/>
      <c r="Z164" s="487"/>
      <c r="AA164" s="487"/>
      <c r="AB164" s="487"/>
      <c r="AC164" s="487"/>
      <c r="AD164" s="487"/>
      <c r="AE164" s="487"/>
      <c r="AF164" s="487"/>
      <c r="AG164" s="487"/>
      <c r="AH164" s="487"/>
      <c r="AI164" s="487"/>
      <c r="AJ164" s="487"/>
      <c r="AK164" s="487"/>
      <c r="AL164" s="487"/>
      <c r="AM164" s="487"/>
      <c r="AN164" s="487"/>
      <c r="AP164" s="10">
        <v>30</v>
      </c>
      <c r="AQ164" s="87" t="str">
        <f>ﾊﾟﾜｰ!$L$1601</f>
        <v/>
      </c>
      <c r="AR164" s="87" t="str">
        <f>国ｽﾎﾟ!$L$1601</f>
        <v/>
      </c>
      <c r="AS164" s="87" t="str">
        <f>未来!$L$1601</f>
        <v/>
      </c>
    </row>
    <row r="165" spans="1:45">
      <c r="A165" s="1">
        <f t="shared" si="37"/>
        <v>0</v>
      </c>
      <c r="B165" s="265"/>
      <c r="C165" s="267"/>
      <c r="D165" s="167"/>
      <c r="E165" s="167"/>
      <c r="F165" s="270"/>
      <c r="G165" s="267"/>
      <c r="H165" s="267"/>
      <c r="I165" s="65" t="s">
        <v>173</v>
      </c>
      <c r="J165" s="72" t="str">
        <f>CONCATENATE(C164,I165)</f>
        <v>中ﾌﾞﾛ/国ｽﾎﾟ</v>
      </c>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c r="AH165" s="488"/>
      <c r="AI165" s="488"/>
      <c r="AJ165" s="488"/>
      <c r="AK165" s="488"/>
      <c r="AL165" s="488"/>
      <c r="AM165" s="488"/>
      <c r="AN165" s="488"/>
    </row>
    <row r="166" spans="1:45">
      <c r="A166" s="1">
        <f t="shared" si="37"/>
        <v>0</v>
      </c>
      <c r="B166" s="266"/>
      <c r="C166" s="267"/>
      <c r="D166" s="167"/>
      <c r="E166" s="167"/>
      <c r="F166" s="270"/>
      <c r="G166" s="267"/>
      <c r="H166" s="267"/>
      <c r="I166" s="66" t="s">
        <v>174</v>
      </c>
      <c r="J166" s="73" t="str">
        <f>CONCATENATE(C164,I166)</f>
        <v>未来ｱｽﾘｰﾄ</v>
      </c>
      <c r="K166" s="490"/>
      <c r="L166" s="490"/>
      <c r="M166" s="490"/>
      <c r="N166" s="490"/>
      <c r="O166" s="490"/>
      <c r="P166" s="490"/>
      <c r="Q166" s="490"/>
      <c r="R166" s="490"/>
      <c r="S166" s="490"/>
      <c r="T166" s="490"/>
      <c r="U166" s="490"/>
      <c r="V166" s="490"/>
      <c r="W166" s="490"/>
      <c r="X166" s="490"/>
      <c r="Y166" s="490"/>
      <c r="Z166" s="490"/>
      <c r="AA166" s="490"/>
      <c r="AB166" s="490"/>
      <c r="AC166" s="490"/>
      <c r="AD166" s="490"/>
      <c r="AE166" s="490"/>
      <c r="AF166" s="490"/>
      <c r="AG166" s="490"/>
      <c r="AH166" s="490"/>
      <c r="AI166" s="490"/>
      <c r="AJ166" s="490"/>
      <c r="AK166" s="490"/>
      <c r="AL166" s="490"/>
      <c r="AM166" s="490"/>
      <c r="AN166" s="490"/>
    </row>
    <row r="167" spans="1:45">
      <c r="A167" s="1">
        <f>A168</f>
        <v>0</v>
      </c>
      <c r="B167" s="273" t="s">
        <v>175</v>
      </c>
      <c r="C167" s="273"/>
      <c r="D167" s="273"/>
      <c r="K167" s="274"/>
      <c r="L167" s="274"/>
      <c r="M167" s="274"/>
      <c r="N167" s="274"/>
      <c r="O167" s="274"/>
      <c r="P167" s="274"/>
      <c r="Q167" s="274"/>
      <c r="R167" s="274"/>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4"/>
      <c r="AN167" s="274"/>
      <c r="AP167" s="3" t="s">
        <v>191</v>
      </c>
      <c r="AQ167" s="3" t="s">
        <v>172</v>
      </c>
      <c r="AR167" s="3" t="s">
        <v>173</v>
      </c>
      <c r="AS167" s="3" t="s">
        <v>174</v>
      </c>
    </row>
    <row r="168" spans="1:45" ht="14.4" customHeight="1">
      <c r="A168" s="1">
        <f>A169</f>
        <v>0</v>
      </c>
      <c r="B168" s="156" t="s">
        <v>166</v>
      </c>
      <c r="C168" s="156" t="s">
        <v>58</v>
      </c>
      <c r="D168" s="156" t="s">
        <v>176</v>
      </c>
      <c r="E168" s="271" t="s">
        <v>170</v>
      </c>
      <c r="F168" s="156" t="s">
        <v>168</v>
      </c>
      <c r="G168" s="272" t="s">
        <v>188</v>
      </c>
      <c r="H168" s="271" t="s">
        <v>190</v>
      </c>
      <c r="I168" s="156" t="s">
        <v>171</v>
      </c>
      <c r="J168" s="275" t="s">
        <v>187</v>
      </c>
      <c r="K168" s="156" t="s">
        <v>213</v>
      </c>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P168" s="6">
        <v>1</v>
      </c>
      <c r="AQ168" s="85" t="str">
        <f>ﾊﾟﾜｰ!$L$1543</f>
        <v/>
      </c>
      <c r="AR168" s="85" t="str">
        <f>国ｽﾎﾟ!$L$1543</f>
        <v/>
      </c>
      <c r="AS168" s="85" t="str">
        <f>未来!$L$1543</f>
        <v/>
      </c>
    </row>
    <row r="169" spans="1:45">
      <c r="A169" s="1">
        <f>A170</f>
        <v>0</v>
      </c>
      <c r="B169" s="156"/>
      <c r="C169" s="156"/>
      <c r="D169" s="156"/>
      <c r="E169" s="156"/>
      <c r="F169" s="156"/>
      <c r="G169" s="272"/>
      <c r="H169" s="156"/>
      <c r="I169" s="156"/>
      <c r="J169" s="276"/>
      <c r="K169" s="39">
        <v>1</v>
      </c>
      <c r="L169" s="39">
        <v>2</v>
      </c>
      <c r="M169" s="39">
        <v>3</v>
      </c>
      <c r="N169" s="39">
        <v>4</v>
      </c>
      <c r="O169" s="39">
        <v>5</v>
      </c>
      <c r="P169" s="39">
        <v>6</v>
      </c>
      <c r="Q169" s="39">
        <v>7</v>
      </c>
      <c r="R169" s="39">
        <v>8</v>
      </c>
      <c r="S169" s="39">
        <v>9</v>
      </c>
      <c r="T169" s="39">
        <v>10</v>
      </c>
      <c r="U169" s="39">
        <v>11</v>
      </c>
      <c r="V169" s="39">
        <v>12</v>
      </c>
      <c r="W169" s="39">
        <v>13</v>
      </c>
      <c r="X169" s="39">
        <v>14</v>
      </c>
      <c r="Y169" s="39">
        <v>15</v>
      </c>
      <c r="Z169" s="39">
        <v>16</v>
      </c>
      <c r="AA169" s="39">
        <v>17</v>
      </c>
      <c r="AB169" s="39">
        <v>18</v>
      </c>
      <c r="AC169" s="39">
        <v>19</v>
      </c>
      <c r="AD169" s="39">
        <v>20</v>
      </c>
      <c r="AE169" s="39">
        <v>21</v>
      </c>
      <c r="AF169" s="39">
        <v>22</v>
      </c>
      <c r="AG169" s="39">
        <v>23</v>
      </c>
      <c r="AH169" s="39">
        <v>24</v>
      </c>
      <c r="AI169" s="39">
        <v>25</v>
      </c>
      <c r="AJ169" s="39">
        <v>26</v>
      </c>
      <c r="AK169" s="39">
        <v>27</v>
      </c>
      <c r="AL169" s="39">
        <v>28</v>
      </c>
      <c r="AM169" s="39">
        <v>29</v>
      </c>
      <c r="AN169" s="39">
        <v>30</v>
      </c>
      <c r="AP169" s="8">
        <v>2</v>
      </c>
      <c r="AQ169" s="86" t="str">
        <f>ﾊﾟﾜｰ!$L$1545</f>
        <v/>
      </c>
      <c r="AR169" s="86" t="str">
        <f>国ｽﾎﾟ!$L$1545</f>
        <v/>
      </c>
      <c r="AS169" s="86" t="str">
        <f>未来!$L$1545</f>
        <v/>
      </c>
    </row>
    <row r="170" spans="1:45">
      <c r="A170" s="1">
        <f>IF(D170="",0,1)</f>
        <v>0</v>
      </c>
      <c r="B170" s="264">
        <f t="shared" ref="B170" si="46">B164+1</f>
        <v>51</v>
      </c>
      <c r="C170" s="267"/>
      <c r="D170" s="167"/>
      <c r="E170" s="167"/>
      <c r="F170" s="270"/>
      <c r="G170" s="267"/>
      <c r="H170" s="267"/>
      <c r="I170" s="64" t="s">
        <v>172</v>
      </c>
      <c r="J170" s="71" t="str">
        <f>CONCATENATE(C170,I170)</f>
        <v>ﾊﾟﾜｰｱｯﾌﾟ</v>
      </c>
      <c r="K170" s="487"/>
      <c r="L170" s="487"/>
      <c r="M170" s="487"/>
      <c r="N170" s="487"/>
      <c r="O170" s="487"/>
      <c r="P170" s="487"/>
      <c r="Q170" s="487"/>
      <c r="R170" s="487"/>
      <c r="S170" s="487"/>
      <c r="T170" s="487"/>
      <c r="U170" s="487"/>
      <c r="V170" s="487"/>
      <c r="W170" s="487"/>
      <c r="X170" s="487"/>
      <c r="Y170" s="487"/>
      <c r="Z170" s="487"/>
      <c r="AA170" s="487"/>
      <c r="AB170" s="487"/>
      <c r="AC170" s="487"/>
      <c r="AD170" s="487"/>
      <c r="AE170" s="487"/>
      <c r="AF170" s="487"/>
      <c r="AG170" s="487"/>
      <c r="AH170" s="487"/>
      <c r="AI170" s="487"/>
      <c r="AJ170" s="487"/>
      <c r="AK170" s="487"/>
      <c r="AL170" s="487"/>
      <c r="AM170" s="487"/>
      <c r="AN170" s="487"/>
      <c r="AP170" s="8">
        <v>3</v>
      </c>
      <c r="AQ170" s="86" t="str">
        <f>ﾊﾟﾜｰ!$L$1547</f>
        <v/>
      </c>
      <c r="AR170" s="86" t="str">
        <f>国ｽﾎﾟ!$L$1547</f>
        <v/>
      </c>
      <c r="AS170" s="86" t="str">
        <f>未来!$L$1547</f>
        <v/>
      </c>
    </row>
    <row r="171" spans="1:45">
      <c r="A171" s="1">
        <f>A170</f>
        <v>0</v>
      </c>
      <c r="B171" s="265"/>
      <c r="C171" s="267"/>
      <c r="D171" s="167"/>
      <c r="E171" s="167"/>
      <c r="F171" s="270"/>
      <c r="G171" s="267"/>
      <c r="H171" s="267"/>
      <c r="I171" s="65" t="s">
        <v>173</v>
      </c>
      <c r="J171" s="72" t="str">
        <f>CONCATENATE(C170,I171)</f>
        <v>中ﾌﾞﾛ/国ｽﾎﾟ</v>
      </c>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c r="AI171" s="488"/>
      <c r="AJ171" s="488"/>
      <c r="AK171" s="488"/>
      <c r="AL171" s="488"/>
      <c r="AM171" s="488"/>
      <c r="AN171" s="488"/>
      <c r="AP171" s="8">
        <v>4</v>
      </c>
      <c r="AQ171" s="86" t="str">
        <f>ﾊﾟﾜｰ!$L$1549</f>
        <v/>
      </c>
      <c r="AR171" s="86" t="str">
        <f>国ｽﾎﾟ!$L$1549</f>
        <v/>
      </c>
      <c r="AS171" s="86" t="str">
        <f>未来!$L$1549</f>
        <v/>
      </c>
    </row>
    <row r="172" spans="1:45">
      <c r="A172" s="1">
        <f t="shared" ref="A172:A199" si="47">A171</f>
        <v>0</v>
      </c>
      <c r="B172" s="266"/>
      <c r="C172" s="267"/>
      <c r="D172" s="167"/>
      <c r="E172" s="167"/>
      <c r="F172" s="270"/>
      <c r="G172" s="267"/>
      <c r="H172" s="267"/>
      <c r="I172" s="66" t="s">
        <v>174</v>
      </c>
      <c r="J172" s="73" t="str">
        <f>CONCATENATE(C170,I172)</f>
        <v>未来ｱｽﾘｰﾄ</v>
      </c>
      <c r="K172" s="490"/>
      <c r="L172" s="490"/>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P172" s="8">
        <v>5</v>
      </c>
      <c r="AQ172" s="86" t="str">
        <f>ﾊﾟﾜｰ!$L$1551</f>
        <v/>
      </c>
      <c r="AR172" s="86" t="str">
        <f>国ｽﾎﾟ!$L$1551</f>
        <v/>
      </c>
      <c r="AS172" s="86" t="str">
        <f>未来!$L$1551</f>
        <v/>
      </c>
    </row>
    <row r="173" spans="1:45">
      <c r="A173" s="1">
        <f t="shared" si="47"/>
        <v>0</v>
      </c>
      <c r="B173" s="264">
        <f t="shared" ref="B173" si="48">B170+1</f>
        <v>52</v>
      </c>
      <c r="C173" s="267"/>
      <c r="D173" s="167"/>
      <c r="E173" s="167"/>
      <c r="F173" s="270"/>
      <c r="G173" s="267"/>
      <c r="H173" s="267"/>
      <c r="I173" s="64" t="s">
        <v>172</v>
      </c>
      <c r="J173" s="71" t="str">
        <f>CONCATENATE(C173,I173)</f>
        <v>ﾊﾟﾜｰｱｯﾌﾟ</v>
      </c>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c r="AG173" s="487"/>
      <c r="AH173" s="487"/>
      <c r="AI173" s="487"/>
      <c r="AJ173" s="487"/>
      <c r="AK173" s="487"/>
      <c r="AL173" s="487"/>
      <c r="AM173" s="487"/>
      <c r="AN173" s="487"/>
      <c r="AP173" s="8">
        <v>6</v>
      </c>
      <c r="AQ173" s="86" t="str">
        <f>ﾊﾟﾜｰ!$L$1553</f>
        <v/>
      </c>
      <c r="AR173" s="86" t="str">
        <f>国ｽﾎﾟ!$L$1553</f>
        <v/>
      </c>
      <c r="AS173" s="86" t="str">
        <f>未来!$L$1553</f>
        <v/>
      </c>
    </row>
    <row r="174" spans="1:45">
      <c r="A174" s="1">
        <f t="shared" si="47"/>
        <v>0</v>
      </c>
      <c r="B174" s="265"/>
      <c r="C174" s="267"/>
      <c r="D174" s="167"/>
      <c r="E174" s="167"/>
      <c r="F174" s="270"/>
      <c r="G174" s="267"/>
      <c r="H174" s="267"/>
      <c r="I174" s="65" t="s">
        <v>173</v>
      </c>
      <c r="J174" s="72" t="str">
        <f>CONCATENATE(C173,I174)</f>
        <v>中ﾌﾞﾛ/国ｽﾎﾟ</v>
      </c>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c r="AJ174" s="488"/>
      <c r="AK174" s="488"/>
      <c r="AL174" s="488"/>
      <c r="AM174" s="488"/>
      <c r="AN174" s="488"/>
      <c r="AP174" s="8">
        <v>7</v>
      </c>
      <c r="AQ174" s="86" t="str">
        <f>ﾊﾟﾜｰ!$L$1555</f>
        <v/>
      </c>
      <c r="AR174" s="86" t="str">
        <f>国ｽﾎﾟ!$L$1555</f>
        <v/>
      </c>
      <c r="AS174" s="86" t="str">
        <f>未来!$L$1555</f>
        <v/>
      </c>
    </row>
    <row r="175" spans="1:45">
      <c r="A175" s="1">
        <f t="shared" si="47"/>
        <v>0</v>
      </c>
      <c r="B175" s="266"/>
      <c r="C175" s="267"/>
      <c r="D175" s="167"/>
      <c r="E175" s="167"/>
      <c r="F175" s="270"/>
      <c r="G175" s="267"/>
      <c r="H175" s="267"/>
      <c r="I175" s="66" t="s">
        <v>174</v>
      </c>
      <c r="J175" s="73" t="str">
        <f>CONCATENATE(C173,I175)</f>
        <v>未来ｱｽﾘｰﾄ</v>
      </c>
      <c r="K175" s="490"/>
      <c r="L175" s="490"/>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P175" s="8">
        <v>8</v>
      </c>
      <c r="AQ175" s="86" t="str">
        <f>ﾊﾟﾜｰ!$L$1557</f>
        <v/>
      </c>
      <c r="AR175" s="86" t="str">
        <f>国ｽﾎﾟ!$L$1557</f>
        <v/>
      </c>
      <c r="AS175" s="86" t="str">
        <f>未来!$L$1557</f>
        <v/>
      </c>
    </row>
    <row r="176" spans="1:45">
      <c r="A176" s="1">
        <f t="shared" si="47"/>
        <v>0</v>
      </c>
      <c r="B176" s="264">
        <f t="shared" ref="B176" si="49">B173+1</f>
        <v>53</v>
      </c>
      <c r="C176" s="267"/>
      <c r="D176" s="167"/>
      <c r="E176" s="167"/>
      <c r="F176" s="270"/>
      <c r="G176" s="267"/>
      <c r="H176" s="267"/>
      <c r="I176" s="64" t="s">
        <v>172</v>
      </c>
      <c r="J176" s="71" t="str">
        <f>CONCATENATE(C176,I176)</f>
        <v>ﾊﾟﾜｰｱｯﾌﾟ</v>
      </c>
      <c r="K176" s="487"/>
      <c r="L176" s="487"/>
      <c r="M176" s="487"/>
      <c r="N176" s="487"/>
      <c r="O176" s="487"/>
      <c r="P176" s="487"/>
      <c r="Q176" s="487"/>
      <c r="R176" s="487"/>
      <c r="S176" s="487"/>
      <c r="T176" s="487"/>
      <c r="U176" s="487"/>
      <c r="V176" s="487"/>
      <c r="W176" s="487"/>
      <c r="X176" s="487"/>
      <c r="Y176" s="487"/>
      <c r="Z176" s="487"/>
      <c r="AA176" s="487"/>
      <c r="AB176" s="487"/>
      <c r="AC176" s="487"/>
      <c r="AD176" s="487"/>
      <c r="AE176" s="487"/>
      <c r="AF176" s="487"/>
      <c r="AG176" s="487"/>
      <c r="AH176" s="487"/>
      <c r="AI176" s="487"/>
      <c r="AJ176" s="487"/>
      <c r="AK176" s="487"/>
      <c r="AL176" s="487"/>
      <c r="AM176" s="487"/>
      <c r="AN176" s="487"/>
      <c r="AP176" s="8">
        <v>9</v>
      </c>
      <c r="AQ176" s="86" t="str">
        <f>ﾊﾟﾜｰ!$L$1559</f>
        <v/>
      </c>
      <c r="AR176" s="86" t="str">
        <f>国ｽﾎﾟ!$L$1559</f>
        <v/>
      </c>
      <c r="AS176" s="86" t="str">
        <f>未来!$L$1559</f>
        <v/>
      </c>
    </row>
    <row r="177" spans="1:45">
      <c r="A177" s="1">
        <f t="shared" si="47"/>
        <v>0</v>
      </c>
      <c r="B177" s="265"/>
      <c r="C177" s="267"/>
      <c r="D177" s="167"/>
      <c r="E177" s="167"/>
      <c r="F177" s="270"/>
      <c r="G177" s="267"/>
      <c r="H177" s="267"/>
      <c r="I177" s="65" t="s">
        <v>173</v>
      </c>
      <c r="J177" s="72" t="str">
        <f>CONCATENATE(C176,I177)</f>
        <v>中ﾌﾞﾛ/国ｽﾎﾟ</v>
      </c>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c r="AH177" s="488"/>
      <c r="AI177" s="488"/>
      <c r="AJ177" s="488"/>
      <c r="AK177" s="488"/>
      <c r="AL177" s="488"/>
      <c r="AM177" s="488"/>
      <c r="AN177" s="488"/>
      <c r="AP177" s="8">
        <v>10</v>
      </c>
      <c r="AQ177" s="86" t="str">
        <f>ﾊﾟﾜｰ!$L$1561</f>
        <v/>
      </c>
      <c r="AR177" s="86" t="str">
        <f>国ｽﾎﾟ!$L$1561</f>
        <v/>
      </c>
      <c r="AS177" s="86" t="str">
        <f>未来!$L$1561</f>
        <v/>
      </c>
    </row>
    <row r="178" spans="1:45">
      <c r="A178" s="1">
        <f t="shared" si="47"/>
        <v>0</v>
      </c>
      <c r="B178" s="266"/>
      <c r="C178" s="267"/>
      <c r="D178" s="167"/>
      <c r="E178" s="167"/>
      <c r="F178" s="270"/>
      <c r="G178" s="267"/>
      <c r="H178" s="267"/>
      <c r="I178" s="66" t="s">
        <v>174</v>
      </c>
      <c r="J178" s="73" t="str">
        <f>CONCATENATE(C176,I178)</f>
        <v>未来ｱｽﾘｰﾄ</v>
      </c>
      <c r="K178" s="490"/>
      <c r="L178" s="490"/>
      <c r="M178" s="490"/>
      <c r="N178" s="490"/>
      <c r="O178" s="490"/>
      <c r="P178" s="490"/>
      <c r="Q178" s="490"/>
      <c r="R178" s="490"/>
      <c r="S178" s="490"/>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P178" s="8">
        <v>11</v>
      </c>
      <c r="AQ178" s="86" t="str">
        <f>ﾊﾟﾜｰ!$L$1563</f>
        <v/>
      </c>
      <c r="AR178" s="86" t="str">
        <f>国ｽﾎﾟ!$L$1563</f>
        <v/>
      </c>
      <c r="AS178" s="86" t="str">
        <f>未来!$L$1563</f>
        <v/>
      </c>
    </row>
    <row r="179" spans="1:45">
      <c r="A179" s="1">
        <f t="shared" si="47"/>
        <v>0</v>
      </c>
      <c r="B179" s="264">
        <f>B176+1</f>
        <v>54</v>
      </c>
      <c r="C179" s="267"/>
      <c r="D179" s="167"/>
      <c r="E179" s="167"/>
      <c r="F179" s="270"/>
      <c r="G179" s="267"/>
      <c r="H179" s="267"/>
      <c r="I179" s="64" t="s">
        <v>172</v>
      </c>
      <c r="J179" s="71" t="str">
        <f>CONCATENATE(C179,I179)</f>
        <v>ﾊﾟﾜｰｱｯﾌﾟ</v>
      </c>
      <c r="K179" s="487"/>
      <c r="L179" s="487"/>
      <c r="M179" s="487"/>
      <c r="N179" s="487"/>
      <c r="O179" s="487"/>
      <c r="P179" s="487"/>
      <c r="Q179" s="487"/>
      <c r="R179" s="487"/>
      <c r="S179" s="487"/>
      <c r="T179" s="487"/>
      <c r="U179" s="487"/>
      <c r="V179" s="487"/>
      <c r="W179" s="487"/>
      <c r="X179" s="487"/>
      <c r="Y179" s="487"/>
      <c r="Z179" s="487"/>
      <c r="AA179" s="487"/>
      <c r="AB179" s="487"/>
      <c r="AC179" s="487"/>
      <c r="AD179" s="487"/>
      <c r="AE179" s="487"/>
      <c r="AF179" s="487"/>
      <c r="AG179" s="487"/>
      <c r="AH179" s="487"/>
      <c r="AI179" s="487"/>
      <c r="AJ179" s="487"/>
      <c r="AK179" s="487"/>
      <c r="AL179" s="487"/>
      <c r="AM179" s="487"/>
      <c r="AN179" s="487"/>
      <c r="AP179" s="8">
        <v>12</v>
      </c>
      <c r="AQ179" s="86" t="str">
        <f>ﾊﾟﾜｰ!$L$1565</f>
        <v/>
      </c>
      <c r="AR179" s="86" t="str">
        <f>国ｽﾎﾟ!$L$1565</f>
        <v/>
      </c>
      <c r="AS179" s="86" t="str">
        <f>未来!$L$1565</f>
        <v/>
      </c>
    </row>
    <row r="180" spans="1:45">
      <c r="A180" s="1">
        <f t="shared" si="47"/>
        <v>0</v>
      </c>
      <c r="B180" s="265"/>
      <c r="C180" s="267"/>
      <c r="D180" s="167"/>
      <c r="E180" s="167"/>
      <c r="F180" s="270"/>
      <c r="G180" s="267"/>
      <c r="H180" s="267"/>
      <c r="I180" s="65" t="s">
        <v>173</v>
      </c>
      <c r="J180" s="72" t="str">
        <f>CONCATENATE(C179,I180)</f>
        <v>中ﾌﾞﾛ/国ｽﾎﾟ</v>
      </c>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8"/>
      <c r="AJ180" s="488"/>
      <c r="AK180" s="488"/>
      <c r="AL180" s="488"/>
      <c r="AM180" s="488"/>
      <c r="AN180" s="488"/>
      <c r="AP180" s="8">
        <v>13</v>
      </c>
      <c r="AQ180" s="86" t="str">
        <f>ﾊﾟﾜｰ!$L$1567</f>
        <v/>
      </c>
      <c r="AR180" s="86" t="str">
        <f>国ｽﾎﾟ!$L$1567</f>
        <v/>
      </c>
      <c r="AS180" s="86" t="str">
        <f>未来!$L$1567</f>
        <v/>
      </c>
    </row>
    <row r="181" spans="1:45">
      <c r="A181" s="1">
        <f t="shared" si="47"/>
        <v>0</v>
      </c>
      <c r="B181" s="266"/>
      <c r="C181" s="267"/>
      <c r="D181" s="167"/>
      <c r="E181" s="167"/>
      <c r="F181" s="270"/>
      <c r="G181" s="267"/>
      <c r="H181" s="267"/>
      <c r="I181" s="66" t="s">
        <v>174</v>
      </c>
      <c r="J181" s="73" t="str">
        <f>CONCATENATE(C179,I181)</f>
        <v>未来ｱｽﾘｰﾄ</v>
      </c>
      <c r="K181" s="490"/>
      <c r="L181" s="490"/>
      <c r="M181" s="490"/>
      <c r="N181" s="490"/>
      <c r="O181" s="490"/>
      <c r="P181" s="490"/>
      <c r="Q181" s="490"/>
      <c r="R181" s="490"/>
      <c r="S181" s="490"/>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P181" s="8">
        <v>14</v>
      </c>
      <c r="AQ181" s="86" t="str">
        <f>ﾊﾟﾜｰ!$L$1569</f>
        <v/>
      </c>
      <c r="AR181" s="86" t="str">
        <f>国ｽﾎﾟ!$L$1569</f>
        <v/>
      </c>
      <c r="AS181" s="86" t="str">
        <f>未来!$L$1569</f>
        <v/>
      </c>
    </row>
    <row r="182" spans="1:45">
      <c r="A182" s="1">
        <f t="shared" si="47"/>
        <v>0</v>
      </c>
      <c r="B182" s="264">
        <f t="shared" ref="B182" si="50">B179+1</f>
        <v>55</v>
      </c>
      <c r="C182" s="267"/>
      <c r="D182" s="167"/>
      <c r="E182" s="167"/>
      <c r="F182" s="270"/>
      <c r="G182" s="267"/>
      <c r="H182" s="267"/>
      <c r="I182" s="64" t="s">
        <v>172</v>
      </c>
      <c r="J182" s="71" t="str">
        <f>CONCATENATE(C182,I182)</f>
        <v>ﾊﾟﾜｰｱｯﾌﾟ</v>
      </c>
      <c r="K182" s="487"/>
      <c r="L182" s="487"/>
      <c r="M182" s="487"/>
      <c r="N182" s="487"/>
      <c r="O182" s="487"/>
      <c r="P182" s="487"/>
      <c r="Q182" s="487"/>
      <c r="R182" s="487"/>
      <c r="S182" s="487"/>
      <c r="T182" s="487"/>
      <c r="U182" s="487"/>
      <c r="V182" s="487"/>
      <c r="W182" s="487"/>
      <c r="X182" s="487"/>
      <c r="Y182" s="487"/>
      <c r="Z182" s="487"/>
      <c r="AA182" s="487"/>
      <c r="AB182" s="487"/>
      <c r="AC182" s="487"/>
      <c r="AD182" s="487"/>
      <c r="AE182" s="487"/>
      <c r="AF182" s="487"/>
      <c r="AG182" s="487"/>
      <c r="AH182" s="487"/>
      <c r="AI182" s="487"/>
      <c r="AJ182" s="487"/>
      <c r="AK182" s="487"/>
      <c r="AL182" s="487"/>
      <c r="AM182" s="487"/>
      <c r="AN182" s="487"/>
      <c r="AP182" s="8">
        <v>15</v>
      </c>
      <c r="AQ182" s="86" t="str">
        <f>ﾊﾟﾜｰ!$L$1571</f>
        <v/>
      </c>
      <c r="AR182" s="86" t="str">
        <f>国ｽﾎﾟ!$L$1571</f>
        <v/>
      </c>
      <c r="AS182" s="86" t="str">
        <f>未来!$L$1571</f>
        <v/>
      </c>
    </row>
    <row r="183" spans="1:45">
      <c r="A183" s="1">
        <f t="shared" si="47"/>
        <v>0</v>
      </c>
      <c r="B183" s="265"/>
      <c r="C183" s="267"/>
      <c r="D183" s="167"/>
      <c r="E183" s="167"/>
      <c r="F183" s="270"/>
      <c r="G183" s="267"/>
      <c r="H183" s="267"/>
      <c r="I183" s="65" t="s">
        <v>173</v>
      </c>
      <c r="J183" s="72" t="str">
        <f>CONCATENATE(C182,I183)</f>
        <v>中ﾌﾞﾛ/国ｽﾎﾟ</v>
      </c>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c r="AH183" s="488"/>
      <c r="AI183" s="488"/>
      <c r="AJ183" s="488"/>
      <c r="AK183" s="488"/>
      <c r="AL183" s="488"/>
      <c r="AM183" s="488"/>
      <c r="AN183" s="488"/>
      <c r="AP183" s="8">
        <v>16</v>
      </c>
      <c r="AQ183" s="86" t="str">
        <f>ﾊﾟﾜｰ!$L$1573</f>
        <v/>
      </c>
      <c r="AR183" s="86" t="str">
        <f>国ｽﾎﾟ!$L$1573</f>
        <v/>
      </c>
      <c r="AS183" s="86" t="str">
        <f>未来!$L$1573</f>
        <v/>
      </c>
    </row>
    <row r="184" spans="1:45">
      <c r="A184" s="1">
        <f t="shared" si="47"/>
        <v>0</v>
      </c>
      <c r="B184" s="266"/>
      <c r="C184" s="267"/>
      <c r="D184" s="167"/>
      <c r="E184" s="167"/>
      <c r="F184" s="270"/>
      <c r="G184" s="267"/>
      <c r="H184" s="267"/>
      <c r="I184" s="66" t="s">
        <v>174</v>
      </c>
      <c r="J184" s="73" t="str">
        <f>CONCATENATE(C182,I184)</f>
        <v>未来ｱｽﾘｰﾄ</v>
      </c>
      <c r="K184" s="490"/>
      <c r="L184" s="490"/>
      <c r="M184" s="490"/>
      <c r="N184" s="490"/>
      <c r="O184" s="490"/>
      <c r="P184" s="490"/>
      <c r="Q184" s="490"/>
      <c r="R184" s="490"/>
      <c r="S184" s="490"/>
      <c r="T184" s="490"/>
      <c r="U184" s="490"/>
      <c r="V184" s="490"/>
      <c r="W184" s="490"/>
      <c r="X184" s="490"/>
      <c r="Y184" s="490"/>
      <c r="Z184" s="490"/>
      <c r="AA184" s="490"/>
      <c r="AB184" s="490"/>
      <c r="AC184" s="490"/>
      <c r="AD184" s="490"/>
      <c r="AE184" s="490"/>
      <c r="AF184" s="490"/>
      <c r="AG184" s="490"/>
      <c r="AH184" s="490"/>
      <c r="AI184" s="490"/>
      <c r="AJ184" s="490"/>
      <c r="AK184" s="490"/>
      <c r="AL184" s="490"/>
      <c r="AM184" s="490"/>
      <c r="AN184" s="490"/>
      <c r="AP184" s="8">
        <v>17</v>
      </c>
      <c r="AQ184" s="86" t="str">
        <f>ﾊﾟﾜｰ!$L$1575</f>
        <v/>
      </c>
      <c r="AR184" s="86" t="str">
        <f>国ｽﾎﾟ!$L$1575</f>
        <v/>
      </c>
      <c r="AS184" s="86" t="str">
        <f>未来!$L$1575</f>
        <v/>
      </c>
    </row>
    <row r="185" spans="1:45">
      <c r="A185" s="1">
        <f t="shared" si="47"/>
        <v>0</v>
      </c>
      <c r="B185" s="264">
        <f t="shared" ref="B185" si="51">B182+1</f>
        <v>56</v>
      </c>
      <c r="C185" s="267"/>
      <c r="D185" s="167"/>
      <c r="E185" s="167"/>
      <c r="F185" s="270"/>
      <c r="G185" s="267"/>
      <c r="H185" s="267"/>
      <c r="I185" s="64" t="s">
        <v>172</v>
      </c>
      <c r="J185" s="71" t="str">
        <f>CONCATENATE(C185,I185)</f>
        <v>ﾊﾟﾜｰｱｯﾌﾟ</v>
      </c>
      <c r="K185" s="487"/>
      <c r="L185" s="487"/>
      <c r="M185" s="487"/>
      <c r="N185" s="487"/>
      <c r="O185" s="487"/>
      <c r="P185" s="487"/>
      <c r="Q185" s="487"/>
      <c r="R185" s="487"/>
      <c r="S185" s="487"/>
      <c r="T185" s="487"/>
      <c r="U185" s="487"/>
      <c r="V185" s="487"/>
      <c r="W185" s="487"/>
      <c r="X185" s="487"/>
      <c r="Y185" s="487"/>
      <c r="Z185" s="487"/>
      <c r="AA185" s="487"/>
      <c r="AB185" s="487"/>
      <c r="AC185" s="487"/>
      <c r="AD185" s="487"/>
      <c r="AE185" s="487"/>
      <c r="AF185" s="487"/>
      <c r="AG185" s="487"/>
      <c r="AH185" s="487"/>
      <c r="AI185" s="487"/>
      <c r="AJ185" s="487"/>
      <c r="AK185" s="487"/>
      <c r="AL185" s="487"/>
      <c r="AM185" s="487"/>
      <c r="AN185" s="487"/>
      <c r="AP185" s="8">
        <v>18</v>
      </c>
      <c r="AQ185" s="86" t="str">
        <f>ﾊﾟﾜｰ!$L$1577</f>
        <v/>
      </c>
      <c r="AR185" s="86" t="str">
        <f>国ｽﾎﾟ!$L$1577</f>
        <v/>
      </c>
      <c r="AS185" s="86" t="str">
        <f>未来!$L$1577</f>
        <v/>
      </c>
    </row>
    <row r="186" spans="1:45">
      <c r="A186" s="1">
        <f t="shared" si="47"/>
        <v>0</v>
      </c>
      <c r="B186" s="265"/>
      <c r="C186" s="267"/>
      <c r="D186" s="167"/>
      <c r="E186" s="167"/>
      <c r="F186" s="270"/>
      <c r="G186" s="267"/>
      <c r="H186" s="267"/>
      <c r="I186" s="65" t="s">
        <v>173</v>
      </c>
      <c r="J186" s="72" t="str">
        <f>CONCATENATE(C185,I186)</f>
        <v>中ﾌﾞﾛ/国ｽﾎﾟ</v>
      </c>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c r="AH186" s="488"/>
      <c r="AI186" s="488"/>
      <c r="AJ186" s="488"/>
      <c r="AK186" s="488"/>
      <c r="AL186" s="488"/>
      <c r="AM186" s="488"/>
      <c r="AN186" s="488"/>
      <c r="AP186" s="8">
        <v>19</v>
      </c>
      <c r="AQ186" s="86" t="str">
        <f>ﾊﾟﾜｰ!$L$1579</f>
        <v/>
      </c>
      <c r="AR186" s="86" t="str">
        <f>国ｽﾎﾟ!$L$1579</f>
        <v/>
      </c>
      <c r="AS186" s="86" t="str">
        <f>未来!$L$1579</f>
        <v/>
      </c>
    </row>
    <row r="187" spans="1:45">
      <c r="A187" s="1">
        <f t="shared" si="47"/>
        <v>0</v>
      </c>
      <c r="B187" s="266"/>
      <c r="C187" s="267"/>
      <c r="D187" s="167"/>
      <c r="E187" s="167"/>
      <c r="F187" s="270"/>
      <c r="G187" s="267"/>
      <c r="H187" s="267"/>
      <c r="I187" s="66" t="s">
        <v>174</v>
      </c>
      <c r="J187" s="73" t="str">
        <f>CONCATENATE(C185,I187)</f>
        <v>未来ｱｽﾘｰﾄ</v>
      </c>
      <c r="K187" s="490"/>
      <c r="L187" s="490"/>
      <c r="M187" s="490"/>
      <c r="N187" s="490"/>
      <c r="O187" s="490"/>
      <c r="P187" s="490"/>
      <c r="Q187" s="490"/>
      <c r="R187" s="490"/>
      <c r="S187" s="490"/>
      <c r="T187" s="490"/>
      <c r="U187" s="490"/>
      <c r="V187" s="490"/>
      <c r="W187" s="490"/>
      <c r="X187" s="490"/>
      <c r="Y187" s="490"/>
      <c r="Z187" s="490"/>
      <c r="AA187" s="490"/>
      <c r="AB187" s="490"/>
      <c r="AC187" s="490"/>
      <c r="AD187" s="490"/>
      <c r="AE187" s="490"/>
      <c r="AF187" s="490"/>
      <c r="AG187" s="490"/>
      <c r="AH187" s="490"/>
      <c r="AI187" s="490"/>
      <c r="AJ187" s="490"/>
      <c r="AK187" s="490"/>
      <c r="AL187" s="490"/>
      <c r="AM187" s="490"/>
      <c r="AN187" s="490"/>
      <c r="AP187" s="8">
        <v>20</v>
      </c>
      <c r="AQ187" s="86" t="str">
        <f>ﾊﾟﾜｰ!$L$1581</f>
        <v/>
      </c>
      <c r="AR187" s="86" t="str">
        <f>国ｽﾎﾟ!$L$1581</f>
        <v/>
      </c>
      <c r="AS187" s="86" t="str">
        <f>未来!$L$1581</f>
        <v/>
      </c>
    </row>
    <row r="188" spans="1:45">
      <c r="A188" s="1">
        <f t="shared" si="47"/>
        <v>0</v>
      </c>
      <c r="B188" s="264">
        <f t="shared" ref="B188" si="52">B185+1</f>
        <v>57</v>
      </c>
      <c r="C188" s="267"/>
      <c r="D188" s="167"/>
      <c r="E188" s="167"/>
      <c r="F188" s="270"/>
      <c r="G188" s="267"/>
      <c r="H188" s="267"/>
      <c r="I188" s="64" t="s">
        <v>172</v>
      </c>
      <c r="J188" s="71" t="str">
        <f>CONCATENATE(C188,I188)</f>
        <v>ﾊﾟﾜｰｱｯﾌﾟ</v>
      </c>
      <c r="K188" s="487"/>
      <c r="L188" s="487"/>
      <c r="M188" s="487"/>
      <c r="N188" s="487"/>
      <c r="O188" s="487"/>
      <c r="P188" s="487"/>
      <c r="Q188" s="487"/>
      <c r="R188" s="487"/>
      <c r="S188" s="487"/>
      <c r="T188" s="487"/>
      <c r="U188" s="487"/>
      <c r="V188" s="487"/>
      <c r="W188" s="487"/>
      <c r="X188" s="487"/>
      <c r="Y188" s="487"/>
      <c r="Z188" s="487"/>
      <c r="AA188" s="487"/>
      <c r="AB188" s="487"/>
      <c r="AC188" s="487"/>
      <c r="AD188" s="487"/>
      <c r="AE188" s="487"/>
      <c r="AF188" s="487"/>
      <c r="AG188" s="487"/>
      <c r="AH188" s="487"/>
      <c r="AI188" s="487"/>
      <c r="AJ188" s="487"/>
      <c r="AK188" s="487"/>
      <c r="AL188" s="487"/>
      <c r="AM188" s="487"/>
      <c r="AN188" s="487"/>
      <c r="AP188" s="8">
        <v>21</v>
      </c>
      <c r="AQ188" s="86" t="str">
        <f>ﾊﾟﾜｰ!$L$1583</f>
        <v/>
      </c>
      <c r="AR188" s="86" t="str">
        <f>国ｽﾎﾟ!$L$1583</f>
        <v/>
      </c>
      <c r="AS188" s="86" t="str">
        <f>未来!$L$1583</f>
        <v/>
      </c>
    </row>
    <row r="189" spans="1:45">
      <c r="A189" s="1">
        <f t="shared" si="47"/>
        <v>0</v>
      </c>
      <c r="B189" s="265"/>
      <c r="C189" s="267"/>
      <c r="D189" s="167"/>
      <c r="E189" s="167"/>
      <c r="F189" s="270"/>
      <c r="G189" s="267"/>
      <c r="H189" s="267"/>
      <c r="I189" s="65" t="s">
        <v>173</v>
      </c>
      <c r="J189" s="72" t="str">
        <f>CONCATENATE(C188,I189)</f>
        <v>中ﾌﾞﾛ/国ｽﾎﾟ</v>
      </c>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c r="AI189" s="488"/>
      <c r="AJ189" s="488"/>
      <c r="AK189" s="488"/>
      <c r="AL189" s="488"/>
      <c r="AM189" s="488"/>
      <c r="AN189" s="488"/>
      <c r="AP189" s="8">
        <v>22</v>
      </c>
      <c r="AQ189" s="86" t="str">
        <f>ﾊﾟﾜｰ!$L$1585</f>
        <v/>
      </c>
      <c r="AR189" s="86" t="str">
        <f>国ｽﾎﾟ!$L$1585</f>
        <v/>
      </c>
      <c r="AS189" s="86" t="str">
        <f>未来!$L$1585</f>
        <v/>
      </c>
    </row>
    <row r="190" spans="1:45">
      <c r="A190" s="1">
        <f t="shared" si="47"/>
        <v>0</v>
      </c>
      <c r="B190" s="266"/>
      <c r="C190" s="267"/>
      <c r="D190" s="167"/>
      <c r="E190" s="167"/>
      <c r="F190" s="270"/>
      <c r="G190" s="267"/>
      <c r="H190" s="267"/>
      <c r="I190" s="66" t="s">
        <v>174</v>
      </c>
      <c r="J190" s="73" t="str">
        <f>CONCATENATE(C188,I190)</f>
        <v>未来ｱｽﾘｰﾄ</v>
      </c>
      <c r="K190" s="490"/>
      <c r="L190" s="490"/>
      <c r="M190" s="490"/>
      <c r="N190" s="490"/>
      <c r="O190" s="490"/>
      <c r="P190" s="490"/>
      <c r="Q190" s="490"/>
      <c r="R190" s="490"/>
      <c r="S190" s="490"/>
      <c r="T190" s="490"/>
      <c r="U190" s="490"/>
      <c r="V190" s="490"/>
      <c r="W190" s="490"/>
      <c r="X190" s="490"/>
      <c r="Y190" s="490"/>
      <c r="Z190" s="490"/>
      <c r="AA190" s="490"/>
      <c r="AB190" s="490"/>
      <c r="AC190" s="490"/>
      <c r="AD190" s="490"/>
      <c r="AE190" s="490"/>
      <c r="AF190" s="490"/>
      <c r="AG190" s="490"/>
      <c r="AH190" s="490"/>
      <c r="AI190" s="490"/>
      <c r="AJ190" s="490"/>
      <c r="AK190" s="490"/>
      <c r="AL190" s="490"/>
      <c r="AM190" s="490"/>
      <c r="AN190" s="490"/>
      <c r="AP190" s="8">
        <v>23</v>
      </c>
      <c r="AQ190" s="86" t="str">
        <f>ﾊﾟﾜｰ!$L$1587</f>
        <v/>
      </c>
      <c r="AR190" s="86" t="str">
        <f>国ｽﾎﾟ!$L$1587</f>
        <v/>
      </c>
      <c r="AS190" s="86" t="str">
        <f>未来!$L$1587</f>
        <v/>
      </c>
    </row>
    <row r="191" spans="1:45">
      <c r="A191" s="1">
        <f t="shared" si="47"/>
        <v>0</v>
      </c>
      <c r="B191" s="264">
        <f t="shared" ref="B191" si="53">B188+1</f>
        <v>58</v>
      </c>
      <c r="C191" s="267"/>
      <c r="D191" s="167"/>
      <c r="E191" s="167"/>
      <c r="F191" s="270"/>
      <c r="G191" s="267"/>
      <c r="H191" s="267"/>
      <c r="I191" s="64" t="s">
        <v>172</v>
      </c>
      <c r="J191" s="71" t="str">
        <f>CONCATENATE(C191,I191)</f>
        <v>ﾊﾟﾜｰｱｯﾌﾟ</v>
      </c>
      <c r="K191" s="487"/>
      <c r="L191" s="487"/>
      <c r="M191" s="487"/>
      <c r="N191" s="487"/>
      <c r="O191" s="487"/>
      <c r="P191" s="487"/>
      <c r="Q191" s="487"/>
      <c r="R191" s="487"/>
      <c r="S191" s="487"/>
      <c r="T191" s="487"/>
      <c r="U191" s="487"/>
      <c r="V191" s="487"/>
      <c r="W191" s="487"/>
      <c r="X191" s="487"/>
      <c r="Y191" s="487"/>
      <c r="Z191" s="487"/>
      <c r="AA191" s="487"/>
      <c r="AB191" s="487"/>
      <c r="AC191" s="487"/>
      <c r="AD191" s="487"/>
      <c r="AE191" s="487"/>
      <c r="AF191" s="487"/>
      <c r="AG191" s="487"/>
      <c r="AH191" s="487"/>
      <c r="AI191" s="487"/>
      <c r="AJ191" s="487"/>
      <c r="AK191" s="487"/>
      <c r="AL191" s="487"/>
      <c r="AM191" s="487"/>
      <c r="AN191" s="487"/>
      <c r="AP191" s="8">
        <v>24</v>
      </c>
      <c r="AQ191" s="86" t="str">
        <f>ﾊﾟﾜｰ!$L$1589</f>
        <v/>
      </c>
      <c r="AR191" s="86" t="str">
        <f>国ｽﾎﾟ!$L$1589</f>
        <v/>
      </c>
      <c r="AS191" s="86" t="str">
        <f>未来!$L$1589</f>
        <v/>
      </c>
    </row>
    <row r="192" spans="1:45">
      <c r="A192" s="1">
        <f t="shared" si="47"/>
        <v>0</v>
      </c>
      <c r="B192" s="265"/>
      <c r="C192" s="267"/>
      <c r="D192" s="167"/>
      <c r="E192" s="167"/>
      <c r="F192" s="270"/>
      <c r="G192" s="267"/>
      <c r="H192" s="267"/>
      <c r="I192" s="65" t="s">
        <v>173</v>
      </c>
      <c r="J192" s="72" t="str">
        <f>CONCATENATE(C191,I192)</f>
        <v>中ﾌﾞﾛ/国ｽﾎﾟ</v>
      </c>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c r="AH192" s="488"/>
      <c r="AI192" s="488"/>
      <c r="AJ192" s="488"/>
      <c r="AK192" s="488"/>
      <c r="AL192" s="488"/>
      <c r="AM192" s="488"/>
      <c r="AN192" s="488"/>
      <c r="AP192" s="8">
        <v>25</v>
      </c>
      <c r="AQ192" s="86" t="str">
        <f>ﾊﾟﾜｰ!$L$1591</f>
        <v/>
      </c>
      <c r="AR192" s="86" t="str">
        <f>国ｽﾎﾟ!$L$1591</f>
        <v/>
      </c>
      <c r="AS192" s="86" t="str">
        <f>未来!$L$1591</f>
        <v/>
      </c>
    </row>
    <row r="193" spans="1:45">
      <c r="A193" s="1">
        <f t="shared" si="47"/>
        <v>0</v>
      </c>
      <c r="B193" s="266"/>
      <c r="C193" s="267"/>
      <c r="D193" s="167"/>
      <c r="E193" s="167"/>
      <c r="F193" s="270"/>
      <c r="G193" s="267"/>
      <c r="H193" s="267"/>
      <c r="I193" s="66" t="s">
        <v>174</v>
      </c>
      <c r="J193" s="73" t="str">
        <f>CONCATENATE(C191,I193)</f>
        <v>未来ｱｽﾘｰﾄ</v>
      </c>
      <c r="K193" s="490"/>
      <c r="L193" s="490"/>
      <c r="M193" s="490"/>
      <c r="N193" s="490"/>
      <c r="O193" s="490"/>
      <c r="P193" s="490"/>
      <c r="Q193" s="490"/>
      <c r="R193" s="490"/>
      <c r="S193" s="490"/>
      <c r="T193" s="490"/>
      <c r="U193" s="490"/>
      <c r="V193" s="490"/>
      <c r="W193" s="490"/>
      <c r="X193" s="490"/>
      <c r="Y193" s="490"/>
      <c r="Z193" s="490"/>
      <c r="AA193" s="490"/>
      <c r="AB193" s="490"/>
      <c r="AC193" s="490"/>
      <c r="AD193" s="490"/>
      <c r="AE193" s="490"/>
      <c r="AF193" s="490"/>
      <c r="AG193" s="490"/>
      <c r="AH193" s="490"/>
      <c r="AI193" s="490"/>
      <c r="AJ193" s="490"/>
      <c r="AK193" s="490"/>
      <c r="AL193" s="490"/>
      <c r="AM193" s="490"/>
      <c r="AN193" s="490"/>
      <c r="AP193" s="8">
        <v>26</v>
      </c>
      <c r="AQ193" s="86" t="str">
        <f>ﾊﾟﾜｰ!$L$1593</f>
        <v/>
      </c>
      <c r="AR193" s="86" t="str">
        <f>国ｽﾎﾟ!$L$1593</f>
        <v/>
      </c>
      <c r="AS193" s="86" t="str">
        <f>未来!$L$1593</f>
        <v/>
      </c>
    </row>
    <row r="194" spans="1:45">
      <c r="A194" s="1">
        <f t="shared" si="47"/>
        <v>0</v>
      </c>
      <c r="B194" s="264">
        <f t="shared" ref="B194" si="54">B191+1</f>
        <v>59</v>
      </c>
      <c r="C194" s="267"/>
      <c r="D194" s="167"/>
      <c r="E194" s="167"/>
      <c r="F194" s="270"/>
      <c r="G194" s="267"/>
      <c r="H194" s="267"/>
      <c r="I194" s="64" t="s">
        <v>172</v>
      </c>
      <c r="J194" s="71" t="str">
        <f>CONCATENATE(C194,I194)</f>
        <v>ﾊﾟﾜｰｱｯﾌﾟ</v>
      </c>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7"/>
      <c r="AN194" s="487"/>
      <c r="AP194" s="8">
        <v>27</v>
      </c>
      <c r="AQ194" s="86" t="str">
        <f>ﾊﾟﾜｰ!$L$1595</f>
        <v/>
      </c>
      <c r="AR194" s="86" t="str">
        <f>国ｽﾎﾟ!$L$1595</f>
        <v/>
      </c>
      <c r="AS194" s="86" t="str">
        <f>未来!$L$1595</f>
        <v/>
      </c>
    </row>
    <row r="195" spans="1:45">
      <c r="A195" s="1">
        <f t="shared" si="47"/>
        <v>0</v>
      </c>
      <c r="B195" s="265"/>
      <c r="C195" s="267"/>
      <c r="D195" s="167"/>
      <c r="E195" s="167"/>
      <c r="F195" s="270"/>
      <c r="G195" s="267"/>
      <c r="H195" s="267"/>
      <c r="I195" s="65" t="s">
        <v>173</v>
      </c>
      <c r="J195" s="72" t="str">
        <f>CONCATENATE(C194,I195)</f>
        <v>中ﾌﾞﾛ/国ｽﾎﾟ</v>
      </c>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c r="AI195" s="488"/>
      <c r="AJ195" s="488"/>
      <c r="AK195" s="488"/>
      <c r="AL195" s="488"/>
      <c r="AM195" s="488"/>
      <c r="AN195" s="488"/>
      <c r="AP195" s="8">
        <v>28</v>
      </c>
      <c r="AQ195" s="86" t="str">
        <f>ﾊﾟﾜｰ!$L$1597</f>
        <v/>
      </c>
      <c r="AR195" s="86" t="str">
        <f>国ｽﾎﾟ!$L$1597</f>
        <v/>
      </c>
      <c r="AS195" s="86" t="str">
        <f>未来!$L$1597</f>
        <v/>
      </c>
    </row>
    <row r="196" spans="1:45">
      <c r="A196" s="1">
        <f t="shared" si="47"/>
        <v>0</v>
      </c>
      <c r="B196" s="266"/>
      <c r="C196" s="267"/>
      <c r="D196" s="167"/>
      <c r="E196" s="167"/>
      <c r="F196" s="270"/>
      <c r="G196" s="267"/>
      <c r="H196" s="267"/>
      <c r="I196" s="66" t="s">
        <v>174</v>
      </c>
      <c r="J196" s="73" t="str">
        <f>CONCATENATE(C194,I196)</f>
        <v>未来ｱｽﾘｰﾄ</v>
      </c>
      <c r="K196" s="490"/>
      <c r="L196" s="490"/>
      <c r="M196" s="490"/>
      <c r="N196" s="490"/>
      <c r="O196" s="490"/>
      <c r="P196" s="490"/>
      <c r="Q196" s="490"/>
      <c r="R196" s="490"/>
      <c r="S196" s="490"/>
      <c r="T196" s="490"/>
      <c r="U196" s="490"/>
      <c r="V196" s="490"/>
      <c r="W196" s="490"/>
      <c r="X196" s="490"/>
      <c r="Y196" s="490"/>
      <c r="Z196" s="490"/>
      <c r="AA196" s="490"/>
      <c r="AB196" s="490"/>
      <c r="AC196" s="490"/>
      <c r="AD196" s="490"/>
      <c r="AE196" s="490"/>
      <c r="AF196" s="490"/>
      <c r="AG196" s="490"/>
      <c r="AH196" s="490"/>
      <c r="AI196" s="490"/>
      <c r="AJ196" s="490"/>
      <c r="AK196" s="490"/>
      <c r="AL196" s="490"/>
      <c r="AM196" s="490"/>
      <c r="AN196" s="490"/>
      <c r="AP196" s="8">
        <v>29</v>
      </c>
      <c r="AQ196" s="86" t="str">
        <f>ﾊﾟﾜｰ!$L$1599</f>
        <v/>
      </c>
      <c r="AR196" s="86" t="str">
        <f>国ｽﾎﾟ!$L$1599</f>
        <v/>
      </c>
      <c r="AS196" s="86" t="str">
        <f>未来!$L$1599</f>
        <v/>
      </c>
    </row>
    <row r="197" spans="1:45">
      <c r="A197" s="1">
        <f t="shared" si="47"/>
        <v>0</v>
      </c>
      <c r="B197" s="264">
        <f t="shared" ref="B197" si="55">B194+1</f>
        <v>60</v>
      </c>
      <c r="C197" s="267"/>
      <c r="D197" s="167"/>
      <c r="E197" s="167"/>
      <c r="F197" s="270"/>
      <c r="G197" s="267"/>
      <c r="H197" s="267"/>
      <c r="I197" s="64" t="s">
        <v>172</v>
      </c>
      <c r="J197" s="71" t="str">
        <f>CONCATENATE(C197,I197)</f>
        <v>ﾊﾟﾜｰｱｯﾌﾟ</v>
      </c>
      <c r="K197" s="487"/>
      <c r="L197" s="487"/>
      <c r="M197" s="487"/>
      <c r="N197" s="487"/>
      <c r="O197" s="487"/>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87"/>
      <c r="AL197" s="487"/>
      <c r="AM197" s="487"/>
      <c r="AN197" s="487"/>
      <c r="AP197" s="10">
        <v>30</v>
      </c>
      <c r="AQ197" s="87" t="str">
        <f>ﾊﾟﾜｰ!$L$1601</f>
        <v/>
      </c>
      <c r="AR197" s="87" t="str">
        <f>国ｽﾎﾟ!$L$1601</f>
        <v/>
      </c>
      <c r="AS197" s="87" t="str">
        <f>未来!$L$1601</f>
        <v/>
      </c>
    </row>
    <row r="198" spans="1:45">
      <c r="A198" s="1">
        <f t="shared" si="47"/>
        <v>0</v>
      </c>
      <c r="B198" s="265"/>
      <c r="C198" s="267"/>
      <c r="D198" s="167"/>
      <c r="E198" s="167"/>
      <c r="F198" s="270"/>
      <c r="G198" s="267"/>
      <c r="H198" s="267"/>
      <c r="I198" s="65" t="s">
        <v>173</v>
      </c>
      <c r="J198" s="72" t="str">
        <f>CONCATENATE(C197,I198)</f>
        <v>中ﾌﾞﾛ/国ｽﾎﾟ</v>
      </c>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c r="AH198" s="488"/>
      <c r="AI198" s="488"/>
      <c r="AJ198" s="488"/>
      <c r="AK198" s="488"/>
      <c r="AL198" s="488"/>
      <c r="AM198" s="488"/>
      <c r="AN198" s="488"/>
    </row>
    <row r="199" spans="1:45">
      <c r="A199" s="1">
        <f t="shared" si="47"/>
        <v>0</v>
      </c>
      <c r="B199" s="266"/>
      <c r="C199" s="267"/>
      <c r="D199" s="167"/>
      <c r="E199" s="167"/>
      <c r="F199" s="270"/>
      <c r="G199" s="267"/>
      <c r="H199" s="267"/>
      <c r="I199" s="66" t="s">
        <v>174</v>
      </c>
      <c r="J199" s="73" t="str">
        <f>CONCATENATE(C197,I199)</f>
        <v>未来ｱｽﾘｰﾄ</v>
      </c>
      <c r="K199" s="490"/>
      <c r="L199" s="490"/>
      <c r="M199" s="490"/>
      <c r="N199" s="490"/>
      <c r="O199" s="490"/>
      <c r="P199" s="490"/>
      <c r="Q199" s="490"/>
      <c r="R199" s="490"/>
      <c r="S199" s="490"/>
      <c r="T199" s="490"/>
      <c r="U199" s="490"/>
      <c r="V199" s="490"/>
      <c r="W199" s="490"/>
      <c r="X199" s="490"/>
      <c r="Y199" s="490"/>
      <c r="Z199" s="490"/>
      <c r="AA199" s="490"/>
      <c r="AB199" s="490"/>
      <c r="AC199" s="490"/>
      <c r="AD199" s="490"/>
      <c r="AE199" s="490"/>
      <c r="AF199" s="490"/>
      <c r="AG199" s="490"/>
      <c r="AH199" s="490"/>
      <c r="AI199" s="490"/>
      <c r="AJ199" s="490"/>
      <c r="AK199" s="490"/>
      <c r="AL199" s="490"/>
      <c r="AM199" s="490"/>
      <c r="AN199" s="490"/>
    </row>
    <row r="200" spans="1:45">
      <c r="A200" s="1">
        <f>A201</f>
        <v>0</v>
      </c>
      <c r="B200" s="273" t="s">
        <v>175</v>
      </c>
      <c r="C200" s="273"/>
      <c r="D200" s="273"/>
      <c r="K200" s="274"/>
      <c r="L200" s="274"/>
      <c r="M200" s="274"/>
      <c r="N200" s="274"/>
      <c r="O200" s="274"/>
      <c r="P200" s="274"/>
      <c r="Q200" s="274"/>
      <c r="R200" s="274"/>
      <c r="S200" s="274"/>
      <c r="T200" s="274"/>
      <c r="U200" s="274"/>
      <c r="V200" s="274"/>
      <c r="W200" s="274"/>
      <c r="X200" s="274"/>
      <c r="Y200" s="274"/>
      <c r="Z200" s="274"/>
      <c r="AA200" s="274"/>
      <c r="AB200" s="274"/>
      <c r="AC200" s="274"/>
      <c r="AD200" s="274"/>
      <c r="AE200" s="274"/>
      <c r="AF200" s="274"/>
      <c r="AG200" s="274"/>
      <c r="AH200" s="274"/>
      <c r="AI200" s="274"/>
      <c r="AJ200" s="274"/>
      <c r="AK200" s="274"/>
      <c r="AL200" s="274"/>
      <c r="AM200" s="274"/>
      <c r="AN200" s="274"/>
      <c r="AP200" s="3" t="s">
        <v>191</v>
      </c>
      <c r="AQ200" s="3" t="s">
        <v>172</v>
      </c>
      <c r="AR200" s="3" t="s">
        <v>173</v>
      </c>
      <c r="AS200" s="3" t="s">
        <v>174</v>
      </c>
    </row>
    <row r="201" spans="1:45" ht="14.4" customHeight="1">
      <c r="A201" s="1">
        <f>A202</f>
        <v>0</v>
      </c>
      <c r="B201" s="156" t="s">
        <v>166</v>
      </c>
      <c r="C201" s="156" t="s">
        <v>58</v>
      </c>
      <c r="D201" s="156" t="s">
        <v>176</v>
      </c>
      <c r="E201" s="271" t="s">
        <v>170</v>
      </c>
      <c r="F201" s="156" t="s">
        <v>168</v>
      </c>
      <c r="G201" s="272" t="s">
        <v>188</v>
      </c>
      <c r="H201" s="271" t="s">
        <v>190</v>
      </c>
      <c r="I201" s="156" t="s">
        <v>171</v>
      </c>
      <c r="J201" s="275" t="s">
        <v>187</v>
      </c>
      <c r="K201" s="156" t="s">
        <v>213</v>
      </c>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P201" s="6">
        <v>1</v>
      </c>
      <c r="AQ201" s="85" t="str">
        <f>ﾊﾟﾜｰ!$L$1543</f>
        <v/>
      </c>
      <c r="AR201" s="85" t="str">
        <f>国ｽﾎﾟ!$L$1543</f>
        <v/>
      </c>
      <c r="AS201" s="85" t="str">
        <f>未来!$L$1543</f>
        <v/>
      </c>
    </row>
    <row r="202" spans="1:45">
      <c r="A202" s="1">
        <f>A203</f>
        <v>0</v>
      </c>
      <c r="B202" s="156"/>
      <c r="C202" s="156"/>
      <c r="D202" s="156"/>
      <c r="E202" s="156"/>
      <c r="F202" s="156"/>
      <c r="G202" s="272"/>
      <c r="H202" s="156"/>
      <c r="I202" s="156"/>
      <c r="J202" s="276"/>
      <c r="K202" s="39">
        <v>1</v>
      </c>
      <c r="L202" s="39">
        <v>2</v>
      </c>
      <c r="M202" s="39">
        <v>3</v>
      </c>
      <c r="N202" s="39">
        <v>4</v>
      </c>
      <c r="O202" s="39">
        <v>5</v>
      </c>
      <c r="P202" s="39">
        <v>6</v>
      </c>
      <c r="Q202" s="39">
        <v>7</v>
      </c>
      <c r="R202" s="39">
        <v>8</v>
      </c>
      <c r="S202" s="39">
        <v>9</v>
      </c>
      <c r="T202" s="39">
        <v>10</v>
      </c>
      <c r="U202" s="39">
        <v>11</v>
      </c>
      <c r="V202" s="39">
        <v>12</v>
      </c>
      <c r="W202" s="39">
        <v>13</v>
      </c>
      <c r="X202" s="39">
        <v>14</v>
      </c>
      <c r="Y202" s="39">
        <v>15</v>
      </c>
      <c r="Z202" s="39">
        <v>16</v>
      </c>
      <c r="AA202" s="39">
        <v>17</v>
      </c>
      <c r="AB202" s="39">
        <v>18</v>
      </c>
      <c r="AC202" s="39">
        <v>19</v>
      </c>
      <c r="AD202" s="39">
        <v>20</v>
      </c>
      <c r="AE202" s="39">
        <v>21</v>
      </c>
      <c r="AF202" s="39">
        <v>22</v>
      </c>
      <c r="AG202" s="39">
        <v>23</v>
      </c>
      <c r="AH202" s="39">
        <v>24</v>
      </c>
      <c r="AI202" s="39">
        <v>25</v>
      </c>
      <c r="AJ202" s="39">
        <v>26</v>
      </c>
      <c r="AK202" s="39">
        <v>27</v>
      </c>
      <c r="AL202" s="39">
        <v>28</v>
      </c>
      <c r="AM202" s="39">
        <v>29</v>
      </c>
      <c r="AN202" s="39">
        <v>30</v>
      </c>
      <c r="AP202" s="8">
        <v>2</v>
      </c>
      <c r="AQ202" s="86" t="str">
        <f>ﾊﾟﾜｰ!$L$1545</f>
        <v/>
      </c>
      <c r="AR202" s="86" t="str">
        <f>国ｽﾎﾟ!$L$1545</f>
        <v/>
      </c>
      <c r="AS202" s="86" t="str">
        <f>未来!$L$1545</f>
        <v/>
      </c>
    </row>
    <row r="203" spans="1:45">
      <c r="A203" s="1">
        <f>IF(D203="",0,1)</f>
        <v>0</v>
      </c>
      <c r="B203" s="264">
        <f t="shared" ref="B203" si="56">B197+1</f>
        <v>61</v>
      </c>
      <c r="C203" s="267"/>
      <c r="D203" s="167"/>
      <c r="E203" s="167"/>
      <c r="F203" s="270"/>
      <c r="G203" s="267"/>
      <c r="H203" s="267"/>
      <c r="I203" s="64" t="s">
        <v>172</v>
      </c>
      <c r="J203" s="71" t="str">
        <f>CONCATENATE(C203,I203)</f>
        <v>ﾊﾟﾜｰｱｯﾌﾟ</v>
      </c>
      <c r="K203" s="487"/>
      <c r="L203" s="487"/>
      <c r="M203" s="487"/>
      <c r="N203" s="487"/>
      <c r="O203" s="487"/>
      <c r="P203" s="487"/>
      <c r="Q203" s="487"/>
      <c r="R203" s="487"/>
      <c r="S203" s="487"/>
      <c r="T203" s="487"/>
      <c r="U203" s="487"/>
      <c r="V203" s="487"/>
      <c r="W203" s="487"/>
      <c r="X203" s="487"/>
      <c r="Y203" s="487"/>
      <c r="Z203" s="487"/>
      <c r="AA203" s="487"/>
      <c r="AB203" s="487"/>
      <c r="AC203" s="487"/>
      <c r="AD203" s="487"/>
      <c r="AE203" s="487"/>
      <c r="AF203" s="487"/>
      <c r="AG203" s="487"/>
      <c r="AH203" s="487"/>
      <c r="AI203" s="487"/>
      <c r="AJ203" s="487"/>
      <c r="AK203" s="487"/>
      <c r="AL203" s="487"/>
      <c r="AM203" s="487"/>
      <c r="AN203" s="487"/>
      <c r="AP203" s="8">
        <v>3</v>
      </c>
      <c r="AQ203" s="86" t="str">
        <f>ﾊﾟﾜｰ!$L$1547</f>
        <v/>
      </c>
      <c r="AR203" s="86" t="str">
        <f>国ｽﾎﾟ!$L$1547</f>
        <v/>
      </c>
      <c r="AS203" s="86" t="str">
        <f>未来!$L$1547</f>
        <v/>
      </c>
    </row>
    <row r="204" spans="1:45">
      <c r="A204" s="1">
        <f>A203</f>
        <v>0</v>
      </c>
      <c r="B204" s="265"/>
      <c r="C204" s="267"/>
      <c r="D204" s="167"/>
      <c r="E204" s="167"/>
      <c r="F204" s="270"/>
      <c r="G204" s="267"/>
      <c r="H204" s="267"/>
      <c r="I204" s="65" t="s">
        <v>173</v>
      </c>
      <c r="J204" s="72" t="str">
        <f>CONCATENATE(C203,I204)</f>
        <v>中ﾌﾞﾛ/国ｽﾎﾟ</v>
      </c>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8"/>
      <c r="AJ204" s="488"/>
      <c r="AK204" s="488"/>
      <c r="AL204" s="488"/>
      <c r="AM204" s="488"/>
      <c r="AN204" s="488"/>
      <c r="AP204" s="8">
        <v>4</v>
      </c>
      <c r="AQ204" s="86" t="str">
        <f>ﾊﾟﾜｰ!$L$1549</f>
        <v/>
      </c>
      <c r="AR204" s="86" t="str">
        <f>国ｽﾎﾟ!$L$1549</f>
        <v/>
      </c>
      <c r="AS204" s="86" t="str">
        <f>未来!$L$1549</f>
        <v/>
      </c>
    </row>
    <row r="205" spans="1:45">
      <c r="A205" s="1">
        <f t="shared" ref="A205:A232" si="57">A204</f>
        <v>0</v>
      </c>
      <c r="B205" s="266"/>
      <c r="C205" s="267"/>
      <c r="D205" s="167"/>
      <c r="E205" s="167"/>
      <c r="F205" s="270"/>
      <c r="G205" s="267"/>
      <c r="H205" s="267"/>
      <c r="I205" s="66" t="s">
        <v>174</v>
      </c>
      <c r="J205" s="73" t="str">
        <f>CONCATENATE(C203,I205)</f>
        <v>未来ｱｽﾘｰﾄ</v>
      </c>
      <c r="K205" s="490"/>
      <c r="L205" s="490"/>
      <c r="M205" s="490"/>
      <c r="N205" s="490"/>
      <c r="O205" s="490"/>
      <c r="P205" s="490"/>
      <c r="Q205" s="490"/>
      <c r="R205" s="490"/>
      <c r="S205" s="490"/>
      <c r="T205" s="490"/>
      <c r="U205" s="490"/>
      <c r="V205" s="490"/>
      <c r="W205" s="490"/>
      <c r="X205" s="490"/>
      <c r="Y205" s="490"/>
      <c r="Z205" s="490"/>
      <c r="AA205" s="490"/>
      <c r="AB205" s="490"/>
      <c r="AC205" s="490"/>
      <c r="AD205" s="490"/>
      <c r="AE205" s="490"/>
      <c r="AF205" s="490"/>
      <c r="AG205" s="490"/>
      <c r="AH205" s="490"/>
      <c r="AI205" s="490"/>
      <c r="AJ205" s="490"/>
      <c r="AK205" s="490"/>
      <c r="AL205" s="490"/>
      <c r="AM205" s="490"/>
      <c r="AN205" s="490"/>
      <c r="AP205" s="8">
        <v>5</v>
      </c>
      <c r="AQ205" s="86" t="str">
        <f>ﾊﾟﾜｰ!$L$1551</f>
        <v/>
      </c>
      <c r="AR205" s="86" t="str">
        <f>国ｽﾎﾟ!$L$1551</f>
        <v/>
      </c>
      <c r="AS205" s="86" t="str">
        <f>未来!$L$1551</f>
        <v/>
      </c>
    </row>
    <row r="206" spans="1:45">
      <c r="A206" s="1">
        <f t="shared" si="57"/>
        <v>0</v>
      </c>
      <c r="B206" s="264">
        <f t="shared" ref="B206" si="58">B203+1</f>
        <v>62</v>
      </c>
      <c r="C206" s="267"/>
      <c r="D206" s="167"/>
      <c r="E206" s="167"/>
      <c r="F206" s="270"/>
      <c r="G206" s="267"/>
      <c r="H206" s="267"/>
      <c r="I206" s="64" t="s">
        <v>172</v>
      </c>
      <c r="J206" s="71" t="str">
        <f>CONCATENATE(C206,I206)</f>
        <v>ﾊﾟﾜｰｱｯﾌﾟ</v>
      </c>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P206" s="8">
        <v>6</v>
      </c>
      <c r="AQ206" s="86" t="str">
        <f>ﾊﾟﾜｰ!$L$1553</f>
        <v/>
      </c>
      <c r="AR206" s="86" t="str">
        <f>国ｽﾎﾟ!$L$1553</f>
        <v/>
      </c>
      <c r="AS206" s="86" t="str">
        <f>未来!$L$1553</f>
        <v/>
      </c>
    </row>
    <row r="207" spans="1:45">
      <c r="A207" s="1">
        <f t="shared" si="57"/>
        <v>0</v>
      </c>
      <c r="B207" s="265"/>
      <c r="C207" s="267"/>
      <c r="D207" s="167"/>
      <c r="E207" s="167"/>
      <c r="F207" s="270"/>
      <c r="G207" s="267"/>
      <c r="H207" s="267"/>
      <c r="I207" s="65" t="s">
        <v>173</v>
      </c>
      <c r="J207" s="72" t="str">
        <f>CONCATENATE(C206,I207)</f>
        <v>中ﾌﾞﾛ/国ｽﾎﾟ</v>
      </c>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c r="AI207" s="488"/>
      <c r="AJ207" s="488"/>
      <c r="AK207" s="488"/>
      <c r="AL207" s="488"/>
      <c r="AM207" s="488"/>
      <c r="AN207" s="488"/>
      <c r="AP207" s="8">
        <v>7</v>
      </c>
      <c r="AQ207" s="86" t="str">
        <f>ﾊﾟﾜｰ!$L$1555</f>
        <v/>
      </c>
      <c r="AR207" s="86" t="str">
        <f>国ｽﾎﾟ!$L$1555</f>
        <v/>
      </c>
      <c r="AS207" s="86" t="str">
        <f>未来!$L$1555</f>
        <v/>
      </c>
    </row>
    <row r="208" spans="1:45">
      <c r="A208" s="1">
        <f t="shared" si="57"/>
        <v>0</v>
      </c>
      <c r="B208" s="266"/>
      <c r="C208" s="267"/>
      <c r="D208" s="167"/>
      <c r="E208" s="167"/>
      <c r="F208" s="270"/>
      <c r="G208" s="267"/>
      <c r="H208" s="267"/>
      <c r="I208" s="66" t="s">
        <v>174</v>
      </c>
      <c r="J208" s="73" t="str">
        <f>CONCATENATE(C206,I208)</f>
        <v>未来ｱｽﾘｰﾄ</v>
      </c>
      <c r="K208" s="490"/>
      <c r="L208" s="490"/>
      <c r="M208" s="490"/>
      <c r="N208" s="490"/>
      <c r="O208" s="490"/>
      <c r="P208" s="490"/>
      <c r="Q208" s="490"/>
      <c r="R208" s="490"/>
      <c r="S208" s="490"/>
      <c r="T208" s="490"/>
      <c r="U208" s="490"/>
      <c r="V208" s="490"/>
      <c r="W208" s="490"/>
      <c r="X208" s="490"/>
      <c r="Y208" s="490"/>
      <c r="Z208" s="490"/>
      <c r="AA208" s="490"/>
      <c r="AB208" s="490"/>
      <c r="AC208" s="490"/>
      <c r="AD208" s="490"/>
      <c r="AE208" s="490"/>
      <c r="AF208" s="490"/>
      <c r="AG208" s="490"/>
      <c r="AH208" s="490"/>
      <c r="AI208" s="490"/>
      <c r="AJ208" s="490"/>
      <c r="AK208" s="490"/>
      <c r="AL208" s="490"/>
      <c r="AM208" s="490"/>
      <c r="AN208" s="490"/>
      <c r="AP208" s="8">
        <v>8</v>
      </c>
      <c r="AQ208" s="86" t="str">
        <f>ﾊﾟﾜｰ!$L$1557</f>
        <v/>
      </c>
      <c r="AR208" s="86" t="str">
        <f>国ｽﾎﾟ!$L$1557</f>
        <v/>
      </c>
      <c r="AS208" s="86" t="str">
        <f>未来!$L$1557</f>
        <v/>
      </c>
    </row>
    <row r="209" spans="1:45">
      <c r="A209" s="1">
        <f t="shared" si="57"/>
        <v>0</v>
      </c>
      <c r="B209" s="264">
        <f t="shared" ref="B209" si="59">B206+1</f>
        <v>63</v>
      </c>
      <c r="C209" s="267"/>
      <c r="D209" s="167"/>
      <c r="E209" s="167"/>
      <c r="F209" s="270"/>
      <c r="G209" s="267"/>
      <c r="H209" s="267"/>
      <c r="I209" s="64" t="s">
        <v>172</v>
      </c>
      <c r="J209" s="71" t="str">
        <f>CONCATENATE(C209,I209)</f>
        <v>ﾊﾟﾜｰｱｯﾌﾟ</v>
      </c>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P209" s="8">
        <v>9</v>
      </c>
      <c r="AQ209" s="86" t="str">
        <f>ﾊﾟﾜｰ!$L$1559</f>
        <v/>
      </c>
      <c r="AR209" s="86" t="str">
        <f>国ｽﾎﾟ!$L$1559</f>
        <v/>
      </c>
      <c r="AS209" s="86" t="str">
        <f>未来!$L$1559</f>
        <v/>
      </c>
    </row>
    <row r="210" spans="1:45">
      <c r="A210" s="1">
        <f t="shared" si="57"/>
        <v>0</v>
      </c>
      <c r="B210" s="265"/>
      <c r="C210" s="267"/>
      <c r="D210" s="167"/>
      <c r="E210" s="167"/>
      <c r="F210" s="270"/>
      <c r="G210" s="267"/>
      <c r="H210" s="267"/>
      <c r="I210" s="65" t="s">
        <v>173</v>
      </c>
      <c r="J210" s="72" t="str">
        <f>CONCATENATE(C209,I210)</f>
        <v>中ﾌﾞﾛ/国ｽﾎﾟ</v>
      </c>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c r="AH210" s="488"/>
      <c r="AI210" s="488"/>
      <c r="AJ210" s="488"/>
      <c r="AK210" s="488"/>
      <c r="AL210" s="488"/>
      <c r="AM210" s="488"/>
      <c r="AN210" s="488"/>
      <c r="AP210" s="8">
        <v>10</v>
      </c>
      <c r="AQ210" s="86" t="str">
        <f>ﾊﾟﾜｰ!$L$1561</f>
        <v/>
      </c>
      <c r="AR210" s="86" t="str">
        <f>国ｽﾎﾟ!$L$1561</f>
        <v/>
      </c>
      <c r="AS210" s="86" t="str">
        <f>未来!$L$1561</f>
        <v/>
      </c>
    </row>
    <row r="211" spans="1:45">
      <c r="A211" s="1">
        <f t="shared" si="57"/>
        <v>0</v>
      </c>
      <c r="B211" s="266"/>
      <c r="C211" s="267"/>
      <c r="D211" s="167"/>
      <c r="E211" s="167"/>
      <c r="F211" s="270"/>
      <c r="G211" s="267"/>
      <c r="H211" s="267"/>
      <c r="I211" s="66" t="s">
        <v>174</v>
      </c>
      <c r="J211" s="73" t="str">
        <f>CONCATENATE(C209,I211)</f>
        <v>未来ｱｽﾘｰﾄ</v>
      </c>
      <c r="K211" s="490"/>
      <c r="L211" s="490"/>
      <c r="M211" s="490"/>
      <c r="N211" s="490"/>
      <c r="O211" s="490"/>
      <c r="P211" s="490"/>
      <c r="Q211" s="490"/>
      <c r="R211" s="490"/>
      <c r="S211" s="490"/>
      <c r="T211" s="490"/>
      <c r="U211" s="490"/>
      <c r="V211" s="490"/>
      <c r="W211" s="490"/>
      <c r="X211" s="490"/>
      <c r="Y211" s="490"/>
      <c r="Z211" s="490"/>
      <c r="AA211" s="490"/>
      <c r="AB211" s="490"/>
      <c r="AC211" s="490"/>
      <c r="AD211" s="490"/>
      <c r="AE211" s="490"/>
      <c r="AF211" s="490"/>
      <c r="AG211" s="490"/>
      <c r="AH211" s="490"/>
      <c r="AI211" s="490"/>
      <c r="AJ211" s="490"/>
      <c r="AK211" s="490"/>
      <c r="AL211" s="490"/>
      <c r="AM211" s="490"/>
      <c r="AN211" s="490"/>
      <c r="AP211" s="8">
        <v>11</v>
      </c>
      <c r="AQ211" s="86" t="str">
        <f>ﾊﾟﾜｰ!$L$1563</f>
        <v/>
      </c>
      <c r="AR211" s="86" t="str">
        <f>国ｽﾎﾟ!$L$1563</f>
        <v/>
      </c>
      <c r="AS211" s="86" t="str">
        <f>未来!$L$1563</f>
        <v/>
      </c>
    </row>
    <row r="212" spans="1:45">
      <c r="A212" s="1">
        <f t="shared" si="57"/>
        <v>0</v>
      </c>
      <c r="B212" s="264">
        <f>B209+1</f>
        <v>64</v>
      </c>
      <c r="C212" s="267"/>
      <c r="D212" s="167"/>
      <c r="E212" s="167"/>
      <c r="F212" s="270"/>
      <c r="G212" s="267"/>
      <c r="H212" s="267"/>
      <c r="I212" s="64" t="s">
        <v>172</v>
      </c>
      <c r="J212" s="71" t="str">
        <f>CONCATENATE(C212,I212)</f>
        <v>ﾊﾟﾜｰｱｯﾌﾟ</v>
      </c>
      <c r="K212" s="487"/>
      <c r="L212" s="487"/>
      <c r="M212" s="487"/>
      <c r="N212" s="487"/>
      <c r="O212" s="487"/>
      <c r="P212" s="487"/>
      <c r="Q212" s="487"/>
      <c r="R212" s="487"/>
      <c r="S212" s="487"/>
      <c r="T212" s="487"/>
      <c r="U212" s="487"/>
      <c r="V212" s="487"/>
      <c r="W212" s="487"/>
      <c r="X212" s="487"/>
      <c r="Y212" s="487"/>
      <c r="Z212" s="487"/>
      <c r="AA212" s="487"/>
      <c r="AB212" s="487"/>
      <c r="AC212" s="487"/>
      <c r="AD212" s="487"/>
      <c r="AE212" s="487"/>
      <c r="AF212" s="487"/>
      <c r="AG212" s="487"/>
      <c r="AH212" s="487"/>
      <c r="AI212" s="487"/>
      <c r="AJ212" s="487"/>
      <c r="AK212" s="487"/>
      <c r="AL212" s="487"/>
      <c r="AM212" s="487"/>
      <c r="AN212" s="487"/>
      <c r="AP212" s="8">
        <v>12</v>
      </c>
      <c r="AQ212" s="86" t="str">
        <f>ﾊﾟﾜｰ!$L$1565</f>
        <v/>
      </c>
      <c r="AR212" s="86" t="str">
        <f>国ｽﾎﾟ!$L$1565</f>
        <v/>
      </c>
      <c r="AS212" s="86" t="str">
        <f>未来!$L$1565</f>
        <v/>
      </c>
    </row>
    <row r="213" spans="1:45">
      <c r="A213" s="1">
        <f t="shared" si="57"/>
        <v>0</v>
      </c>
      <c r="B213" s="265"/>
      <c r="C213" s="267"/>
      <c r="D213" s="167"/>
      <c r="E213" s="167"/>
      <c r="F213" s="270"/>
      <c r="G213" s="267"/>
      <c r="H213" s="267"/>
      <c r="I213" s="65" t="s">
        <v>173</v>
      </c>
      <c r="J213" s="72" t="str">
        <f>CONCATENATE(C212,I213)</f>
        <v>中ﾌﾞﾛ/国ｽﾎﾟ</v>
      </c>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c r="AH213" s="488"/>
      <c r="AI213" s="488"/>
      <c r="AJ213" s="488"/>
      <c r="AK213" s="488"/>
      <c r="AL213" s="488"/>
      <c r="AM213" s="488"/>
      <c r="AN213" s="488"/>
      <c r="AP213" s="8">
        <v>13</v>
      </c>
      <c r="AQ213" s="86" t="str">
        <f>ﾊﾟﾜｰ!$L$1567</f>
        <v/>
      </c>
      <c r="AR213" s="86" t="str">
        <f>国ｽﾎﾟ!$L$1567</f>
        <v/>
      </c>
      <c r="AS213" s="86" t="str">
        <f>未来!$L$1567</f>
        <v/>
      </c>
    </row>
    <row r="214" spans="1:45">
      <c r="A214" s="1">
        <f t="shared" si="57"/>
        <v>0</v>
      </c>
      <c r="B214" s="266"/>
      <c r="C214" s="267"/>
      <c r="D214" s="167"/>
      <c r="E214" s="167"/>
      <c r="F214" s="270"/>
      <c r="G214" s="267"/>
      <c r="H214" s="267"/>
      <c r="I214" s="66" t="s">
        <v>174</v>
      </c>
      <c r="J214" s="73" t="str">
        <f>CONCATENATE(C212,I214)</f>
        <v>未来ｱｽﾘｰﾄ</v>
      </c>
      <c r="K214" s="490"/>
      <c r="L214" s="490"/>
      <c r="M214" s="490"/>
      <c r="N214" s="490"/>
      <c r="O214" s="490"/>
      <c r="P214" s="490"/>
      <c r="Q214" s="490"/>
      <c r="R214" s="490"/>
      <c r="S214" s="490"/>
      <c r="T214" s="490"/>
      <c r="U214" s="490"/>
      <c r="V214" s="490"/>
      <c r="W214" s="490"/>
      <c r="X214" s="490"/>
      <c r="Y214" s="490"/>
      <c r="Z214" s="490"/>
      <c r="AA214" s="490"/>
      <c r="AB214" s="490"/>
      <c r="AC214" s="490"/>
      <c r="AD214" s="490"/>
      <c r="AE214" s="490"/>
      <c r="AF214" s="490"/>
      <c r="AG214" s="490"/>
      <c r="AH214" s="490"/>
      <c r="AI214" s="490"/>
      <c r="AJ214" s="490"/>
      <c r="AK214" s="490"/>
      <c r="AL214" s="490"/>
      <c r="AM214" s="490"/>
      <c r="AN214" s="490"/>
      <c r="AP214" s="8">
        <v>14</v>
      </c>
      <c r="AQ214" s="86" t="str">
        <f>ﾊﾟﾜｰ!$L$1569</f>
        <v/>
      </c>
      <c r="AR214" s="86" t="str">
        <f>国ｽﾎﾟ!$L$1569</f>
        <v/>
      </c>
      <c r="AS214" s="86" t="str">
        <f>未来!$L$1569</f>
        <v/>
      </c>
    </row>
    <row r="215" spans="1:45">
      <c r="A215" s="1">
        <f t="shared" si="57"/>
        <v>0</v>
      </c>
      <c r="B215" s="264">
        <f t="shared" ref="B215" si="60">B212+1</f>
        <v>65</v>
      </c>
      <c r="C215" s="267"/>
      <c r="D215" s="167"/>
      <c r="E215" s="167"/>
      <c r="F215" s="270"/>
      <c r="G215" s="267"/>
      <c r="H215" s="267"/>
      <c r="I215" s="64" t="s">
        <v>172</v>
      </c>
      <c r="J215" s="71" t="str">
        <f>CONCATENATE(C215,I215)</f>
        <v>ﾊﾟﾜｰｱｯﾌﾟ</v>
      </c>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P215" s="8">
        <v>15</v>
      </c>
      <c r="AQ215" s="86" t="str">
        <f>ﾊﾟﾜｰ!$L$1571</f>
        <v/>
      </c>
      <c r="AR215" s="86" t="str">
        <f>国ｽﾎﾟ!$L$1571</f>
        <v/>
      </c>
      <c r="AS215" s="86" t="str">
        <f>未来!$L$1571</f>
        <v/>
      </c>
    </row>
    <row r="216" spans="1:45">
      <c r="A216" s="1">
        <f t="shared" si="57"/>
        <v>0</v>
      </c>
      <c r="B216" s="265"/>
      <c r="C216" s="267"/>
      <c r="D216" s="167"/>
      <c r="E216" s="167"/>
      <c r="F216" s="270"/>
      <c r="G216" s="267"/>
      <c r="H216" s="267"/>
      <c r="I216" s="65" t="s">
        <v>173</v>
      </c>
      <c r="J216" s="72" t="str">
        <f>CONCATENATE(C215,I216)</f>
        <v>中ﾌﾞﾛ/国ｽﾎﾟ</v>
      </c>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c r="AH216" s="488"/>
      <c r="AI216" s="488"/>
      <c r="AJ216" s="488"/>
      <c r="AK216" s="488"/>
      <c r="AL216" s="488"/>
      <c r="AM216" s="488"/>
      <c r="AN216" s="488"/>
      <c r="AP216" s="8">
        <v>16</v>
      </c>
      <c r="AQ216" s="86" t="str">
        <f>ﾊﾟﾜｰ!$L$1573</f>
        <v/>
      </c>
      <c r="AR216" s="86" t="str">
        <f>国ｽﾎﾟ!$L$1573</f>
        <v/>
      </c>
      <c r="AS216" s="86" t="str">
        <f>未来!$L$1573</f>
        <v/>
      </c>
    </row>
    <row r="217" spans="1:45">
      <c r="A217" s="1">
        <f t="shared" si="57"/>
        <v>0</v>
      </c>
      <c r="B217" s="266"/>
      <c r="C217" s="267"/>
      <c r="D217" s="167"/>
      <c r="E217" s="167"/>
      <c r="F217" s="270"/>
      <c r="G217" s="267"/>
      <c r="H217" s="267"/>
      <c r="I217" s="66" t="s">
        <v>174</v>
      </c>
      <c r="J217" s="73" t="str">
        <f>CONCATENATE(C215,I217)</f>
        <v>未来ｱｽﾘｰﾄ</v>
      </c>
      <c r="K217" s="490"/>
      <c r="L217" s="490"/>
      <c r="M217" s="490"/>
      <c r="N217" s="490"/>
      <c r="O217" s="490"/>
      <c r="P217" s="490"/>
      <c r="Q217" s="490"/>
      <c r="R217" s="490"/>
      <c r="S217" s="490"/>
      <c r="T217" s="490"/>
      <c r="U217" s="490"/>
      <c r="V217" s="490"/>
      <c r="W217" s="490"/>
      <c r="X217" s="490"/>
      <c r="Y217" s="490"/>
      <c r="Z217" s="490"/>
      <c r="AA217" s="490"/>
      <c r="AB217" s="490"/>
      <c r="AC217" s="490"/>
      <c r="AD217" s="490"/>
      <c r="AE217" s="490"/>
      <c r="AF217" s="490"/>
      <c r="AG217" s="490"/>
      <c r="AH217" s="490"/>
      <c r="AI217" s="490"/>
      <c r="AJ217" s="490"/>
      <c r="AK217" s="490"/>
      <c r="AL217" s="490"/>
      <c r="AM217" s="490"/>
      <c r="AN217" s="490"/>
      <c r="AP217" s="8">
        <v>17</v>
      </c>
      <c r="AQ217" s="86" t="str">
        <f>ﾊﾟﾜｰ!$L$1575</f>
        <v/>
      </c>
      <c r="AR217" s="86" t="str">
        <f>国ｽﾎﾟ!$L$1575</f>
        <v/>
      </c>
      <c r="AS217" s="86" t="str">
        <f>未来!$L$1575</f>
        <v/>
      </c>
    </row>
    <row r="218" spans="1:45">
      <c r="A218" s="1">
        <f t="shared" si="57"/>
        <v>0</v>
      </c>
      <c r="B218" s="264">
        <f t="shared" ref="B218" si="61">B215+1</f>
        <v>66</v>
      </c>
      <c r="C218" s="267"/>
      <c r="D218" s="167"/>
      <c r="E218" s="167"/>
      <c r="F218" s="270"/>
      <c r="G218" s="267"/>
      <c r="H218" s="267"/>
      <c r="I218" s="64" t="s">
        <v>172</v>
      </c>
      <c r="J218" s="71" t="str">
        <f>CONCATENATE(C218,I218)</f>
        <v>ﾊﾟﾜｰｱｯﾌﾟ</v>
      </c>
      <c r="K218" s="487"/>
      <c r="L218" s="487"/>
      <c r="M218" s="487"/>
      <c r="N218" s="487"/>
      <c r="O218" s="487"/>
      <c r="P218" s="487"/>
      <c r="Q218" s="487"/>
      <c r="R218" s="487"/>
      <c r="S218" s="487"/>
      <c r="T218" s="487"/>
      <c r="U218" s="487"/>
      <c r="V218" s="487"/>
      <c r="W218" s="487"/>
      <c r="X218" s="487"/>
      <c r="Y218" s="487"/>
      <c r="Z218" s="487"/>
      <c r="AA218" s="487"/>
      <c r="AB218" s="487"/>
      <c r="AC218" s="487"/>
      <c r="AD218" s="487"/>
      <c r="AE218" s="487"/>
      <c r="AF218" s="487"/>
      <c r="AG218" s="487"/>
      <c r="AH218" s="487"/>
      <c r="AI218" s="487"/>
      <c r="AJ218" s="487"/>
      <c r="AK218" s="487"/>
      <c r="AL218" s="487"/>
      <c r="AM218" s="487"/>
      <c r="AN218" s="487"/>
      <c r="AP218" s="8">
        <v>18</v>
      </c>
      <c r="AQ218" s="86" t="str">
        <f>ﾊﾟﾜｰ!$L$1577</f>
        <v/>
      </c>
      <c r="AR218" s="86" t="str">
        <f>国ｽﾎﾟ!$L$1577</f>
        <v/>
      </c>
      <c r="AS218" s="86" t="str">
        <f>未来!$L$1577</f>
        <v/>
      </c>
    </row>
    <row r="219" spans="1:45">
      <c r="A219" s="1">
        <f t="shared" si="57"/>
        <v>0</v>
      </c>
      <c r="B219" s="265"/>
      <c r="C219" s="267"/>
      <c r="D219" s="167"/>
      <c r="E219" s="167"/>
      <c r="F219" s="270"/>
      <c r="G219" s="267"/>
      <c r="H219" s="267"/>
      <c r="I219" s="65" t="s">
        <v>173</v>
      </c>
      <c r="J219" s="72" t="str">
        <f>CONCATENATE(C218,I219)</f>
        <v>中ﾌﾞﾛ/国ｽﾎﾟ</v>
      </c>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c r="AH219" s="488"/>
      <c r="AI219" s="488"/>
      <c r="AJ219" s="488"/>
      <c r="AK219" s="488"/>
      <c r="AL219" s="488"/>
      <c r="AM219" s="488"/>
      <c r="AN219" s="488"/>
      <c r="AP219" s="8">
        <v>19</v>
      </c>
      <c r="AQ219" s="86" t="str">
        <f>ﾊﾟﾜｰ!$L$1579</f>
        <v/>
      </c>
      <c r="AR219" s="86" t="str">
        <f>国ｽﾎﾟ!$L$1579</f>
        <v/>
      </c>
      <c r="AS219" s="86" t="str">
        <f>未来!$L$1579</f>
        <v/>
      </c>
    </row>
    <row r="220" spans="1:45">
      <c r="A220" s="1">
        <f t="shared" si="57"/>
        <v>0</v>
      </c>
      <c r="B220" s="266"/>
      <c r="C220" s="267"/>
      <c r="D220" s="167"/>
      <c r="E220" s="167"/>
      <c r="F220" s="270"/>
      <c r="G220" s="267"/>
      <c r="H220" s="267"/>
      <c r="I220" s="66" t="s">
        <v>174</v>
      </c>
      <c r="J220" s="73" t="str">
        <f>CONCATENATE(C218,I220)</f>
        <v>未来ｱｽﾘｰﾄ</v>
      </c>
      <c r="K220" s="490"/>
      <c r="L220" s="490"/>
      <c r="M220" s="490"/>
      <c r="N220" s="490"/>
      <c r="O220" s="490"/>
      <c r="P220" s="490"/>
      <c r="Q220" s="490"/>
      <c r="R220" s="490"/>
      <c r="S220" s="490"/>
      <c r="T220" s="490"/>
      <c r="U220" s="490"/>
      <c r="V220" s="490"/>
      <c r="W220" s="490"/>
      <c r="X220" s="490"/>
      <c r="Y220" s="490"/>
      <c r="Z220" s="490"/>
      <c r="AA220" s="490"/>
      <c r="AB220" s="490"/>
      <c r="AC220" s="490"/>
      <c r="AD220" s="490"/>
      <c r="AE220" s="490"/>
      <c r="AF220" s="490"/>
      <c r="AG220" s="490"/>
      <c r="AH220" s="490"/>
      <c r="AI220" s="490"/>
      <c r="AJ220" s="490"/>
      <c r="AK220" s="490"/>
      <c r="AL220" s="490"/>
      <c r="AM220" s="490"/>
      <c r="AN220" s="490"/>
      <c r="AP220" s="8">
        <v>20</v>
      </c>
      <c r="AQ220" s="86" t="str">
        <f>ﾊﾟﾜｰ!$L$1581</f>
        <v/>
      </c>
      <c r="AR220" s="86" t="str">
        <f>国ｽﾎﾟ!$L$1581</f>
        <v/>
      </c>
      <c r="AS220" s="86" t="str">
        <f>未来!$L$1581</f>
        <v/>
      </c>
    </row>
    <row r="221" spans="1:45">
      <c r="A221" s="1">
        <f t="shared" si="57"/>
        <v>0</v>
      </c>
      <c r="B221" s="264">
        <f t="shared" ref="B221" si="62">B218+1</f>
        <v>67</v>
      </c>
      <c r="C221" s="267"/>
      <c r="D221" s="167"/>
      <c r="E221" s="167"/>
      <c r="F221" s="270"/>
      <c r="G221" s="267"/>
      <c r="H221" s="267"/>
      <c r="I221" s="64" t="s">
        <v>172</v>
      </c>
      <c r="J221" s="71" t="str">
        <f>CONCATENATE(C221,I221)</f>
        <v>ﾊﾟﾜｰｱｯﾌﾟ</v>
      </c>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P221" s="8">
        <v>21</v>
      </c>
      <c r="AQ221" s="86" t="str">
        <f>ﾊﾟﾜｰ!$L$1583</f>
        <v/>
      </c>
      <c r="AR221" s="86" t="str">
        <f>国ｽﾎﾟ!$L$1583</f>
        <v/>
      </c>
      <c r="AS221" s="86" t="str">
        <f>未来!$L$1583</f>
        <v/>
      </c>
    </row>
    <row r="222" spans="1:45">
      <c r="A222" s="1">
        <f t="shared" si="57"/>
        <v>0</v>
      </c>
      <c r="B222" s="265"/>
      <c r="C222" s="267"/>
      <c r="D222" s="167"/>
      <c r="E222" s="167"/>
      <c r="F222" s="270"/>
      <c r="G222" s="267"/>
      <c r="H222" s="267"/>
      <c r="I222" s="65" t="s">
        <v>173</v>
      </c>
      <c r="J222" s="72" t="str">
        <f>CONCATENATE(C221,I222)</f>
        <v>中ﾌﾞﾛ/国ｽﾎﾟ</v>
      </c>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c r="AI222" s="488"/>
      <c r="AJ222" s="488"/>
      <c r="AK222" s="488"/>
      <c r="AL222" s="488"/>
      <c r="AM222" s="488"/>
      <c r="AN222" s="488"/>
      <c r="AP222" s="8">
        <v>22</v>
      </c>
      <c r="AQ222" s="86" t="str">
        <f>ﾊﾟﾜｰ!$L$1585</f>
        <v/>
      </c>
      <c r="AR222" s="86" t="str">
        <f>国ｽﾎﾟ!$L$1585</f>
        <v/>
      </c>
      <c r="AS222" s="86" t="str">
        <f>未来!$L$1585</f>
        <v/>
      </c>
    </row>
    <row r="223" spans="1:45">
      <c r="A223" s="1">
        <f t="shared" si="57"/>
        <v>0</v>
      </c>
      <c r="B223" s="266"/>
      <c r="C223" s="267"/>
      <c r="D223" s="167"/>
      <c r="E223" s="167"/>
      <c r="F223" s="270"/>
      <c r="G223" s="267"/>
      <c r="H223" s="267"/>
      <c r="I223" s="66" t="s">
        <v>174</v>
      </c>
      <c r="J223" s="73" t="str">
        <f>CONCATENATE(C221,I223)</f>
        <v>未来ｱｽﾘｰﾄ</v>
      </c>
      <c r="K223" s="490"/>
      <c r="L223" s="490"/>
      <c r="M223" s="490"/>
      <c r="N223" s="490"/>
      <c r="O223" s="490"/>
      <c r="P223" s="490"/>
      <c r="Q223" s="490"/>
      <c r="R223" s="490"/>
      <c r="S223" s="490"/>
      <c r="T223" s="490"/>
      <c r="U223" s="490"/>
      <c r="V223" s="490"/>
      <c r="W223" s="490"/>
      <c r="X223" s="490"/>
      <c r="Y223" s="490"/>
      <c r="Z223" s="490"/>
      <c r="AA223" s="490"/>
      <c r="AB223" s="490"/>
      <c r="AC223" s="490"/>
      <c r="AD223" s="490"/>
      <c r="AE223" s="490"/>
      <c r="AF223" s="490"/>
      <c r="AG223" s="490"/>
      <c r="AH223" s="490"/>
      <c r="AI223" s="490"/>
      <c r="AJ223" s="490"/>
      <c r="AK223" s="490"/>
      <c r="AL223" s="490"/>
      <c r="AM223" s="490"/>
      <c r="AN223" s="490"/>
      <c r="AP223" s="8">
        <v>23</v>
      </c>
      <c r="AQ223" s="86" t="str">
        <f>ﾊﾟﾜｰ!$L$1587</f>
        <v/>
      </c>
      <c r="AR223" s="86" t="str">
        <f>国ｽﾎﾟ!$L$1587</f>
        <v/>
      </c>
      <c r="AS223" s="86" t="str">
        <f>未来!$L$1587</f>
        <v/>
      </c>
    </row>
    <row r="224" spans="1:45">
      <c r="A224" s="1">
        <f t="shared" si="57"/>
        <v>0</v>
      </c>
      <c r="B224" s="264">
        <f t="shared" ref="B224" si="63">B221+1</f>
        <v>68</v>
      </c>
      <c r="C224" s="267"/>
      <c r="D224" s="167"/>
      <c r="E224" s="167"/>
      <c r="F224" s="270"/>
      <c r="G224" s="267"/>
      <c r="H224" s="267"/>
      <c r="I224" s="64" t="s">
        <v>172</v>
      </c>
      <c r="J224" s="71" t="str">
        <f>CONCATENATE(C224,I224)</f>
        <v>ﾊﾟﾜｰｱｯﾌﾟ</v>
      </c>
      <c r="K224" s="487"/>
      <c r="L224" s="487"/>
      <c r="M224" s="487"/>
      <c r="N224" s="487"/>
      <c r="O224" s="487"/>
      <c r="P224" s="487"/>
      <c r="Q224" s="487"/>
      <c r="R224" s="487"/>
      <c r="S224" s="487"/>
      <c r="T224" s="487"/>
      <c r="U224" s="487"/>
      <c r="V224" s="487"/>
      <c r="W224" s="487"/>
      <c r="X224" s="487"/>
      <c r="Y224" s="487"/>
      <c r="Z224" s="487"/>
      <c r="AA224" s="487"/>
      <c r="AB224" s="487"/>
      <c r="AC224" s="487"/>
      <c r="AD224" s="487"/>
      <c r="AE224" s="487"/>
      <c r="AF224" s="487"/>
      <c r="AG224" s="487"/>
      <c r="AH224" s="487"/>
      <c r="AI224" s="487"/>
      <c r="AJ224" s="487"/>
      <c r="AK224" s="487"/>
      <c r="AL224" s="487"/>
      <c r="AM224" s="487"/>
      <c r="AN224" s="487"/>
      <c r="AP224" s="8">
        <v>24</v>
      </c>
      <c r="AQ224" s="86" t="str">
        <f>ﾊﾟﾜｰ!$L$1589</f>
        <v/>
      </c>
      <c r="AR224" s="86" t="str">
        <f>国ｽﾎﾟ!$L$1589</f>
        <v/>
      </c>
      <c r="AS224" s="86" t="str">
        <f>未来!$L$1589</f>
        <v/>
      </c>
    </row>
    <row r="225" spans="1:45">
      <c r="A225" s="1">
        <f t="shared" si="57"/>
        <v>0</v>
      </c>
      <c r="B225" s="265"/>
      <c r="C225" s="267"/>
      <c r="D225" s="167"/>
      <c r="E225" s="167"/>
      <c r="F225" s="270"/>
      <c r="G225" s="267"/>
      <c r="H225" s="267"/>
      <c r="I225" s="65" t="s">
        <v>173</v>
      </c>
      <c r="J225" s="72" t="str">
        <f>CONCATENATE(C224,I225)</f>
        <v>中ﾌﾞﾛ/国ｽﾎﾟ</v>
      </c>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c r="AH225" s="488"/>
      <c r="AI225" s="488"/>
      <c r="AJ225" s="488"/>
      <c r="AK225" s="488"/>
      <c r="AL225" s="488"/>
      <c r="AM225" s="488"/>
      <c r="AN225" s="488"/>
      <c r="AP225" s="8">
        <v>25</v>
      </c>
      <c r="AQ225" s="86" t="str">
        <f>ﾊﾟﾜｰ!$L$1591</f>
        <v/>
      </c>
      <c r="AR225" s="86" t="str">
        <f>国ｽﾎﾟ!$L$1591</f>
        <v/>
      </c>
      <c r="AS225" s="86" t="str">
        <f>未来!$L$1591</f>
        <v/>
      </c>
    </row>
    <row r="226" spans="1:45">
      <c r="A226" s="1">
        <f t="shared" si="57"/>
        <v>0</v>
      </c>
      <c r="B226" s="266"/>
      <c r="C226" s="267"/>
      <c r="D226" s="167"/>
      <c r="E226" s="167"/>
      <c r="F226" s="270"/>
      <c r="G226" s="267"/>
      <c r="H226" s="267"/>
      <c r="I226" s="66" t="s">
        <v>174</v>
      </c>
      <c r="J226" s="73" t="str">
        <f>CONCATENATE(C224,I226)</f>
        <v>未来ｱｽﾘｰﾄ</v>
      </c>
      <c r="K226" s="490"/>
      <c r="L226" s="490"/>
      <c r="M226" s="490"/>
      <c r="N226" s="490"/>
      <c r="O226" s="490"/>
      <c r="P226" s="490"/>
      <c r="Q226" s="490"/>
      <c r="R226" s="490"/>
      <c r="S226" s="490"/>
      <c r="T226" s="490"/>
      <c r="U226" s="490"/>
      <c r="V226" s="490"/>
      <c r="W226" s="490"/>
      <c r="X226" s="490"/>
      <c r="Y226" s="490"/>
      <c r="Z226" s="490"/>
      <c r="AA226" s="490"/>
      <c r="AB226" s="490"/>
      <c r="AC226" s="490"/>
      <c r="AD226" s="490"/>
      <c r="AE226" s="490"/>
      <c r="AF226" s="490"/>
      <c r="AG226" s="490"/>
      <c r="AH226" s="490"/>
      <c r="AI226" s="490"/>
      <c r="AJ226" s="490"/>
      <c r="AK226" s="490"/>
      <c r="AL226" s="490"/>
      <c r="AM226" s="490"/>
      <c r="AN226" s="490"/>
      <c r="AP226" s="8">
        <v>26</v>
      </c>
      <c r="AQ226" s="86" t="str">
        <f>ﾊﾟﾜｰ!$L$1593</f>
        <v/>
      </c>
      <c r="AR226" s="86" t="str">
        <f>国ｽﾎﾟ!$L$1593</f>
        <v/>
      </c>
      <c r="AS226" s="86" t="str">
        <f>未来!$L$1593</f>
        <v/>
      </c>
    </row>
    <row r="227" spans="1:45">
      <c r="A227" s="1">
        <f t="shared" si="57"/>
        <v>0</v>
      </c>
      <c r="B227" s="264">
        <f t="shared" ref="B227" si="64">B224+1</f>
        <v>69</v>
      </c>
      <c r="C227" s="267"/>
      <c r="D227" s="167"/>
      <c r="E227" s="167"/>
      <c r="F227" s="270"/>
      <c r="G227" s="267"/>
      <c r="H227" s="267"/>
      <c r="I227" s="64" t="s">
        <v>172</v>
      </c>
      <c r="J227" s="71" t="str">
        <f>CONCATENATE(C227,I227)</f>
        <v>ﾊﾟﾜｰｱｯﾌﾟ</v>
      </c>
      <c r="K227" s="487"/>
      <c r="L227" s="487"/>
      <c r="M227" s="487"/>
      <c r="N227" s="487"/>
      <c r="O227" s="487"/>
      <c r="P227" s="487"/>
      <c r="Q227" s="487"/>
      <c r="R227" s="487"/>
      <c r="S227" s="487"/>
      <c r="T227" s="487"/>
      <c r="U227" s="487"/>
      <c r="V227" s="487"/>
      <c r="W227" s="487"/>
      <c r="X227" s="487"/>
      <c r="Y227" s="487"/>
      <c r="Z227" s="487"/>
      <c r="AA227" s="487"/>
      <c r="AB227" s="487"/>
      <c r="AC227" s="487"/>
      <c r="AD227" s="487"/>
      <c r="AE227" s="487"/>
      <c r="AF227" s="487"/>
      <c r="AG227" s="487"/>
      <c r="AH227" s="487"/>
      <c r="AI227" s="487"/>
      <c r="AJ227" s="487"/>
      <c r="AK227" s="487"/>
      <c r="AL227" s="487"/>
      <c r="AM227" s="487"/>
      <c r="AN227" s="487"/>
      <c r="AP227" s="8">
        <v>27</v>
      </c>
      <c r="AQ227" s="86" t="str">
        <f>ﾊﾟﾜｰ!$L$1595</f>
        <v/>
      </c>
      <c r="AR227" s="86" t="str">
        <f>国ｽﾎﾟ!$L$1595</f>
        <v/>
      </c>
      <c r="AS227" s="86" t="str">
        <f>未来!$L$1595</f>
        <v/>
      </c>
    </row>
    <row r="228" spans="1:45">
      <c r="A228" s="1">
        <f t="shared" si="57"/>
        <v>0</v>
      </c>
      <c r="B228" s="265"/>
      <c r="C228" s="267"/>
      <c r="D228" s="167"/>
      <c r="E228" s="167"/>
      <c r="F228" s="270"/>
      <c r="G228" s="267"/>
      <c r="H228" s="267"/>
      <c r="I228" s="65" t="s">
        <v>173</v>
      </c>
      <c r="J228" s="72" t="str">
        <f>CONCATENATE(C227,I228)</f>
        <v>中ﾌﾞﾛ/国ｽﾎﾟ</v>
      </c>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c r="AI228" s="488"/>
      <c r="AJ228" s="488"/>
      <c r="AK228" s="488"/>
      <c r="AL228" s="488"/>
      <c r="AM228" s="488"/>
      <c r="AN228" s="488"/>
      <c r="AP228" s="8">
        <v>28</v>
      </c>
      <c r="AQ228" s="86" t="str">
        <f>ﾊﾟﾜｰ!$L$1597</f>
        <v/>
      </c>
      <c r="AR228" s="86" t="str">
        <f>国ｽﾎﾟ!$L$1597</f>
        <v/>
      </c>
      <c r="AS228" s="86" t="str">
        <f>未来!$L$1597</f>
        <v/>
      </c>
    </row>
    <row r="229" spans="1:45">
      <c r="A229" s="1">
        <f t="shared" si="57"/>
        <v>0</v>
      </c>
      <c r="B229" s="266"/>
      <c r="C229" s="267"/>
      <c r="D229" s="167"/>
      <c r="E229" s="167"/>
      <c r="F229" s="270"/>
      <c r="G229" s="267"/>
      <c r="H229" s="267"/>
      <c r="I229" s="66" t="s">
        <v>174</v>
      </c>
      <c r="J229" s="73" t="str">
        <f>CONCATENATE(C227,I229)</f>
        <v>未来ｱｽﾘｰﾄ</v>
      </c>
      <c r="K229" s="490"/>
      <c r="L229" s="490"/>
      <c r="M229" s="490"/>
      <c r="N229" s="490"/>
      <c r="O229" s="490"/>
      <c r="P229" s="490"/>
      <c r="Q229" s="490"/>
      <c r="R229" s="490"/>
      <c r="S229" s="490"/>
      <c r="T229" s="490"/>
      <c r="U229" s="490"/>
      <c r="V229" s="490"/>
      <c r="W229" s="490"/>
      <c r="X229" s="490"/>
      <c r="Y229" s="490"/>
      <c r="Z229" s="490"/>
      <c r="AA229" s="490"/>
      <c r="AB229" s="490"/>
      <c r="AC229" s="490"/>
      <c r="AD229" s="490"/>
      <c r="AE229" s="490"/>
      <c r="AF229" s="490"/>
      <c r="AG229" s="490"/>
      <c r="AH229" s="490"/>
      <c r="AI229" s="490"/>
      <c r="AJ229" s="490"/>
      <c r="AK229" s="490"/>
      <c r="AL229" s="490"/>
      <c r="AM229" s="490"/>
      <c r="AN229" s="490"/>
      <c r="AP229" s="8">
        <v>29</v>
      </c>
      <c r="AQ229" s="86" t="str">
        <f>ﾊﾟﾜｰ!$L$1599</f>
        <v/>
      </c>
      <c r="AR229" s="86" t="str">
        <f>国ｽﾎﾟ!$L$1599</f>
        <v/>
      </c>
      <c r="AS229" s="86" t="str">
        <f>未来!$L$1599</f>
        <v/>
      </c>
    </row>
    <row r="230" spans="1:45">
      <c r="A230" s="1">
        <f t="shared" si="57"/>
        <v>0</v>
      </c>
      <c r="B230" s="264">
        <f t="shared" ref="B230" si="65">B227+1</f>
        <v>70</v>
      </c>
      <c r="C230" s="267"/>
      <c r="D230" s="167"/>
      <c r="E230" s="167"/>
      <c r="F230" s="270"/>
      <c r="G230" s="267"/>
      <c r="H230" s="267"/>
      <c r="I230" s="64" t="s">
        <v>172</v>
      </c>
      <c r="J230" s="71" t="str">
        <f>CONCATENATE(C230,I230)</f>
        <v>ﾊﾟﾜｰｱｯﾌﾟ</v>
      </c>
      <c r="K230" s="487"/>
      <c r="L230" s="487"/>
      <c r="M230" s="487"/>
      <c r="N230" s="487"/>
      <c r="O230" s="487"/>
      <c r="P230" s="487"/>
      <c r="Q230" s="487"/>
      <c r="R230" s="487"/>
      <c r="S230" s="487"/>
      <c r="T230" s="487"/>
      <c r="U230" s="487"/>
      <c r="V230" s="487"/>
      <c r="W230" s="487"/>
      <c r="X230" s="487"/>
      <c r="Y230" s="487"/>
      <c r="Z230" s="487"/>
      <c r="AA230" s="487"/>
      <c r="AB230" s="487"/>
      <c r="AC230" s="487"/>
      <c r="AD230" s="487"/>
      <c r="AE230" s="487"/>
      <c r="AF230" s="487"/>
      <c r="AG230" s="487"/>
      <c r="AH230" s="487"/>
      <c r="AI230" s="487"/>
      <c r="AJ230" s="487"/>
      <c r="AK230" s="487"/>
      <c r="AL230" s="487"/>
      <c r="AM230" s="487"/>
      <c r="AN230" s="487"/>
      <c r="AP230" s="10">
        <v>30</v>
      </c>
      <c r="AQ230" s="87" t="str">
        <f>ﾊﾟﾜｰ!$L$1601</f>
        <v/>
      </c>
      <c r="AR230" s="87" t="str">
        <f>国ｽﾎﾟ!$L$1601</f>
        <v/>
      </c>
      <c r="AS230" s="87" t="str">
        <f>未来!$L$1601</f>
        <v/>
      </c>
    </row>
    <row r="231" spans="1:45">
      <c r="A231" s="1">
        <f t="shared" si="57"/>
        <v>0</v>
      </c>
      <c r="B231" s="265"/>
      <c r="C231" s="267"/>
      <c r="D231" s="167"/>
      <c r="E231" s="167"/>
      <c r="F231" s="270"/>
      <c r="G231" s="267"/>
      <c r="H231" s="267"/>
      <c r="I231" s="65" t="s">
        <v>173</v>
      </c>
      <c r="J231" s="72" t="str">
        <f>CONCATENATE(C230,I231)</f>
        <v>中ﾌﾞﾛ/国ｽﾎﾟ</v>
      </c>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c r="AH231" s="488"/>
      <c r="AI231" s="488"/>
      <c r="AJ231" s="488"/>
      <c r="AK231" s="488"/>
      <c r="AL231" s="488"/>
      <c r="AM231" s="488"/>
      <c r="AN231" s="488"/>
    </row>
    <row r="232" spans="1:45">
      <c r="A232" s="1">
        <f t="shared" si="57"/>
        <v>0</v>
      </c>
      <c r="B232" s="266"/>
      <c r="C232" s="267"/>
      <c r="D232" s="167"/>
      <c r="E232" s="167"/>
      <c r="F232" s="270"/>
      <c r="G232" s="267"/>
      <c r="H232" s="267"/>
      <c r="I232" s="66" t="s">
        <v>174</v>
      </c>
      <c r="J232" s="73" t="str">
        <f>CONCATENATE(C230,I232)</f>
        <v>未来ｱｽﾘｰﾄ</v>
      </c>
      <c r="K232" s="490"/>
      <c r="L232" s="490"/>
      <c r="M232" s="490"/>
      <c r="N232" s="490"/>
      <c r="O232" s="490"/>
      <c r="P232" s="490"/>
      <c r="Q232" s="490"/>
      <c r="R232" s="490"/>
      <c r="S232" s="490"/>
      <c r="T232" s="490"/>
      <c r="U232" s="490"/>
      <c r="V232" s="490"/>
      <c r="W232" s="490"/>
      <c r="X232" s="490"/>
      <c r="Y232" s="490"/>
      <c r="Z232" s="490"/>
      <c r="AA232" s="490"/>
      <c r="AB232" s="490"/>
      <c r="AC232" s="490"/>
      <c r="AD232" s="490"/>
      <c r="AE232" s="490"/>
      <c r="AF232" s="490"/>
      <c r="AG232" s="490"/>
      <c r="AH232" s="490"/>
      <c r="AI232" s="490"/>
      <c r="AJ232" s="490"/>
      <c r="AK232" s="490"/>
      <c r="AL232" s="490"/>
      <c r="AM232" s="490"/>
      <c r="AN232" s="490"/>
    </row>
    <row r="233" spans="1:45">
      <c r="A233" s="1">
        <f>A234</f>
        <v>0</v>
      </c>
      <c r="B233" s="273" t="s">
        <v>175</v>
      </c>
      <c r="C233" s="273"/>
      <c r="D233" s="273"/>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P233" s="3" t="s">
        <v>191</v>
      </c>
      <c r="AQ233" s="3" t="s">
        <v>172</v>
      </c>
      <c r="AR233" s="3" t="s">
        <v>173</v>
      </c>
      <c r="AS233" s="3" t="s">
        <v>174</v>
      </c>
    </row>
    <row r="234" spans="1:45" ht="14.4" customHeight="1">
      <c r="A234" s="1">
        <f>A235</f>
        <v>0</v>
      </c>
      <c r="B234" s="156" t="s">
        <v>166</v>
      </c>
      <c r="C234" s="156" t="s">
        <v>58</v>
      </c>
      <c r="D234" s="156" t="s">
        <v>176</v>
      </c>
      <c r="E234" s="271" t="s">
        <v>170</v>
      </c>
      <c r="F234" s="156" t="s">
        <v>168</v>
      </c>
      <c r="G234" s="272" t="s">
        <v>188</v>
      </c>
      <c r="H234" s="271" t="s">
        <v>190</v>
      </c>
      <c r="I234" s="156" t="s">
        <v>171</v>
      </c>
      <c r="J234" s="275" t="s">
        <v>187</v>
      </c>
      <c r="K234" s="156" t="s">
        <v>213</v>
      </c>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P234" s="6">
        <v>1</v>
      </c>
      <c r="AQ234" s="85" t="str">
        <f>ﾊﾟﾜｰ!$L$1543</f>
        <v/>
      </c>
      <c r="AR234" s="85" t="str">
        <f>国ｽﾎﾟ!$L$1543</f>
        <v/>
      </c>
      <c r="AS234" s="85" t="str">
        <f>未来!$L$1543</f>
        <v/>
      </c>
    </row>
    <row r="235" spans="1:45">
      <c r="A235" s="1">
        <f>A236</f>
        <v>0</v>
      </c>
      <c r="B235" s="156"/>
      <c r="C235" s="156"/>
      <c r="D235" s="156"/>
      <c r="E235" s="156"/>
      <c r="F235" s="156"/>
      <c r="G235" s="272"/>
      <c r="H235" s="156"/>
      <c r="I235" s="156"/>
      <c r="J235" s="276"/>
      <c r="K235" s="39">
        <v>1</v>
      </c>
      <c r="L235" s="39">
        <v>2</v>
      </c>
      <c r="M235" s="39">
        <v>3</v>
      </c>
      <c r="N235" s="39">
        <v>4</v>
      </c>
      <c r="O235" s="39">
        <v>5</v>
      </c>
      <c r="P235" s="39">
        <v>6</v>
      </c>
      <c r="Q235" s="39">
        <v>7</v>
      </c>
      <c r="R235" s="39">
        <v>8</v>
      </c>
      <c r="S235" s="39">
        <v>9</v>
      </c>
      <c r="T235" s="39">
        <v>10</v>
      </c>
      <c r="U235" s="39">
        <v>11</v>
      </c>
      <c r="V235" s="39">
        <v>12</v>
      </c>
      <c r="W235" s="39">
        <v>13</v>
      </c>
      <c r="X235" s="39">
        <v>14</v>
      </c>
      <c r="Y235" s="39">
        <v>15</v>
      </c>
      <c r="Z235" s="39">
        <v>16</v>
      </c>
      <c r="AA235" s="39">
        <v>17</v>
      </c>
      <c r="AB235" s="39">
        <v>18</v>
      </c>
      <c r="AC235" s="39">
        <v>19</v>
      </c>
      <c r="AD235" s="39">
        <v>20</v>
      </c>
      <c r="AE235" s="39">
        <v>21</v>
      </c>
      <c r="AF235" s="39">
        <v>22</v>
      </c>
      <c r="AG235" s="39">
        <v>23</v>
      </c>
      <c r="AH235" s="39">
        <v>24</v>
      </c>
      <c r="AI235" s="39">
        <v>25</v>
      </c>
      <c r="AJ235" s="39">
        <v>26</v>
      </c>
      <c r="AK235" s="39">
        <v>27</v>
      </c>
      <c r="AL235" s="39">
        <v>28</v>
      </c>
      <c r="AM235" s="39">
        <v>29</v>
      </c>
      <c r="AN235" s="39">
        <v>30</v>
      </c>
      <c r="AP235" s="8">
        <v>2</v>
      </c>
      <c r="AQ235" s="86" t="str">
        <f>ﾊﾟﾜｰ!$L$1545</f>
        <v/>
      </c>
      <c r="AR235" s="86" t="str">
        <f>国ｽﾎﾟ!$L$1545</f>
        <v/>
      </c>
      <c r="AS235" s="86" t="str">
        <f>未来!$L$1545</f>
        <v/>
      </c>
    </row>
    <row r="236" spans="1:45">
      <c r="A236" s="1">
        <f>IF(D236="",0,1)</f>
        <v>0</v>
      </c>
      <c r="B236" s="264">
        <f t="shared" ref="B236" si="66">B230+1</f>
        <v>71</v>
      </c>
      <c r="C236" s="267"/>
      <c r="D236" s="167"/>
      <c r="E236" s="167"/>
      <c r="F236" s="270"/>
      <c r="G236" s="267"/>
      <c r="H236" s="267"/>
      <c r="I236" s="64" t="s">
        <v>172</v>
      </c>
      <c r="J236" s="71" t="str">
        <f>CONCATENATE(C236,I236)</f>
        <v>ﾊﾟﾜｰｱｯﾌﾟ</v>
      </c>
      <c r="K236" s="487"/>
      <c r="L236" s="487"/>
      <c r="M236" s="487"/>
      <c r="N236" s="487"/>
      <c r="O236" s="487"/>
      <c r="P236" s="487"/>
      <c r="Q236" s="487"/>
      <c r="R236" s="487"/>
      <c r="S236" s="487"/>
      <c r="T236" s="487"/>
      <c r="U236" s="487"/>
      <c r="V236" s="487"/>
      <c r="W236" s="487"/>
      <c r="X236" s="487"/>
      <c r="Y236" s="487"/>
      <c r="Z236" s="487"/>
      <c r="AA236" s="487"/>
      <c r="AB236" s="487"/>
      <c r="AC236" s="487"/>
      <c r="AD236" s="487"/>
      <c r="AE236" s="487"/>
      <c r="AF236" s="487"/>
      <c r="AG236" s="487"/>
      <c r="AH236" s="487"/>
      <c r="AI236" s="487"/>
      <c r="AJ236" s="487"/>
      <c r="AK236" s="487"/>
      <c r="AL236" s="487"/>
      <c r="AM236" s="487"/>
      <c r="AN236" s="487"/>
      <c r="AP236" s="8">
        <v>3</v>
      </c>
      <c r="AQ236" s="86" t="str">
        <f>ﾊﾟﾜｰ!$L$1547</f>
        <v/>
      </c>
      <c r="AR236" s="86" t="str">
        <f>国ｽﾎﾟ!$L$1547</f>
        <v/>
      </c>
      <c r="AS236" s="86" t="str">
        <f>未来!$L$1547</f>
        <v/>
      </c>
    </row>
    <row r="237" spans="1:45">
      <c r="A237" s="1">
        <f>A236</f>
        <v>0</v>
      </c>
      <c r="B237" s="265"/>
      <c r="C237" s="267"/>
      <c r="D237" s="167"/>
      <c r="E237" s="167"/>
      <c r="F237" s="270"/>
      <c r="G237" s="267"/>
      <c r="H237" s="267"/>
      <c r="I237" s="65" t="s">
        <v>173</v>
      </c>
      <c r="J237" s="72" t="str">
        <f>CONCATENATE(C236,I237)</f>
        <v>中ﾌﾞﾛ/国ｽﾎﾟ</v>
      </c>
      <c r="K237" s="488"/>
      <c r="L237" s="488"/>
      <c r="M237" s="488"/>
      <c r="N237" s="488"/>
      <c r="O237" s="488"/>
      <c r="P237" s="488"/>
      <c r="Q237" s="488"/>
      <c r="R237" s="488"/>
      <c r="S237" s="488"/>
      <c r="T237" s="488"/>
      <c r="U237" s="488"/>
      <c r="V237" s="488"/>
      <c r="W237" s="488"/>
      <c r="X237" s="488"/>
      <c r="Y237" s="488"/>
      <c r="Z237" s="488"/>
      <c r="AA237" s="488"/>
      <c r="AB237" s="488"/>
      <c r="AC237" s="488"/>
      <c r="AD237" s="488"/>
      <c r="AE237" s="488"/>
      <c r="AF237" s="488"/>
      <c r="AG237" s="488"/>
      <c r="AH237" s="488"/>
      <c r="AI237" s="488"/>
      <c r="AJ237" s="488"/>
      <c r="AK237" s="488"/>
      <c r="AL237" s="488"/>
      <c r="AM237" s="488"/>
      <c r="AN237" s="488"/>
      <c r="AP237" s="8">
        <v>4</v>
      </c>
      <c r="AQ237" s="86" t="str">
        <f>ﾊﾟﾜｰ!$L$1549</f>
        <v/>
      </c>
      <c r="AR237" s="86" t="str">
        <f>国ｽﾎﾟ!$L$1549</f>
        <v/>
      </c>
      <c r="AS237" s="86" t="str">
        <f>未来!$L$1549</f>
        <v/>
      </c>
    </row>
    <row r="238" spans="1:45">
      <c r="A238" s="1">
        <f t="shared" ref="A238:A265" si="67">A237</f>
        <v>0</v>
      </c>
      <c r="B238" s="266"/>
      <c r="C238" s="267"/>
      <c r="D238" s="167"/>
      <c r="E238" s="167"/>
      <c r="F238" s="270"/>
      <c r="G238" s="267"/>
      <c r="H238" s="267"/>
      <c r="I238" s="66" t="s">
        <v>174</v>
      </c>
      <c r="J238" s="73" t="str">
        <f>CONCATENATE(C236,I238)</f>
        <v>未来ｱｽﾘｰﾄ</v>
      </c>
      <c r="K238" s="490"/>
      <c r="L238" s="490"/>
      <c r="M238" s="490"/>
      <c r="N238" s="490"/>
      <c r="O238" s="490"/>
      <c r="P238" s="490"/>
      <c r="Q238" s="490"/>
      <c r="R238" s="490"/>
      <c r="S238" s="490"/>
      <c r="T238" s="490"/>
      <c r="U238" s="490"/>
      <c r="V238" s="490"/>
      <c r="W238" s="490"/>
      <c r="X238" s="490"/>
      <c r="Y238" s="490"/>
      <c r="Z238" s="490"/>
      <c r="AA238" s="490"/>
      <c r="AB238" s="490"/>
      <c r="AC238" s="490"/>
      <c r="AD238" s="490"/>
      <c r="AE238" s="490"/>
      <c r="AF238" s="490"/>
      <c r="AG238" s="490"/>
      <c r="AH238" s="490"/>
      <c r="AI238" s="490"/>
      <c r="AJ238" s="490"/>
      <c r="AK238" s="490"/>
      <c r="AL238" s="490"/>
      <c r="AM238" s="490"/>
      <c r="AN238" s="490"/>
      <c r="AP238" s="8">
        <v>5</v>
      </c>
      <c r="AQ238" s="86" t="str">
        <f>ﾊﾟﾜｰ!$L$1551</f>
        <v/>
      </c>
      <c r="AR238" s="86" t="str">
        <f>国ｽﾎﾟ!$L$1551</f>
        <v/>
      </c>
      <c r="AS238" s="86" t="str">
        <f>未来!$L$1551</f>
        <v/>
      </c>
    </row>
    <row r="239" spans="1:45">
      <c r="A239" s="1">
        <f t="shared" si="67"/>
        <v>0</v>
      </c>
      <c r="B239" s="264">
        <f t="shared" ref="B239" si="68">B236+1</f>
        <v>72</v>
      </c>
      <c r="C239" s="267"/>
      <c r="D239" s="167"/>
      <c r="E239" s="167"/>
      <c r="F239" s="270"/>
      <c r="G239" s="267"/>
      <c r="H239" s="267"/>
      <c r="I239" s="64" t="s">
        <v>172</v>
      </c>
      <c r="J239" s="71" t="str">
        <f>CONCATENATE(C239,I239)</f>
        <v>ﾊﾟﾜｰｱｯﾌﾟ</v>
      </c>
      <c r="K239" s="487"/>
      <c r="L239" s="487"/>
      <c r="M239" s="487"/>
      <c r="N239" s="487"/>
      <c r="O239" s="487"/>
      <c r="P239" s="487"/>
      <c r="Q239" s="487"/>
      <c r="R239" s="487"/>
      <c r="S239" s="487"/>
      <c r="T239" s="487"/>
      <c r="U239" s="487"/>
      <c r="V239" s="487"/>
      <c r="W239" s="487"/>
      <c r="X239" s="487"/>
      <c r="Y239" s="487"/>
      <c r="Z239" s="487"/>
      <c r="AA239" s="487"/>
      <c r="AB239" s="487"/>
      <c r="AC239" s="487"/>
      <c r="AD239" s="487"/>
      <c r="AE239" s="487"/>
      <c r="AF239" s="487"/>
      <c r="AG239" s="487"/>
      <c r="AH239" s="487"/>
      <c r="AI239" s="487"/>
      <c r="AJ239" s="487"/>
      <c r="AK239" s="487"/>
      <c r="AL239" s="487"/>
      <c r="AM239" s="487"/>
      <c r="AN239" s="487"/>
      <c r="AP239" s="8">
        <v>6</v>
      </c>
      <c r="AQ239" s="86" t="str">
        <f>ﾊﾟﾜｰ!$L$1553</f>
        <v/>
      </c>
      <c r="AR239" s="86" t="str">
        <f>国ｽﾎﾟ!$L$1553</f>
        <v/>
      </c>
      <c r="AS239" s="86" t="str">
        <f>未来!$L$1553</f>
        <v/>
      </c>
    </row>
    <row r="240" spans="1:45">
      <c r="A240" s="1">
        <f t="shared" si="67"/>
        <v>0</v>
      </c>
      <c r="B240" s="265"/>
      <c r="C240" s="267"/>
      <c r="D240" s="167"/>
      <c r="E240" s="167"/>
      <c r="F240" s="270"/>
      <c r="G240" s="267"/>
      <c r="H240" s="267"/>
      <c r="I240" s="65" t="s">
        <v>173</v>
      </c>
      <c r="J240" s="72" t="str">
        <f>CONCATENATE(C239,I240)</f>
        <v>中ﾌﾞﾛ/国ｽﾎﾟ</v>
      </c>
      <c r="K240" s="488"/>
      <c r="L240" s="488"/>
      <c r="M240" s="488"/>
      <c r="N240" s="488"/>
      <c r="O240" s="488"/>
      <c r="P240" s="488"/>
      <c r="Q240" s="488"/>
      <c r="R240" s="488"/>
      <c r="S240" s="488"/>
      <c r="T240" s="488"/>
      <c r="U240" s="488"/>
      <c r="V240" s="488"/>
      <c r="W240" s="488"/>
      <c r="X240" s="488"/>
      <c r="Y240" s="488"/>
      <c r="Z240" s="488"/>
      <c r="AA240" s="488"/>
      <c r="AB240" s="488"/>
      <c r="AC240" s="488"/>
      <c r="AD240" s="488"/>
      <c r="AE240" s="488"/>
      <c r="AF240" s="488"/>
      <c r="AG240" s="488"/>
      <c r="AH240" s="488"/>
      <c r="AI240" s="488"/>
      <c r="AJ240" s="488"/>
      <c r="AK240" s="488"/>
      <c r="AL240" s="488"/>
      <c r="AM240" s="488"/>
      <c r="AN240" s="488"/>
      <c r="AP240" s="8">
        <v>7</v>
      </c>
      <c r="AQ240" s="86" t="str">
        <f>ﾊﾟﾜｰ!$L$1555</f>
        <v/>
      </c>
      <c r="AR240" s="86" t="str">
        <f>国ｽﾎﾟ!$L$1555</f>
        <v/>
      </c>
      <c r="AS240" s="86" t="str">
        <f>未来!$L$1555</f>
        <v/>
      </c>
    </row>
    <row r="241" spans="1:45">
      <c r="A241" s="1">
        <f t="shared" si="67"/>
        <v>0</v>
      </c>
      <c r="B241" s="266"/>
      <c r="C241" s="267"/>
      <c r="D241" s="167"/>
      <c r="E241" s="167"/>
      <c r="F241" s="270"/>
      <c r="G241" s="267"/>
      <c r="H241" s="267"/>
      <c r="I241" s="66" t="s">
        <v>174</v>
      </c>
      <c r="J241" s="73" t="str">
        <f>CONCATENATE(C239,I241)</f>
        <v>未来ｱｽﾘｰﾄ</v>
      </c>
      <c r="K241" s="490"/>
      <c r="L241" s="490"/>
      <c r="M241" s="490"/>
      <c r="N241" s="490"/>
      <c r="O241" s="490"/>
      <c r="P241" s="490"/>
      <c r="Q241" s="490"/>
      <c r="R241" s="490"/>
      <c r="S241" s="490"/>
      <c r="T241" s="490"/>
      <c r="U241" s="490"/>
      <c r="V241" s="490"/>
      <c r="W241" s="490"/>
      <c r="X241" s="490"/>
      <c r="Y241" s="490"/>
      <c r="Z241" s="490"/>
      <c r="AA241" s="490"/>
      <c r="AB241" s="490"/>
      <c r="AC241" s="490"/>
      <c r="AD241" s="490"/>
      <c r="AE241" s="490"/>
      <c r="AF241" s="490"/>
      <c r="AG241" s="490"/>
      <c r="AH241" s="490"/>
      <c r="AI241" s="490"/>
      <c r="AJ241" s="490"/>
      <c r="AK241" s="490"/>
      <c r="AL241" s="490"/>
      <c r="AM241" s="490"/>
      <c r="AN241" s="490"/>
      <c r="AP241" s="8">
        <v>8</v>
      </c>
      <c r="AQ241" s="86" t="str">
        <f>ﾊﾟﾜｰ!$L$1557</f>
        <v/>
      </c>
      <c r="AR241" s="86" t="str">
        <f>国ｽﾎﾟ!$L$1557</f>
        <v/>
      </c>
      <c r="AS241" s="86" t="str">
        <f>未来!$L$1557</f>
        <v/>
      </c>
    </row>
    <row r="242" spans="1:45">
      <c r="A242" s="1">
        <f t="shared" si="67"/>
        <v>0</v>
      </c>
      <c r="B242" s="264">
        <f t="shared" ref="B242" si="69">B239+1</f>
        <v>73</v>
      </c>
      <c r="C242" s="267"/>
      <c r="D242" s="167"/>
      <c r="E242" s="167"/>
      <c r="F242" s="270"/>
      <c r="G242" s="267"/>
      <c r="H242" s="267"/>
      <c r="I242" s="64" t="s">
        <v>172</v>
      </c>
      <c r="J242" s="71" t="str">
        <f>CONCATENATE(C242,I242)</f>
        <v>ﾊﾟﾜｰｱｯﾌﾟ</v>
      </c>
      <c r="K242" s="487"/>
      <c r="L242" s="487"/>
      <c r="M242" s="487"/>
      <c r="N242" s="487"/>
      <c r="O242" s="487"/>
      <c r="P242" s="487"/>
      <c r="Q242" s="487"/>
      <c r="R242" s="487"/>
      <c r="S242" s="487"/>
      <c r="T242" s="487"/>
      <c r="U242" s="487"/>
      <c r="V242" s="487"/>
      <c r="W242" s="487"/>
      <c r="X242" s="487"/>
      <c r="Y242" s="487"/>
      <c r="Z242" s="487"/>
      <c r="AA242" s="487"/>
      <c r="AB242" s="487"/>
      <c r="AC242" s="487"/>
      <c r="AD242" s="487"/>
      <c r="AE242" s="487"/>
      <c r="AF242" s="487"/>
      <c r="AG242" s="487"/>
      <c r="AH242" s="487"/>
      <c r="AI242" s="487"/>
      <c r="AJ242" s="487"/>
      <c r="AK242" s="487"/>
      <c r="AL242" s="487"/>
      <c r="AM242" s="487"/>
      <c r="AN242" s="487"/>
      <c r="AP242" s="8">
        <v>9</v>
      </c>
      <c r="AQ242" s="86" t="str">
        <f>ﾊﾟﾜｰ!$L$1559</f>
        <v/>
      </c>
      <c r="AR242" s="86" t="str">
        <f>国ｽﾎﾟ!$L$1559</f>
        <v/>
      </c>
      <c r="AS242" s="86" t="str">
        <f>未来!$L$1559</f>
        <v/>
      </c>
    </row>
    <row r="243" spans="1:45">
      <c r="A243" s="1">
        <f t="shared" si="67"/>
        <v>0</v>
      </c>
      <c r="B243" s="265"/>
      <c r="C243" s="267"/>
      <c r="D243" s="167"/>
      <c r="E243" s="167"/>
      <c r="F243" s="270"/>
      <c r="G243" s="267"/>
      <c r="H243" s="267"/>
      <c r="I243" s="65" t="s">
        <v>173</v>
      </c>
      <c r="J243" s="72" t="str">
        <f>CONCATENATE(C242,I243)</f>
        <v>中ﾌﾞﾛ/国ｽﾎﾟ</v>
      </c>
      <c r="K243" s="488"/>
      <c r="L243" s="488"/>
      <c r="M243" s="488"/>
      <c r="N243" s="488"/>
      <c r="O243" s="488"/>
      <c r="P243" s="488"/>
      <c r="Q243" s="488"/>
      <c r="R243" s="488"/>
      <c r="S243" s="488"/>
      <c r="T243" s="488"/>
      <c r="U243" s="488"/>
      <c r="V243" s="488"/>
      <c r="W243" s="488"/>
      <c r="X243" s="488"/>
      <c r="Y243" s="488"/>
      <c r="Z243" s="488"/>
      <c r="AA243" s="488"/>
      <c r="AB243" s="488"/>
      <c r="AC243" s="488"/>
      <c r="AD243" s="488"/>
      <c r="AE243" s="488"/>
      <c r="AF243" s="488"/>
      <c r="AG243" s="488"/>
      <c r="AH243" s="488"/>
      <c r="AI243" s="488"/>
      <c r="AJ243" s="488"/>
      <c r="AK243" s="488"/>
      <c r="AL243" s="488"/>
      <c r="AM243" s="488"/>
      <c r="AN243" s="488"/>
      <c r="AP243" s="8">
        <v>10</v>
      </c>
      <c r="AQ243" s="86" t="str">
        <f>ﾊﾟﾜｰ!$L$1561</f>
        <v/>
      </c>
      <c r="AR243" s="86" t="str">
        <f>国ｽﾎﾟ!$L$1561</f>
        <v/>
      </c>
      <c r="AS243" s="86" t="str">
        <f>未来!$L$1561</f>
        <v/>
      </c>
    </row>
    <row r="244" spans="1:45">
      <c r="A244" s="1">
        <f t="shared" si="67"/>
        <v>0</v>
      </c>
      <c r="B244" s="266"/>
      <c r="C244" s="267"/>
      <c r="D244" s="167"/>
      <c r="E244" s="167"/>
      <c r="F244" s="270"/>
      <c r="G244" s="267"/>
      <c r="H244" s="267"/>
      <c r="I244" s="66" t="s">
        <v>174</v>
      </c>
      <c r="J244" s="73" t="str">
        <f>CONCATENATE(C242,I244)</f>
        <v>未来ｱｽﾘｰﾄ</v>
      </c>
      <c r="K244" s="490"/>
      <c r="L244" s="490"/>
      <c r="M244" s="490"/>
      <c r="N244" s="490"/>
      <c r="O244" s="490"/>
      <c r="P244" s="490"/>
      <c r="Q244" s="490"/>
      <c r="R244" s="490"/>
      <c r="S244" s="490"/>
      <c r="T244" s="490"/>
      <c r="U244" s="490"/>
      <c r="V244" s="490"/>
      <c r="W244" s="490"/>
      <c r="X244" s="490"/>
      <c r="Y244" s="490"/>
      <c r="Z244" s="490"/>
      <c r="AA244" s="490"/>
      <c r="AB244" s="490"/>
      <c r="AC244" s="490"/>
      <c r="AD244" s="490"/>
      <c r="AE244" s="490"/>
      <c r="AF244" s="490"/>
      <c r="AG244" s="490"/>
      <c r="AH244" s="490"/>
      <c r="AI244" s="490"/>
      <c r="AJ244" s="490"/>
      <c r="AK244" s="490"/>
      <c r="AL244" s="490"/>
      <c r="AM244" s="490"/>
      <c r="AN244" s="490"/>
      <c r="AP244" s="8">
        <v>11</v>
      </c>
      <c r="AQ244" s="86" t="str">
        <f>ﾊﾟﾜｰ!$L$1563</f>
        <v/>
      </c>
      <c r="AR244" s="86" t="str">
        <f>国ｽﾎﾟ!$L$1563</f>
        <v/>
      </c>
      <c r="AS244" s="86" t="str">
        <f>未来!$L$1563</f>
        <v/>
      </c>
    </row>
    <row r="245" spans="1:45">
      <c r="A245" s="1">
        <f t="shared" si="67"/>
        <v>0</v>
      </c>
      <c r="B245" s="264">
        <f>B242+1</f>
        <v>74</v>
      </c>
      <c r="C245" s="267"/>
      <c r="D245" s="167"/>
      <c r="E245" s="167"/>
      <c r="F245" s="270"/>
      <c r="G245" s="267"/>
      <c r="H245" s="267"/>
      <c r="I245" s="64" t="s">
        <v>172</v>
      </c>
      <c r="J245" s="71" t="str">
        <f>CONCATENATE(C245,I245)</f>
        <v>ﾊﾟﾜｰｱｯﾌﾟ</v>
      </c>
      <c r="K245" s="487"/>
      <c r="L245" s="487"/>
      <c r="M245" s="487"/>
      <c r="N245" s="487"/>
      <c r="O245" s="487"/>
      <c r="P245" s="487"/>
      <c r="Q245" s="487"/>
      <c r="R245" s="487"/>
      <c r="S245" s="487"/>
      <c r="T245" s="487"/>
      <c r="U245" s="487"/>
      <c r="V245" s="487"/>
      <c r="W245" s="487"/>
      <c r="X245" s="487"/>
      <c r="Y245" s="487"/>
      <c r="Z245" s="487"/>
      <c r="AA245" s="487"/>
      <c r="AB245" s="487"/>
      <c r="AC245" s="487"/>
      <c r="AD245" s="487"/>
      <c r="AE245" s="487"/>
      <c r="AF245" s="487"/>
      <c r="AG245" s="487"/>
      <c r="AH245" s="487"/>
      <c r="AI245" s="487"/>
      <c r="AJ245" s="487"/>
      <c r="AK245" s="487"/>
      <c r="AL245" s="487"/>
      <c r="AM245" s="487"/>
      <c r="AN245" s="487"/>
      <c r="AP245" s="8">
        <v>12</v>
      </c>
      <c r="AQ245" s="86" t="str">
        <f>ﾊﾟﾜｰ!$L$1565</f>
        <v/>
      </c>
      <c r="AR245" s="86" t="str">
        <f>国ｽﾎﾟ!$L$1565</f>
        <v/>
      </c>
      <c r="AS245" s="86" t="str">
        <f>未来!$L$1565</f>
        <v/>
      </c>
    </row>
    <row r="246" spans="1:45">
      <c r="A246" s="1">
        <f t="shared" si="67"/>
        <v>0</v>
      </c>
      <c r="B246" s="265"/>
      <c r="C246" s="267"/>
      <c r="D246" s="167"/>
      <c r="E246" s="167"/>
      <c r="F246" s="270"/>
      <c r="G246" s="267"/>
      <c r="H246" s="267"/>
      <c r="I246" s="65" t="s">
        <v>173</v>
      </c>
      <c r="J246" s="72" t="str">
        <f>CONCATENATE(C245,I246)</f>
        <v>中ﾌﾞﾛ/国ｽﾎﾟ</v>
      </c>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c r="AI246" s="488"/>
      <c r="AJ246" s="488"/>
      <c r="AK246" s="488"/>
      <c r="AL246" s="488"/>
      <c r="AM246" s="488"/>
      <c r="AN246" s="488"/>
      <c r="AP246" s="8">
        <v>13</v>
      </c>
      <c r="AQ246" s="86" t="str">
        <f>ﾊﾟﾜｰ!$L$1567</f>
        <v/>
      </c>
      <c r="AR246" s="86" t="str">
        <f>国ｽﾎﾟ!$L$1567</f>
        <v/>
      </c>
      <c r="AS246" s="86" t="str">
        <f>未来!$L$1567</f>
        <v/>
      </c>
    </row>
    <row r="247" spans="1:45">
      <c r="A247" s="1">
        <f t="shared" si="67"/>
        <v>0</v>
      </c>
      <c r="B247" s="266"/>
      <c r="C247" s="267"/>
      <c r="D247" s="167"/>
      <c r="E247" s="167"/>
      <c r="F247" s="270"/>
      <c r="G247" s="267"/>
      <c r="H247" s="267"/>
      <c r="I247" s="66" t="s">
        <v>174</v>
      </c>
      <c r="J247" s="73" t="str">
        <f>CONCATENATE(C245,I247)</f>
        <v>未来ｱｽﾘｰﾄ</v>
      </c>
      <c r="K247" s="490"/>
      <c r="L247" s="490"/>
      <c r="M247" s="490"/>
      <c r="N247" s="490"/>
      <c r="O247" s="490"/>
      <c r="P247" s="490"/>
      <c r="Q247" s="490"/>
      <c r="R247" s="490"/>
      <c r="S247" s="490"/>
      <c r="T247" s="490"/>
      <c r="U247" s="490"/>
      <c r="V247" s="490"/>
      <c r="W247" s="490"/>
      <c r="X247" s="490"/>
      <c r="Y247" s="490"/>
      <c r="Z247" s="490"/>
      <c r="AA247" s="490"/>
      <c r="AB247" s="490"/>
      <c r="AC247" s="490"/>
      <c r="AD247" s="490"/>
      <c r="AE247" s="490"/>
      <c r="AF247" s="490"/>
      <c r="AG247" s="490"/>
      <c r="AH247" s="490"/>
      <c r="AI247" s="490"/>
      <c r="AJ247" s="490"/>
      <c r="AK247" s="490"/>
      <c r="AL247" s="490"/>
      <c r="AM247" s="490"/>
      <c r="AN247" s="490"/>
      <c r="AP247" s="8">
        <v>14</v>
      </c>
      <c r="AQ247" s="86" t="str">
        <f>ﾊﾟﾜｰ!$L$1569</f>
        <v/>
      </c>
      <c r="AR247" s="86" t="str">
        <f>国ｽﾎﾟ!$L$1569</f>
        <v/>
      </c>
      <c r="AS247" s="86" t="str">
        <f>未来!$L$1569</f>
        <v/>
      </c>
    </row>
    <row r="248" spans="1:45">
      <c r="A248" s="1">
        <f t="shared" si="67"/>
        <v>0</v>
      </c>
      <c r="B248" s="264">
        <f t="shared" ref="B248" si="70">B245+1</f>
        <v>75</v>
      </c>
      <c r="C248" s="267"/>
      <c r="D248" s="167"/>
      <c r="E248" s="167"/>
      <c r="F248" s="270"/>
      <c r="G248" s="267"/>
      <c r="H248" s="267"/>
      <c r="I248" s="64" t="s">
        <v>172</v>
      </c>
      <c r="J248" s="71" t="str">
        <f>CONCATENATE(C248,I248)</f>
        <v>ﾊﾟﾜｰｱｯﾌﾟ</v>
      </c>
      <c r="K248" s="487"/>
      <c r="L248" s="487"/>
      <c r="M248" s="487"/>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P248" s="8">
        <v>15</v>
      </c>
      <c r="AQ248" s="86" t="str">
        <f>ﾊﾟﾜｰ!$L$1571</f>
        <v/>
      </c>
      <c r="AR248" s="86" t="str">
        <f>国ｽﾎﾟ!$L$1571</f>
        <v/>
      </c>
      <c r="AS248" s="86" t="str">
        <f>未来!$L$1571</f>
        <v/>
      </c>
    </row>
    <row r="249" spans="1:45">
      <c r="A249" s="1">
        <f t="shared" si="67"/>
        <v>0</v>
      </c>
      <c r="B249" s="265"/>
      <c r="C249" s="267"/>
      <c r="D249" s="167"/>
      <c r="E249" s="167"/>
      <c r="F249" s="270"/>
      <c r="G249" s="267"/>
      <c r="H249" s="267"/>
      <c r="I249" s="65" t="s">
        <v>173</v>
      </c>
      <c r="J249" s="72" t="str">
        <f>CONCATENATE(C248,I249)</f>
        <v>中ﾌﾞﾛ/国ｽﾎﾟ</v>
      </c>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c r="AH249" s="488"/>
      <c r="AI249" s="488"/>
      <c r="AJ249" s="488"/>
      <c r="AK249" s="488"/>
      <c r="AL249" s="488"/>
      <c r="AM249" s="488"/>
      <c r="AN249" s="488"/>
      <c r="AP249" s="8">
        <v>16</v>
      </c>
      <c r="AQ249" s="86" t="str">
        <f>ﾊﾟﾜｰ!$L$1573</f>
        <v/>
      </c>
      <c r="AR249" s="86" t="str">
        <f>国ｽﾎﾟ!$L$1573</f>
        <v/>
      </c>
      <c r="AS249" s="86" t="str">
        <f>未来!$L$1573</f>
        <v/>
      </c>
    </row>
    <row r="250" spans="1:45">
      <c r="A250" s="1">
        <f t="shared" si="67"/>
        <v>0</v>
      </c>
      <c r="B250" s="266"/>
      <c r="C250" s="267"/>
      <c r="D250" s="167"/>
      <c r="E250" s="167"/>
      <c r="F250" s="270"/>
      <c r="G250" s="267"/>
      <c r="H250" s="267"/>
      <c r="I250" s="66" t="s">
        <v>174</v>
      </c>
      <c r="J250" s="73" t="str">
        <f>CONCATENATE(C248,I250)</f>
        <v>未来ｱｽﾘｰﾄ</v>
      </c>
      <c r="K250" s="490"/>
      <c r="L250" s="490"/>
      <c r="M250" s="490"/>
      <c r="N250" s="490"/>
      <c r="O250" s="490"/>
      <c r="P250" s="490"/>
      <c r="Q250" s="490"/>
      <c r="R250" s="490"/>
      <c r="S250" s="490"/>
      <c r="T250" s="490"/>
      <c r="U250" s="490"/>
      <c r="V250" s="490"/>
      <c r="W250" s="490"/>
      <c r="X250" s="490"/>
      <c r="Y250" s="490"/>
      <c r="Z250" s="490"/>
      <c r="AA250" s="490"/>
      <c r="AB250" s="490"/>
      <c r="AC250" s="490"/>
      <c r="AD250" s="490"/>
      <c r="AE250" s="490"/>
      <c r="AF250" s="490"/>
      <c r="AG250" s="490"/>
      <c r="AH250" s="490"/>
      <c r="AI250" s="490"/>
      <c r="AJ250" s="490"/>
      <c r="AK250" s="490"/>
      <c r="AL250" s="490"/>
      <c r="AM250" s="490"/>
      <c r="AN250" s="490"/>
      <c r="AP250" s="8">
        <v>17</v>
      </c>
      <c r="AQ250" s="86" t="str">
        <f>ﾊﾟﾜｰ!$L$1575</f>
        <v/>
      </c>
      <c r="AR250" s="86" t="str">
        <f>国ｽﾎﾟ!$L$1575</f>
        <v/>
      </c>
      <c r="AS250" s="86" t="str">
        <f>未来!$L$1575</f>
        <v/>
      </c>
    </row>
    <row r="251" spans="1:45">
      <c r="A251" s="1">
        <f t="shared" si="67"/>
        <v>0</v>
      </c>
      <c r="B251" s="264">
        <f t="shared" ref="B251" si="71">B248+1</f>
        <v>76</v>
      </c>
      <c r="C251" s="267"/>
      <c r="D251" s="167"/>
      <c r="E251" s="167"/>
      <c r="F251" s="270"/>
      <c r="G251" s="267"/>
      <c r="H251" s="267"/>
      <c r="I251" s="64" t="s">
        <v>172</v>
      </c>
      <c r="J251" s="71" t="str">
        <f>CONCATENATE(C251,I251)</f>
        <v>ﾊﾟﾜｰｱｯﾌﾟ</v>
      </c>
      <c r="K251" s="487"/>
      <c r="L251" s="487"/>
      <c r="M251" s="487"/>
      <c r="N251" s="487"/>
      <c r="O251" s="487"/>
      <c r="P251" s="487"/>
      <c r="Q251" s="487"/>
      <c r="R251" s="487"/>
      <c r="S251" s="487"/>
      <c r="T251" s="487"/>
      <c r="U251" s="487"/>
      <c r="V251" s="487"/>
      <c r="W251" s="487"/>
      <c r="X251" s="487"/>
      <c r="Y251" s="487"/>
      <c r="Z251" s="487"/>
      <c r="AA251" s="487"/>
      <c r="AB251" s="487"/>
      <c r="AC251" s="487"/>
      <c r="AD251" s="487"/>
      <c r="AE251" s="487"/>
      <c r="AF251" s="487"/>
      <c r="AG251" s="487"/>
      <c r="AH251" s="487"/>
      <c r="AI251" s="487"/>
      <c r="AJ251" s="487"/>
      <c r="AK251" s="487"/>
      <c r="AL251" s="487"/>
      <c r="AM251" s="487"/>
      <c r="AN251" s="487"/>
      <c r="AP251" s="8">
        <v>18</v>
      </c>
      <c r="AQ251" s="86" t="str">
        <f>ﾊﾟﾜｰ!$L$1577</f>
        <v/>
      </c>
      <c r="AR251" s="86" t="str">
        <f>国ｽﾎﾟ!$L$1577</f>
        <v/>
      </c>
      <c r="AS251" s="86" t="str">
        <f>未来!$L$1577</f>
        <v/>
      </c>
    </row>
    <row r="252" spans="1:45">
      <c r="A252" s="1">
        <f t="shared" si="67"/>
        <v>0</v>
      </c>
      <c r="B252" s="265"/>
      <c r="C252" s="267"/>
      <c r="D252" s="167"/>
      <c r="E252" s="167"/>
      <c r="F252" s="270"/>
      <c r="G252" s="267"/>
      <c r="H252" s="267"/>
      <c r="I252" s="65" t="s">
        <v>173</v>
      </c>
      <c r="J252" s="72" t="str">
        <f>CONCATENATE(C251,I252)</f>
        <v>中ﾌﾞﾛ/国ｽﾎﾟ</v>
      </c>
      <c r="K252" s="488"/>
      <c r="L252" s="488"/>
      <c r="M252" s="488"/>
      <c r="N252" s="488"/>
      <c r="O252" s="488"/>
      <c r="P252" s="488"/>
      <c r="Q252" s="488"/>
      <c r="R252" s="488"/>
      <c r="S252" s="488"/>
      <c r="T252" s="488"/>
      <c r="U252" s="488"/>
      <c r="V252" s="488"/>
      <c r="W252" s="488"/>
      <c r="X252" s="488"/>
      <c r="Y252" s="488"/>
      <c r="Z252" s="488"/>
      <c r="AA252" s="488"/>
      <c r="AB252" s="488"/>
      <c r="AC252" s="488"/>
      <c r="AD252" s="488"/>
      <c r="AE252" s="488"/>
      <c r="AF252" s="488"/>
      <c r="AG252" s="488"/>
      <c r="AH252" s="488"/>
      <c r="AI252" s="488"/>
      <c r="AJ252" s="488"/>
      <c r="AK252" s="488"/>
      <c r="AL252" s="488"/>
      <c r="AM252" s="488"/>
      <c r="AN252" s="488"/>
      <c r="AP252" s="8">
        <v>19</v>
      </c>
      <c r="AQ252" s="86" t="str">
        <f>ﾊﾟﾜｰ!$L$1579</f>
        <v/>
      </c>
      <c r="AR252" s="86" t="str">
        <f>国ｽﾎﾟ!$L$1579</f>
        <v/>
      </c>
      <c r="AS252" s="86" t="str">
        <f>未来!$L$1579</f>
        <v/>
      </c>
    </row>
    <row r="253" spans="1:45">
      <c r="A253" s="1">
        <f t="shared" si="67"/>
        <v>0</v>
      </c>
      <c r="B253" s="266"/>
      <c r="C253" s="267"/>
      <c r="D253" s="167"/>
      <c r="E253" s="167"/>
      <c r="F253" s="270"/>
      <c r="G253" s="267"/>
      <c r="H253" s="267"/>
      <c r="I253" s="66" t="s">
        <v>174</v>
      </c>
      <c r="J253" s="73" t="str">
        <f>CONCATENATE(C251,I253)</f>
        <v>未来ｱｽﾘｰﾄ</v>
      </c>
      <c r="K253" s="490"/>
      <c r="L253" s="490"/>
      <c r="M253" s="490"/>
      <c r="N253" s="490"/>
      <c r="O253" s="490"/>
      <c r="P253" s="490"/>
      <c r="Q253" s="490"/>
      <c r="R253" s="490"/>
      <c r="S253" s="490"/>
      <c r="T253" s="490"/>
      <c r="U253" s="490"/>
      <c r="V253" s="490"/>
      <c r="W253" s="490"/>
      <c r="X253" s="490"/>
      <c r="Y253" s="490"/>
      <c r="Z253" s="490"/>
      <c r="AA253" s="490"/>
      <c r="AB253" s="490"/>
      <c r="AC253" s="490"/>
      <c r="AD253" s="490"/>
      <c r="AE253" s="490"/>
      <c r="AF253" s="490"/>
      <c r="AG253" s="490"/>
      <c r="AH253" s="490"/>
      <c r="AI253" s="490"/>
      <c r="AJ253" s="490"/>
      <c r="AK253" s="490"/>
      <c r="AL253" s="490"/>
      <c r="AM253" s="490"/>
      <c r="AN253" s="490"/>
      <c r="AP253" s="8">
        <v>20</v>
      </c>
      <c r="AQ253" s="86" t="str">
        <f>ﾊﾟﾜｰ!$L$1581</f>
        <v/>
      </c>
      <c r="AR253" s="86" t="str">
        <f>国ｽﾎﾟ!$L$1581</f>
        <v/>
      </c>
      <c r="AS253" s="86" t="str">
        <f>未来!$L$1581</f>
        <v/>
      </c>
    </row>
    <row r="254" spans="1:45">
      <c r="A254" s="1">
        <f t="shared" si="67"/>
        <v>0</v>
      </c>
      <c r="B254" s="264">
        <f t="shared" ref="B254" si="72">B251+1</f>
        <v>77</v>
      </c>
      <c r="C254" s="267"/>
      <c r="D254" s="167"/>
      <c r="E254" s="167"/>
      <c r="F254" s="270"/>
      <c r="G254" s="267"/>
      <c r="H254" s="267"/>
      <c r="I254" s="64" t="s">
        <v>172</v>
      </c>
      <c r="J254" s="71" t="str">
        <f>CONCATENATE(C254,I254)</f>
        <v>ﾊﾟﾜｰｱｯﾌﾟ</v>
      </c>
      <c r="K254" s="487"/>
      <c r="L254" s="487"/>
      <c r="M254" s="487"/>
      <c r="N254" s="487"/>
      <c r="O254" s="487"/>
      <c r="P254" s="487"/>
      <c r="Q254" s="487"/>
      <c r="R254" s="487"/>
      <c r="S254" s="487"/>
      <c r="T254" s="487"/>
      <c r="U254" s="487"/>
      <c r="V254" s="487"/>
      <c r="W254" s="487"/>
      <c r="X254" s="487"/>
      <c r="Y254" s="487"/>
      <c r="Z254" s="487"/>
      <c r="AA254" s="487"/>
      <c r="AB254" s="487"/>
      <c r="AC254" s="487"/>
      <c r="AD254" s="487"/>
      <c r="AE254" s="487"/>
      <c r="AF254" s="487"/>
      <c r="AG254" s="487"/>
      <c r="AH254" s="487"/>
      <c r="AI254" s="487"/>
      <c r="AJ254" s="487"/>
      <c r="AK254" s="487"/>
      <c r="AL254" s="487"/>
      <c r="AM254" s="487"/>
      <c r="AN254" s="487"/>
      <c r="AP254" s="8">
        <v>21</v>
      </c>
      <c r="AQ254" s="86" t="str">
        <f>ﾊﾟﾜｰ!$L$1583</f>
        <v/>
      </c>
      <c r="AR254" s="86" t="str">
        <f>国ｽﾎﾟ!$L$1583</f>
        <v/>
      </c>
      <c r="AS254" s="86" t="str">
        <f>未来!$L$1583</f>
        <v/>
      </c>
    </row>
    <row r="255" spans="1:45">
      <c r="A255" s="1">
        <f t="shared" si="67"/>
        <v>0</v>
      </c>
      <c r="B255" s="265"/>
      <c r="C255" s="267"/>
      <c r="D255" s="167"/>
      <c r="E255" s="167"/>
      <c r="F255" s="270"/>
      <c r="G255" s="267"/>
      <c r="H255" s="267"/>
      <c r="I255" s="65" t="s">
        <v>173</v>
      </c>
      <c r="J255" s="72" t="str">
        <f>CONCATENATE(C254,I255)</f>
        <v>中ﾌﾞﾛ/国ｽﾎﾟ</v>
      </c>
      <c r="K255" s="488"/>
      <c r="L255" s="488"/>
      <c r="M255" s="488"/>
      <c r="N255" s="488"/>
      <c r="O255" s="488"/>
      <c r="P255" s="488"/>
      <c r="Q255" s="488"/>
      <c r="R255" s="488"/>
      <c r="S255" s="488"/>
      <c r="T255" s="488"/>
      <c r="U255" s="488"/>
      <c r="V255" s="488"/>
      <c r="W255" s="488"/>
      <c r="X255" s="488"/>
      <c r="Y255" s="488"/>
      <c r="Z255" s="488"/>
      <c r="AA255" s="488"/>
      <c r="AB255" s="488"/>
      <c r="AC255" s="488"/>
      <c r="AD255" s="488"/>
      <c r="AE255" s="488"/>
      <c r="AF255" s="488"/>
      <c r="AG255" s="488"/>
      <c r="AH255" s="488"/>
      <c r="AI255" s="488"/>
      <c r="AJ255" s="488"/>
      <c r="AK255" s="488"/>
      <c r="AL255" s="488"/>
      <c r="AM255" s="488"/>
      <c r="AN255" s="488"/>
      <c r="AP255" s="8">
        <v>22</v>
      </c>
      <c r="AQ255" s="86" t="str">
        <f>ﾊﾟﾜｰ!$L$1585</f>
        <v/>
      </c>
      <c r="AR255" s="86" t="str">
        <f>国ｽﾎﾟ!$L$1585</f>
        <v/>
      </c>
      <c r="AS255" s="86" t="str">
        <f>未来!$L$1585</f>
        <v/>
      </c>
    </row>
    <row r="256" spans="1:45">
      <c r="A256" s="1">
        <f t="shared" si="67"/>
        <v>0</v>
      </c>
      <c r="B256" s="266"/>
      <c r="C256" s="267"/>
      <c r="D256" s="167"/>
      <c r="E256" s="167"/>
      <c r="F256" s="270"/>
      <c r="G256" s="267"/>
      <c r="H256" s="267"/>
      <c r="I256" s="66" t="s">
        <v>174</v>
      </c>
      <c r="J256" s="73" t="str">
        <f>CONCATENATE(C254,I256)</f>
        <v>未来ｱｽﾘｰﾄ</v>
      </c>
      <c r="K256" s="490"/>
      <c r="L256" s="490"/>
      <c r="M256" s="490"/>
      <c r="N256" s="490"/>
      <c r="O256" s="490"/>
      <c r="P256" s="490"/>
      <c r="Q256" s="490"/>
      <c r="R256" s="490"/>
      <c r="S256" s="490"/>
      <c r="T256" s="490"/>
      <c r="U256" s="490"/>
      <c r="V256" s="490"/>
      <c r="W256" s="490"/>
      <c r="X256" s="490"/>
      <c r="Y256" s="490"/>
      <c r="Z256" s="490"/>
      <c r="AA256" s="490"/>
      <c r="AB256" s="490"/>
      <c r="AC256" s="490"/>
      <c r="AD256" s="490"/>
      <c r="AE256" s="490"/>
      <c r="AF256" s="490"/>
      <c r="AG256" s="490"/>
      <c r="AH256" s="490"/>
      <c r="AI256" s="490"/>
      <c r="AJ256" s="490"/>
      <c r="AK256" s="490"/>
      <c r="AL256" s="490"/>
      <c r="AM256" s="490"/>
      <c r="AN256" s="490"/>
      <c r="AP256" s="8">
        <v>23</v>
      </c>
      <c r="AQ256" s="86" t="str">
        <f>ﾊﾟﾜｰ!$L$1587</f>
        <v/>
      </c>
      <c r="AR256" s="86" t="str">
        <f>国ｽﾎﾟ!$L$1587</f>
        <v/>
      </c>
      <c r="AS256" s="86" t="str">
        <f>未来!$L$1587</f>
        <v/>
      </c>
    </row>
    <row r="257" spans="1:45">
      <c r="A257" s="1">
        <f t="shared" si="67"/>
        <v>0</v>
      </c>
      <c r="B257" s="264">
        <f t="shared" ref="B257" si="73">B254+1</f>
        <v>78</v>
      </c>
      <c r="C257" s="267"/>
      <c r="D257" s="167"/>
      <c r="E257" s="167"/>
      <c r="F257" s="270"/>
      <c r="G257" s="267"/>
      <c r="H257" s="267"/>
      <c r="I257" s="64" t="s">
        <v>172</v>
      </c>
      <c r="J257" s="71" t="str">
        <f>CONCATENATE(C257,I257)</f>
        <v>ﾊﾟﾜｰｱｯﾌﾟ</v>
      </c>
      <c r="K257" s="487"/>
      <c r="L257" s="487"/>
      <c r="M257" s="487"/>
      <c r="N257" s="487"/>
      <c r="O257" s="487"/>
      <c r="P257" s="487"/>
      <c r="Q257" s="487"/>
      <c r="R257" s="487"/>
      <c r="S257" s="487"/>
      <c r="T257" s="487"/>
      <c r="U257" s="487"/>
      <c r="V257" s="487"/>
      <c r="W257" s="487"/>
      <c r="X257" s="487"/>
      <c r="Y257" s="487"/>
      <c r="Z257" s="487"/>
      <c r="AA257" s="487"/>
      <c r="AB257" s="487"/>
      <c r="AC257" s="487"/>
      <c r="AD257" s="487"/>
      <c r="AE257" s="487"/>
      <c r="AF257" s="487"/>
      <c r="AG257" s="487"/>
      <c r="AH257" s="487"/>
      <c r="AI257" s="487"/>
      <c r="AJ257" s="487"/>
      <c r="AK257" s="487"/>
      <c r="AL257" s="487"/>
      <c r="AM257" s="487"/>
      <c r="AN257" s="487"/>
      <c r="AP257" s="8">
        <v>24</v>
      </c>
      <c r="AQ257" s="86" t="str">
        <f>ﾊﾟﾜｰ!$L$1589</f>
        <v/>
      </c>
      <c r="AR257" s="86" t="str">
        <f>国ｽﾎﾟ!$L$1589</f>
        <v/>
      </c>
      <c r="AS257" s="86" t="str">
        <f>未来!$L$1589</f>
        <v/>
      </c>
    </row>
    <row r="258" spans="1:45">
      <c r="A258" s="1">
        <f t="shared" si="67"/>
        <v>0</v>
      </c>
      <c r="B258" s="265"/>
      <c r="C258" s="267"/>
      <c r="D258" s="167"/>
      <c r="E258" s="167"/>
      <c r="F258" s="270"/>
      <c r="G258" s="267"/>
      <c r="H258" s="267"/>
      <c r="I258" s="65" t="s">
        <v>173</v>
      </c>
      <c r="J258" s="72" t="str">
        <f>CONCATENATE(C257,I258)</f>
        <v>中ﾌﾞﾛ/国ｽﾎﾟ</v>
      </c>
      <c r="K258" s="488"/>
      <c r="L258" s="488"/>
      <c r="M258" s="488"/>
      <c r="N258" s="488"/>
      <c r="O258" s="488"/>
      <c r="P258" s="488"/>
      <c r="Q258" s="488"/>
      <c r="R258" s="488"/>
      <c r="S258" s="488"/>
      <c r="T258" s="488"/>
      <c r="U258" s="488"/>
      <c r="V258" s="488"/>
      <c r="W258" s="488"/>
      <c r="X258" s="488"/>
      <c r="Y258" s="488"/>
      <c r="Z258" s="488"/>
      <c r="AA258" s="488"/>
      <c r="AB258" s="488"/>
      <c r="AC258" s="488"/>
      <c r="AD258" s="488"/>
      <c r="AE258" s="488"/>
      <c r="AF258" s="488"/>
      <c r="AG258" s="488"/>
      <c r="AH258" s="488"/>
      <c r="AI258" s="488"/>
      <c r="AJ258" s="488"/>
      <c r="AK258" s="488"/>
      <c r="AL258" s="488"/>
      <c r="AM258" s="488"/>
      <c r="AN258" s="488"/>
      <c r="AP258" s="8">
        <v>25</v>
      </c>
      <c r="AQ258" s="86" t="str">
        <f>ﾊﾟﾜｰ!$L$1591</f>
        <v/>
      </c>
      <c r="AR258" s="86" t="str">
        <f>国ｽﾎﾟ!$L$1591</f>
        <v/>
      </c>
      <c r="AS258" s="86" t="str">
        <f>未来!$L$1591</f>
        <v/>
      </c>
    </row>
    <row r="259" spans="1:45">
      <c r="A259" s="1">
        <f t="shared" si="67"/>
        <v>0</v>
      </c>
      <c r="B259" s="266"/>
      <c r="C259" s="267"/>
      <c r="D259" s="167"/>
      <c r="E259" s="167"/>
      <c r="F259" s="270"/>
      <c r="G259" s="267"/>
      <c r="H259" s="267"/>
      <c r="I259" s="66" t="s">
        <v>174</v>
      </c>
      <c r="J259" s="73" t="str">
        <f>CONCATENATE(C257,I259)</f>
        <v>未来ｱｽﾘｰﾄ</v>
      </c>
      <c r="K259" s="490"/>
      <c r="L259" s="490"/>
      <c r="M259" s="490"/>
      <c r="N259" s="490"/>
      <c r="O259" s="490"/>
      <c r="P259" s="490"/>
      <c r="Q259" s="490"/>
      <c r="R259" s="490"/>
      <c r="S259" s="490"/>
      <c r="T259" s="490"/>
      <c r="U259" s="490"/>
      <c r="V259" s="490"/>
      <c r="W259" s="490"/>
      <c r="X259" s="490"/>
      <c r="Y259" s="490"/>
      <c r="Z259" s="490"/>
      <c r="AA259" s="490"/>
      <c r="AB259" s="490"/>
      <c r="AC259" s="490"/>
      <c r="AD259" s="490"/>
      <c r="AE259" s="490"/>
      <c r="AF259" s="490"/>
      <c r="AG259" s="490"/>
      <c r="AH259" s="490"/>
      <c r="AI259" s="490"/>
      <c r="AJ259" s="490"/>
      <c r="AK259" s="490"/>
      <c r="AL259" s="490"/>
      <c r="AM259" s="490"/>
      <c r="AN259" s="490"/>
      <c r="AP259" s="8">
        <v>26</v>
      </c>
      <c r="AQ259" s="86" t="str">
        <f>ﾊﾟﾜｰ!$L$1593</f>
        <v/>
      </c>
      <c r="AR259" s="86" t="str">
        <f>国ｽﾎﾟ!$L$1593</f>
        <v/>
      </c>
      <c r="AS259" s="86" t="str">
        <f>未来!$L$1593</f>
        <v/>
      </c>
    </row>
    <row r="260" spans="1:45">
      <c r="A260" s="1">
        <f t="shared" si="67"/>
        <v>0</v>
      </c>
      <c r="B260" s="264">
        <f t="shared" ref="B260" si="74">B257+1</f>
        <v>79</v>
      </c>
      <c r="C260" s="267"/>
      <c r="D260" s="167"/>
      <c r="E260" s="167"/>
      <c r="F260" s="270"/>
      <c r="G260" s="267"/>
      <c r="H260" s="267"/>
      <c r="I260" s="64" t="s">
        <v>172</v>
      </c>
      <c r="J260" s="71" t="str">
        <f>CONCATENATE(C260,I260)</f>
        <v>ﾊﾟﾜｰｱｯﾌﾟ</v>
      </c>
      <c r="K260" s="487"/>
      <c r="L260" s="487"/>
      <c r="M260" s="487"/>
      <c r="N260" s="487"/>
      <c r="O260" s="487"/>
      <c r="P260" s="487"/>
      <c r="Q260" s="487"/>
      <c r="R260" s="487"/>
      <c r="S260" s="487"/>
      <c r="T260" s="487"/>
      <c r="U260" s="487"/>
      <c r="V260" s="487"/>
      <c r="W260" s="487"/>
      <c r="X260" s="487"/>
      <c r="Y260" s="487"/>
      <c r="Z260" s="487"/>
      <c r="AA260" s="487"/>
      <c r="AB260" s="487"/>
      <c r="AC260" s="487"/>
      <c r="AD260" s="487"/>
      <c r="AE260" s="487"/>
      <c r="AF260" s="487"/>
      <c r="AG260" s="487"/>
      <c r="AH260" s="487"/>
      <c r="AI260" s="487"/>
      <c r="AJ260" s="487"/>
      <c r="AK260" s="487"/>
      <c r="AL260" s="487"/>
      <c r="AM260" s="487"/>
      <c r="AN260" s="487"/>
      <c r="AP260" s="8">
        <v>27</v>
      </c>
      <c r="AQ260" s="86" t="str">
        <f>ﾊﾟﾜｰ!$L$1595</f>
        <v/>
      </c>
      <c r="AR260" s="86" t="str">
        <f>国ｽﾎﾟ!$L$1595</f>
        <v/>
      </c>
      <c r="AS260" s="86" t="str">
        <f>未来!$L$1595</f>
        <v/>
      </c>
    </row>
    <row r="261" spans="1:45">
      <c r="A261" s="1">
        <f t="shared" si="67"/>
        <v>0</v>
      </c>
      <c r="B261" s="265"/>
      <c r="C261" s="267"/>
      <c r="D261" s="167"/>
      <c r="E261" s="167"/>
      <c r="F261" s="270"/>
      <c r="G261" s="267"/>
      <c r="H261" s="267"/>
      <c r="I261" s="65" t="s">
        <v>173</v>
      </c>
      <c r="J261" s="72" t="str">
        <f>CONCATENATE(C260,I261)</f>
        <v>中ﾌﾞﾛ/国ｽﾎﾟ</v>
      </c>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c r="AK261" s="488"/>
      <c r="AL261" s="488"/>
      <c r="AM261" s="488"/>
      <c r="AN261" s="488"/>
      <c r="AP261" s="8">
        <v>28</v>
      </c>
      <c r="AQ261" s="86" t="str">
        <f>ﾊﾟﾜｰ!$L$1597</f>
        <v/>
      </c>
      <c r="AR261" s="86" t="str">
        <f>国ｽﾎﾟ!$L$1597</f>
        <v/>
      </c>
      <c r="AS261" s="86" t="str">
        <f>未来!$L$1597</f>
        <v/>
      </c>
    </row>
    <row r="262" spans="1:45">
      <c r="A262" s="1">
        <f t="shared" si="67"/>
        <v>0</v>
      </c>
      <c r="B262" s="266"/>
      <c r="C262" s="267"/>
      <c r="D262" s="167"/>
      <c r="E262" s="167"/>
      <c r="F262" s="270"/>
      <c r="G262" s="267"/>
      <c r="H262" s="267"/>
      <c r="I262" s="66" t="s">
        <v>174</v>
      </c>
      <c r="J262" s="73" t="str">
        <f>CONCATENATE(C260,I262)</f>
        <v>未来ｱｽﾘｰﾄ</v>
      </c>
      <c r="K262" s="490"/>
      <c r="L262" s="490"/>
      <c r="M262" s="490"/>
      <c r="N262" s="490"/>
      <c r="O262" s="490"/>
      <c r="P262" s="490"/>
      <c r="Q262" s="490"/>
      <c r="R262" s="490"/>
      <c r="S262" s="490"/>
      <c r="T262" s="490"/>
      <c r="U262" s="490"/>
      <c r="V262" s="490"/>
      <c r="W262" s="490"/>
      <c r="X262" s="490"/>
      <c r="Y262" s="490"/>
      <c r="Z262" s="490"/>
      <c r="AA262" s="490"/>
      <c r="AB262" s="490"/>
      <c r="AC262" s="490"/>
      <c r="AD262" s="490"/>
      <c r="AE262" s="490"/>
      <c r="AF262" s="490"/>
      <c r="AG262" s="490"/>
      <c r="AH262" s="490"/>
      <c r="AI262" s="490"/>
      <c r="AJ262" s="490"/>
      <c r="AK262" s="490"/>
      <c r="AL262" s="490"/>
      <c r="AM262" s="490"/>
      <c r="AN262" s="490"/>
      <c r="AP262" s="8">
        <v>29</v>
      </c>
      <c r="AQ262" s="86" t="str">
        <f>ﾊﾟﾜｰ!$L$1599</f>
        <v/>
      </c>
      <c r="AR262" s="86" t="str">
        <f>国ｽﾎﾟ!$L$1599</f>
        <v/>
      </c>
      <c r="AS262" s="86" t="str">
        <f>未来!$L$1599</f>
        <v/>
      </c>
    </row>
    <row r="263" spans="1:45">
      <c r="A263" s="1">
        <f t="shared" si="67"/>
        <v>0</v>
      </c>
      <c r="B263" s="264">
        <f t="shared" ref="B263" si="75">B260+1</f>
        <v>80</v>
      </c>
      <c r="C263" s="267"/>
      <c r="D263" s="167"/>
      <c r="E263" s="167"/>
      <c r="F263" s="270"/>
      <c r="G263" s="267"/>
      <c r="H263" s="267"/>
      <c r="I263" s="64" t="s">
        <v>172</v>
      </c>
      <c r="J263" s="71" t="str">
        <f>CONCATENATE(C263,I263)</f>
        <v>ﾊﾟﾜｰｱｯﾌﾟ</v>
      </c>
      <c r="K263" s="487"/>
      <c r="L263" s="487"/>
      <c r="M263" s="487"/>
      <c r="N263" s="487"/>
      <c r="O263" s="487"/>
      <c r="P263" s="487"/>
      <c r="Q263" s="487"/>
      <c r="R263" s="487"/>
      <c r="S263" s="487"/>
      <c r="T263" s="487"/>
      <c r="U263" s="487"/>
      <c r="V263" s="487"/>
      <c r="W263" s="487"/>
      <c r="X263" s="487"/>
      <c r="Y263" s="487"/>
      <c r="Z263" s="487"/>
      <c r="AA263" s="487"/>
      <c r="AB263" s="487"/>
      <c r="AC263" s="487"/>
      <c r="AD263" s="487"/>
      <c r="AE263" s="487"/>
      <c r="AF263" s="487"/>
      <c r="AG263" s="487"/>
      <c r="AH263" s="487"/>
      <c r="AI263" s="487"/>
      <c r="AJ263" s="487"/>
      <c r="AK263" s="487"/>
      <c r="AL263" s="487"/>
      <c r="AM263" s="487"/>
      <c r="AN263" s="487"/>
      <c r="AP263" s="10">
        <v>30</v>
      </c>
      <c r="AQ263" s="87" t="str">
        <f>ﾊﾟﾜｰ!$L$1601</f>
        <v/>
      </c>
      <c r="AR263" s="87" t="str">
        <f>国ｽﾎﾟ!$L$1601</f>
        <v/>
      </c>
      <c r="AS263" s="87" t="str">
        <f>未来!$L$1601</f>
        <v/>
      </c>
    </row>
    <row r="264" spans="1:45">
      <c r="A264" s="1">
        <f t="shared" si="67"/>
        <v>0</v>
      </c>
      <c r="B264" s="265"/>
      <c r="C264" s="267"/>
      <c r="D264" s="167"/>
      <c r="E264" s="167"/>
      <c r="F264" s="270"/>
      <c r="G264" s="267"/>
      <c r="H264" s="267"/>
      <c r="I264" s="65" t="s">
        <v>173</v>
      </c>
      <c r="J264" s="72" t="str">
        <f>CONCATENATE(C263,I264)</f>
        <v>中ﾌﾞﾛ/国ｽﾎﾟ</v>
      </c>
      <c r="K264" s="488"/>
      <c r="L264" s="488"/>
      <c r="M264" s="488"/>
      <c r="N264" s="488"/>
      <c r="O264" s="488"/>
      <c r="P264" s="488"/>
      <c r="Q264" s="488"/>
      <c r="R264" s="488"/>
      <c r="S264" s="488"/>
      <c r="T264" s="488"/>
      <c r="U264" s="488"/>
      <c r="V264" s="488"/>
      <c r="W264" s="488"/>
      <c r="X264" s="488"/>
      <c r="Y264" s="488"/>
      <c r="Z264" s="488"/>
      <c r="AA264" s="488"/>
      <c r="AB264" s="488"/>
      <c r="AC264" s="488"/>
      <c r="AD264" s="488"/>
      <c r="AE264" s="488"/>
      <c r="AF264" s="488"/>
      <c r="AG264" s="488"/>
      <c r="AH264" s="488"/>
      <c r="AI264" s="488"/>
      <c r="AJ264" s="488"/>
      <c r="AK264" s="488"/>
      <c r="AL264" s="488"/>
      <c r="AM264" s="488"/>
      <c r="AN264" s="488"/>
    </row>
    <row r="265" spans="1:45">
      <c r="A265" s="1">
        <f t="shared" si="67"/>
        <v>0</v>
      </c>
      <c r="B265" s="266"/>
      <c r="C265" s="267"/>
      <c r="D265" s="167"/>
      <c r="E265" s="167"/>
      <c r="F265" s="270"/>
      <c r="G265" s="267"/>
      <c r="H265" s="267"/>
      <c r="I265" s="66" t="s">
        <v>174</v>
      </c>
      <c r="J265" s="73" t="str">
        <f>CONCATENATE(C263,I265)</f>
        <v>未来ｱｽﾘｰﾄ</v>
      </c>
      <c r="K265" s="490"/>
      <c r="L265" s="490"/>
      <c r="M265" s="490"/>
      <c r="N265" s="490"/>
      <c r="O265" s="490"/>
      <c r="P265" s="490"/>
      <c r="Q265" s="490"/>
      <c r="R265" s="490"/>
      <c r="S265" s="490"/>
      <c r="T265" s="490"/>
      <c r="U265" s="490"/>
      <c r="V265" s="490"/>
      <c r="W265" s="490"/>
      <c r="X265" s="490"/>
      <c r="Y265" s="490"/>
      <c r="Z265" s="490"/>
      <c r="AA265" s="490"/>
      <c r="AB265" s="490"/>
      <c r="AC265" s="490"/>
      <c r="AD265" s="490"/>
      <c r="AE265" s="490"/>
      <c r="AF265" s="490"/>
      <c r="AG265" s="490"/>
      <c r="AH265" s="490"/>
      <c r="AI265" s="490"/>
      <c r="AJ265" s="490"/>
      <c r="AK265" s="490"/>
      <c r="AL265" s="490"/>
      <c r="AM265" s="490"/>
      <c r="AN265" s="490"/>
    </row>
    <row r="266" spans="1:45">
      <c r="A266" s="1">
        <f>A267</f>
        <v>0</v>
      </c>
      <c r="B266" s="273" t="s">
        <v>175</v>
      </c>
      <c r="C266" s="273"/>
      <c r="D266" s="273"/>
      <c r="K266" s="274"/>
      <c r="L266" s="274"/>
      <c r="M266" s="274"/>
      <c r="N266" s="274"/>
      <c r="O266" s="274"/>
      <c r="P266" s="274"/>
      <c r="Q266" s="274"/>
      <c r="R266" s="274"/>
      <c r="S266" s="274"/>
      <c r="T266" s="274"/>
      <c r="U266" s="274"/>
      <c r="V266" s="274"/>
      <c r="W266" s="274"/>
      <c r="X266" s="274"/>
      <c r="Y266" s="274"/>
      <c r="Z266" s="274"/>
      <c r="AA266" s="274"/>
      <c r="AB266" s="274"/>
      <c r="AC266" s="274"/>
      <c r="AD266" s="274"/>
      <c r="AE266" s="274"/>
      <c r="AF266" s="274"/>
      <c r="AG266" s="274"/>
      <c r="AH266" s="274"/>
      <c r="AI266" s="274"/>
      <c r="AJ266" s="274"/>
      <c r="AK266" s="274"/>
      <c r="AL266" s="274"/>
      <c r="AM266" s="274"/>
      <c r="AN266" s="274"/>
      <c r="AP266" s="3" t="s">
        <v>191</v>
      </c>
      <c r="AQ266" s="3" t="s">
        <v>172</v>
      </c>
      <c r="AR266" s="3" t="s">
        <v>173</v>
      </c>
      <c r="AS266" s="3" t="s">
        <v>174</v>
      </c>
    </row>
    <row r="267" spans="1:45" ht="14.4" customHeight="1">
      <c r="A267" s="1">
        <f>A268</f>
        <v>0</v>
      </c>
      <c r="B267" s="156" t="s">
        <v>166</v>
      </c>
      <c r="C267" s="156" t="s">
        <v>58</v>
      </c>
      <c r="D267" s="156" t="s">
        <v>176</v>
      </c>
      <c r="E267" s="271" t="s">
        <v>170</v>
      </c>
      <c r="F267" s="156" t="s">
        <v>168</v>
      </c>
      <c r="G267" s="272" t="s">
        <v>188</v>
      </c>
      <c r="H267" s="271" t="s">
        <v>190</v>
      </c>
      <c r="I267" s="156" t="s">
        <v>171</v>
      </c>
      <c r="J267" s="275" t="s">
        <v>187</v>
      </c>
      <c r="K267" s="156" t="s">
        <v>213</v>
      </c>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P267" s="6">
        <v>1</v>
      </c>
      <c r="AQ267" s="85" t="str">
        <f>ﾊﾟﾜｰ!$L$1543</f>
        <v/>
      </c>
      <c r="AR267" s="85" t="str">
        <f>国ｽﾎﾟ!$L$1543</f>
        <v/>
      </c>
      <c r="AS267" s="85" t="str">
        <f>未来!$L$1543</f>
        <v/>
      </c>
    </row>
    <row r="268" spans="1:45">
      <c r="A268" s="1">
        <f>A269</f>
        <v>0</v>
      </c>
      <c r="B268" s="156"/>
      <c r="C268" s="156"/>
      <c r="D268" s="156"/>
      <c r="E268" s="156"/>
      <c r="F268" s="156"/>
      <c r="G268" s="272"/>
      <c r="H268" s="156"/>
      <c r="I268" s="156"/>
      <c r="J268" s="276"/>
      <c r="K268" s="39">
        <v>1</v>
      </c>
      <c r="L268" s="39">
        <v>2</v>
      </c>
      <c r="M268" s="39">
        <v>3</v>
      </c>
      <c r="N268" s="39">
        <v>4</v>
      </c>
      <c r="O268" s="39">
        <v>5</v>
      </c>
      <c r="P268" s="39">
        <v>6</v>
      </c>
      <c r="Q268" s="39">
        <v>7</v>
      </c>
      <c r="R268" s="39">
        <v>8</v>
      </c>
      <c r="S268" s="39">
        <v>9</v>
      </c>
      <c r="T268" s="39">
        <v>10</v>
      </c>
      <c r="U268" s="39">
        <v>11</v>
      </c>
      <c r="V268" s="39">
        <v>12</v>
      </c>
      <c r="W268" s="39">
        <v>13</v>
      </c>
      <c r="X268" s="39">
        <v>14</v>
      </c>
      <c r="Y268" s="39">
        <v>15</v>
      </c>
      <c r="Z268" s="39">
        <v>16</v>
      </c>
      <c r="AA268" s="39">
        <v>17</v>
      </c>
      <c r="AB268" s="39">
        <v>18</v>
      </c>
      <c r="AC268" s="39">
        <v>19</v>
      </c>
      <c r="AD268" s="39">
        <v>20</v>
      </c>
      <c r="AE268" s="39">
        <v>21</v>
      </c>
      <c r="AF268" s="39">
        <v>22</v>
      </c>
      <c r="AG268" s="39">
        <v>23</v>
      </c>
      <c r="AH268" s="39">
        <v>24</v>
      </c>
      <c r="AI268" s="39">
        <v>25</v>
      </c>
      <c r="AJ268" s="39">
        <v>26</v>
      </c>
      <c r="AK268" s="39">
        <v>27</v>
      </c>
      <c r="AL268" s="39">
        <v>28</v>
      </c>
      <c r="AM268" s="39">
        <v>29</v>
      </c>
      <c r="AN268" s="39">
        <v>30</v>
      </c>
      <c r="AP268" s="8">
        <v>2</v>
      </c>
      <c r="AQ268" s="86" t="str">
        <f>ﾊﾟﾜｰ!$L$1545</f>
        <v/>
      </c>
      <c r="AR268" s="86" t="str">
        <f>国ｽﾎﾟ!$L$1545</f>
        <v/>
      </c>
      <c r="AS268" s="86" t="str">
        <f>未来!$L$1545</f>
        <v/>
      </c>
    </row>
    <row r="269" spans="1:45">
      <c r="A269" s="1">
        <f>IF(D269="",0,1)</f>
        <v>0</v>
      </c>
      <c r="B269" s="264">
        <f t="shared" ref="B269" si="76">B263+1</f>
        <v>81</v>
      </c>
      <c r="C269" s="267"/>
      <c r="D269" s="167"/>
      <c r="E269" s="167"/>
      <c r="F269" s="270"/>
      <c r="G269" s="267"/>
      <c r="H269" s="267"/>
      <c r="I269" s="64" t="s">
        <v>172</v>
      </c>
      <c r="J269" s="71" t="str">
        <f>CONCATENATE(C269,I269)</f>
        <v>ﾊﾟﾜｰｱｯﾌﾟ</v>
      </c>
      <c r="K269" s="487"/>
      <c r="L269" s="487"/>
      <c r="M269" s="487"/>
      <c r="N269" s="487"/>
      <c r="O269" s="487"/>
      <c r="P269" s="487"/>
      <c r="Q269" s="487"/>
      <c r="R269" s="487"/>
      <c r="S269" s="487"/>
      <c r="T269" s="487"/>
      <c r="U269" s="487"/>
      <c r="V269" s="487"/>
      <c r="W269" s="487"/>
      <c r="X269" s="487"/>
      <c r="Y269" s="487"/>
      <c r="Z269" s="487"/>
      <c r="AA269" s="487"/>
      <c r="AB269" s="487"/>
      <c r="AC269" s="487"/>
      <c r="AD269" s="487"/>
      <c r="AE269" s="487"/>
      <c r="AF269" s="487"/>
      <c r="AG269" s="487"/>
      <c r="AH269" s="487"/>
      <c r="AI269" s="487"/>
      <c r="AJ269" s="487"/>
      <c r="AK269" s="487"/>
      <c r="AL269" s="487"/>
      <c r="AM269" s="487"/>
      <c r="AN269" s="487"/>
      <c r="AP269" s="8">
        <v>3</v>
      </c>
      <c r="AQ269" s="86" t="str">
        <f>ﾊﾟﾜｰ!$L$1547</f>
        <v/>
      </c>
      <c r="AR269" s="86" t="str">
        <f>国ｽﾎﾟ!$L$1547</f>
        <v/>
      </c>
      <c r="AS269" s="86" t="str">
        <f>未来!$L$1547</f>
        <v/>
      </c>
    </row>
    <row r="270" spans="1:45">
      <c r="A270" s="1">
        <f>A269</f>
        <v>0</v>
      </c>
      <c r="B270" s="265"/>
      <c r="C270" s="267"/>
      <c r="D270" s="167"/>
      <c r="E270" s="167"/>
      <c r="F270" s="270"/>
      <c r="G270" s="267"/>
      <c r="H270" s="267"/>
      <c r="I270" s="65" t="s">
        <v>173</v>
      </c>
      <c r="J270" s="72" t="str">
        <f>CONCATENATE(C269,I270)</f>
        <v>中ﾌﾞﾛ/国ｽﾎﾟ</v>
      </c>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c r="AH270" s="488"/>
      <c r="AI270" s="488"/>
      <c r="AJ270" s="488"/>
      <c r="AK270" s="488"/>
      <c r="AL270" s="488"/>
      <c r="AM270" s="488"/>
      <c r="AN270" s="488"/>
      <c r="AP270" s="8">
        <v>4</v>
      </c>
      <c r="AQ270" s="86" t="str">
        <f>ﾊﾟﾜｰ!$L$1549</f>
        <v/>
      </c>
      <c r="AR270" s="86" t="str">
        <f>国ｽﾎﾟ!$L$1549</f>
        <v/>
      </c>
      <c r="AS270" s="86" t="str">
        <f>未来!$L$1549</f>
        <v/>
      </c>
    </row>
    <row r="271" spans="1:45">
      <c r="A271" s="1">
        <f t="shared" ref="A271:A298" si="77">A270</f>
        <v>0</v>
      </c>
      <c r="B271" s="266"/>
      <c r="C271" s="267"/>
      <c r="D271" s="167"/>
      <c r="E271" s="167"/>
      <c r="F271" s="270"/>
      <c r="G271" s="267"/>
      <c r="H271" s="267"/>
      <c r="I271" s="66" t="s">
        <v>174</v>
      </c>
      <c r="J271" s="73" t="str">
        <f>CONCATENATE(C269,I271)</f>
        <v>未来ｱｽﾘｰﾄ</v>
      </c>
      <c r="K271" s="490"/>
      <c r="L271" s="490"/>
      <c r="M271" s="490"/>
      <c r="N271" s="490"/>
      <c r="O271" s="490"/>
      <c r="P271" s="490"/>
      <c r="Q271" s="490"/>
      <c r="R271" s="490"/>
      <c r="S271" s="490"/>
      <c r="T271" s="490"/>
      <c r="U271" s="490"/>
      <c r="V271" s="490"/>
      <c r="W271" s="490"/>
      <c r="X271" s="490"/>
      <c r="Y271" s="490"/>
      <c r="Z271" s="490"/>
      <c r="AA271" s="490"/>
      <c r="AB271" s="490"/>
      <c r="AC271" s="490"/>
      <c r="AD271" s="490"/>
      <c r="AE271" s="490"/>
      <c r="AF271" s="490"/>
      <c r="AG271" s="490"/>
      <c r="AH271" s="490"/>
      <c r="AI271" s="490"/>
      <c r="AJ271" s="490"/>
      <c r="AK271" s="490"/>
      <c r="AL271" s="490"/>
      <c r="AM271" s="490"/>
      <c r="AN271" s="490"/>
      <c r="AP271" s="8">
        <v>5</v>
      </c>
      <c r="AQ271" s="86" t="str">
        <f>ﾊﾟﾜｰ!$L$1551</f>
        <v/>
      </c>
      <c r="AR271" s="86" t="str">
        <f>国ｽﾎﾟ!$L$1551</f>
        <v/>
      </c>
      <c r="AS271" s="86" t="str">
        <f>未来!$L$1551</f>
        <v/>
      </c>
    </row>
    <row r="272" spans="1:45">
      <c r="A272" s="1">
        <f t="shared" si="77"/>
        <v>0</v>
      </c>
      <c r="B272" s="264">
        <f t="shared" ref="B272" si="78">B269+1</f>
        <v>82</v>
      </c>
      <c r="C272" s="267"/>
      <c r="D272" s="167"/>
      <c r="E272" s="167"/>
      <c r="F272" s="270"/>
      <c r="G272" s="267"/>
      <c r="H272" s="267"/>
      <c r="I272" s="64" t="s">
        <v>172</v>
      </c>
      <c r="J272" s="71" t="str">
        <f>CONCATENATE(C272,I272)</f>
        <v>ﾊﾟﾜｰｱｯﾌﾟ</v>
      </c>
      <c r="K272" s="487"/>
      <c r="L272" s="487"/>
      <c r="M272" s="487"/>
      <c r="N272" s="487"/>
      <c r="O272" s="487"/>
      <c r="P272" s="487"/>
      <c r="Q272" s="487"/>
      <c r="R272" s="487"/>
      <c r="S272" s="487"/>
      <c r="T272" s="487"/>
      <c r="U272" s="487"/>
      <c r="V272" s="487"/>
      <c r="W272" s="487"/>
      <c r="X272" s="487"/>
      <c r="Y272" s="487"/>
      <c r="Z272" s="487"/>
      <c r="AA272" s="487"/>
      <c r="AB272" s="487"/>
      <c r="AC272" s="487"/>
      <c r="AD272" s="487"/>
      <c r="AE272" s="487"/>
      <c r="AF272" s="487"/>
      <c r="AG272" s="487"/>
      <c r="AH272" s="487"/>
      <c r="AI272" s="487"/>
      <c r="AJ272" s="487"/>
      <c r="AK272" s="487"/>
      <c r="AL272" s="487"/>
      <c r="AM272" s="487"/>
      <c r="AN272" s="487"/>
      <c r="AP272" s="8">
        <v>6</v>
      </c>
      <c r="AQ272" s="86" t="str">
        <f>ﾊﾟﾜｰ!$L$1553</f>
        <v/>
      </c>
      <c r="AR272" s="86" t="str">
        <f>国ｽﾎﾟ!$L$1553</f>
        <v/>
      </c>
      <c r="AS272" s="86" t="str">
        <f>未来!$L$1553</f>
        <v/>
      </c>
    </row>
    <row r="273" spans="1:45">
      <c r="A273" s="1">
        <f t="shared" si="77"/>
        <v>0</v>
      </c>
      <c r="B273" s="265"/>
      <c r="C273" s="267"/>
      <c r="D273" s="167"/>
      <c r="E273" s="167"/>
      <c r="F273" s="270"/>
      <c r="G273" s="267"/>
      <c r="H273" s="267"/>
      <c r="I273" s="65" t="s">
        <v>173</v>
      </c>
      <c r="J273" s="72" t="str">
        <f>CONCATENATE(C272,I273)</f>
        <v>中ﾌﾞﾛ/国ｽﾎﾟ</v>
      </c>
      <c r="K273" s="488"/>
      <c r="L273" s="488"/>
      <c r="M273" s="488"/>
      <c r="N273" s="488"/>
      <c r="O273" s="488"/>
      <c r="P273" s="488"/>
      <c r="Q273" s="488"/>
      <c r="R273" s="488"/>
      <c r="S273" s="488"/>
      <c r="T273" s="488"/>
      <c r="U273" s="488"/>
      <c r="V273" s="488"/>
      <c r="W273" s="488"/>
      <c r="X273" s="488"/>
      <c r="Y273" s="488"/>
      <c r="Z273" s="488"/>
      <c r="AA273" s="488"/>
      <c r="AB273" s="488"/>
      <c r="AC273" s="488"/>
      <c r="AD273" s="488"/>
      <c r="AE273" s="488"/>
      <c r="AF273" s="488"/>
      <c r="AG273" s="488"/>
      <c r="AH273" s="488"/>
      <c r="AI273" s="488"/>
      <c r="AJ273" s="488"/>
      <c r="AK273" s="488"/>
      <c r="AL273" s="488"/>
      <c r="AM273" s="488"/>
      <c r="AN273" s="488"/>
      <c r="AP273" s="8">
        <v>7</v>
      </c>
      <c r="AQ273" s="86" t="str">
        <f>ﾊﾟﾜｰ!$L$1555</f>
        <v/>
      </c>
      <c r="AR273" s="86" t="str">
        <f>国ｽﾎﾟ!$L$1555</f>
        <v/>
      </c>
      <c r="AS273" s="86" t="str">
        <f>未来!$L$1555</f>
        <v/>
      </c>
    </row>
    <row r="274" spans="1:45">
      <c r="A274" s="1">
        <f t="shared" si="77"/>
        <v>0</v>
      </c>
      <c r="B274" s="266"/>
      <c r="C274" s="267"/>
      <c r="D274" s="167"/>
      <c r="E274" s="167"/>
      <c r="F274" s="270"/>
      <c r="G274" s="267"/>
      <c r="H274" s="267"/>
      <c r="I274" s="66" t="s">
        <v>174</v>
      </c>
      <c r="J274" s="73" t="str">
        <f>CONCATENATE(C272,I274)</f>
        <v>未来ｱｽﾘｰﾄ</v>
      </c>
      <c r="K274" s="490"/>
      <c r="L274" s="490"/>
      <c r="M274" s="490"/>
      <c r="N274" s="490"/>
      <c r="O274" s="490"/>
      <c r="P274" s="490"/>
      <c r="Q274" s="490"/>
      <c r="R274" s="490"/>
      <c r="S274" s="490"/>
      <c r="T274" s="490"/>
      <c r="U274" s="490"/>
      <c r="V274" s="490"/>
      <c r="W274" s="490"/>
      <c r="X274" s="490"/>
      <c r="Y274" s="490"/>
      <c r="Z274" s="490"/>
      <c r="AA274" s="490"/>
      <c r="AB274" s="490"/>
      <c r="AC274" s="490"/>
      <c r="AD274" s="490"/>
      <c r="AE274" s="490"/>
      <c r="AF274" s="490"/>
      <c r="AG274" s="490"/>
      <c r="AH274" s="490"/>
      <c r="AI274" s="490"/>
      <c r="AJ274" s="490"/>
      <c r="AK274" s="490"/>
      <c r="AL274" s="490"/>
      <c r="AM274" s="490"/>
      <c r="AN274" s="490"/>
      <c r="AP274" s="8">
        <v>8</v>
      </c>
      <c r="AQ274" s="86" t="str">
        <f>ﾊﾟﾜｰ!$L$1557</f>
        <v/>
      </c>
      <c r="AR274" s="86" t="str">
        <f>国ｽﾎﾟ!$L$1557</f>
        <v/>
      </c>
      <c r="AS274" s="86" t="str">
        <f>未来!$L$1557</f>
        <v/>
      </c>
    </row>
    <row r="275" spans="1:45">
      <c r="A275" s="1">
        <f t="shared" si="77"/>
        <v>0</v>
      </c>
      <c r="B275" s="264">
        <f t="shared" ref="B275" si="79">B272+1</f>
        <v>83</v>
      </c>
      <c r="C275" s="267"/>
      <c r="D275" s="167"/>
      <c r="E275" s="167"/>
      <c r="F275" s="270"/>
      <c r="G275" s="267"/>
      <c r="H275" s="267"/>
      <c r="I275" s="64" t="s">
        <v>172</v>
      </c>
      <c r="J275" s="71" t="str">
        <f>CONCATENATE(C275,I275)</f>
        <v>ﾊﾟﾜｰｱｯﾌﾟ</v>
      </c>
      <c r="K275" s="487"/>
      <c r="L275" s="487"/>
      <c r="M275" s="487"/>
      <c r="N275" s="487"/>
      <c r="O275" s="487"/>
      <c r="P275" s="487"/>
      <c r="Q275" s="487"/>
      <c r="R275" s="487"/>
      <c r="S275" s="487"/>
      <c r="T275" s="487"/>
      <c r="U275" s="487"/>
      <c r="V275" s="487"/>
      <c r="W275" s="487"/>
      <c r="X275" s="487"/>
      <c r="Y275" s="487"/>
      <c r="Z275" s="487"/>
      <c r="AA275" s="487"/>
      <c r="AB275" s="487"/>
      <c r="AC275" s="487"/>
      <c r="AD275" s="487"/>
      <c r="AE275" s="487"/>
      <c r="AF275" s="487"/>
      <c r="AG275" s="487"/>
      <c r="AH275" s="487"/>
      <c r="AI275" s="487"/>
      <c r="AJ275" s="487"/>
      <c r="AK275" s="487"/>
      <c r="AL275" s="487"/>
      <c r="AM275" s="487"/>
      <c r="AN275" s="487"/>
      <c r="AP275" s="8">
        <v>9</v>
      </c>
      <c r="AQ275" s="86" t="str">
        <f>ﾊﾟﾜｰ!$L$1559</f>
        <v/>
      </c>
      <c r="AR275" s="86" t="str">
        <f>国ｽﾎﾟ!$L$1559</f>
        <v/>
      </c>
      <c r="AS275" s="86" t="str">
        <f>未来!$L$1559</f>
        <v/>
      </c>
    </row>
    <row r="276" spans="1:45">
      <c r="A276" s="1">
        <f t="shared" si="77"/>
        <v>0</v>
      </c>
      <c r="B276" s="265"/>
      <c r="C276" s="267"/>
      <c r="D276" s="167"/>
      <c r="E276" s="167"/>
      <c r="F276" s="270"/>
      <c r="G276" s="267"/>
      <c r="H276" s="267"/>
      <c r="I276" s="65" t="s">
        <v>173</v>
      </c>
      <c r="J276" s="72" t="str">
        <f>CONCATENATE(C275,I276)</f>
        <v>中ﾌﾞﾛ/国ｽﾎﾟ</v>
      </c>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488"/>
      <c r="AI276" s="488"/>
      <c r="AJ276" s="488"/>
      <c r="AK276" s="488"/>
      <c r="AL276" s="488"/>
      <c r="AM276" s="488"/>
      <c r="AN276" s="488"/>
      <c r="AP276" s="8">
        <v>10</v>
      </c>
      <c r="AQ276" s="86" t="str">
        <f>ﾊﾟﾜｰ!$L$1561</f>
        <v/>
      </c>
      <c r="AR276" s="86" t="str">
        <f>国ｽﾎﾟ!$L$1561</f>
        <v/>
      </c>
      <c r="AS276" s="86" t="str">
        <f>未来!$L$1561</f>
        <v/>
      </c>
    </row>
    <row r="277" spans="1:45">
      <c r="A277" s="1">
        <f t="shared" si="77"/>
        <v>0</v>
      </c>
      <c r="B277" s="266"/>
      <c r="C277" s="267"/>
      <c r="D277" s="167"/>
      <c r="E277" s="167"/>
      <c r="F277" s="270"/>
      <c r="G277" s="267"/>
      <c r="H277" s="267"/>
      <c r="I277" s="66" t="s">
        <v>174</v>
      </c>
      <c r="J277" s="73" t="str">
        <f>CONCATENATE(C275,I277)</f>
        <v>未来ｱｽﾘｰﾄ</v>
      </c>
      <c r="K277" s="490"/>
      <c r="L277" s="490"/>
      <c r="M277" s="490"/>
      <c r="N277" s="490"/>
      <c r="O277" s="490"/>
      <c r="P277" s="490"/>
      <c r="Q277" s="490"/>
      <c r="R277" s="490"/>
      <c r="S277" s="490"/>
      <c r="T277" s="490"/>
      <c r="U277" s="490"/>
      <c r="V277" s="490"/>
      <c r="W277" s="490"/>
      <c r="X277" s="490"/>
      <c r="Y277" s="490"/>
      <c r="Z277" s="490"/>
      <c r="AA277" s="490"/>
      <c r="AB277" s="490"/>
      <c r="AC277" s="490"/>
      <c r="AD277" s="490"/>
      <c r="AE277" s="490"/>
      <c r="AF277" s="490"/>
      <c r="AG277" s="490"/>
      <c r="AH277" s="490"/>
      <c r="AI277" s="490"/>
      <c r="AJ277" s="490"/>
      <c r="AK277" s="490"/>
      <c r="AL277" s="490"/>
      <c r="AM277" s="490"/>
      <c r="AN277" s="490"/>
      <c r="AP277" s="8">
        <v>11</v>
      </c>
      <c r="AQ277" s="86" t="str">
        <f>ﾊﾟﾜｰ!$L$1563</f>
        <v/>
      </c>
      <c r="AR277" s="86" t="str">
        <f>国ｽﾎﾟ!$L$1563</f>
        <v/>
      </c>
      <c r="AS277" s="86" t="str">
        <f>未来!$L$1563</f>
        <v/>
      </c>
    </row>
    <row r="278" spans="1:45">
      <c r="A278" s="1">
        <f t="shared" si="77"/>
        <v>0</v>
      </c>
      <c r="B278" s="264">
        <f>B275+1</f>
        <v>84</v>
      </c>
      <c r="C278" s="267"/>
      <c r="D278" s="167"/>
      <c r="E278" s="167"/>
      <c r="F278" s="270"/>
      <c r="G278" s="267"/>
      <c r="H278" s="267"/>
      <c r="I278" s="64" t="s">
        <v>172</v>
      </c>
      <c r="J278" s="71" t="str">
        <f>CONCATENATE(C278,I278)</f>
        <v>ﾊﾟﾜｰｱｯﾌﾟ</v>
      </c>
      <c r="K278" s="487"/>
      <c r="L278" s="487"/>
      <c r="M278" s="487"/>
      <c r="N278" s="487"/>
      <c r="O278" s="487"/>
      <c r="P278" s="487"/>
      <c r="Q278" s="487"/>
      <c r="R278" s="487"/>
      <c r="S278" s="487"/>
      <c r="T278" s="487"/>
      <c r="U278" s="487"/>
      <c r="V278" s="487"/>
      <c r="W278" s="487"/>
      <c r="X278" s="487"/>
      <c r="Y278" s="487"/>
      <c r="Z278" s="487"/>
      <c r="AA278" s="487"/>
      <c r="AB278" s="487"/>
      <c r="AC278" s="487"/>
      <c r="AD278" s="487"/>
      <c r="AE278" s="487"/>
      <c r="AF278" s="487"/>
      <c r="AG278" s="487"/>
      <c r="AH278" s="487"/>
      <c r="AI278" s="487"/>
      <c r="AJ278" s="487"/>
      <c r="AK278" s="487"/>
      <c r="AL278" s="487"/>
      <c r="AM278" s="487"/>
      <c r="AN278" s="487"/>
      <c r="AP278" s="8">
        <v>12</v>
      </c>
      <c r="AQ278" s="86" t="str">
        <f>ﾊﾟﾜｰ!$L$1565</f>
        <v/>
      </c>
      <c r="AR278" s="86" t="str">
        <f>国ｽﾎﾟ!$L$1565</f>
        <v/>
      </c>
      <c r="AS278" s="86" t="str">
        <f>未来!$L$1565</f>
        <v/>
      </c>
    </row>
    <row r="279" spans="1:45">
      <c r="A279" s="1">
        <f t="shared" si="77"/>
        <v>0</v>
      </c>
      <c r="B279" s="265"/>
      <c r="C279" s="267"/>
      <c r="D279" s="167"/>
      <c r="E279" s="167"/>
      <c r="F279" s="270"/>
      <c r="G279" s="267"/>
      <c r="H279" s="267"/>
      <c r="I279" s="65" t="s">
        <v>173</v>
      </c>
      <c r="J279" s="72" t="str">
        <f>CONCATENATE(C278,I279)</f>
        <v>中ﾌﾞﾛ/国ｽﾎﾟ</v>
      </c>
      <c r="K279" s="488"/>
      <c r="L279" s="488"/>
      <c r="M279" s="488"/>
      <c r="N279" s="488"/>
      <c r="O279" s="488"/>
      <c r="P279" s="488"/>
      <c r="Q279" s="488"/>
      <c r="R279" s="488"/>
      <c r="S279" s="488"/>
      <c r="T279" s="488"/>
      <c r="U279" s="488"/>
      <c r="V279" s="488"/>
      <c r="W279" s="488"/>
      <c r="X279" s="488"/>
      <c r="Y279" s="488"/>
      <c r="Z279" s="488"/>
      <c r="AA279" s="488"/>
      <c r="AB279" s="488"/>
      <c r="AC279" s="488"/>
      <c r="AD279" s="488"/>
      <c r="AE279" s="488"/>
      <c r="AF279" s="488"/>
      <c r="AG279" s="488"/>
      <c r="AH279" s="488"/>
      <c r="AI279" s="488"/>
      <c r="AJ279" s="488"/>
      <c r="AK279" s="488"/>
      <c r="AL279" s="488"/>
      <c r="AM279" s="488"/>
      <c r="AN279" s="488"/>
      <c r="AP279" s="8">
        <v>13</v>
      </c>
      <c r="AQ279" s="86" t="str">
        <f>ﾊﾟﾜｰ!$L$1567</f>
        <v/>
      </c>
      <c r="AR279" s="86" t="str">
        <f>国ｽﾎﾟ!$L$1567</f>
        <v/>
      </c>
      <c r="AS279" s="86" t="str">
        <f>未来!$L$1567</f>
        <v/>
      </c>
    </row>
    <row r="280" spans="1:45">
      <c r="A280" s="1">
        <f t="shared" si="77"/>
        <v>0</v>
      </c>
      <c r="B280" s="266"/>
      <c r="C280" s="267"/>
      <c r="D280" s="167"/>
      <c r="E280" s="167"/>
      <c r="F280" s="270"/>
      <c r="G280" s="267"/>
      <c r="H280" s="267"/>
      <c r="I280" s="66" t="s">
        <v>174</v>
      </c>
      <c r="J280" s="73" t="str">
        <f>CONCATENATE(C278,I280)</f>
        <v>未来ｱｽﾘｰﾄ</v>
      </c>
      <c r="K280" s="490"/>
      <c r="L280" s="490"/>
      <c r="M280" s="490"/>
      <c r="N280" s="490"/>
      <c r="O280" s="490"/>
      <c r="P280" s="490"/>
      <c r="Q280" s="490"/>
      <c r="R280" s="490"/>
      <c r="S280" s="490"/>
      <c r="T280" s="490"/>
      <c r="U280" s="490"/>
      <c r="V280" s="490"/>
      <c r="W280" s="490"/>
      <c r="X280" s="490"/>
      <c r="Y280" s="490"/>
      <c r="Z280" s="490"/>
      <c r="AA280" s="490"/>
      <c r="AB280" s="490"/>
      <c r="AC280" s="490"/>
      <c r="AD280" s="490"/>
      <c r="AE280" s="490"/>
      <c r="AF280" s="490"/>
      <c r="AG280" s="490"/>
      <c r="AH280" s="490"/>
      <c r="AI280" s="490"/>
      <c r="AJ280" s="490"/>
      <c r="AK280" s="490"/>
      <c r="AL280" s="490"/>
      <c r="AM280" s="490"/>
      <c r="AN280" s="490"/>
      <c r="AP280" s="8">
        <v>14</v>
      </c>
      <c r="AQ280" s="86" t="str">
        <f>ﾊﾟﾜｰ!$L$1569</f>
        <v/>
      </c>
      <c r="AR280" s="86" t="str">
        <f>国ｽﾎﾟ!$L$1569</f>
        <v/>
      </c>
      <c r="AS280" s="86" t="str">
        <f>未来!$L$1569</f>
        <v/>
      </c>
    </row>
    <row r="281" spans="1:45">
      <c r="A281" s="1">
        <f t="shared" si="77"/>
        <v>0</v>
      </c>
      <c r="B281" s="264">
        <f t="shared" ref="B281" si="80">B278+1</f>
        <v>85</v>
      </c>
      <c r="C281" s="267"/>
      <c r="D281" s="167"/>
      <c r="E281" s="167"/>
      <c r="F281" s="270"/>
      <c r="G281" s="267"/>
      <c r="H281" s="267"/>
      <c r="I281" s="64" t="s">
        <v>172</v>
      </c>
      <c r="J281" s="71" t="str">
        <f>CONCATENATE(C281,I281)</f>
        <v>ﾊﾟﾜｰｱｯﾌﾟ</v>
      </c>
      <c r="K281" s="487"/>
      <c r="L281" s="487"/>
      <c r="M281" s="487"/>
      <c r="N281" s="487"/>
      <c r="O281" s="487"/>
      <c r="P281" s="487"/>
      <c r="Q281" s="487"/>
      <c r="R281" s="487"/>
      <c r="S281" s="487"/>
      <c r="T281" s="487"/>
      <c r="U281" s="487"/>
      <c r="V281" s="487"/>
      <c r="W281" s="487"/>
      <c r="X281" s="487"/>
      <c r="Y281" s="487"/>
      <c r="Z281" s="487"/>
      <c r="AA281" s="487"/>
      <c r="AB281" s="487"/>
      <c r="AC281" s="487"/>
      <c r="AD281" s="487"/>
      <c r="AE281" s="487"/>
      <c r="AF281" s="487"/>
      <c r="AG281" s="487"/>
      <c r="AH281" s="487"/>
      <c r="AI281" s="487"/>
      <c r="AJ281" s="487"/>
      <c r="AK281" s="487"/>
      <c r="AL281" s="487"/>
      <c r="AM281" s="487"/>
      <c r="AN281" s="487"/>
      <c r="AP281" s="8">
        <v>15</v>
      </c>
      <c r="AQ281" s="86" t="str">
        <f>ﾊﾟﾜｰ!$L$1571</f>
        <v/>
      </c>
      <c r="AR281" s="86" t="str">
        <f>国ｽﾎﾟ!$L$1571</f>
        <v/>
      </c>
      <c r="AS281" s="86" t="str">
        <f>未来!$L$1571</f>
        <v/>
      </c>
    </row>
    <row r="282" spans="1:45">
      <c r="A282" s="1">
        <f t="shared" si="77"/>
        <v>0</v>
      </c>
      <c r="B282" s="265"/>
      <c r="C282" s="267"/>
      <c r="D282" s="167"/>
      <c r="E282" s="167"/>
      <c r="F282" s="270"/>
      <c r="G282" s="267"/>
      <c r="H282" s="267"/>
      <c r="I282" s="65" t="s">
        <v>173</v>
      </c>
      <c r="J282" s="72" t="str">
        <f>CONCATENATE(C281,I282)</f>
        <v>中ﾌﾞﾛ/国ｽﾎﾟ</v>
      </c>
      <c r="K282" s="488"/>
      <c r="L282" s="488"/>
      <c r="M282" s="488"/>
      <c r="N282" s="488"/>
      <c r="O282" s="488"/>
      <c r="P282" s="488"/>
      <c r="Q282" s="488"/>
      <c r="R282" s="488"/>
      <c r="S282" s="488"/>
      <c r="T282" s="488"/>
      <c r="U282" s="488"/>
      <c r="V282" s="488"/>
      <c r="W282" s="488"/>
      <c r="X282" s="488"/>
      <c r="Y282" s="488"/>
      <c r="Z282" s="488"/>
      <c r="AA282" s="488"/>
      <c r="AB282" s="488"/>
      <c r="AC282" s="488"/>
      <c r="AD282" s="488"/>
      <c r="AE282" s="488"/>
      <c r="AF282" s="488"/>
      <c r="AG282" s="488"/>
      <c r="AH282" s="488"/>
      <c r="AI282" s="488"/>
      <c r="AJ282" s="488"/>
      <c r="AK282" s="488"/>
      <c r="AL282" s="488"/>
      <c r="AM282" s="488"/>
      <c r="AN282" s="488"/>
      <c r="AP282" s="8">
        <v>16</v>
      </c>
      <c r="AQ282" s="86" t="str">
        <f>ﾊﾟﾜｰ!$L$1573</f>
        <v/>
      </c>
      <c r="AR282" s="86" t="str">
        <f>国ｽﾎﾟ!$L$1573</f>
        <v/>
      </c>
      <c r="AS282" s="86" t="str">
        <f>未来!$L$1573</f>
        <v/>
      </c>
    </row>
    <row r="283" spans="1:45">
      <c r="A283" s="1">
        <f t="shared" si="77"/>
        <v>0</v>
      </c>
      <c r="B283" s="266"/>
      <c r="C283" s="267"/>
      <c r="D283" s="167"/>
      <c r="E283" s="167"/>
      <c r="F283" s="270"/>
      <c r="G283" s="267"/>
      <c r="H283" s="267"/>
      <c r="I283" s="66" t="s">
        <v>174</v>
      </c>
      <c r="J283" s="73" t="str">
        <f>CONCATENATE(C281,I283)</f>
        <v>未来ｱｽﾘｰﾄ</v>
      </c>
      <c r="K283" s="490"/>
      <c r="L283" s="490"/>
      <c r="M283" s="490"/>
      <c r="N283" s="490"/>
      <c r="O283" s="490"/>
      <c r="P283" s="490"/>
      <c r="Q283" s="490"/>
      <c r="R283" s="490"/>
      <c r="S283" s="490"/>
      <c r="T283" s="490"/>
      <c r="U283" s="490"/>
      <c r="V283" s="490"/>
      <c r="W283" s="490"/>
      <c r="X283" s="490"/>
      <c r="Y283" s="490"/>
      <c r="Z283" s="490"/>
      <c r="AA283" s="490"/>
      <c r="AB283" s="490"/>
      <c r="AC283" s="490"/>
      <c r="AD283" s="490"/>
      <c r="AE283" s="490"/>
      <c r="AF283" s="490"/>
      <c r="AG283" s="490"/>
      <c r="AH283" s="490"/>
      <c r="AI283" s="490"/>
      <c r="AJ283" s="490"/>
      <c r="AK283" s="490"/>
      <c r="AL283" s="490"/>
      <c r="AM283" s="490"/>
      <c r="AN283" s="490"/>
      <c r="AP283" s="8">
        <v>17</v>
      </c>
      <c r="AQ283" s="86" t="str">
        <f>ﾊﾟﾜｰ!$L$1575</f>
        <v/>
      </c>
      <c r="AR283" s="86" t="str">
        <f>国ｽﾎﾟ!$L$1575</f>
        <v/>
      </c>
      <c r="AS283" s="86" t="str">
        <f>未来!$L$1575</f>
        <v/>
      </c>
    </row>
    <row r="284" spans="1:45">
      <c r="A284" s="1">
        <f t="shared" si="77"/>
        <v>0</v>
      </c>
      <c r="B284" s="264">
        <f t="shared" ref="B284" si="81">B281+1</f>
        <v>86</v>
      </c>
      <c r="C284" s="267"/>
      <c r="D284" s="167"/>
      <c r="E284" s="167"/>
      <c r="F284" s="270"/>
      <c r="G284" s="267"/>
      <c r="H284" s="267"/>
      <c r="I284" s="64" t="s">
        <v>172</v>
      </c>
      <c r="J284" s="71" t="str">
        <f>CONCATENATE(C284,I284)</f>
        <v>ﾊﾟﾜｰｱｯﾌﾟ</v>
      </c>
      <c r="K284" s="487"/>
      <c r="L284" s="487"/>
      <c r="M284" s="487"/>
      <c r="N284" s="487"/>
      <c r="O284" s="487"/>
      <c r="P284" s="487"/>
      <c r="Q284" s="487"/>
      <c r="R284" s="487"/>
      <c r="S284" s="487"/>
      <c r="T284" s="487"/>
      <c r="U284" s="487"/>
      <c r="V284" s="487"/>
      <c r="W284" s="487"/>
      <c r="X284" s="487"/>
      <c r="Y284" s="487"/>
      <c r="Z284" s="487"/>
      <c r="AA284" s="487"/>
      <c r="AB284" s="487"/>
      <c r="AC284" s="487"/>
      <c r="AD284" s="487"/>
      <c r="AE284" s="487"/>
      <c r="AF284" s="487"/>
      <c r="AG284" s="487"/>
      <c r="AH284" s="487"/>
      <c r="AI284" s="487"/>
      <c r="AJ284" s="487"/>
      <c r="AK284" s="487"/>
      <c r="AL284" s="487"/>
      <c r="AM284" s="487"/>
      <c r="AN284" s="487"/>
      <c r="AP284" s="8">
        <v>18</v>
      </c>
      <c r="AQ284" s="86" t="str">
        <f>ﾊﾟﾜｰ!$L$1577</f>
        <v/>
      </c>
      <c r="AR284" s="86" t="str">
        <f>国ｽﾎﾟ!$L$1577</f>
        <v/>
      </c>
      <c r="AS284" s="86" t="str">
        <f>未来!$L$1577</f>
        <v/>
      </c>
    </row>
    <row r="285" spans="1:45">
      <c r="A285" s="1">
        <f t="shared" si="77"/>
        <v>0</v>
      </c>
      <c r="B285" s="265"/>
      <c r="C285" s="267"/>
      <c r="D285" s="167"/>
      <c r="E285" s="167"/>
      <c r="F285" s="270"/>
      <c r="G285" s="267"/>
      <c r="H285" s="267"/>
      <c r="I285" s="65" t="s">
        <v>173</v>
      </c>
      <c r="J285" s="72" t="str">
        <f>CONCATENATE(C284,I285)</f>
        <v>中ﾌﾞﾛ/国ｽﾎﾟ</v>
      </c>
      <c r="K285" s="488"/>
      <c r="L285" s="488"/>
      <c r="M285" s="488"/>
      <c r="N285" s="488"/>
      <c r="O285" s="488"/>
      <c r="P285" s="488"/>
      <c r="Q285" s="488"/>
      <c r="R285" s="488"/>
      <c r="S285" s="488"/>
      <c r="T285" s="488"/>
      <c r="U285" s="488"/>
      <c r="V285" s="488"/>
      <c r="W285" s="488"/>
      <c r="X285" s="488"/>
      <c r="Y285" s="488"/>
      <c r="Z285" s="488"/>
      <c r="AA285" s="488"/>
      <c r="AB285" s="488"/>
      <c r="AC285" s="488"/>
      <c r="AD285" s="488"/>
      <c r="AE285" s="488"/>
      <c r="AF285" s="488"/>
      <c r="AG285" s="488"/>
      <c r="AH285" s="488"/>
      <c r="AI285" s="488"/>
      <c r="AJ285" s="488"/>
      <c r="AK285" s="488"/>
      <c r="AL285" s="488"/>
      <c r="AM285" s="488"/>
      <c r="AN285" s="488"/>
      <c r="AP285" s="8">
        <v>19</v>
      </c>
      <c r="AQ285" s="86" t="str">
        <f>ﾊﾟﾜｰ!$L$1579</f>
        <v/>
      </c>
      <c r="AR285" s="86" t="str">
        <f>国ｽﾎﾟ!$L$1579</f>
        <v/>
      </c>
      <c r="AS285" s="86" t="str">
        <f>未来!$L$1579</f>
        <v/>
      </c>
    </row>
    <row r="286" spans="1:45">
      <c r="A286" s="1">
        <f t="shared" si="77"/>
        <v>0</v>
      </c>
      <c r="B286" s="266"/>
      <c r="C286" s="267"/>
      <c r="D286" s="167"/>
      <c r="E286" s="167"/>
      <c r="F286" s="270"/>
      <c r="G286" s="267"/>
      <c r="H286" s="267"/>
      <c r="I286" s="66" t="s">
        <v>174</v>
      </c>
      <c r="J286" s="73" t="str">
        <f>CONCATENATE(C284,I286)</f>
        <v>未来ｱｽﾘｰﾄ</v>
      </c>
      <c r="K286" s="490"/>
      <c r="L286" s="490"/>
      <c r="M286" s="490"/>
      <c r="N286" s="490"/>
      <c r="O286" s="490"/>
      <c r="P286" s="490"/>
      <c r="Q286" s="490"/>
      <c r="R286" s="490"/>
      <c r="S286" s="490"/>
      <c r="T286" s="490"/>
      <c r="U286" s="490"/>
      <c r="V286" s="490"/>
      <c r="W286" s="490"/>
      <c r="X286" s="490"/>
      <c r="Y286" s="490"/>
      <c r="Z286" s="490"/>
      <c r="AA286" s="490"/>
      <c r="AB286" s="490"/>
      <c r="AC286" s="490"/>
      <c r="AD286" s="490"/>
      <c r="AE286" s="490"/>
      <c r="AF286" s="490"/>
      <c r="AG286" s="490"/>
      <c r="AH286" s="490"/>
      <c r="AI286" s="490"/>
      <c r="AJ286" s="490"/>
      <c r="AK286" s="490"/>
      <c r="AL286" s="490"/>
      <c r="AM286" s="490"/>
      <c r="AN286" s="490"/>
      <c r="AP286" s="8">
        <v>20</v>
      </c>
      <c r="AQ286" s="86" t="str">
        <f>ﾊﾟﾜｰ!$L$1581</f>
        <v/>
      </c>
      <c r="AR286" s="86" t="str">
        <f>国ｽﾎﾟ!$L$1581</f>
        <v/>
      </c>
      <c r="AS286" s="86" t="str">
        <f>未来!$L$1581</f>
        <v/>
      </c>
    </row>
    <row r="287" spans="1:45">
      <c r="A287" s="1">
        <f t="shared" si="77"/>
        <v>0</v>
      </c>
      <c r="B287" s="264">
        <f t="shared" ref="B287" si="82">B284+1</f>
        <v>87</v>
      </c>
      <c r="C287" s="267"/>
      <c r="D287" s="167"/>
      <c r="E287" s="167"/>
      <c r="F287" s="270"/>
      <c r="G287" s="267"/>
      <c r="H287" s="267"/>
      <c r="I287" s="64" t="s">
        <v>172</v>
      </c>
      <c r="J287" s="71" t="str">
        <f>CONCATENATE(C287,I287)</f>
        <v>ﾊﾟﾜｰｱｯﾌﾟ</v>
      </c>
      <c r="K287" s="487"/>
      <c r="L287" s="487"/>
      <c r="M287" s="487"/>
      <c r="N287" s="487"/>
      <c r="O287" s="487"/>
      <c r="P287" s="487"/>
      <c r="Q287" s="487"/>
      <c r="R287" s="487"/>
      <c r="S287" s="487"/>
      <c r="T287" s="487"/>
      <c r="U287" s="487"/>
      <c r="V287" s="487"/>
      <c r="W287" s="487"/>
      <c r="X287" s="487"/>
      <c r="Y287" s="487"/>
      <c r="Z287" s="487"/>
      <c r="AA287" s="487"/>
      <c r="AB287" s="487"/>
      <c r="AC287" s="487"/>
      <c r="AD287" s="487"/>
      <c r="AE287" s="487"/>
      <c r="AF287" s="487"/>
      <c r="AG287" s="487"/>
      <c r="AH287" s="487"/>
      <c r="AI287" s="487"/>
      <c r="AJ287" s="487"/>
      <c r="AK287" s="487"/>
      <c r="AL287" s="487"/>
      <c r="AM287" s="487"/>
      <c r="AN287" s="487"/>
      <c r="AP287" s="8">
        <v>21</v>
      </c>
      <c r="AQ287" s="86" t="str">
        <f>ﾊﾟﾜｰ!$L$1583</f>
        <v/>
      </c>
      <c r="AR287" s="86" t="str">
        <f>国ｽﾎﾟ!$L$1583</f>
        <v/>
      </c>
      <c r="AS287" s="86" t="str">
        <f>未来!$L$1583</f>
        <v/>
      </c>
    </row>
    <row r="288" spans="1:45">
      <c r="A288" s="1">
        <f t="shared" si="77"/>
        <v>0</v>
      </c>
      <c r="B288" s="265"/>
      <c r="C288" s="267"/>
      <c r="D288" s="167"/>
      <c r="E288" s="167"/>
      <c r="F288" s="270"/>
      <c r="G288" s="267"/>
      <c r="H288" s="267"/>
      <c r="I288" s="65" t="s">
        <v>173</v>
      </c>
      <c r="J288" s="72" t="str">
        <f>CONCATENATE(C287,I288)</f>
        <v>中ﾌﾞﾛ/国ｽﾎﾟ</v>
      </c>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c r="AH288" s="488"/>
      <c r="AI288" s="488"/>
      <c r="AJ288" s="488"/>
      <c r="AK288" s="488"/>
      <c r="AL288" s="488"/>
      <c r="AM288" s="488"/>
      <c r="AN288" s="488"/>
      <c r="AP288" s="8">
        <v>22</v>
      </c>
      <c r="AQ288" s="86" t="str">
        <f>ﾊﾟﾜｰ!$L$1585</f>
        <v/>
      </c>
      <c r="AR288" s="86" t="str">
        <f>国ｽﾎﾟ!$L$1585</f>
        <v/>
      </c>
      <c r="AS288" s="86" t="str">
        <f>未来!$L$1585</f>
        <v/>
      </c>
    </row>
    <row r="289" spans="1:45">
      <c r="A289" s="1">
        <f t="shared" si="77"/>
        <v>0</v>
      </c>
      <c r="B289" s="266"/>
      <c r="C289" s="267"/>
      <c r="D289" s="167"/>
      <c r="E289" s="167"/>
      <c r="F289" s="270"/>
      <c r="G289" s="267"/>
      <c r="H289" s="267"/>
      <c r="I289" s="66" t="s">
        <v>174</v>
      </c>
      <c r="J289" s="73" t="str">
        <f>CONCATENATE(C287,I289)</f>
        <v>未来ｱｽﾘｰﾄ</v>
      </c>
      <c r="K289" s="490"/>
      <c r="L289" s="490"/>
      <c r="M289" s="490"/>
      <c r="N289" s="490"/>
      <c r="O289" s="490"/>
      <c r="P289" s="490"/>
      <c r="Q289" s="490"/>
      <c r="R289" s="490"/>
      <c r="S289" s="490"/>
      <c r="T289" s="490"/>
      <c r="U289" s="490"/>
      <c r="V289" s="490"/>
      <c r="W289" s="490"/>
      <c r="X289" s="490"/>
      <c r="Y289" s="490"/>
      <c r="Z289" s="490"/>
      <c r="AA289" s="490"/>
      <c r="AB289" s="490"/>
      <c r="AC289" s="490"/>
      <c r="AD289" s="490"/>
      <c r="AE289" s="490"/>
      <c r="AF289" s="490"/>
      <c r="AG289" s="490"/>
      <c r="AH289" s="490"/>
      <c r="AI289" s="490"/>
      <c r="AJ289" s="490"/>
      <c r="AK289" s="490"/>
      <c r="AL289" s="490"/>
      <c r="AM289" s="490"/>
      <c r="AN289" s="490"/>
      <c r="AP289" s="8">
        <v>23</v>
      </c>
      <c r="AQ289" s="86" t="str">
        <f>ﾊﾟﾜｰ!$L$1587</f>
        <v/>
      </c>
      <c r="AR289" s="86" t="str">
        <f>国ｽﾎﾟ!$L$1587</f>
        <v/>
      </c>
      <c r="AS289" s="86" t="str">
        <f>未来!$L$1587</f>
        <v/>
      </c>
    </row>
    <row r="290" spans="1:45">
      <c r="A290" s="1">
        <f t="shared" si="77"/>
        <v>0</v>
      </c>
      <c r="B290" s="264">
        <f t="shared" ref="B290" si="83">B287+1</f>
        <v>88</v>
      </c>
      <c r="C290" s="267"/>
      <c r="D290" s="167"/>
      <c r="E290" s="167"/>
      <c r="F290" s="270"/>
      <c r="G290" s="267"/>
      <c r="H290" s="267"/>
      <c r="I290" s="64" t="s">
        <v>172</v>
      </c>
      <c r="J290" s="71" t="str">
        <f>CONCATENATE(C290,I290)</f>
        <v>ﾊﾟﾜｰｱｯﾌﾟ</v>
      </c>
      <c r="K290" s="487"/>
      <c r="L290" s="487"/>
      <c r="M290" s="487"/>
      <c r="N290" s="487"/>
      <c r="O290" s="487"/>
      <c r="P290" s="487"/>
      <c r="Q290" s="487"/>
      <c r="R290" s="487"/>
      <c r="S290" s="487"/>
      <c r="T290" s="487"/>
      <c r="U290" s="487"/>
      <c r="V290" s="487"/>
      <c r="W290" s="487"/>
      <c r="X290" s="487"/>
      <c r="Y290" s="487"/>
      <c r="Z290" s="487"/>
      <c r="AA290" s="487"/>
      <c r="AB290" s="487"/>
      <c r="AC290" s="487"/>
      <c r="AD290" s="487"/>
      <c r="AE290" s="487"/>
      <c r="AF290" s="487"/>
      <c r="AG290" s="487"/>
      <c r="AH290" s="487"/>
      <c r="AI290" s="487"/>
      <c r="AJ290" s="487"/>
      <c r="AK290" s="487"/>
      <c r="AL290" s="487"/>
      <c r="AM290" s="487"/>
      <c r="AN290" s="487"/>
      <c r="AP290" s="8">
        <v>24</v>
      </c>
      <c r="AQ290" s="86" t="str">
        <f>ﾊﾟﾜｰ!$L$1589</f>
        <v/>
      </c>
      <c r="AR290" s="86" t="str">
        <f>国ｽﾎﾟ!$L$1589</f>
        <v/>
      </c>
      <c r="AS290" s="86" t="str">
        <f>未来!$L$1589</f>
        <v/>
      </c>
    </row>
    <row r="291" spans="1:45">
      <c r="A291" s="1">
        <f t="shared" si="77"/>
        <v>0</v>
      </c>
      <c r="B291" s="265"/>
      <c r="C291" s="267"/>
      <c r="D291" s="167"/>
      <c r="E291" s="167"/>
      <c r="F291" s="270"/>
      <c r="G291" s="267"/>
      <c r="H291" s="267"/>
      <c r="I291" s="65" t="s">
        <v>173</v>
      </c>
      <c r="J291" s="72" t="str">
        <f>CONCATENATE(C290,I291)</f>
        <v>中ﾌﾞﾛ/国ｽﾎﾟ</v>
      </c>
      <c r="K291" s="488"/>
      <c r="L291" s="488"/>
      <c r="M291" s="488"/>
      <c r="N291" s="488"/>
      <c r="O291" s="488"/>
      <c r="P291" s="488"/>
      <c r="Q291" s="488"/>
      <c r="R291" s="488"/>
      <c r="S291" s="488"/>
      <c r="T291" s="488"/>
      <c r="U291" s="488"/>
      <c r="V291" s="488"/>
      <c r="W291" s="488"/>
      <c r="X291" s="488"/>
      <c r="Y291" s="488"/>
      <c r="Z291" s="488"/>
      <c r="AA291" s="488"/>
      <c r="AB291" s="488"/>
      <c r="AC291" s="488"/>
      <c r="AD291" s="488"/>
      <c r="AE291" s="488"/>
      <c r="AF291" s="488"/>
      <c r="AG291" s="488"/>
      <c r="AH291" s="488"/>
      <c r="AI291" s="488"/>
      <c r="AJ291" s="488"/>
      <c r="AK291" s="488"/>
      <c r="AL291" s="488"/>
      <c r="AM291" s="488"/>
      <c r="AN291" s="488"/>
      <c r="AP291" s="8">
        <v>25</v>
      </c>
      <c r="AQ291" s="86" t="str">
        <f>ﾊﾟﾜｰ!$L$1591</f>
        <v/>
      </c>
      <c r="AR291" s="86" t="str">
        <f>国ｽﾎﾟ!$L$1591</f>
        <v/>
      </c>
      <c r="AS291" s="86" t="str">
        <f>未来!$L$1591</f>
        <v/>
      </c>
    </row>
    <row r="292" spans="1:45">
      <c r="A292" s="1">
        <f t="shared" si="77"/>
        <v>0</v>
      </c>
      <c r="B292" s="266"/>
      <c r="C292" s="267"/>
      <c r="D292" s="167"/>
      <c r="E292" s="167"/>
      <c r="F292" s="270"/>
      <c r="G292" s="267"/>
      <c r="H292" s="267"/>
      <c r="I292" s="66" t="s">
        <v>174</v>
      </c>
      <c r="J292" s="73" t="str">
        <f>CONCATENATE(C290,I292)</f>
        <v>未来ｱｽﾘｰﾄ</v>
      </c>
      <c r="K292" s="490"/>
      <c r="L292" s="490"/>
      <c r="M292" s="490"/>
      <c r="N292" s="490"/>
      <c r="O292" s="490"/>
      <c r="P292" s="490"/>
      <c r="Q292" s="490"/>
      <c r="R292" s="490"/>
      <c r="S292" s="490"/>
      <c r="T292" s="490"/>
      <c r="U292" s="490"/>
      <c r="V292" s="490"/>
      <c r="W292" s="490"/>
      <c r="X292" s="490"/>
      <c r="Y292" s="490"/>
      <c r="Z292" s="490"/>
      <c r="AA292" s="490"/>
      <c r="AB292" s="490"/>
      <c r="AC292" s="490"/>
      <c r="AD292" s="490"/>
      <c r="AE292" s="490"/>
      <c r="AF292" s="490"/>
      <c r="AG292" s="490"/>
      <c r="AH292" s="490"/>
      <c r="AI292" s="490"/>
      <c r="AJ292" s="490"/>
      <c r="AK292" s="490"/>
      <c r="AL292" s="490"/>
      <c r="AM292" s="490"/>
      <c r="AN292" s="490"/>
      <c r="AP292" s="8">
        <v>26</v>
      </c>
      <c r="AQ292" s="86" t="str">
        <f>ﾊﾟﾜｰ!$L$1593</f>
        <v/>
      </c>
      <c r="AR292" s="86" t="str">
        <f>国ｽﾎﾟ!$L$1593</f>
        <v/>
      </c>
      <c r="AS292" s="86" t="str">
        <f>未来!$L$1593</f>
        <v/>
      </c>
    </row>
    <row r="293" spans="1:45">
      <c r="A293" s="1">
        <f t="shared" si="77"/>
        <v>0</v>
      </c>
      <c r="B293" s="264">
        <f t="shared" ref="B293" si="84">B290+1</f>
        <v>89</v>
      </c>
      <c r="C293" s="267"/>
      <c r="D293" s="167"/>
      <c r="E293" s="167"/>
      <c r="F293" s="270"/>
      <c r="G293" s="267"/>
      <c r="H293" s="267"/>
      <c r="I293" s="64" t="s">
        <v>172</v>
      </c>
      <c r="J293" s="71" t="str">
        <f>CONCATENATE(C293,I293)</f>
        <v>ﾊﾟﾜｰｱｯﾌﾟ</v>
      </c>
      <c r="K293" s="487"/>
      <c r="L293" s="487"/>
      <c r="M293" s="487"/>
      <c r="N293" s="487"/>
      <c r="O293" s="487"/>
      <c r="P293" s="487"/>
      <c r="Q293" s="487"/>
      <c r="R293" s="487"/>
      <c r="S293" s="487"/>
      <c r="T293" s="487"/>
      <c r="U293" s="487"/>
      <c r="V293" s="487"/>
      <c r="W293" s="487"/>
      <c r="X293" s="487"/>
      <c r="Y293" s="487"/>
      <c r="Z293" s="487"/>
      <c r="AA293" s="487"/>
      <c r="AB293" s="487"/>
      <c r="AC293" s="487"/>
      <c r="AD293" s="487"/>
      <c r="AE293" s="487"/>
      <c r="AF293" s="487"/>
      <c r="AG293" s="487"/>
      <c r="AH293" s="487"/>
      <c r="AI293" s="487"/>
      <c r="AJ293" s="487"/>
      <c r="AK293" s="487"/>
      <c r="AL293" s="487"/>
      <c r="AM293" s="487"/>
      <c r="AN293" s="487"/>
      <c r="AP293" s="8">
        <v>27</v>
      </c>
      <c r="AQ293" s="86" t="str">
        <f>ﾊﾟﾜｰ!$L$1595</f>
        <v/>
      </c>
      <c r="AR293" s="86" t="str">
        <f>国ｽﾎﾟ!$L$1595</f>
        <v/>
      </c>
      <c r="AS293" s="86" t="str">
        <f>未来!$L$1595</f>
        <v/>
      </c>
    </row>
    <row r="294" spans="1:45">
      <c r="A294" s="1">
        <f t="shared" si="77"/>
        <v>0</v>
      </c>
      <c r="B294" s="265"/>
      <c r="C294" s="267"/>
      <c r="D294" s="167"/>
      <c r="E294" s="167"/>
      <c r="F294" s="270"/>
      <c r="G294" s="267"/>
      <c r="H294" s="267"/>
      <c r="I294" s="65" t="s">
        <v>173</v>
      </c>
      <c r="J294" s="72" t="str">
        <f>CONCATENATE(C293,I294)</f>
        <v>中ﾌﾞﾛ/国ｽﾎﾟ</v>
      </c>
      <c r="K294" s="488"/>
      <c r="L294" s="488"/>
      <c r="M294" s="488"/>
      <c r="N294" s="488"/>
      <c r="O294" s="488"/>
      <c r="P294" s="488"/>
      <c r="Q294" s="488"/>
      <c r="R294" s="488"/>
      <c r="S294" s="488"/>
      <c r="T294" s="488"/>
      <c r="U294" s="488"/>
      <c r="V294" s="488"/>
      <c r="W294" s="488"/>
      <c r="X294" s="488"/>
      <c r="Y294" s="488"/>
      <c r="Z294" s="488"/>
      <c r="AA294" s="488"/>
      <c r="AB294" s="488"/>
      <c r="AC294" s="488"/>
      <c r="AD294" s="488"/>
      <c r="AE294" s="488"/>
      <c r="AF294" s="488"/>
      <c r="AG294" s="488"/>
      <c r="AH294" s="488"/>
      <c r="AI294" s="488"/>
      <c r="AJ294" s="488"/>
      <c r="AK294" s="488"/>
      <c r="AL294" s="488"/>
      <c r="AM294" s="488"/>
      <c r="AN294" s="488"/>
      <c r="AP294" s="8">
        <v>28</v>
      </c>
      <c r="AQ294" s="86" t="str">
        <f>ﾊﾟﾜｰ!$L$1597</f>
        <v/>
      </c>
      <c r="AR294" s="86" t="str">
        <f>国ｽﾎﾟ!$L$1597</f>
        <v/>
      </c>
      <c r="AS294" s="86" t="str">
        <f>未来!$L$1597</f>
        <v/>
      </c>
    </row>
    <row r="295" spans="1:45">
      <c r="A295" s="1">
        <f t="shared" si="77"/>
        <v>0</v>
      </c>
      <c r="B295" s="266"/>
      <c r="C295" s="267"/>
      <c r="D295" s="167"/>
      <c r="E295" s="167"/>
      <c r="F295" s="270"/>
      <c r="G295" s="267"/>
      <c r="H295" s="267"/>
      <c r="I295" s="66" t="s">
        <v>174</v>
      </c>
      <c r="J295" s="73" t="str">
        <f>CONCATENATE(C293,I295)</f>
        <v>未来ｱｽﾘｰﾄ</v>
      </c>
      <c r="K295" s="490"/>
      <c r="L295" s="490"/>
      <c r="M295" s="490"/>
      <c r="N295" s="490"/>
      <c r="O295" s="490"/>
      <c r="P295" s="490"/>
      <c r="Q295" s="490"/>
      <c r="R295" s="490"/>
      <c r="S295" s="490"/>
      <c r="T295" s="490"/>
      <c r="U295" s="490"/>
      <c r="V295" s="490"/>
      <c r="W295" s="490"/>
      <c r="X295" s="490"/>
      <c r="Y295" s="490"/>
      <c r="Z295" s="490"/>
      <c r="AA295" s="490"/>
      <c r="AB295" s="490"/>
      <c r="AC295" s="490"/>
      <c r="AD295" s="490"/>
      <c r="AE295" s="490"/>
      <c r="AF295" s="490"/>
      <c r="AG295" s="490"/>
      <c r="AH295" s="490"/>
      <c r="AI295" s="490"/>
      <c r="AJ295" s="490"/>
      <c r="AK295" s="490"/>
      <c r="AL295" s="490"/>
      <c r="AM295" s="490"/>
      <c r="AN295" s="490"/>
      <c r="AP295" s="8">
        <v>29</v>
      </c>
      <c r="AQ295" s="86" t="str">
        <f>ﾊﾟﾜｰ!$L$1599</f>
        <v/>
      </c>
      <c r="AR295" s="86" t="str">
        <f>国ｽﾎﾟ!$L$1599</f>
        <v/>
      </c>
      <c r="AS295" s="86" t="str">
        <f>未来!$L$1599</f>
        <v/>
      </c>
    </row>
    <row r="296" spans="1:45">
      <c r="A296" s="1">
        <f t="shared" si="77"/>
        <v>0</v>
      </c>
      <c r="B296" s="264">
        <f t="shared" ref="B296" si="85">B293+1</f>
        <v>90</v>
      </c>
      <c r="C296" s="267"/>
      <c r="D296" s="167"/>
      <c r="E296" s="167"/>
      <c r="F296" s="270"/>
      <c r="G296" s="267"/>
      <c r="H296" s="267"/>
      <c r="I296" s="64" t="s">
        <v>172</v>
      </c>
      <c r="J296" s="71" t="str">
        <f>CONCATENATE(C296,I296)</f>
        <v>ﾊﾟﾜｰｱｯﾌﾟ</v>
      </c>
      <c r="K296" s="487"/>
      <c r="L296" s="487"/>
      <c r="M296" s="487"/>
      <c r="N296" s="487"/>
      <c r="O296" s="487"/>
      <c r="P296" s="487"/>
      <c r="Q296" s="487"/>
      <c r="R296" s="487"/>
      <c r="S296" s="487"/>
      <c r="T296" s="487"/>
      <c r="U296" s="487"/>
      <c r="V296" s="487"/>
      <c r="W296" s="487"/>
      <c r="X296" s="487"/>
      <c r="Y296" s="487"/>
      <c r="Z296" s="487"/>
      <c r="AA296" s="487"/>
      <c r="AB296" s="487"/>
      <c r="AC296" s="487"/>
      <c r="AD296" s="487"/>
      <c r="AE296" s="487"/>
      <c r="AF296" s="487"/>
      <c r="AG296" s="487"/>
      <c r="AH296" s="487"/>
      <c r="AI296" s="487"/>
      <c r="AJ296" s="487"/>
      <c r="AK296" s="487"/>
      <c r="AL296" s="487"/>
      <c r="AM296" s="487"/>
      <c r="AN296" s="487"/>
      <c r="AP296" s="10">
        <v>30</v>
      </c>
      <c r="AQ296" s="87" t="str">
        <f>ﾊﾟﾜｰ!$L$1601</f>
        <v/>
      </c>
      <c r="AR296" s="87" t="str">
        <f>国ｽﾎﾟ!$L$1601</f>
        <v/>
      </c>
      <c r="AS296" s="87" t="str">
        <f>未来!$L$1601</f>
        <v/>
      </c>
    </row>
    <row r="297" spans="1:45">
      <c r="A297" s="1">
        <f t="shared" si="77"/>
        <v>0</v>
      </c>
      <c r="B297" s="265"/>
      <c r="C297" s="267"/>
      <c r="D297" s="167"/>
      <c r="E297" s="167"/>
      <c r="F297" s="270"/>
      <c r="G297" s="267"/>
      <c r="H297" s="267"/>
      <c r="I297" s="65" t="s">
        <v>173</v>
      </c>
      <c r="J297" s="72" t="str">
        <f>CONCATENATE(C296,I297)</f>
        <v>中ﾌﾞﾛ/国ｽﾎﾟ</v>
      </c>
      <c r="K297" s="488"/>
      <c r="L297" s="488"/>
      <c r="M297" s="488"/>
      <c r="N297" s="488"/>
      <c r="O297" s="488"/>
      <c r="P297" s="488"/>
      <c r="Q297" s="488"/>
      <c r="R297" s="488"/>
      <c r="S297" s="488"/>
      <c r="T297" s="488"/>
      <c r="U297" s="488"/>
      <c r="V297" s="488"/>
      <c r="W297" s="488"/>
      <c r="X297" s="488"/>
      <c r="Y297" s="488"/>
      <c r="Z297" s="488"/>
      <c r="AA297" s="488"/>
      <c r="AB297" s="488"/>
      <c r="AC297" s="488"/>
      <c r="AD297" s="488"/>
      <c r="AE297" s="488"/>
      <c r="AF297" s="488"/>
      <c r="AG297" s="488"/>
      <c r="AH297" s="488"/>
      <c r="AI297" s="488"/>
      <c r="AJ297" s="488"/>
      <c r="AK297" s="488"/>
      <c r="AL297" s="488"/>
      <c r="AM297" s="488"/>
      <c r="AN297" s="488"/>
    </row>
    <row r="298" spans="1:45">
      <c r="A298" s="1">
        <f t="shared" si="77"/>
        <v>0</v>
      </c>
      <c r="B298" s="266"/>
      <c r="C298" s="267"/>
      <c r="D298" s="167"/>
      <c r="E298" s="167"/>
      <c r="F298" s="270"/>
      <c r="G298" s="267"/>
      <c r="H298" s="267"/>
      <c r="I298" s="66" t="s">
        <v>174</v>
      </c>
      <c r="J298" s="73" t="str">
        <f>CONCATENATE(C296,I298)</f>
        <v>未来ｱｽﾘｰﾄ</v>
      </c>
      <c r="K298" s="490"/>
      <c r="L298" s="490"/>
      <c r="M298" s="490"/>
      <c r="N298" s="490"/>
      <c r="O298" s="490"/>
      <c r="P298" s="490"/>
      <c r="Q298" s="490"/>
      <c r="R298" s="490"/>
      <c r="S298" s="490"/>
      <c r="T298" s="490"/>
      <c r="U298" s="490"/>
      <c r="V298" s="490"/>
      <c r="W298" s="490"/>
      <c r="X298" s="490"/>
      <c r="Y298" s="490"/>
      <c r="Z298" s="490"/>
      <c r="AA298" s="490"/>
      <c r="AB298" s="490"/>
      <c r="AC298" s="490"/>
      <c r="AD298" s="490"/>
      <c r="AE298" s="490"/>
      <c r="AF298" s="490"/>
      <c r="AG298" s="490"/>
      <c r="AH298" s="490"/>
      <c r="AI298" s="490"/>
      <c r="AJ298" s="490"/>
      <c r="AK298" s="490"/>
      <c r="AL298" s="490"/>
      <c r="AM298" s="490"/>
      <c r="AN298" s="490"/>
    </row>
    <row r="299" spans="1:45">
      <c r="A299" s="1">
        <f>A300</f>
        <v>0</v>
      </c>
      <c r="B299" s="273" t="s">
        <v>175</v>
      </c>
      <c r="C299" s="273"/>
      <c r="D299" s="273"/>
      <c r="K299" s="274"/>
      <c r="L299" s="274"/>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P299" s="3" t="s">
        <v>191</v>
      </c>
      <c r="AQ299" s="3" t="s">
        <v>172</v>
      </c>
      <c r="AR299" s="3" t="s">
        <v>173</v>
      </c>
      <c r="AS299" s="3" t="s">
        <v>174</v>
      </c>
    </row>
    <row r="300" spans="1:45" ht="14.4" customHeight="1">
      <c r="A300" s="1">
        <f>A301</f>
        <v>0</v>
      </c>
      <c r="B300" s="156" t="s">
        <v>166</v>
      </c>
      <c r="C300" s="156" t="s">
        <v>58</v>
      </c>
      <c r="D300" s="156" t="s">
        <v>176</v>
      </c>
      <c r="E300" s="271" t="s">
        <v>170</v>
      </c>
      <c r="F300" s="156" t="s">
        <v>168</v>
      </c>
      <c r="G300" s="272" t="s">
        <v>188</v>
      </c>
      <c r="H300" s="271" t="s">
        <v>190</v>
      </c>
      <c r="I300" s="156" t="s">
        <v>171</v>
      </c>
      <c r="J300" s="275" t="s">
        <v>187</v>
      </c>
      <c r="K300" s="156" t="s">
        <v>213</v>
      </c>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P300" s="6">
        <v>1</v>
      </c>
      <c r="AQ300" s="85" t="str">
        <f>ﾊﾟﾜｰ!$L$1543</f>
        <v/>
      </c>
      <c r="AR300" s="85" t="str">
        <f>国ｽﾎﾟ!$L$1543</f>
        <v/>
      </c>
      <c r="AS300" s="85" t="str">
        <f>未来!$L$1543</f>
        <v/>
      </c>
    </row>
    <row r="301" spans="1:45">
      <c r="A301" s="1">
        <f>A302</f>
        <v>0</v>
      </c>
      <c r="B301" s="156"/>
      <c r="C301" s="156"/>
      <c r="D301" s="156"/>
      <c r="E301" s="156"/>
      <c r="F301" s="156"/>
      <c r="G301" s="272"/>
      <c r="H301" s="156"/>
      <c r="I301" s="156"/>
      <c r="J301" s="276"/>
      <c r="K301" s="39">
        <v>1</v>
      </c>
      <c r="L301" s="39">
        <v>2</v>
      </c>
      <c r="M301" s="39">
        <v>3</v>
      </c>
      <c r="N301" s="39">
        <v>4</v>
      </c>
      <c r="O301" s="39">
        <v>5</v>
      </c>
      <c r="P301" s="39">
        <v>6</v>
      </c>
      <c r="Q301" s="39">
        <v>7</v>
      </c>
      <c r="R301" s="39">
        <v>8</v>
      </c>
      <c r="S301" s="39">
        <v>9</v>
      </c>
      <c r="T301" s="39">
        <v>10</v>
      </c>
      <c r="U301" s="39">
        <v>11</v>
      </c>
      <c r="V301" s="39">
        <v>12</v>
      </c>
      <c r="W301" s="39">
        <v>13</v>
      </c>
      <c r="X301" s="39">
        <v>14</v>
      </c>
      <c r="Y301" s="39">
        <v>15</v>
      </c>
      <c r="Z301" s="39">
        <v>16</v>
      </c>
      <c r="AA301" s="39">
        <v>17</v>
      </c>
      <c r="AB301" s="39">
        <v>18</v>
      </c>
      <c r="AC301" s="39">
        <v>19</v>
      </c>
      <c r="AD301" s="39">
        <v>20</v>
      </c>
      <c r="AE301" s="39">
        <v>21</v>
      </c>
      <c r="AF301" s="39">
        <v>22</v>
      </c>
      <c r="AG301" s="39">
        <v>23</v>
      </c>
      <c r="AH301" s="39">
        <v>24</v>
      </c>
      <c r="AI301" s="39">
        <v>25</v>
      </c>
      <c r="AJ301" s="39">
        <v>26</v>
      </c>
      <c r="AK301" s="39">
        <v>27</v>
      </c>
      <c r="AL301" s="39">
        <v>28</v>
      </c>
      <c r="AM301" s="39">
        <v>29</v>
      </c>
      <c r="AN301" s="39">
        <v>30</v>
      </c>
      <c r="AP301" s="8">
        <v>2</v>
      </c>
      <c r="AQ301" s="86" t="str">
        <f>ﾊﾟﾜｰ!$L$1545</f>
        <v/>
      </c>
      <c r="AR301" s="86" t="str">
        <f>国ｽﾎﾟ!$L$1545</f>
        <v/>
      </c>
      <c r="AS301" s="86" t="str">
        <f>未来!$L$1545</f>
        <v/>
      </c>
    </row>
    <row r="302" spans="1:45">
      <c r="A302" s="1">
        <f>IF(D302="",0,1)</f>
        <v>0</v>
      </c>
      <c r="B302" s="264">
        <f t="shared" ref="B302" si="86">B296+1</f>
        <v>91</v>
      </c>
      <c r="C302" s="267"/>
      <c r="D302" s="167"/>
      <c r="E302" s="167"/>
      <c r="F302" s="270"/>
      <c r="G302" s="267"/>
      <c r="H302" s="267"/>
      <c r="I302" s="64" t="s">
        <v>172</v>
      </c>
      <c r="J302" s="71" t="str">
        <f>CONCATENATE(C302,I302)</f>
        <v>ﾊﾟﾜｰｱｯﾌﾟ</v>
      </c>
      <c r="K302" s="487"/>
      <c r="L302" s="487"/>
      <c r="M302" s="487"/>
      <c r="N302" s="487"/>
      <c r="O302" s="487"/>
      <c r="P302" s="487"/>
      <c r="Q302" s="487"/>
      <c r="R302" s="487"/>
      <c r="S302" s="487"/>
      <c r="T302" s="487"/>
      <c r="U302" s="487"/>
      <c r="V302" s="487"/>
      <c r="W302" s="487"/>
      <c r="X302" s="487"/>
      <c r="Y302" s="487"/>
      <c r="Z302" s="487"/>
      <c r="AA302" s="487"/>
      <c r="AB302" s="487"/>
      <c r="AC302" s="487"/>
      <c r="AD302" s="487"/>
      <c r="AE302" s="487"/>
      <c r="AF302" s="487"/>
      <c r="AG302" s="487"/>
      <c r="AH302" s="487"/>
      <c r="AI302" s="487"/>
      <c r="AJ302" s="487"/>
      <c r="AK302" s="487"/>
      <c r="AL302" s="487"/>
      <c r="AM302" s="487"/>
      <c r="AN302" s="487"/>
      <c r="AP302" s="8">
        <v>3</v>
      </c>
      <c r="AQ302" s="86" t="str">
        <f>ﾊﾟﾜｰ!$L$1547</f>
        <v/>
      </c>
      <c r="AR302" s="86" t="str">
        <f>国ｽﾎﾟ!$L$1547</f>
        <v/>
      </c>
      <c r="AS302" s="86" t="str">
        <f>未来!$L$1547</f>
        <v/>
      </c>
    </row>
    <row r="303" spans="1:45">
      <c r="A303" s="1">
        <f>A302</f>
        <v>0</v>
      </c>
      <c r="B303" s="265"/>
      <c r="C303" s="267"/>
      <c r="D303" s="167"/>
      <c r="E303" s="167"/>
      <c r="F303" s="270"/>
      <c r="G303" s="267"/>
      <c r="H303" s="267"/>
      <c r="I303" s="65" t="s">
        <v>173</v>
      </c>
      <c r="J303" s="72" t="str">
        <f>CONCATENATE(C302,I303)</f>
        <v>中ﾌﾞﾛ/国ｽﾎﾟ</v>
      </c>
      <c r="K303" s="488"/>
      <c r="L303" s="488"/>
      <c r="M303" s="488"/>
      <c r="N303" s="488"/>
      <c r="O303" s="488"/>
      <c r="P303" s="488"/>
      <c r="Q303" s="488"/>
      <c r="R303" s="488"/>
      <c r="S303" s="488"/>
      <c r="T303" s="488"/>
      <c r="U303" s="488"/>
      <c r="V303" s="488"/>
      <c r="W303" s="488"/>
      <c r="X303" s="488"/>
      <c r="Y303" s="488"/>
      <c r="Z303" s="488"/>
      <c r="AA303" s="488"/>
      <c r="AB303" s="488"/>
      <c r="AC303" s="488"/>
      <c r="AD303" s="488"/>
      <c r="AE303" s="488"/>
      <c r="AF303" s="488"/>
      <c r="AG303" s="488"/>
      <c r="AH303" s="488"/>
      <c r="AI303" s="488"/>
      <c r="AJ303" s="488"/>
      <c r="AK303" s="488"/>
      <c r="AL303" s="488"/>
      <c r="AM303" s="488"/>
      <c r="AN303" s="488"/>
      <c r="AP303" s="8">
        <v>4</v>
      </c>
      <c r="AQ303" s="86" t="str">
        <f>ﾊﾟﾜｰ!$L$1549</f>
        <v/>
      </c>
      <c r="AR303" s="86" t="str">
        <f>国ｽﾎﾟ!$L$1549</f>
        <v/>
      </c>
      <c r="AS303" s="86" t="str">
        <f>未来!$L$1549</f>
        <v/>
      </c>
    </row>
    <row r="304" spans="1:45">
      <c r="A304" s="1">
        <f t="shared" ref="A304:A331" si="87">A303</f>
        <v>0</v>
      </c>
      <c r="B304" s="266"/>
      <c r="C304" s="267"/>
      <c r="D304" s="167"/>
      <c r="E304" s="167"/>
      <c r="F304" s="270"/>
      <c r="G304" s="267"/>
      <c r="H304" s="267"/>
      <c r="I304" s="66" t="s">
        <v>174</v>
      </c>
      <c r="J304" s="73" t="str">
        <f>CONCATENATE(C302,I304)</f>
        <v>未来ｱｽﾘｰﾄ</v>
      </c>
      <c r="K304" s="490"/>
      <c r="L304" s="490"/>
      <c r="M304" s="490"/>
      <c r="N304" s="490"/>
      <c r="O304" s="490"/>
      <c r="P304" s="490"/>
      <c r="Q304" s="490"/>
      <c r="R304" s="490"/>
      <c r="S304" s="490"/>
      <c r="T304" s="490"/>
      <c r="U304" s="490"/>
      <c r="V304" s="490"/>
      <c r="W304" s="490"/>
      <c r="X304" s="490"/>
      <c r="Y304" s="490"/>
      <c r="Z304" s="490"/>
      <c r="AA304" s="490"/>
      <c r="AB304" s="490"/>
      <c r="AC304" s="490"/>
      <c r="AD304" s="490"/>
      <c r="AE304" s="490"/>
      <c r="AF304" s="490"/>
      <c r="AG304" s="490"/>
      <c r="AH304" s="490"/>
      <c r="AI304" s="490"/>
      <c r="AJ304" s="490"/>
      <c r="AK304" s="490"/>
      <c r="AL304" s="490"/>
      <c r="AM304" s="490"/>
      <c r="AN304" s="490"/>
      <c r="AP304" s="8">
        <v>5</v>
      </c>
      <c r="AQ304" s="86" t="str">
        <f>ﾊﾟﾜｰ!$L$1551</f>
        <v/>
      </c>
      <c r="AR304" s="86" t="str">
        <f>国ｽﾎﾟ!$L$1551</f>
        <v/>
      </c>
      <c r="AS304" s="86" t="str">
        <f>未来!$L$1551</f>
        <v/>
      </c>
    </row>
    <row r="305" spans="1:45">
      <c r="A305" s="1">
        <f t="shared" si="87"/>
        <v>0</v>
      </c>
      <c r="B305" s="264">
        <f t="shared" ref="B305" si="88">B302+1</f>
        <v>92</v>
      </c>
      <c r="C305" s="267"/>
      <c r="D305" s="167"/>
      <c r="E305" s="167"/>
      <c r="F305" s="270"/>
      <c r="G305" s="267"/>
      <c r="H305" s="267"/>
      <c r="I305" s="64" t="s">
        <v>172</v>
      </c>
      <c r="J305" s="71" t="str">
        <f>CONCATENATE(C305,I305)</f>
        <v>ﾊﾟﾜｰｱｯﾌﾟ</v>
      </c>
      <c r="K305" s="487"/>
      <c r="L305" s="487"/>
      <c r="M305" s="487"/>
      <c r="N305" s="487"/>
      <c r="O305" s="487"/>
      <c r="P305" s="487"/>
      <c r="Q305" s="487"/>
      <c r="R305" s="487"/>
      <c r="S305" s="487"/>
      <c r="T305" s="487"/>
      <c r="U305" s="487"/>
      <c r="V305" s="487"/>
      <c r="W305" s="487"/>
      <c r="X305" s="487"/>
      <c r="Y305" s="487"/>
      <c r="Z305" s="487"/>
      <c r="AA305" s="487"/>
      <c r="AB305" s="487"/>
      <c r="AC305" s="487"/>
      <c r="AD305" s="487"/>
      <c r="AE305" s="487"/>
      <c r="AF305" s="487"/>
      <c r="AG305" s="487"/>
      <c r="AH305" s="487"/>
      <c r="AI305" s="487"/>
      <c r="AJ305" s="487"/>
      <c r="AK305" s="487"/>
      <c r="AL305" s="487"/>
      <c r="AM305" s="487"/>
      <c r="AN305" s="487"/>
      <c r="AP305" s="8">
        <v>6</v>
      </c>
      <c r="AQ305" s="86" t="str">
        <f>ﾊﾟﾜｰ!$L$1553</f>
        <v/>
      </c>
      <c r="AR305" s="86" t="str">
        <f>国ｽﾎﾟ!$L$1553</f>
        <v/>
      </c>
      <c r="AS305" s="86" t="str">
        <f>未来!$L$1553</f>
        <v/>
      </c>
    </row>
    <row r="306" spans="1:45">
      <c r="A306" s="1">
        <f t="shared" si="87"/>
        <v>0</v>
      </c>
      <c r="B306" s="265"/>
      <c r="C306" s="267"/>
      <c r="D306" s="167"/>
      <c r="E306" s="167"/>
      <c r="F306" s="270"/>
      <c r="G306" s="267"/>
      <c r="H306" s="267"/>
      <c r="I306" s="65" t="s">
        <v>173</v>
      </c>
      <c r="J306" s="72" t="str">
        <f>CONCATENATE(C305,I306)</f>
        <v>中ﾌﾞﾛ/国ｽﾎﾟ</v>
      </c>
      <c r="K306" s="488"/>
      <c r="L306" s="488"/>
      <c r="M306" s="488"/>
      <c r="N306" s="488"/>
      <c r="O306" s="488"/>
      <c r="P306" s="488"/>
      <c r="Q306" s="488"/>
      <c r="R306" s="488"/>
      <c r="S306" s="488"/>
      <c r="T306" s="488"/>
      <c r="U306" s="488"/>
      <c r="V306" s="488"/>
      <c r="W306" s="488"/>
      <c r="X306" s="488"/>
      <c r="Y306" s="488"/>
      <c r="Z306" s="488"/>
      <c r="AA306" s="488"/>
      <c r="AB306" s="488"/>
      <c r="AC306" s="488"/>
      <c r="AD306" s="488"/>
      <c r="AE306" s="488"/>
      <c r="AF306" s="488"/>
      <c r="AG306" s="488"/>
      <c r="AH306" s="488"/>
      <c r="AI306" s="488"/>
      <c r="AJ306" s="488"/>
      <c r="AK306" s="488"/>
      <c r="AL306" s="488"/>
      <c r="AM306" s="488"/>
      <c r="AN306" s="488"/>
      <c r="AP306" s="8">
        <v>7</v>
      </c>
      <c r="AQ306" s="86" t="str">
        <f>ﾊﾟﾜｰ!$L$1555</f>
        <v/>
      </c>
      <c r="AR306" s="86" t="str">
        <f>国ｽﾎﾟ!$L$1555</f>
        <v/>
      </c>
      <c r="AS306" s="86" t="str">
        <f>未来!$L$1555</f>
        <v/>
      </c>
    </row>
    <row r="307" spans="1:45">
      <c r="A307" s="1">
        <f t="shared" si="87"/>
        <v>0</v>
      </c>
      <c r="B307" s="266"/>
      <c r="C307" s="267"/>
      <c r="D307" s="167"/>
      <c r="E307" s="167"/>
      <c r="F307" s="270"/>
      <c r="G307" s="267"/>
      <c r="H307" s="267"/>
      <c r="I307" s="66" t="s">
        <v>174</v>
      </c>
      <c r="J307" s="73" t="str">
        <f>CONCATENATE(C305,I307)</f>
        <v>未来ｱｽﾘｰﾄ</v>
      </c>
      <c r="K307" s="490"/>
      <c r="L307" s="490"/>
      <c r="M307" s="490"/>
      <c r="N307" s="490"/>
      <c r="O307" s="490"/>
      <c r="P307" s="490"/>
      <c r="Q307" s="490"/>
      <c r="R307" s="490"/>
      <c r="S307" s="490"/>
      <c r="T307" s="490"/>
      <c r="U307" s="490"/>
      <c r="V307" s="490"/>
      <c r="W307" s="490"/>
      <c r="X307" s="490"/>
      <c r="Y307" s="490"/>
      <c r="Z307" s="490"/>
      <c r="AA307" s="490"/>
      <c r="AB307" s="490"/>
      <c r="AC307" s="490"/>
      <c r="AD307" s="490"/>
      <c r="AE307" s="490"/>
      <c r="AF307" s="490"/>
      <c r="AG307" s="490"/>
      <c r="AH307" s="490"/>
      <c r="AI307" s="490"/>
      <c r="AJ307" s="490"/>
      <c r="AK307" s="490"/>
      <c r="AL307" s="490"/>
      <c r="AM307" s="490"/>
      <c r="AN307" s="490"/>
      <c r="AP307" s="8">
        <v>8</v>
      </c>
      <c r="AQ307" s="86" t="str">
        <f>ﾊﾟﾜｰ!$L$1557</f>
        <v/>
      </c>
      <c r="AR307" s="86" t="str">
        <f>国ｽﾎﾟ!$L$1557</f>
        <v/>
      </c>
      <c r="AS307" s="86" t="str">
        <f>未来!$L$1557</f>
        <v/>
      </c>
    </row>
    <row r="308" spans="1:45">
      <c r="A308" s="1">
        <f t="shared" si="87"/>
        <v>0</v>
      </c>
      <c r="B308" s="264">
        <f t="shared" ref="B308" si="89">B305+1</f>
        <v>93</v>
      </c>
      <c r="C308" s="267"/>
      <c r="D308" s="167"/>
      <c r="E308" s="167"/>
      <c r="F308" s="270"/>
      <c r="G308" s="267"/>
      <c r="H308" s="267"/>
      <c r="I308" s="64" t="s">
        <v>172</v>
      </c>
      <c r="J308" s="71" t="str">
        <f>CONCATENATE(C308,I308)</f>
        <v>ﾊﾟﾜｰｱｯﾌﾟ</v>
      </c>
      <c r="K308" s="487"/>
      <c r="L308" s="487"/>
      <c r="M308" s="487"/>
      <c r="N308" s="487"/>
      <c r="O308" s="487"/>
      <c r="P308" s="487"/>
      <c r="Q308" s="487"/>
      <c r="R308" s="487"/>
      <c r="S308" s="487"/>
      <c r="T308" s="487"/>
      <c r="U308" s="487"/>
      <c r="V308" s="487"/>
      <c r="W308" s="487"/>
      <c r="X308" s="487"/>
      <c r="Y308" s="487"/>
      <c r="Z308" s="487"/>
      <c r="AA308" s="487"/>
      <c r="AB308" s="487"/>
      <c r="AC308" s="487"/>
      <c r="AD308" s="487"/>
      <c r="AE308" s="487"/>
      <c r="AF308" s="487"/>
      <c r="AG308" s="487"/>
      <c r="AH308" s="487"/>
      <c r="AI308" s="487"/>
      <c r="AJ308" s="487"/>
      <c r="AK308" s="487"/>
      <c r="AL308" s="487"/>
      <c r="AM308" s="487"/>
      <c r="AN308" s="487"/>
      <c r="AP308" s="8">
        <v>9</v>
      </c>
      <c r="AQ308" s="86" t="str">
        <f>ﾊﾟﾜｰ!$L$1559</f>
        <v/>
      </c>
      <c r="AR308" s="86" t="str">
        <f>国ｽﾎﾟ!$L$1559</f>
        <v/>
      </c>
      <c r="AS308" s="86" t="str">
        <f>未来!$L$1559</f>
        <v/>
      </c>
    </row>
    <row r="309" spans="1:45">
      <c r="A309" s="1">
        <f t="shared" si="87"/>
        <v>0</v>
      </c>
      <c r="B309" s="265"/>
      <c r="C309" s="267"/>
      <c r="D309" s="167"/>
      <c r="E309" s="167"/>
      <c r="F309" s="270"/>
      <c r="G309" s="267"/>
      <c r="H309" s="267"/>
      <c r="I309" s="65" t="s">
        <v>173</v>
      </c>
      <c r="J309" s="72" t="str">
        <f>CONCATENATE(C308,I309)</f>
        <v>中ﾌﾞﾛ/国ｽﾎﾟ</v>
      </c>
      <c r="K309" s="488"/>
      <c r="L309" s="488"/>
      <c r="M309" s="488"/>
      <c r="N309" s="488"/>
      <c r="O309" s="488"/>
      <c r="P309" s="488"/>
      <c r="Q309" s="488"/>
      <c r="R309" s="488"/>
      <c r="S309" s="488"/>
      <c r="T309" s="488"/>
      <c r="U309" s="488"/>
      <c r="V309" s="488"/>
      <c r="W309" s="488"/>
      <c r="X309" s="488"/>
      <c r="Y309" s="488"/>
      <c r="Z309" s="488"/>
      <c r="AA309" s="488"/>
      <c r="AB309" s="488"/>
      <c r="AC309" s="488"/>
      <c r="AD309" s="488"/>
      <c r="AE309" s="488"/>
      <c r="AF309" s="488"/>
      <c r="AG309" s="488"/>
      <c r="AH309" s="488"/>
      <c r="AI309" s="488"/>
      <c r="AJ309" s="488"/>
      <c r="AK309" s="488"/>
      <c r="AL309" s="488"/>
      <c r="AM309" s="488"/>
      <c r="AN309" s="488"/>
      <c r="AP309" s="8">
        <v>10</v>
      </c>
      <c r="AQ309" s="86" t="str">
        <f>ﾊﾟﾜｰ!$L$1561</f>
        <v/>
      </c>
      <c r="AR309" s="86" t="str">
        <f>国ｽﾎﾟ!$L$1561</f>
        <v/>
      </c>
      <c r="AS309" s="86" t="str">
        <f>未来!$L$1561</f>
        <v/>
      </c>
    </row>
    <row r="310" spans="1:45">
      <c r="A310" s="1">
        <f t="shared" si="87"/>
        <v>0</v>
      </c>
      <c r="B310" s="266"/>
      <c r="C310" s="267"/>
      <c r="D310" s="167"/>
      <c r="E310" s="167"/>
      <c r="F310" s="270"/>
      <c r="G310" s="267"/>
      <c r="H310" s="267"/>
      <c r="I310" s="66" t="s">
        <v>174</v>
      </c>
      <c r="J310" s="73" t="str">
        <f>CONCATENATE(C308,I310)</f>
        <v>未来ｱｽﾘｰﾄ</v>
      </c>
      <c r="K310" s="490"/>
      <c r="L310" s="490"/>
      <c r="M310" s="490"/>
      <c r="N310" s="490"/>
      <c r="O310" s="490"/>
      <c r="P310" s="490"/>
      <c r="Q310" s="490"/>
      <c r="R310" s="490"/>
      <c r="S310" s="490"/>
      <c r="T310" s="490"/>
      <c r="U310" s="490"/>
      <c r="V310" s="490"/>
      <c r="W310" s="490"/>
      <c r="X310" s="490"/>
      <c r="Y310" s="490"/>
      <c r="Z310" s="490"/>
      <c r="AA310" s="490"/>
      <c r="AB310" s="490"/>
      <c r="AC310" s="490"/>
      <c r="AD310" s="490"/>
      <c r="AE310" s="490"/>
      <c r="AF310" s="490"/>
      <c r="AG310" s="490"/>
      <c r="AH310" s="490"/>
      <c r="AI310" s="490"/>
      <c r="AJ310" s="490"/>
      <c r="AK310" s="490"/>
      <c r="AL310" s="490"/>
      <c r="AM310" s="490"/>
      <c r="AN310" s="490"/>
      <c r="AP310" s="8">
        <v>11</v>
      </c>
      <c r="AQ310" s="86" t="str">
        <f>ﾊﾟﾜｰ!$L$1563</f>
        <v/>
      </c>
      <c r="AR310" s="86" t="str">
        <f>国ｽﾎﾟ!$L$1563</f>
        <v/>
      </c>
      <c r="AS310" s="86" t="str">
        <f>未来!$L$1563</f>
        <v/>
      </c>
    </row>
    <row r="311" spans="1:45">
      <c r="A311" s="1">
        <f t="shared" si="87"/>
        <v>0</v>
      </c>
      <c r="B311" s="264">
        <f>B308+1</f>
        <v>94</v>
      </c>
      <c r="C311" s="267"/>
      <c r="D311" s="167"/>
      <c r="E311" s="167"/>
      <c r="F311" s="270"/>
      <c r="G311" s="267"/>
      <c r="H311" s="267"/>
      <c r="I311" s="64" t="s">
        <v>172</v>
      </c>
      <c r="J311" s="71" t="str">
        <f>CONCATENATE(C311,I311)</f>
        <v>ﾊﾟﾜｰｱｯﾌﾟ</v>
      </c>
      <c r="K311" s="487"/>
      <c r="L311" s="487"/>
      <c r="M311" s="487"/>
      <c r="N311" s="487"/>
      <c r="O311" s="487"/>
      <c r="P311" s="487"/>
      <c r="Q311" s="487"/>
      <c r="R311" s="487"/>
      <c r="S311" s="487"/>
      <c r="T311" s="487"/>
      <c r="U311" s="487"/>
      <c r="V311" s="487"/>
      <c r="W311" s="487"/>
      <c r="X311" s="487"/>
      <c r="Y311" s="487"/>
      <c r="Z311" s="487"/>
      <c r="AA311" s="487"/>
      <c r="AB311" s="487"/>
      <c r="AC311" s="487"/>
      <c r="AD311" s="487"/>
      <c r="AE311" s="487"/>
      <c r="AF311" s="487"/>
      <c r="AG311" s="487"/>
      <c r="AH311" s="487"/>
      <c r="AI311" s="487"/>
      <c r="AJ311" s="487"/>
      <c r="AK311" s="487"/>
      <c r="AL311" s="487"/>
      <c r="AM311" s="487"/>
      <c r="AN311" s="487"/>
      <c r="AP311" s="8">
        <v>12</v>
      </c>
      <c r="AQ311" s="86" t="str">
        <f>ﾊﾟﾜｰ!$L$1565</f>
        <v/>
      </c>
      <c r="AR311" s="86" t="str">
        <f>国ｽﾎﾟ!$L$1565</f>
        <v/>
      </c>
      <c r="AS311" s="86" t="str">
        <f>未来!$L$1565</f>
        <v/>
      </c>
    </row>
    <row r="312" spans="1:45">
      <c r="A312" s="1">
        <f t="shared" si="87"/>
        <v>0</v>
      </c>
      <c r="B312" s="265"/>
      <c r="C312" s="267"/>
      <c r="D312" s="167"/>
      <c r="E312" s="167"/>
      <c r="F312" s="270"/>
      <c r="G312" s="267"/>
      <c r="H312" s="267"/>
      <c r="I312" s="65" t="s">
        <v>173</v>
      </c>
      <c r="J312" s="72" t="str">
        <f>CONCATENATE(C311,I312)</f>
        <v>中ﾌﾞﾛ/国ｽﾎﾟ</v>
      </c>
      <c r="K312" s="488"/>
      <c r="L312" s="488"/>
      <c r="M312" s="488"/>
      <c r="N312" s="488"/>
      <c r="O312" s="488"/>
      <c r="P312" s="488"/>
      <c r="Q312" s="488"/>
      <c r="R312" s="488"/>
      <c r="S312" s="488"/>
      <c r="T312" s="488"/>
      <c r="U312" s="488"/>
      <c r="V312" s="488"/>
      <c r="W312" s="488"/>
      <c r="X312" s="488"/>
      <c r="Y312" s="488"/>
      <c r="Z312" s="488"/>
      <c r="AA312" s="488"/>
      <c r="AB312" s="488"/>
      <c r="AC312" s="488"/>
      <c r="AD312" s="488"/>
      <c r="AE312" s="488"/>
      <c r="AF312" s="488"/>
      <c r="AG312" s="488"/>
      <c r="AH312" s="488"/>
      <c r="AI312" s="488"/>
      <c r="AJ312" s="488"/>
      <c r="AK312" s="488"/>
      <c r="AL312" s="488"/>
      <c r="AM312" s="488"/>
      <c r="AN312" s="488"/>
      <c r="AP312" s="8">
        <v>13</v>
      </c>
      <c r="AQ312" s="86" t="str">
        <f>ﾊﾟﾜｰ!$L$1567</f>
        <v/>
      </c>
      <c r="AR312" s="86" t="str">
        <f>国ｽﾎﾟ!$L$1567</f>
        <v/>
      </c>
      <c r="AS312" s="86" t="str">
        <f>未来!$L$1567</f>
        <v/>
      </c>
    </row>
    <row r="313" spans="1:45">
      <c r="A313" s="1">
        <f t="shared" si="87"/>
        <v>0</v>
      </c>
      <c r="B313" s="266"/>
      <c r="C313" s="267"/>
      <c r="D313" s="167"/>
      <c r="E313" s="167"/>
      <c r="F313" s="270"/>
      <c r="G313" s="267"/>
      <c r="H313" s="267"/>
      <c r="I313" s="66" t="s">
        <v>174</v>
      </c>
      <c r="J313" s="73" t="str">
        <f>CONCATENATE(C311,I313)</f>
        <v>未来ｱｽﾘｰﾄ</v>
      </c>
      <c r="K313" s="490"/>
      <c r="L313" s="490"/>
      <c r="M313" s="490"/>
      <c r="N313" s="490"/>
      <c r="O313" s="490"/>
      <c r="P313" s="490"/>
      <c r="Q313" s="490"/>
      <c r="R313" s="490"/>
      <c r="S313" s="490"/>
      <c r="T313" s="490"/>
      <c r="U313" s="490"/>
      <c r="V313" s="490"/>
      <c r="W313" s="490"/>
      <c r="X313" s="490"/>
      <c r="Y313" s="490"/>
      <c r="Z313" s="490"/>
      <c r="AA313" s="490"/>
      <c r="AB313" s="490"/>
      <c r="AC313" s="490"/>
      <c r="AD313" s="490"/>
      <c r="AE313" s="490"/>
      <c r="AF313" s="490"/>
      <c r="AG313" s="490"/>
      <c r="AH313" s="490"/>
      <c r="AI313" s="490"/>
      <c r="AJ313" s="490"/>
      <c r="AK313" s="490"/>
      <c r="AL313" s="490"/>
      <c r="AM313" s="490"/>
      <c r="AN313" s="490"/>
      <c r="AP313" s="8">
        <v>14</v>
      </c>
      <c r="AQ313" s="86" t="str">
        <f>ﾊﾟﾜｰ!$L$1569</f>
        <v/>
      </c>
      <c r="AR313" s="86" t="str">
        <f>国ｽﾎﾟ!$L$1569</f>
        <v/>
      </c>
      <c r="AS313" s="86" t="str">
        <f>未来!$L$1569</f>
        <v/>
      </c>
    </row>
    <row r="314" spans="1:45">
      <c r="A314" s="1">
        <f t="shared" si="87"/>
        <v>0</v>
      </c>
      <c r="B314" s="264">
        <f t="shared" ref="B314" si="90">B311+1</f>
        <v>95</v>
      </c>
      <c r="C314" s="267"/>
      <c r="D314" s="167"/>
      <c r="E314" s="167"/>
      <c r="F314" s="270"/>
      <c r="G314" s="267"/>
      <c r="H314" s="267"/>
      <c r="I314" s="64" t="s">
        <v>172</v>
      </c>
      <c r="J314" s="71" t="str">
        <f>CONCATENATE(C314,I314)</f>
        <v>ﾊﾟﾜｰｱｯﾌﾟ</v>
      </c>
      <c r="K314" s="487"/>
      <c r="L314" s="487"/>
      <c r="M314" s="487"/>
      <c r="N314" s="487"/>
      <c r="O314" s="487"/>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7"/>
      <c r="AK314" s="487"/>
      <c r="AL314" s="487"/>
      <c r="AM314" s="487"/>
      <c r="AN314" s="487"/>
      <c r="AP314" s="8">
        <v>15</v>
      </c>
      <c r="AQ314" s="86" t="str">
        <f>ﾊﾟﾜｰ!$L$1571</f>
        <v/>
      </c>
      <c r="AR314" s="86" t="str">
        <f>国ｽﾎﾟ!$L$1571</f>
        <v/>
      </c>
      <c r="AS314" s="86" t="str">
        <f>未来!$L$1571</f>
        <v/>
      </c>
    </row>
    <row r="315" spans="1:45">
      <c r="A315" s="1">
        <f t="shared" si="87"/>
        <v>0</v>
      </c>
      <c r="B315" s="265"/>
      <c r="C315" s="267"/>
      <c r="D315" s="167"/>
      <c r="E315" s="167"/>
      <c r="F315" s="270"/>
      <c r="G315" s="267"/>
      <c r="H315" s="267"/>
      <c r="I315" s="65" t="s">
        <v>173</v>
      </c>
      <c r="J315" s="72" t="str">
        <f>CONCATENATE(C314,I315)</f>
        <v>中ﾌﾞﾛ/国ｽﾎﾟ</v>
      </c>
      <c r="K315" s="488"/>
      <c r="L315" s="488"/>
      <c r="M315" s="488"/>
      <c r="N315" s="488"/>
      <c r="O315" s="488"/>
      <c r="P315" s="488"/>
      <c r="Q315" s="488"/>
      <c r="R315" s="488"/>
      <c r="S315" s="488"/>
      <c r="T315" s="488"/>
      <c r="U315" s="488"/>
      <c r="V315" s="488"/>
      <c r="W315" s="488"/>
      <c r="X315" s="488"/>
      <c r="Y315" s="488"/>
      <c r="Z315" s="488"/>
      <c r="AA315" s="488"/>
      <c r="AB315" s="488"/>
      <c r="AC315" s="488"/>
      <c r="AD315" s="488"/>
      <c r="AE315" s="488"/>
      <c r="AF315" s="488"/>
      <c r="AG315" s="488"/>
      <c r="AH315" s="488"/>
      <c r="AI315" s="488"/>
      <c r="AJ315" s="488"/>
      <c r="AK315" s="488"/>
      <c r="AL315" s="488"/>
      <c r="AM315" s="488"/>
      <c r="AN315" s="488"/>
      <c r="AP315" s="8">
        <v>16</v>
      </c>
      <c r="AQ315" s="86" t="str">
        <f>ﾊﾟﾜｰ!$L$1573</f>
        <v/>
      </c>
      <c r="AR315" s="86" t="str">
        <f>国ｽﾎﾟ!$L$1573</f>
        <v/>
      </c>
      <c r="AS315" s="86" t="str">
        <f>未来!$L$1573</f>
        <v/>
      </c>
    </row>
    <row r="316" spans="1:45">
      <c r="A316" s="1">
        <f t="shared" si="87"/>
        <v>0</v>
      </c>
      <c r="B316" s="266"/>
      <c r="C316" s="267"/>
      <c r="D316" s="167"/>
      <c r="E316" s="167"/>
      <c r="F316" s="270"/>
      <c r="G316" s="267"/>
      <c r="H316" s="267"/>
      <c r="I316" s="66" t="s">
        <v>174</v>
      </c>
      <c r="J316" s="73" t="str">
        <f>CONCATENATE(C314,I316)</f>
        <v>未来ｱｽﾘｰﾄ</v>
      </c>
      <c r="K316" s="490"/>
      <c r="L316" s="490"/>
      <c r="M316" s="490"/>
      <c r="N316" s="490"/>
      <c r="O316" s="490"/>
      <c r="P316" s="490"/>
      <c r="Q316" s="490"/>
      <c r="R316" s="490"/>
      <c r="S316" s="490"/>
      <c r="T316" s="490"/>
      <c r="U316" s="490"/>
      <c r="V316" s="490"/>
      <c r="W316" s="490"/>
      <c r="X316" s="490"/>
      <c r="Y316" s="490"/>
      <c r="Z316" s="490"/>
      <c r="AA316" s="490"/>
      <c r="AB316" s="490"/>
      <c r="AC316" s="490"/>
      <c r="AD316" s="490"/>
      <c r="AE316" s="490"/>
      <c r="AF316" s="490"/>
      <c r="AG316" s="490"/>
      <c r="AH316" s="490"/>
      <c r="AI316" s="490"/>
      <c r="AJ316" s="490"/>
      <c r="AK316" s="490"/>
      <c r="AL316" s="490"/>
      <c r="AM316" s="490"/>
      <c r="AN316" s="490"/>
      <c r="AP316" s="8">
        <v>17</v>
      </c>
      <c r="AQ316" s="86" t="str">
        <f>ﾊﾟﾜｰ!$L$1575</f>
        <v/>
      </c>
      <c r="AR316" s="86" t="str">
        <f>国ｽﾎﾟ!$L$1575</f>
        <v/>
      </c>
      <c r="AS316" s="86" t="str">
        <f>未来!$L$1575</f>
        <v/>
      </c>
    </row>
    <row r="317" spans="1:45">
      <c r="A317" s="1">
        <f t="shared" si="87"/>
        <v>0</v>
      </c>
      <c r="B317" s="264">
        <f t="shared" ref="B317" si="91">B314+1</f>
        <v>96</v>
      </c>
      <c r="C317" s="267"/>
      <c r="D317" s="167"/>
      <c r="E317" s="167"/>
      <c r="F317" s="270"/>
      <c r="G317" s="267"/>
      <c r="H317" s="267"/>
      <c r="I317" s="64" t="s">
        <v>172</v>
      </c>
      <c r="J317" s="71" t="str">
        <f>CONCATENATE(C317,I317)</f>
        <v>ﾊﾟﾜｰｱｯﾌﾟ</v>
      </c>
      <c r="K317" s="487"/>
      <c r="L317" s="487"/>
      <c r="M317" s="487"/>
      <c r="N317" s="487"/>
      <c r="O317" s="487"/>
      <c r="P317" s="487"/>
      <c r="Q317" s="487"/>
      <c r="R317" s="487"/>
      <c r="S317" s="487"/>
      <c r="T317" s="487"/>
      <c r="U317" s="487"/>
      <c r="V317" s="487"/>
      <c r="W317" s="487"/>
      <c r="X317" s="487"/>
      <c r="Y317" s="487"/>
      <c r="Z317" s="487"/>
      <c r="AA317" s="487"/>
      <c r="AB317" s="487"/>
      <c r="AC317" s="487"/>
      <c r="AD317" s="487"/>
      <c r="AE317" s="487"/>
      <c r="AF317" s="487"/>
      <c r="AG317" s="487"/>
      <c r="AH317" s="487"/>
      <c r="AI317" s="487"/>
      <c r="AJ317" s="487"/>
      <c r="AK317" s="487"/>
      <c r="AL317" s="487"/>
      <c r="AM317" s="487"/>
      <c r="AN317" s="487"/>
      <c r="AP317" s="8">
        <v>18</v>
      </c>
      <c r="AQ317" s="86" t="str">
        <f>ﾊﾟﾜｰ!$L$1577</f>
        <v/>
      </c>
      <c r="AR317" s="86" t="str">
        <f>国ｽﾎﾟ!$L$1577</f>
        <v/>
      </c>
      <c r="AS317" s="86" t="str">
        <f>未来!$L$1577</f>
        <v/>
      </c>
    </row>
    <row r="318" spans="1:45">
      <c r="A318" s="1">
        <f t="shared" si="87"/>
        <v>0</v>
      </c>
      <c r="B318" s="265"/>
      <c r="C318" s="267"/>
      <c r="D318" s="167"/>
      <c r="E318" s="167"/>
      <c r="F318" s="270"/>
      <c r="G318" s="267"/>
      <c r="H318" s="267"/>
      <c r="I318" s="65" t="s">
        <v>173</v>
      </c>
      <c r="J318" s="72" t="str">
        <f>CONCATENATE(C317,I318)</f>
        <v>中ﾌﾞﾛ/国ｽﾎﾟ</v>
      </c>
      <c r="K318" s="488"/>
      <c r="L318" s="488"/>
      <c r="M318" s="488"/>
      <c r="N318" s="488"/>
      <c r="O318" s="488"/>
      <c r="P318" s="488"/>
      <c r="Q318" s="488"/>
      <c r="R318" s="488"/>
      <c r="S318" s="488"/>
      <c r="T318" s="488"/>
      <c r="U318" s="488"/>
      <c r="V318" s="488"/>
      <c r="W318" s="488"/>
      <c r="X318" s="488"/>
      <c r="Y318" s="488"/>
      <c r="Z318" s="488"/>
      <c r="AA318" s="488"/>
      <c r="AB318" s="488"/>
      <c r="AC318" s="488"/>
      <c r="AD318" s="488"/>
      <c r="AE318" s="488"/>
      <c r="AF318" s="488"/>
      <c r="AG318" s="488"/>
      <c r="AH318" s="488"/>
      <c r="AI318" s="488"/>
      <c r="AJ318" s="488"/>
      <c r="AK318" s="488"/>
      <c r="AL318" s="488"/>
      <c r="AM318" s="488"/>
      <c r="AN318" s="488"/>
      <c r="AP318" s="8">
        <v>19</v>
      </c>
      <c r="AQ318" s="86" t="str">
        <f>ﾊﾟﾜｰ!$L$1579</f>
        <v/>
      </c>
      <c r="AR318" s="86" t="str">
        <f>国ｽﾎﾟ!$L$1579</f>
        <v/>
      </c>
      <c r="AS318" s="86" t="str">
        <f>未来!$L$1579</f>
        <v/>
      </c>
    </row>
    <row r="319" spans="1:45">
      <c r="A319" s="1">
        <f t="shared" si="87"/>
        <v>0</v>
      </c>
      <c r="B319" s="266"/>
      <c r="C319" s="267"/>
      <c r="D319" s="167"/>
      <c r="E319" s="167"/>
      <c r="F319" s="270"/>
      <c r="G319" s="267"/>
      <c r="H319" s="267"/>
      <c r="I319" s="66" t="s">
        <v>174</v>
      </c>
      <c r="J319" s="73" t="str">
        <f>CONCATENATE(C317,I319)</f>
        <v>未来ｱｽﾘｰﾄ</v>
      </c>
      <c r="K319" s="490"/>
      <c r="L319" s="490"/>
      <c r="M319" s="490"/>
      <c r="N319" s="490"/>
      <c r="O319" s="490"/>
      <c r="P319" s="490"/>
      <c r="Q319" s="490"/>
      <c r="R319" s="490"/>
      <c r="S319" s="490"/>
      <c r="T319" s="490"/>
      <c r="U319" s="490"/>
      <c r="V319" s="490"/>
      <c r="W319" s="490"/>
      <c r="X319" s="490"/>
      <c r="Y319" s="490"/>
      <c r="Z319" s="490"/>
      <c r="AA319" s="490"/>
      <c r="AB319" s="490"/>
      <c r="AC319" s="490"/>
      <c r="AD319" s="490"/>
      <c r="AE319" s="490"/>
      <c r="AF319" s="490"/>
      <c r="AG319" s="490"/>
      <c r="AH319" s="490"/>
      <c r="AI319" s="490"/>
      <c r="AJ319" s="490"/>
      <c r="AK319" s="490"/>
      <c r="AL319" s="490"/>
      <c r="AM319" s="490"/>
      <c r="AN319" s="490"/>
      <c r="AP319" s="8">
        <v>20</v>
      </c>
      <c r="AQ319" s="86" t="str">
        <f>ﾊﾟﾜｰ!$L$1581</f>
        <v/>
      </c>
      <c r="AR319" s="86" t="str">
        <f>国ｽﾎﾟ!$L$1581</f>
        <v/>
      </c>
      <c r="AS319" s="86" t="str">
        <f>未来!$L$1581</f>
        <v/>
      </c>
    </row>
    <row r="320" spans="1:45">
      <c r="A320" s="1">
        <f t="shared" si="87"/>
        <v>0</v>
      </c>
      <c r="B320" s="264">
        <f t="shared" ref="B320" si="92">B317+1</f>
        <v>97</v>
      </c>
      <c r="C320" s="267"/>
      <c r="D320" s="167"/>
      <c r="E320" s="167"/>
      <c r="F320" s="270"/>
      <c r="G320" s="267"/>
      <c r="H320" s="267"/>
      <c r="I320" s="64" t="s">
        <v>172</v>
      </c>
      <c r="J320" s="71" t="str">
        <f>CONCATENATE(C320,I320)</f>
        <v>ﾊﾟﾜｰｱｯﾌﾟ</v>
      </c>
      <c r="K320" s="487"/>
      <c r="L320" s="487"/>
      <c r="M320" s="487"/>
      <c r="N320" s="487"/>
      <c r="O320" s="487"/>
      <c r="P320" s="487"/>
      <c r="Q320" s="487"/>
      <c r="R320" s="487"/>
      <c r="S320" s="487"/>
      <c r="T320" s="487"/>
      <c r="U320" s="487"/>
      <c r="V320" s="487"/>
      <c r="W320" s="487"/>
      <c r="X320" s="487"/>
      <c r="Y320" s="487"/>
      <c r="Z320" s="487"/>
      <c r="AA320" s="487"/>
      <c r="AB320" s="487"/>
      <c r="AC320" s="487"/>
      <c r="AD320" s="487"/>
      <c r="AE320" s="487"/>
      <c r="AF320" s="487"/>
      <c r="AG320" s="487"/>
      <c r="AH320" s="487"/>
      <c r="AI320" s="487"/>
      <c r="AJ320" s="487"/>
      <c r="AK320" s="487"/>
      <c r="AL320" s="487"/>
      <c r="AM320" s="487"/>
      <c r="AN320" s="487"/>
      <c r="AP320" s="8">
        <v>21</v>
      </c>
      <c r="AQ320" s="86" t="str">
        <f>ﾊﾟﾜｰ!$L$1583</f>
        <v/>
      </c>
      <c r="AR320" s="86" t="str">
        <f>国ｽﾎﾟ!$L$1583</f>
        <v/>
      </c>
      <c r="AS320" s="86" t="str">
        <f>未来!$L$1583</f>
        <v/>
      </c>
    </row>
    <row r="321" spans="1:45">
      <c r="A321" s="1">
        <f t="shared" si="87"/>
        <v>0</v>
      </c>
      <c r="B321" s="265"/>
      <c r="C321" s="267"/>
      <c r="D321" s="167"/>
      <c r="E321" s="167"/>
      <c r="F321" s="270"/>
      <c r="G321" s="267"/>
      <c r="H321" s="267"/>
      <c r="I321" s="65" t="s">
        <v>173</v>
      </c>
      <c r="J321" s="72" t="str">
        <f>CONCATENATE(C320,I321)</f>
        <v>中ﾌﾞﾛ/国ｽﾎﾟ</v>
      </c>
      <c r="K321" s="488"/>
      <c r="L321" s="488"/>
      <c r="M321" s="488"/>
      <c r="N321" s="488"/>
      <c r="O321" s="488"/>
      <c r="P321" s="488"/>
      <c r="Q321" s="488"/>
      <c r="R321" s="488"/>
      <c r="S321" s="488"/>
      <c r="T321" s="488"/>
      <c r="U321" s="488"/>
      <c r="V321" s="488"/>
      <c r="W321" s="488"/>
      <c r="X321" s="488"/>
      <c r="Y321" s="488"/>
      <c r="Z321" s="488"/>
      <c r="AA321" s="488"/>
      <c r="AB321" s="488"/>
      <c r="AC321" s="488"/>
      <c r="AD321" s="488"/>
      <c r="AE321" s="488"/>
      <c r="AF321" s="488"/>
      <c r="AG321" s="488"/>
      <c r="AH321" s="488"/>
      <c r="AI321" s="488"/>
      <c r="AJ321" s="488"/>
      <c r="AK321" s="488"/>
      <c r="AL321" s="488"/>
      <c r="AM321" s="488"/>
      <c r="AN321" s="488"/>
      <c r="AP321" s="8">
        <v>22</v>
      </c>
      <c r="AQ321" s="86" t="str">
        <f>ﾊﾟﾜｰ!$L$1585</f>
        <v/>
      </c>
      <c r="AR321" s="86" t="str">
        <f>国ｽﾎﾟ!$L$1585</f>
        <v/>
      </c>
      <c r="AS321" s="86" t="str">
        <f>未来!$L$1585</f>
        <v/>
      </c>
    </row>
    <row r="322" spans="1:45">
      <c r="A322" s="1">
        <f t="shared" si="87"/>
        <v>0</v>
      </c>
      <c r="B322" s="266"/>
      <c r="C322" s="267"/>
      <c r="D322" s="167"/>
      <c r="E322" s="167"/>
      <c r="F322" s="270"/>
      <c r="G322" s="267"/>
      <c r="H322" s="267"/>
      <c r="I322" s="66" t="s">
        <v>174</v>
      </c>
      <c r="J322" s="73" t="str">
        <f>CONCATENATE(C320,I322)</f>
        <v>未来ｱｽﾘｰﾄ</v>
      </c>
      <c r="K322" s="490"/>
      <c r="L322" s="490"/>
      <c r="M322" s="490"/>
      <c r="N322" s="490"/>
      <c r="O322" s="490"/>
      <c r="P322" s="490"/>
      <c r="Q322" s="490"/>
      <c r="R322" s="490"/>
      <c r="S322" s="490"/>
      <c r="T322" s="490"/>
      <c r="U322" s="490"/>
      <c r="V322" s="490"/>
      <c r="W322" s="490"/>
      <c r="X322" s="490"/>
      <c r="Y322" s="490"/>
      <c r="Z322" s="490"/>
      <c r="AA322" s="490"/>
      <c r="AB322" s="490"/>
      <c r="AC322" s="490"/>
      <c r="AD322" s="490"/>
      <c r="AE322" s="490"/>
      <c r="AF322" s="490"/>
      <c r="AG322" s="490"/>
      <c r="AH322" s="490"/>
      <c r="AI322" s="490"/>
      <c r="AJ322" s="490"/>
      <c r="AK322" s="490"/>
      <c r="AL322" s="490"/>
      <c r="AM322" s="490"/>
      <c r="AN322" s="490"/>
      <c r="AP322" s="8">
        <v>23</v>
      </c>
      <c r="AQ322" s="86" t="str">
        <f>ﾊﾟﾜｰ!$L$1587</f>
        <v/>
      </c>
      <c r="AR322" s="86" t="str">
        <f>国ｽﾎﾟ!$L$1587</f>
        <v/>
      </c>
      <c r="AS322" s="86" t="str">
        <f>未来!$L$1587</f>
        <v/>
      </c>
    </row>
    <row r="323" spans="1:45">
      <c r="A323" s="1">
        <f t="shared" si="87"/>
        <v>0</v>
      </c>
      <c r="B323" s="264">
        <f t="shared" ref="B323" si="93">B320+1</f>
        <v>98</v>
      </c>
      <c r="C323" s="267"/>
      <c r="D323" s="167"/>
      <c r="E323" s="167"/>
      <c r="F323" s="270"/>
      <c r="G323" s="267"/>
      <c r="H323" s="267"/>
      <c r="I323" s="64" t="s">
        <v>172</v>
      </c>
      <c r="J323" s="71" t="str">
        <f>CONCATENATE(C323,I323)</f>
        <v>ﾊﾟﾜｰｱｯﾌﾟ</v>
      </c>
      <c r="K323" s="487"/>
      <c r="L323" s="487"/>
      <c r="M323" s="487"/>
      <c r="N323" s="487"/>
      <c r="O323" s="487"/>
      <c r="P323" s="487"/>
      <c r="Q323" s="487"/>
      <c r="R323" s="487"/>
      <c r="S323" s="487"/>
      <c r="T323" s="487"/>
      <c r="U323" s="487"/>
      <c r="V323" s="487"/>
      <c r="W323" s="487"/>
      <c r="X323" s="487"/>
      <c r="Y323" s="487"/>
      <c r="Z323" s="487"/>
      <c r="AA323" s="487"/>
      <c r="AB323" s="487"/>
      <c r="AC323" s="487"/>
      <c r="AD323" s="487"/>
      <c r="AE323" s="487"/>
      <c r="AF323" s="487"/>
      <c r="AG323" s="487"/>
      <c r="AH323" s="487"/>
      <c r="AI323" s="487"/>
      <c r="AJ323" s="487"/>
      <c r="AK323" s="487"/>
      <c r="AL323" s="487"/>
      <c r="AM323" s="487"/>
      <c r="AN323" s="487"/>
      <c r="AP323" s="8">
        <v>24</v>
      </c>
      <c r="AQ323" s="86" t="str">
        <f>ﾊﾟﾜｰ!$L$1589</f>
        <v/>
      </c>
      <c r="AR323" s="86" t="str">
        <f>国ｽﾎﾟ!$L$1589</f>
        <v/>
      </c>
      <c r="AS323" s="86" t="str">
        <f>未来!$L$1589</f>
        <v/>
      </c>
    </row>
    <row r="324" spans="1:45">
      <c r="A324" s="1">
        <f t="shared" si="87"/>
        <v>0</v>
      </c>
      <c r="B324" s="265"/>
      <c r="C324" s="267"/>
      <c r="D324" s="167"/>
      <c r="E324" s="167"/>
      <c r="F324" s="270"/>
      <c r="G324" s="267"/>
      <c r="H324" s="267"/>
      <c r="I324" s="65" t="s">
        <v>173</v>
      </c>
      <c r="J324" s="72" t="str">
        <f>CONCATENATE(C323,I324)</f>
        <v>中ﾌﾞﾛ/国ｽﾎﾟ</v>
      </c>
      <c r="K324" s="488"/>
      <c r="L324" s="488"/>
      <c r="M324" s="488"/>
      <c r="N324" s="488"/>
      <c r="O324" s="488"/>
      <c r="P324" s="488"/>
      <c r="Q324" s="488"/>
      <c r="R324" s="488"/>
      <c r="S324" s="488"/>
      <c r="T324" s="488"/>
      <c r="U324" s="488"/>
      <c r="V324" s="488"/>
      <c r="W324" s="488"/>
      <c r="X324" s="488"/>
      <c r="Y324" s="488"/>
      <c r="Z324" s="488"/>
      <c r="AA324" s="488"/>
      <c r="AB324" s="488"/>
      <c r="AC324" s="488"/>
      <c r="AD324" s="488"/>
      <c r="AE324" s="488"/>
      <c r="AF324" s="488"/>
      <c r="AG324" s="488"/>
      <c r="AH324" s="488"/>
      <c r="AI324" s="488"/>
      <c r="AJ324" s="488"/>
      <c r="AK324" s="488"/>
      <c r="AL324" s="488"/>
      <c r="AM324" s="488"/>
      <c r="AN324" s="488"/>
      <c r="AP324" s="8">
        <v>25</v>
      </c>
      <c r="AQ324" s="86" t="str">
        <f>ﾊﾟﾜｰ!$L$1591</f>
        <v/>
      </c>
      <c r="AR324" s="86" t="str">
        <f>国ｽﾎﾟ!$L$1591</f>
        <v/>
      </c>
      <c r="AS324" s="86" t="str">
        <f>未来!$L$1591</f>
        <v/>
      </c>
    </row>
    <row r="325" spans="1:45">
      <c r="A325" s="1">
        <f t="shared" si="87"/>
        <v>0</v>
      </c>
      <c r="B325" s="266"/>
      <c r="C325" s="267"/>
      <c r="D325" s="167"/>
      <c r="E325" s="167"/>
      <c r="F325" s="270"/>
      <c r="G325" s="267"/>
      <c r="H325" s="267"/>
      <c r="I325" s="66" t="s">
        <v>174</v>
      </c>
      <c r="J325" s="73" t="str">
        <f>CONCATENATE(C323,I325)</f>
        <v>未来ｱｽﾘｰﾄ</v>
      </c>
      <c r="K325" s="490"/>
      <c r="L325" s="490"/>
      <c r="M325" s="490"/>
      <c r="N325" s="490"/>
      <c r="O325" s="490"/>
      <c r="P325" s="490"/>
      <c r="Q325" s="490"/>
      <c r="R325" s="490"/>
      <c r="S325" s="490"/>
      <c r="T325" s="490"/>
      <c r="U325" s="490"/>
      <c r="V325" s="490"/>
      <c r="W325" s="490"/>
      <c r="X325" s="490"/>
      <c r="Y325" s="490"/>
      <c r="Z325" s="490"/>
      <c r="AA325" s="490"/>
      <c r="AB325" s="490"/>
      <c r="AC325" s="490"/>
      <c r="AD325" s="490"/>
      <c r="AE325" s="490"/>
      <c r="AF325" s="490"/>
      <c r="AG325" s="490"/>
      <c r="AH325" s="490"/>
      <c r="AI325" s="490"/>
      <c r="AJ325" s="490"/>
      <c r="AK325" s="490"/>
      <c r="AL325" s="490"/>
      <c r="AM325" s="490"/>
      <c r="AN325" s="490"/>
      <c r="AP325" s="8">
        <v>26</v>
      </c>
      <c r="AQ325" s="86" t="str">
        <f>ﾊﾟﾜｰ!$L$1593</f>
        <v/>
      </c>
      <c r="AR325" s="86" t="str">
        <f>国ｽﾎﾟ!$L$1593</f>
        <v/>
      </c>
      <c r="AS325" s="86" t="str">
        <f>未来!$L$1593</f>
        <v/>
      </c>
    </row>
    <row r="326" spans="1:45">
      <c r="A326" s="1">
        <f t="shared" si="87"/>
        <v>0</v>
      </c>
      <c r="B326" s="264">
        <f t="shared" ref="B326" si="94">B323+1</f>
        <v>99</v>
      </c>
      <c r="C326" s="267"/>
      <c r="D326" s="167"/>
      <c r="E326" s="167"/>
      <c r="F326" s="270"/>
      <c r="G326" s="267"/>
      <c r="H326" s="267"/>
      <c r="I326" s="64" t="s">
        <v>172</v>
      </c>
      <c r="J326" s="71" t="str">
        <f>CONCATENATE(C326,I326)</f>
        <v>ﾊﾟﾜｰｱｯﾌﾟ</v>
      </c>
      <c r="K326" s="487"/>
      <c r="L326" s="487"/>
      <c r="M326" s="487"/>
      <c r="N326" s="487"/>
      <c r="O326" s="487"/>
      <c r="P326" s="487"/>
      <c r="Q326" s="487"/>
      <c r="R326" s="487"/>
      <c r="S326" s="487"/>
      <c r="T326" s="487"/>
      <c r="U326" s="487"/>
      <c r="V326" s="487"/>
      <c r="W326" s="487"/>
      <c r="X326" s="487"/>
      <c r="Y326" s="487"/>
      <c r="Z326" s="487"/>
      <c r="AA326" s="487"/>
      <c r="AB326" s="487"/>
      <c r="AC326" s="487"/>
      <c r="AD326" s="487"/>
      <c r="AE326" s="487"/>
      <c r="AF326" s="487"/>
      <c r="AG326" s="487"/>
      <c r="AH326" s="487"/>
      <c r="AI326" s="487"/>
      <c r="AJ326" s="487"/>
      <c r="AK326" s="487"/>
      <c r="AL326" s="487"/>
      <c r="AM326" s="487"/>
      <c r="AN326" s="487"/>
      <c r="AP326" s="8">
        <v>27</v>
      </c>
      <c r="AQ326" s="86" t="str">
        <f>ﾊﾟﾜｰ!$L$1595</f>
        <v/>
      </c>
      <c r="AR326" s="86" t="str">
        <f>国ｽﾎﾟ!$L$1595</f>
        <v/>
      </c>
      <c r="AS326" s="86" t="str">
        <f>未来!$L$1595</f>
        <v/>
      </c>
    </row>
    <row r="327" spans="1:45">
      <c r="A327" s="1">
        <f t="shared" si="87"/>
        <v>0</v>
      </c>
      <c r="B327" s="265"/>
      <c r="C327" s="267"/>
      <c r="D327" s="167"/>
      <c r="E327" s="167"/>
      <c r="F327" s="270"/>
      <c r="G327" s="267"/>
      <c r="H327" s="267"/>
      <c r="I327" s="65" t="s">
        <v>173</v>
      </c>
      <c r="J327" s="72" t="str">
        <f>CONCATENATE(C326,I327)</f>
        <v>中ﾌﾞﾛ/国ｽﾎﾟ</v>
      </c>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c r="AI327" s="488"/>
      <c r="AJ327" s="488"/>
      <c r="AK327" s="488"/>
      <c r="AL327" s="488"/>
      <c r="AM327" s="488"/>
      <c r="AN327" s="488"/>
      <c r="AP327" s="8">
        <v>28</v>
      </c>
      <c r="AQ327" s="86" t="str">
        <f>ﾊﾟﾜｰ!$L$1597</f>
        <v/>
      </c>
      <c r="AR327" s="86" t="str">
        <f>国ｽﾎﾟ!$L$1597</f>
        <v/>
      </c>
      <c r="AS327" s="86" t="str">
        <f>未来!$L$1597</f>
        <v/>
      </c>
    </row>
    <row r="328" spans="1:45">
      <c r="A328" s="1">
        <f t="shared" si="87"/>
        <v>0</v>
      </c>
      <c r="B328" s="266"/>
      <c r="C328" s="267"/>
      <c r="D328" s="167"/>
      <c r="E328" s="167"/>
      <c r="F328" s="270"/>
      <c r="G328" s="267"/>
      <c r="H328" s="267"/>
      <c r="I328" s="66" t="s">
        <v>174</v>
      </c>
      <c r="J328" s="73" t="str">
        <f>CONCATENATE(C326,I328)</f>
        <v>未来ｱｽﾘｰﾄ</v>
      </c>
      <c r="K328" s="490"/>
      <c r="L328" s="490"/>
      <c r="M328" s="490"/>
      <c r="N328" s="490"/>
      <c r="O328" s="490"/>
      <c r="P328" s="490"/>
      <c r="Q328" s="490"/>
      <c r="R328" s="490"/>
      <c r="S328" s="490"/>
      <c r="T328" s="490"/>
      <c r="U328" s="490"/>
      <c r="V328" s="490"/>
      <c r="W328" s="490"/>
      <c r="X328" s="490"/>
      <c r="Y328" s="490"/>
      <c r="Z328" s="490"/>
      <c r="AA328" s="490"/>
      <c r="AB328" s="490"/>
      <c r="AC328" s="490"/>
      <c r="AD328" s="490"/>
      <c r="AE328" s="490"/>
      <c r="AF328" s="490"/>
      <c r="AG328" s="490"/>
      <c r="AH328" s="490"/>
      <c r="AI328" s="490"/>
      <c r="AJ328" s="490"/>
      <c r="AK328" s="490"/>
      <c r="AL328" s="490"/>
      <c r="AM328" s="490"/>
      <c r="AN328" s="490"/>
      <c r="AP328" s="8">
        <v>29</v>
      </c>
      <c r="AQ328" s="86" t="str">
        <f>ﾊﾟﾜｰ!$L$1599</f>
        <v/>
      </c>
      <c r="AR328" s="86" t="str">
        <f>国ｽﾎﾟ!$L$1599</f>
        <v/>
      </c>
      <c r="AS328" s="86" t="str">
        <f>未来!$L$1599</f>
        <v/>
      </c>
    </row>
    <row r="329" spans="1:45">
      <c r="A329" s="1">
        <f t="shared" si="87"/>
        <v>0</v>
      </c>
      <c r="B329" s="264">
        <f t="shared" ref="B329" si="95">B326+1</f>
        <v>100</v>
      </c>
      <c r="C329" s="267"/>
      <c r="D329" s="167"/>
      <c r="E329" s="167"/>
      <c r="F329" s="270"/>
      <c r="G329" s="267"/>
      <c r="H329" s="267"/>
      <c r="I329" s="64" t="s">
        <v>172</v>
      </c>
      <c r="J329" s="71" t="str">
        <f>CONCATENATE(C329,I329)</f>
        <v>ﾊﾟﾜｰｱｯﾌﾟ</v>
      </c>
      <c r="K329" s="487"/>
      <c r="L329" s="487"/>
      <c r="M329" s="487"/>
      <c r="N329" s="487"/>
      <c r="O329" s="487"/>
      <c r="P329" s="487"/>
      <c r="Q329" s="487"/>
      <c r="R329" s="487"/>
      <c r="S329" s="487"/>
      <c r="T329" s="487"/>
      <c r="U329" s="487"/>
      <c r="V329" s="487"/>
      <c r="W329" s="487"/>
      <c r="X329" s="487"/>
      <c r="Y329" s="487"/>
      <c r="Z329" s="487"/>
      <c r="AA329" s="487"/>
      <c r="AB329" s="487"/>
      <c r="AC329" s="487"/>
      <c r="AD329" s="487"/>
      <c r="AE329" s="487"/>
      <c r="AF329" s="487"/>
      <c r="AG329" s="487"/>
      <c r="AH329" s="487"/>
      <c r="AI329" s="487"/>
      <c r="AJ329" s="487"/>
      <c r="AK329" s="487"/>
      <c r="AL329" s="487"/>
      <c r="AM329" s="487"/>
      <c r="AN329" s="487"/>
      <c r="AP329" s="10">
        <v>30</v>
      </c>
      <c r="AQ329" s="87" t="str">
        <f>ﾊﾟﾜｰ!$L$1601</f>
        <v/>
      </c>
      <c r="AR329" s="87" t="str">
        <f>国ｽﾎﾟ!$L$1601</f>
        <v/>
      </c>
      <c r="AS329" s="87" t="str">
        <f>未来!$L$1601</f>
        <v/>
      </c>
    </row>
    <row r="330" spans="1:45">
      <c r="A330" s="1">
        <f t="shared" si="87"/>
        <v>0</v>
      </c>
      <c r="B330" s="265"/>
      <c r="C330" s="267"/>
      <c r="D330" s="167"/>
      <c r="E330" s="167"/>
      <c r="F330" s="270"/>
      <c r="G330" s="267"/>
      <c r="H330" s="267"/>
      <c r="I330" s="65" t="s">
        <v>173</v>
      </c>
      <c r="J330" s="72" t="str">
        <f>CONCATENATE(C329,I330)</f>
        <v>中ﾌﾞﾛ/国ｽﾎﾟ</v>
      </c>
      <c r="K330" s="488"/>
      <c r="L330" s="488"/>
      <c r="M330" s="488"/>
      <c r="N330" s="488"/>
      <c r="O330" s="488"/>
      <c r="P330" s="488"/>
      <c r="Q330" s="488"/>
      <c r="R330" s="488"/>
      <c r="S330" s="488"/>
      <c r="T330" s="488"/>
      <c r="U330" s="488"/>
      <c r="V330" s="488"/>
      <c r="W330" s="488"/>
      <c r="X330" s="488"/>
      <c r="Y330" s="488"/>
      <c r="Z330" s="488"/>
      <c r="AA330" s="488"/>
      <c r="AB330" s="488"/>
      <c r="AC330" s="488"/>
      <c r="AD330" s="488"/>
      <c r="AE330" s="488"/>
      <c r="AF330" s="488"/>
      <c r="AG330" s="488"/>
      <c r="AH330" s="488"/>
      <c r="AI330" s="488"/>
      <c r="AJ330" s="488"/>
      <c r="AK330" s="488"/>
      <c r="AL330" s="488"/>
      <c r="AM330" s="488"/>
      <c r="AN330" s="488"/>
    </row>
    <row r="331" spans="1:45">
      <c r="A331" s="1">
        <f t="shared" si="87"/>
        <v>0</v>
      </c>
      <c r="B331" s="266"/>
      <c r="C331" s="267"/>
      <c r="D331" s="167"/>
      <c r="E331" s="167"/>
      <c r="F331" s="270"/>
      <c r="G331" s="267"/>
      <c r="H331" s="267"/>
      <c r="I331" s="66" t="s">
        <v>174</v>
      </c>
      <c r="J331" s="73" t="str">
        <f>CONCATENATE(C329,I331)</f>
        <v>未来ｱｽﾘｰﾄ</v>
      </c>
      <c r="K331" s="490"/>
      <c r="L331" s="490"/>
      <c r="M331" s="490"/>
      <c r="N331" s="490"/>
      <c r="O331" s="490"/>
      <c r="P331" s="490"/>
      <c r="Q331" s="490"/>
      <c r="R331" s="490"/>
      <c r="S331" s="490"/>
      <c r="T331" s="490"/>
      <c r="U331" s="490"/>
      <c r="V331" s="490"/>
      <c r="W331" s="490"/>
      <c r="X331" s="490"/>
      <c r="Y331" s="490"/>
      <c r="Z331" s="490"/>
      <c r="AA331" s="490"/>
      <c r="AB331" s="490"/>
      <c r="AC331" s="490"/>
      <c r="AD331" s="490"/>
      <c r="AE331" s="490"/>
      <c r="AF331" s="490"/>
      <c r="AG331" s="490"/>
      <c r="AH331" s="490"/>
      <c r="AI331" s="490"/>
      <c r="AJ331" s="490"/>
      <c r="AK331" s="490"/>
      <c r="AL331" s="490"/>
      <c r="AM331" s="490"/>
      <c r="AN331" s="490"/>
    </row>
    <row r="333" spans="1:45">
      <c r="G333" s="252" t="s">
        <v>181</v>
      </c>
      <c r="H333" s="252"/>
      <c r="I333" s="64" t="s">
        <v>172</v>
      </c>
      <c r="J333" s="71" t="str">
        <f>CONCATENATE(G333,I333)</f>
        <v>成男ﾊﾟﾜｰｱｯﾌﾟ</v>
      </c>
      <c r="K333" s="5">
        <f t="shared" ref="K333:T342" si="96">SUMIF($J$5:$J$332,$J333,K$5:K$332)</f>
        <v>0</v>
      </c>
      <c r="L333" s="5">
        <f t="shared" si="96"/>
        <v>0</v>
      </c>
      <c r="M333" s="5">
        <f t="shared" si="96"/>
        <v>0</v>
      </c>
      <c r="N333" s="5">
        <f t="shared" si="96"/>
        <v>0</v>
      </c>
      <c r="O333" s="5">
        <f t="shared" si="96"/>
        <v>0</v>
      </c>
      <c r="P333" s="5">
        <f t="shared" si="96"/>
        <v>0</v>
      </c>
      <c r="Q333" s="5">
        <f t="shared" si="96"/>
        <v>0</v>
      </c>
      <c r="R333" s="5">
        <f t="shared" si="96"/>
        <v>0</v>
      </c>
      <c r="S333" s="5">
        <f t="shared" si="96"/>
        <v>0</v>
      </c>
      <c r="T333" s="5">
        <f t="shared" si="96"/>
        <v>0</v>
      </c>
      <c r="U333" s="5">
        <f t="shared" ref="U333:AD342" si="97">SUMIF($J$5:$J$332,$J333,U$5:U$332)</f>
        <v>0</v>
      </c>
      <c r="V333" s="5">
        <f t="shared" si="97"/>
        <v>0</v>
      </c>
      <c r="W333" s="5">
        <f t="shared" si="97"/>
        <v>0</v>
      </c>
      <c r="X333" s="5">
        <f t="shared" si="97"/>
        <v>0</v>
      </c>
      <c r="Y333" s="5">
        <f t="shared" si="97"/>
        <v>0</v>
      </c>
      <c r="Z333" s="5">
        <f t="shared" si="97"/>
        <v>0</v>
      </c>
      <c r="AA333" s="5">
        <f t="shared" si="97"/>
        <v>0</v>
      </c>
      <c r="AB333" s="5">
        <f t="shared" si="97"/>
        <v>0</v>
      </c>
      <c r="AC333" s="5">
        <f t="shared" si="97"/>
        <v>0</v>
      </c>
      <c r="AD333" s="5">
        <f t="shared" si="97"/>
        <v>0</v>
      </c>
      <c r="AE333" s="5">
        <f t="shared" ref="AE333:AN342" si="98">SUMIF($J$5:$J$332,$J333,AE$5:AE$332)</f>
        <v>0</v>
      </c>
      <c r="AF333" s="5">
        <f t="shared" si="98"/>
        <v>0</v>
      </c>
      <c r="AG333" s="5">
        <f t="shared" si="98"/>
        <v>0</v>
      </c>
      <c r="AH333" s="5">
        <f t="shared" si="98"/>
        <v>0</v>
      </c>
      <c r="AI333" s="5">
        <f t="shared" si="98"/>
        <v>0</v>
      </c>
      <c r="AJ333" s="5">
        <f t="shared" si="98"/>
        <v>0</v>
      </c>
      <c r="AK333" s="5">
        <f t="shared" si="98"/>
        <v>0</v>
      </c>
      <c r="AL333" s="5">
        <f t="shared" si="98"/>
        <v>0</v>
      </c>
      <c r="AM333" s="5">
        <f t="shared" si="98"/>
        <v>0</v>
      </c>
      <c r="AN333" s="5">
        <f t="shared" si="98"/>
        <v>0</v>
      </c>
    </row>
    <row r="334" spans="1:45">
      <c r="G334" s="252"/>
      <c r="H334" s="252"/>
      <c r="I334" s="65" t="s">
        <v>173</v>
      </c>
      <c r="J334" s="72" t="str">
        <f>CONCATENATE(G333,I334)</f>
        <v>成男中ﾌﾞﾛ/国ｽﾎﾟ</v>
      </c>
      <c r="K334" s="7">
        <f t="shared" si="96"/>
        <v>0</v>
      </c>
      <c r="L334" s="7">
        <f t="shared" si="96"/>
        <v>0</v>
      </c>
      <c r="M334" s="7">
        <f t="shared" si="96"/>
        <v>0</v>
      </c>
      <c r="N334" s="7">
        <f t="shared" si="96"/>
        <v>0</v>
      </c>
      <c r="O334" s="7">
        <f t="shared" si="96"/>
        <v>0</v>
      </c>
      <c r="P334" s="7">
        <f t="shared" si="96"/>
        <v>0</v>
      </c>
      <c r="Q334" s="7">
        <f t="shared" si="96"/>
        <v>0</v>
      </c>
      <c r="R334" s="7">
        <f t="shared" si="96"/>
        <v>0</v>
      </c>
      <c r="S334" s="7">
        <f t="shared" si="96"/>
        <v>0</v>
      </c>
      <c r="T334" s="7">
        <f t="shared" si="96"/>
        <v>0</v>
      </c>
      <c r="U334" s="7">
        <f t="shared" si="97"/>
        <v>0</v>
      </c>
      <c r="V334" s="7">
        <f t="shared" si="97"/>
        <v>0</v>
      </c>
      <c r="W334" s="7">
        <f t="shared" si="97"/>
        <v>0</v>
      </c>
      <c r="X334" s="7">
        <f t="shared" si="97"/>
        <v>0</v>
      </c>
      <c r="Y334" s="7">
        <f t="shared" si="97"/>
        <v>0</v>
      </c>
      <c r="Z334" s="7">
        <f t="shared" si="97"/>
        <v>0</v>
      </c>
      <c r="AA334" s="7">
        <f t="shared" si="97"/>
        <v>0</v>
      </c>
      <c r="AB334" s="7">
        <f t="shared" si="97"/>
        <v>0</v>
      </c>
      <c r="AC334" s="7">
        <f t="shared" si="97"/>
        <v>0</v>
      </c>
      <c r="AD334" s="7">
        <f t="shared" si="97"/>
        <v>0</v>
      </c>
      <c r="AE334" s="7">
        <f t="shared" si="98"/>
        <v>0</v>
      </c>
      <c r="AF334" s="7">
        <f t="shared" si="98"/>
        <v>0</v>
      </c>
      <c r="AG334" s="7">
        <f t="shared" si="98"/>
        <v>0</v>
      </c>
      <c r="AH334" s="7">
        <f t="shared" si="98"/>
        <v>0</v>
      </c>
      <c r="AI334" s="7">
        <f t="shared" si="98"/>
        <v>0</v>
      </c>
      <c r="AJ334" s="7">
        <f t="shared" si="98"/>
        <v>0</v>
      </c>
      <c r="AK334" s="7">
        <f t="shared" si="98"/>
        <v>0</v>
      </c>
      <c r="AL334" s="7">
        <f t="shared" si="98"/>
        <v>0</v>
      </c>
      <c r="AM334" s="7">
        <f t="shared" si="98"/>
        <v>0</v>
      </c>
      <c r="AN334" s="7">
        <f t="shared" si="98"/>
        <v>0</v>
      </c>
    </row>
    <row r="335" spans="1:45">
      <c r="G335" s="252"/>
      <c r="H335" s="252"/>
      <c r="I335" s="66" t="s">
        <v>174</v>
      </c>
      <c r="J335" s="73" t="str">
        <f>CONCATENATE(G333,I335)</f>
        <v>成男未来ｱｽﾘｰﾄ</v>
      </c>
      <c r="K335" s="9">
        <f t="shared" si="96"/>
        <v>0</v>
      </c>
      <c r="L335" s="9">
        <f t="shared" si="96"/>
        <v>0</v>
      </c>
      <c r="M335" s="9">
        <f t="shared" si="96"/>
        <v>0</v>
      </c>
      <c r="N335" s="9">
        <f t="shared" si="96"/>
        <v>0</v>
      </c>
      <c r="O335" s="9">
        <f t="shared" si="96"/>
        <v>0</v>
      </c>
      <c r="P335" s="9">
        <f t="shared" si="96"/>
        <v>0</v>
      </c>
      <c r="Q335" s="9">
        <f t="shared" si="96"/>
        <v>0</v>
      </c>
      <c r="R335" s="9">
        <f t="shared" si="96"/>
        <v>0</v>
      </c>
      <c r="S335" s="9">
        <f t="shared" si="96"/>
        <v>0</v>
      </c>
      <c r="T335" s="9">
        <f t="shared" si="96"/>
        <v>0</v>
      </c>
      <c r="U335" s="9">
        <f t="shared" si="97"/>
        <v>0</v>
      </c>
      <c r="V335" s="9">
        <f t="shared" si="97"/>
        <v>0</v>
      </c>
      <c r="W335" s="9">
        <f t="shared" si="97"/>
        <v>0</v>
      </c>
      <c r="X335" s="9">
        <f t="shared" si="97"/>
        <v>0</v>
      </c>
      <c r="Y335" s="9">
        <f t="shared" si="97"/>
        <v>0</v>
      </c>
      <c r="Z335" s="9">
        <f t="shared" si="97"/>
        <v>0</v>
      </c>
      <c r="AA335" s="9">
        <f t="shared" si="97"/>
        <v>0</v>
      </c>
      <c r="AB335" s="9">
        <f t="shared" si="97"/>
        <v>0</v>
      </c>
      <c r="AC335" s="9">
        <f t="shared" si="97"/>
        <v>0</v>
      </c>
      <c r="AD335" s="9">
        <f t="shared" si="97"/>
        <v>0</v>
      </c>
      <c r="AE335" s="9">
        <f t="shared" si="98"/>
        <v>0</v>
      </c>
      <c r="AF335" s="9">
        <f t="shared" si="98"/>
        <v>0</v>
      </c>
      <c r="AG335" s="9">
        <f t="shared" si="98"/>
        <v>0</v>
      </c>
      <c r="AH335" s="9">
        <f t="shared" si="98"/>
        <v>0</v>
      </c>
      <c r="AI335" s="9">
        <f t="shared" si="98"/>
        <v>0</v>
      </c>
      <c r="AJ335" s="9">
        <f t="shared" si="98"/>
        <v>0</v>
      </c>
      <c r="AK335" s="9">
        <f t="shared" si="98"/>
        <v>0</v>
      </c>
      <c r="AL335" s="9">
        <f t="shared" si="98"/>
        <v>0</v>
      </c>
      <c r="AM335" s="9">
        <f t="shared" si="98"/>
        <v>0</v>
      </c>
      <c r="AN335" s="9">
        <f t="shared" si="98"/>
        <v>0</v>
      </c>
    </row>
    <row r="336" spans="1:45">
      <c r="G336" s="252" t="s">
        <v>182</v>
      </c>
      <c r="H336" s="252"/>
      <c r="I336" s="64" t="s">
        <v>172</v>
      </c>
      <c r="J336" s="71" t="str">
        <f>CONCATENATE(G336,I336)</f>
        <v>成女ﾊﾟﾜｰｱｯﾌﾟ</v>
      </c>
      <c r="K336" s="5">
        <f t="shared" si="96"/>
        <v>0</v>
      </c>
      <c r="L336" s="5">
        <f t="shared" si="96"/>
        <v>0</v>
      </c>
      <c r="M336" s="5">
        <f t="shared" si="96"/>
        <v>0</v>
      </c>
      <c r="N336" s="5">
        <f t="shared" si="96"/>
        <v>0</v>
      </c>
      <c r="O336" s="5">
        <f t="shared" si="96"/>
        <v>0</v>
      </c>
      <c r="P336" s="5">
        <f t="shared" si="96"/>
        <v>0</v>
      </c>
      <c r="Q336" s="5">
        <f t="shared" si="96"/>
        <v>0</v>
      </c>
      <c r="R336" s="5">
        <f t="shared" si="96"/>
        <v>0</v>
      </c>
      <c r="S336" s="5">
        <f t="shared" si="96"/>
        <v>0</v>
      </c>
      <c r="T336" s="5">
        <f t="shared" si="96"/>
        <v>0</v>
      </c>
      <c r="U336" s="5">
        <f t="shared" si="97"/>
        <v>0</v>
      </c>
      <c r="V336" s="5">
        <f t="shared" si="97"/>
        <v>0</v>
      </c>
      <c r="W336" s="5">
        <f t="shared" si="97"/>
        <v>0</v>
      </c>
      <c r="X336" s="5">
        <f t="shared" si="97"/>
        <v>0</v>
      </c>
      <c r="Y336" s="5">
        <f t="shared" si="97"/>
        <v>0</v>
      </c>
      <c r="Z336" s="5">
        <f t="shared" si="97"/>
        <v>0</v>
      </c>
      <c r="AA336" s="5">
        <f t="shared" si="97"/>
        <v>0</v>
      </c>
      <c r="AB336" s="5">
        <f t="shared" si="97"/>
        <v>0</v>
      </c>
      <c r="AC336" s="5">
        <f t="shared" si="97"/>
        <v>0</v>
      </c>
      <c r="AD336" s="5">
        <f t="shared" si="97"/>
        <v>0</v>
      </c>
      <c r="AE336" s="5">
        <f t="shared" si="98"/>
        <v>0</v>
      </c>
      <c r="AF336" s="5">
        <f t="shared" si="98"/>
        <v>0</v>
      </c>
      <c r="AG336" s="5">
        <f t="shared" si="98"/>
        <v>0</v>
      </c>
      <c r="AH336" s="5">
        <f t="shared" si="98"/>
        <v>0</v>
      </c>
      <c r="AI336" s="5">
        <f t="shared" si="98"/>
        <v>0</v>
      </c>
      <c r="AJ336" s="5">
        <f t="shared" si="98"/>
        <v>0</v>
      </c>
      <c r="AK336" s="5">
        <f t="shared" si="98"/>
        <v>0</v>
      </c>
      <c r="AL336" s="5">
        <f t="shared" si="98"/>
        <v>0</v>
      </c>
      <c r="AM336" s="5">
        <f t="shared" si="98"/>
        <v>0</v>
      </c>
      <c r="AN336" s="5">
        <f t="shared" si="98"/>
        <v>0</v>
      </c>
    </row>
    <row r="337" spans="7:40">
      <c r="G337" s="252"/>
      <c r="H337" s="252"/>
      <c r="I337" s="65" t="s">
        <v>173</v>
      </c>
      <c r="J337" s="72" t="str">
        <f>CONCATENATE(G336,I337)</f>
        <v>成女中ﾌﾞﾛ/国ｽﾎﾟ</v>
      </c>
      <c r="K337" s="7">
        <f t="shared" si="96"/>
        <v>0</v>
      </c>
      <c r="L337" s="7">
        <f t="shared" si="96"/>
        <v>0</v>
      </c>
      <c r="M337" s="7">
        <f t="shared" si="96"/>
        <v>0</v>
      </c>
      <c r="N337" s="7">
        <f t="shared" si="96"/>
        <v>0</v>
      </c>
      <c r="O337" s="7">
        <f t="shared" si="96"/>
        <v>0</v>
      </c>
      <c r="P337" s="7">
        <f t="shared" si="96"/>
        <v>0</v>
      </c>
      <c r="Q337" s="7">
        <f t="shared" si="96"/>
        <v>0</v>
      </c>
      <c r="R337" s="7">
        <f t="shared" si="96"/>
        <v>0</v>
      </c>
      <c r="S337" s="7">
        <f t="shared" si="96"/>
        <v>0</v>
      </c>
      <c r="T337" s="7">
        <f t="shared" si="96"/>
        <v>0</v>
      </c>
      <c r="U337" s="7">
        <f t="shared" si="97"/>
        <v>0</v>
      </c>
      <c r="V337" s="7">
        <f t="shared" si="97"/>
        <v>0</v>
      </c>
      <c r="W337" s="7">
        <f t="shared" si="97"/>
        <v>0</v>
      </c>
      <c r="X337" s="7">
        <f t="shared" si="97"/>
        <v>0</v>
      </c>
      <c r="Y337" s="7">
        <f t="shared" si="97"/>
        <v>0</v>
      </c>
      <c r="Z337" s="7">
        <f t="shared" si="97"/>
        <v>0</v>
      </c>
      <c r="AA337" s="7">
        <f t="shared" si="97"/>
        <v>0</v>
      </c>
      <c r="AB337" s="7">
        <f t="shared" si="97"/>
        <v>0</v>
      </c>
      <c r="AC337" s="7">
        <f t="shared" si="97"/>
        <v>0</v>
      </c>
      <c r="AD337" s="7">
        <f t="shared" si="97"/>
        <v>0</v>
      </c>
      <c r="AE337" s="7">
        <f t="shared" si="98"/>
        <v>0</v>
      </c>
      <c r="AF337" s="7">
        <f t="shared" si="98"/>
        <v>0</v>
      </c>
      <c r="AG337" s="7">
        <f t="shared" si="98"/>
        <v>0</v>
      </c>
      <c r="AH337" s="7">
        <f t="shared" si="98"/>
        <v>0</v>
      </c>
      <c r="AI337" s="7">
        <f t="shared" si="98"/>
        <v>0</v>
      </c>
      <c r="AJ337" s="7">
        <f t="shared" si="98"/>
        <v>0</v>
      </c>
      <c r="AK337" s="7">
        <f t="shared" si="98"/>
        <v>0</v>
      </c>
      <c r="AL337" s="7">
        <f t="shared" si="98"/>
        <v>0</v>
      </c>
      <c r="AM337" s="7">
        <f t="shared" si="98"/>
        <v>0</v>
      </c>
      <c r="AN337" s="7">
        <f t="shared" si="98"/>
        <v>0</v>
      </c>
    </row>
    <row r="338" spans="7:40">
      <c r="G338" s="252"/>
      <c r="H338" s="252"/>
      <c r="I338" s="66" t="s">
        <v>174</v>
      </c>
      <c r="J338" s="73" t="str">
        <f>CONCATENATE(G336,I338)</f>
        <v>成女未来ｱｽﾘｰﾄ</v>
      </c>
      <c r="K338" s="9">
        <f t="shared" si="96"/>
        <v>0</v>
      </c>
      <c r="L338" s="9">
        <f t="shared" si="96"/>
        <v>0</v>
      </c>
      <c r="M338" s="9">
        <f t="shared" si="96"/>
        <v>0</v>
      </c>
      <c r="N338" s="9">
        <f t="shared" si="96"/>
        <v>0</v>
      </c>
      <c r="O338" s="9">
        <f t="shared" si="96"/>
        <v>0</v>
      </c>
      <c r="P338" s="9">
        <f t="shared" si="96"/>
        <v>0</v>
      </c>
      <c r="Q338" s="9">
        <f t="shared" si="96"/>
        <v>0</v>
      </c>
      <c r="R338" s="9">
        <f t="shared" si="96"/>
        <v>0</v>
      </c>
      <c r="S338" s="9">
        <f t="shared" si="96"/>
        <v>0</v>
      </c>
      <c r="T338" s="9">
        <f t="shared" si="96"/>
        <v>0</v>
      </c>
      <c r="U338" s="9">
        <f t="shared" si="97"/>
        <v>0</v>
      </c>
      <c r="V338" s="9">
        <f t="shared" si="97"/>
        <v>0</v>
      </c>
      <c r="W338" s="9">
        <f t="shared" si="97"/>
        <v>0</v>
      </c>
      <c r="X338" s="9">
        <f t="shared" si="97"/>
        <v>0</v>
      </c>
      <c r="Y338" s="9">
        <f t="shared" si="97"/>
        <v>0</v>
      </c>
      <c r="Z338" s="9">
        <f t="shared" si="97"/>
        <v>0</v>
      </c>
      <c r="AA338" s="9">
        <f t="shared" si="97"/>
        <v>0</v>
      </c>
      <c r="AB338" s="9">
        <f t="shared" si="97"/>
        <v>0</v>
      </c>
      <c r="AC338" s="9">
        <f t="shared" si="97"/>
        <v>0</v>
      </c>
      <c r="AD338" s="9">
        <f t="shared" si="97"/>
        <v>0</v>
      </c>
      <c r="AE338" s="9">
        <f t="shared" si="98"/>
        <v>0</v>
      </c>
      <c r="AF338" s="9">
        <f t="shared" si="98"/>
        <v>0</v>
      </c>
      <c r="AG338" s="9">
        <f t="shared" si="98"/>
        <v>0</v>
      </c>
      <c r="AH338" s="9">
        <f t="shared" si="98"/>
        <v>0</v>
      </c>
      <c r="AI338" s="9">
        <f t="shared" si="98"/>
        <v>0</v>
      </c>
      <c r="AJ338" s="9">
        <f t="shared" si="98"/>
        <v>0</v>
      </c>
      <c r="AK338" s="9">
        <f t="shared" si="98"/>
        <v>0</v>
      </c>
      <c r="AL338" s="9">
        <f t="shared" si="98"/>
        <v>0</v>
      </c>
      <c r="AM338" s="9">
        <f t="shared" si="98"/>
        <v>0</v>
      </c>
      <c r="AN338" s="9">
        <f t="shared" si="98"/>
        <v>0</v>
      </c>
    </row>
    <row r="339" spans="7:40">
      <c r="G339" s="252" t="s">
        <v>183</v>
      </c>
      <c r="H339" s="252"/>
      <c r="I339" s="64" t="s">
        <v>172</v>
      </c>
      <c r="J339" s="71" t="str">
        <f>CONCATENATE(G339,I339)</f>
        <v>少男ﾊﾟﾜｰｱｯﾌﾟ</v>
      </c>
      <c r="K339" s="5">
        <f t="shared" si="96"/>
        <v>0</v>
      </c>
      <c r="L339" s="5">
        <f t="shared" si="96"/>
        <v>0</v>
      </c>
      <c r="M339" s="5">
        <f t="shared" si="96"/>
        <v>0</v>
      </c>
      <c r="N339" s="5">
        <f t="shared" si="96"/>
        <v>0</v>
      </c>
      <c r="O339" s="5">
        <f t="shared" si="96"/>
        <v>0</v>
      </c>
      <c r="P339" s="5">
        <f t="shared" si="96"/>
        <v>0</v>
      </c>
      <c r="Q339" s="5">
        <f t="shared" si="96"/>
        <v>0</v>
      </c>
      <c r="R339" s="5">
        <f t="shared" si="96"/>
        <v>0</v>
      </c>
      <c r="S339" s="5">
        <f t="shared" si="96"/>
        <v>0</v>
      </c>
      <c r="T339" s="5">
        <f t="shared" si="96"/>
        <v>0</v>
      </c>
      <c r="U339" s="5">
        <f t="shared" si="97"/>
        <v>0</v>
      </c>
      <c r="V339" s="5">
        <f t="shared" si="97"/>
        <v>0</v>
      </c>
      <c r="W339" s="5">
        <f t="shared" si="97"/>
        <v>0</v>
      </c>
      <c r="X339" s="5">
        <f t="shared" si="97"/>
        <v>0</v>
      </c>
      <c r="Y339" s="5">
        <f t="shared" si="97"/>
        <v>0</v>
      </c>
      <c r="Z339" s="5">
        <f t="shared" si="97"/>
        <v>0</v>
      </c>
      <c r="AA339" s="5">
        <f t="shared" si="97"/>
        <v>0</v>
      </c>
      <c r="AB339" s="5">
        <f t="shared" si="97"/>
        <v>0</v>
      </c>
      <c r="AC339" s="5">
        <f t="shared" si="97"/>
        <v>0</v>
      </c>
      <c r="AD339" s="5">
        <f t="shared" si="97"/>
        <v>0</v>
      </c>
      <c r="AE339" s="5">
        <f t="shared" si="98"/>
        <v>0</v>
      </c>
      <c r="AF339" s="5">
        <f t="shared" si="98"/>
        <v>0</v>
      </c>
      <c r="AG339" s="5">
        <f t="shared" si="98"/>
        <v>0</v>
      </c>
      <c r="AH339" s="5">
        <f t="shared" si="98"/>
        <v>0</v>
      </c>
      <c r="AI339" s="5">
        <f t="shared" si="98"/>
        <v>0</v>
      </c>
      <c r="AJ339" s="5">
        <f t="shared" si="98"/>
        <v>0</v>
      </c>
      <c r="AK339" s="5">
        <f t="shared" si="98"/>
        <v>0</v>
      </c>
      <c r="AL339" s="5">
        <f t="shared" si="98"/>
        <v>0</v>
      </c>
      <c r="AM339" s="5">
        <f t="shared" si="98"/>
        <v>0</v>
      </c>
      <c r="AN339" s="5">
        <f t="shared" si="98"/>
        <v>0</v>
      </c>
    </row>
    <row r="340" spans="7:40">
      <c r="G340" s="252"/>
      <c r="H340" s="252"/>
      <c r="I340" s="65" t="s">
        <v>173</v>
      </c>
      <c r="J340" s="72" t="str">
        <f>CONCATENATE(G339,I340)</f>
        <v>少男中ﾌﾞﾛ/国ｽﾎﾟ</v>
      </c>
      <c r="K340" s="7">
        <f t="shared" si="96"/>
        <v>0</v>
      </c>
      <c r="L340" s="7">
        <f t="shared" si="96"/>
        <v>0</v>
      </c>
      <c r="M340" s="7">
        <f t="shared" si="96"/>
        <v>0</v>
      </c>
      <c r="N340" s="7">
        <f t="shared" si="96"/>
        <v>0</v>
      </c>
      <c r="O340" s="7">
        <f t="shared" si="96"/>
        <v>0</v>
      </c>
      <c r="P340" s="7">
        <f t="shared" si="96"/>
        <v>0</v>
      </c>
      <c r="Q340" s="7">
        <f t="shared" si="96"/>
        <v>0</v>
      </c>
      <c r="R340" s="7">
        <f t="shared" si="96"/>
        <v>0</v>
      </c>
      <c r="S340" s="7">
        <f t="shared" si="96"/>
        <v>0</v>
      </c>
      <c r="T340" s="7">
        <f t="shared" si="96"/>
        <v>0</v>
      </c>
      <c r="U340" s="7">
        <f t="shared" si="97"/>
        <v>0</v>
      </c>
      <c r="V340" s="7">
        <f t="shared" si="97"/>
        <v>0</v>
      </c>
      <c r="W340" s="7">
        <f t="shared" si="97"/>
        <v>0</v>
      </c>
      <c r="X340" s="7">
        <f t="shared" si="97"/>
        <v>0</v>
      </c>
      <c r="Y340" s="7">
        <f t="shared" si="97"/>
        <v>0</v>
      </c>
      <c r="Z340" s="7">
        <f t="shared" si="97"/>
        <v>0</v>
      </c>
      <c r="AA340" s="7">
        <f t="shared" si="97"/>
        <v>0</v>
      </c>
      <c r="AB340" s="7">
        <f t="shared" si="97"/>
        <v>0</v>
      </c>
      <c r="AC340" s="7">
        <f t="shared" si="97"/>
        <v>0</v>
      </c>
      <c r="AD340" s="7">
        <f t="shared" si="97"/>
        <v>0</v>
      </c>
      <c r="AE340" s="7">
        <f t="shared" si="98"/>
        <v>0</v>
      </c>
      <c r="AF340" s="7">
        <f t="shared" si="98"/>
        <v>0</v>
      </c>
      <c r="AG340" s="7">
        <f t="shared" si="98"/>
        <v>0</v>
      </c>
      <c r="AH340" s="7">
        <f t="shared" si="98"/>
        <v>0</v>
      </c>
      <c r="AI340" s="7">
        <f t="shared" si="98"/>
        <v>0</v>
      </c>
      <c r="AJ340" s="7">
        <f t="shared" si="98"/>
        <v>0</v>
      </c>
      <c r="AK340" s="7">
        <f t="shared" si="98"/>
        <v>0</v>
      </c>
      <c r="AL340" s="7">
        <f t="shared" si="98"/>
        <v>0</v>
      </c>
      <c r="AM340" s="7">
        <f t="shared" si="98"/>
        <v>0</v>
      </c>
      <c r="AN340" s="7">
        <f t="shared" si="98"/>
        <v>0</v>
      </c>
    </row>
    <row r="341" spans="7:40">
      <c r="G341" s="252"/>
      <c r="H341" s="252"/>
      <c r="I341" s="66" t="s">
        <v>174</v>
      </c>
      <c r="J341" s="73" t="str">
        <f>CONCATENATE(G339,I341)</f>
        <v>少男未来ｱｽﾘｰﾄ</v>
      </c>
      <c r="K341" s="9">
        <f t="shared" si="96"/>
        <v>0</v>
      </c>
      <c r="L341" s="9">
        <f t="shared" si="96"/>
        <v>0</v>
      </c>
      <c r="M341" s="9">
        <f t="shared" si="96"/>
        <v>0</v>
      </c>
      <c r="N341" s="9">
        <f t="shared" si="96"/>
        <v>0</v>
      </c>
      <c r="O341" s="9">
        <f t="shared" si="96"/>
        <v>0</v>
      </c>
      <c r="P341" s="9">
        <f t="shared" si="96"/>
        <v>0</v>
      </c>
      <c r="Q341" s="9">
        <f t="shared" si="96"/>
        <v>0</v>
      </c>
      <c r="R341" s="9">
        <f t="shared" si="96"/>
        <v>0</v>
      </c>
      <c r="S341" s="9">
        <f t="shared" si="96"/>
        <v>0</v>
      </c>
      <c r="T341" s="9">
        <f t="shared" si="96"/>
        <v>0</v>
      </c>
      <c r="U341" s="9">
        <f t="shared" si="97"/>
        <v>0</v>
      </c>
      <c r="V341" s="9">
        <f t="shared" si="97"/>
        <v>0</v>
      </c>
      <c r="W341" s="9">
        <f t="shared" si="97"/>
        <v>0</v>
      </c>
      <c r="X341" s="9">
        <f t="shared" si="97"/>
        <v>0</v>
      </c>
      <c r="Y341" s="9">
        <f t="shared" si="97"/>
        <v>0</v>
      </c>
      <c r="Z341" s="9">
        <f t="shared" si="97"/>
        <v>0</v>
      </c>
      <c r="AA341" s="9">
        <f t="shared" si="97"/>
        <v>0</v>
      </c>
      <c r="AB341" s="9">
        <f t="shared" si="97"/>
        <v>0</v>
      </c>
      <c r="AC341" s="9">
        <f t="shared" si="97"/>
        <v>0</v>
      </c>
      <c r="AD341" s="9">
        <f t="shared" si="97"/>
        <v>0</v>
      </c>
      <c r="AE341" s="9">
        <f t="shared" si="98"/>
        <v>0</v>
      </c>
      <c r="AF341" s="9">
        <f t="shared" si="98"/>
        <v>0</v>
      </c>
      <c r="AG341" s="9">
        <f t="shared" si="98"/>
        <v>0</v>
      </c>
      <c r="AH341" s="9">
        <f t="shared" si="98"/>
        <v>0</v>
      </c>
      <c r="AI341" s="9">
        <f t="shared" si="98"/>
        <v>0</v>
      </c>
      <c r="AJ341" s="9">
        <f t="shared" si="98"/>
        <v>0</v>
      </c>
      <c r="AK341" s="9">
        <f t="shared" si="98"/>
        <v>0</v>
      </c>
      <c r="AL341" s="9">
        <f t="shared" si="98"/>
        <v>0</v>
      </c>
      <c r="AM341" s="9">
        <f t="shared" si="98"/>
        <v>0</v>
      </c>
      <c r="AN341" s="9">
        <f t="shared" si="98"/>
        <v>0</v>
      </c>
    </row>
    <row r="342" spans="7:40">
      <c r="G342" s="252" t="s">
        <v>184</v>
      </c>
      <c r="H342" s="252"/>
      <c r="I342" s="64" t="s">
        <v>172</v>
      </c>
      <c r="J342" s="71" t="str">
        <f>CONCATENATE(G342,I342)</f>
        <v>少女ﾊﾟﾜｰｱｯﾌﾟ</v>
      </c>
      <c r="K342" s="5">
        <f t="shared" si="96"/>
        <v>0</v>
      </c>
      <c r="L342" s="5">
        <f t="shared" si="96"/>
        <v>0</v>
      </c>
      <c r="M342" s="5">
        <f t="shared" si="96"/>
        <v>0</v>
      </c>
      <c r="N342" s="5">
        <f t="shared" si="96"/>
        <v>0</v>
      </c>
      <c r="O342" s="5">
        <f t="shared" si="96"/>
        <v>0</v>
      </c>
      <c r="P342" s="5">
        <f t="shared" si="96"/>
        <v>0</v>
      </c>
      <c r="Q342" s="5">
        <f t="shared" si="96"/>
        <v>0</v>
      </c>
      <c r="R342" s="5">
        <f t="shared" si="96"/>
        <v>0</v>
      </c>
      <c r="S342" s="5">
        <f t="shared" si="96"/>
        <v>0</v>
      </c>
      <c r="T342" s="5">
        <f t="shared" si="96"/>
        <v>0</v>
      </c>
      <c r="U342" s="5">
        <f t="shared" si="97"/>
        <v>0</v>
      </c>
      <c r="V342" s="5">
        <f t="shared" si="97"/>
        <v>0</v>
      </c>
      <c r="W342" s="5">
        <f t="shared" si="97"/>
        <v>0</v>
      </c>
      <c r="X342" s="5">
        <f t="shared" si="97"/>
        <v>0</v>
      </c>
      <c r="Y342" s="5">
        <f t="shared" si="97"/>
        <v>0</v>
      </c>
      <c r="Z342" s="5">
        <f t="shared" si="97"/>
        <v>0</v>
      </c>
      <c r="AA342" s="5">
        <f t="shared" si="97"/>
        <v>0</v>
      </c>
      <c r="AB342" s="5">
        <f t="shared" si="97"/>
        <v>0</v>
      </c>
      <c r="AC342" s="5">
        <f t="shared" si="97"/>
        <v>0</v>
      </c>
      <c r="AD342" s="5">
        <f t="shared" si="97"/>
        <v>0</v>
      </c>
      <c r="AE342" s="5">
        <f t="shared" si="98"/>
        <v>0</v>
      </c>
      <c r="AF342" s="5">
        <f t="shared" si="98"/>
        <v>0</v>
      </c>
      <c r="AG342" s="5">
        <f t="shared" si="98"/>
        <v>0</v>
      </c>
      <c r="AH342" s="5">
        <f t="shared" si="98"/>
        <v>0</v>
      </c>
      <c r="AI342" s="5">
        <f t="shared" si="98"/>
        <v>0</v>
      </c>
      <c r="AJ342" s="5">
        <f t="shared" si="98"/>
        <v>0</v>
      </c>
      <c r="AK342" s="5">
        <f t="shared" si="98"/>
        <v>0</v>
      </c>
      <c r="AL342" s="5">
        <f t="shared" si="98"/>
        <v>0</v>
      </c>
      <c r="AM342" s="5">
        <f t="shared" si="98"/>
        <v>0</v>
      </c>
      <c r="AN342" s="5">
        <f t="shared" si="98"/>
        <v>0</v>
      </c>
    </row>
    <row r="343" spans="7:40">
      <c r="G343" s="252"/>
      <c r="H343" s="252"/>
      <c r="I343" s="65" t="s">
        <v>173</v>
      </c>
      <c r="J343" s="72" t="str">
        <f>CONCATENATE(G342,I343)</f>
        <v>少女中ﾌﾞﾛ/国ｽﾎﾟ</v>
      </c>
      <c r="K343" s="7">
        <f t="shared" ref="K343:T350" si="99">SUMIF($J$5:$J$332,$J343,K$5:K$332)</f>
        <v>0</v>
      </c>
      <c r="L343" s="7">
        <f t="shared" si="99"/>
        <v>0</v>
      </c>
      <c r="M343" s="7">
        <f t="shared" si="99"/>
        <v>0</v>
      </c>
      <c r="N343" s="7">
        <f t="shared" si="99"/>
        <v>0</v>
      </c>
      <c r="O343" s="7">
        <f t="shared" si="99"/>
        <v>0</v>
      </c>
      <c r="P343" s="7">
        <f t="shared" si="99"/>
        <v>0</v>
      </c>
      <c r="Q343" s="7">
        <f t="shared" si="99"/>
        <v>0</v>
      </c>
      <c r="R343" s="7">
        <f t="shared" si="99"/>
        <v>0</v>
      </c>
      <c r="S343" s="7">
        <f t="shared" si="99"/>
        <v>0</v>
      </c>
      <c r="T343" s="7">
        <f t="shared" si="99"/>
        <v>0</v>
      </c>
      <c r="U343" s="7">
        <f t="shared" ref="U343:AD350" si="100">SUMIF($J$5:$J$332,$J343,U$5:U$332)</f>
        <v>0</v>
      </c>
      <c r="V343" s="7">
        <f t="shared" si="100"/>
        <v>0</v>
      </c>
      <c r="W343" s="7">
        <f t="shared" si="100"/>
        <v>0</v>
      </c>
      <c r="X343" s="7">
        <f t="shared" si="100"/>
        <v>0</v>
      </c>
      <c r="Y343" s="7">
        <f t="shared" si="100"/>
        <v>0</v>
      </c>
      <c r="Z343" s="7">
        <f t="shared" si="100"/>
        <v>0</v>
      </c>
      <c r="AA343" s="7">
        <f t="shared" si="100"/>
        <v>0</v>
      </c>
      <c r="AB343" s="7">
        <f t="shared" si="100"/>
        <v>0</v>
      </c>
      <c r="AC343" s="7">
        <f t="shared" si="100"/>
        <v>0</v>
      </c>
      <c r="AD343" s="7">
        <f t="shared" si="100"/>
        <v>0</v>
      </c>
      <c r="AE343" s="7">
        <f t="shared" ref="AE343:AN350" si="101">SUMIF($J$5:$J$332,$J343,AE$5:AE$332)</f>
        <v>0</v>
      </c>
      <c r="AF343" s="7">
        <f t="shared" si="101"/>
        <v>0</v>
      </c>
      <c r="AG343" s="7">
        <f t="shared" si="101"/>
        <v>0</v>
      </c>
      <c r="AH343" s="7">
        <f t="shared" si="101"/>
        <v>0</v>
      </c>
      <c r="AI343" s="7">
        <f t="shared" si="101"/>
        <v>0</v>
      </c>
      <c r="AJ343" s="7">
        <f t="shared" si="101"/>
        <v>0</v>
      </c>
      <c r="AK343" s="7">
        <f t="shared" si="101"/>
        <v>0</v>
      </c>
      <c r="AL343" s="7">
        <f t="shared" si="101"/>
        <v>0</v>
      </c>
      <c r="AM343" s="7">
        <f t="shared" si="101"/>
        <v>0</v>
      </c>
      <c r="AN343" s="7">
        <f t="shared" si="101"/>
        <v>0</v>
      </c>
    </row>
    <row r="344" spans="7:40">
      <c r="G344" s="252"/>
      <c r="H344" s="252"/>
      <c r="I344" s="66" t="s">
        <v>174</v>
      </c>
      <c r="J344" s="73" t="str">
        <f>CONCATENATE(G342,I344)</f>
        <v>少女未来ｱｽﾘｰﾄ</v>
      </c>
      <c r="K344" s="9">
        <f t="shared" si="99"/>
        <v>0</v>
      </c>
      <c r="L344" s="9">
        <f t="shared" si="99"/>
        <v>0</v>
      </c>
      <c r="M344" s="9">
        <f t="shared" si="99"/>
        <v>0</v>
      </c>
      <c r="N344" s="9">
        <f t="shared" si="99"/>
        <v>0</v>
      </c>
      <c r="O344" s="9">
        <f t="shared" si="99"/>
        <v>0</v>
      </c>
      <c r="P344" s="9">
        <f t="shared" si="99"/>
        <v>0</v>
      </c>
      <c r="Q344" s="9">
        <f t="shared" si="99"/>
        <v>0</v>
      </c>
      <c r="R344" s="9">
        <f t="shared" si="99"/>
        <v>0</v>
      </c>
      <c r="S344" s="9">
        <f t="shared" si="99"/>
        <v>0</v>
      </c>
      <c r="T344" s="9">
        <f t="shared" si="99"/>
        <v>0</v>
      </c>
      <c r="U344" s="9">
        <f t="shared" si="100"/>
        <v>0</v>
      </c>
      <c r="V344" s="9">
        <f t="shared" si="100"/>
        <v>0</v>
      </c>
      <c r="W344" s="9">
        <f t="shared" si="100"/>
        <v>0</v>
      </c>
      <c r="X344" s="9">
        <f t="shared" si="100"/>
        <v>0</v>
      </c>
      <c r="Y344" s="9">
        <f t="shared" si="100"/>
        <v>0</v>
      </c>
      <c r="Z344" s="9">
        <f t="shared" si="100"/>
        <v>0</v>
      </c>
      <c r="AA344" s="9">
        <f t="shared" si="100"/>
        <v>0</v>
      </c>
      <c r="AB344" s="9">
        <f t="shared" si="100"/>
        <v>0</v>
      </c>
      <c r="AC344" s="9">
        <f t="shared" si="100"/>
        <v>0</v>
      </c>
      <c r="AD344" s="9">
        <f t="shared" si="100"/>
        <v>0</v>
      </c>
      <c r="AE344" s="9">
        <f t="shared" si="101"/>
        <v>0</v>
      </c>
      <c r="AF344" s="9">
        <f t="shared" si="101"/>
        <v>0</v>
      </c>
      <c r="AG344" s="9">
        <f t="shared" si="101"/>
        <v>0</v>
      </c>
      <c r="AH344" s="9">
        <f t="shared" si="101"/>
        <v>0</v>
      </c>
      <c r="AI344" s="9">
        <f t="shared" si="101"/>
        <v>0</v>
      </c>
      <c r="AJ344" s="9">
        <f t="shared" si="101"/>
        <v>0</v>
      </c>
      <c r="AK344" s="9">
        <f t="shared" si="101"/>
        <v>0</v>
      </c>
      <c r="AL344" s="9">
        <f t="shared" si="101"/>
        <v>0</v>
      </c>
      <c r="AM344" s="9">
        <f t="shared" si="101"/>
        <v>0</v>
      </c>
      <c r="AN344" s="9">
        <f t="shared" si="101"/>
        <v>0</v>
      </c>
    </row>
    <row r="345" spans="7:40">
      <c r="G345" s="252" t="s">
        <v>185</v>
      </c>
      <c r="H345" s="252"/>
      <c r="I345" s="64" t="s">
        <v>172</v>
      </c>
      <c r="J345" s="71" t="str">
        <f>CONCATENATE(G345,I345)</f>
        <v>Jr男ﾊﾟﾜｰｱｯﾌﾟ</v>
      </c>
      <c r="K345" s="5">
        <f t="shared" si="99"/>
        <v>0</v>
      </c>
      <c r="L345" s="5">
        <f t="shared" si="99"/>
        <v>0</v>
      </c>
      <c r="M345" s="5">
        <f t="shared" si="99"/>
        <v>0</v>
      </c>
      <c r="N345" s="5">
        <f t="shared" si="99"/>
        <v>0</v>
      </c>
      <c r="O345" s="5">
        <f t="shared" si="99"/>
        <v>0</v>
      </c>
      <c r="P345" s="5">
        <f t="shared" si="99"/>
        <v>0</v>
      </c>
      <c r="Q345" s="5">
        <f t="shared" si="99"/>
        <v>0</v>
      </c>
      <c r="R345" s="5">
        <f t="shared" si="99"/>
        <v>0</v>
      </c>
      <c r="S345" s="5">
        <f t="shared" si="99"/>
        <v>0</v>
      </c>
      <c r="T345" s="5">
        <f t="shared" si="99"/>
        <v>0</v>
      </c>
      <c r="U345" s="5">
        <f t="shared" si="100"/>
        <v>0</v>
      </c>
      <c r="V345" s="5">
        <f t="shared" si="100"/>
        <v>0</v>
      </c>
      <c r="W345" s="5">
        <f t="shared" si="100"/>
        <v>0</v>
      </c>
      <c r="X345" s="5">
        <f t="shared" si="100"/>
        <v>0</v>
      </c>
      <c r="Y345" s="5">
        <f t="shared" si="100"/>
        <v>0</v>
      </c>
      <c r="Z345" s="5">
        <f t="shared" si="100"/>
        <v>0</v>
      </c>
      <c r="AA345" s="5">
        <f t="shared" si="100"/>
        <v>0</v>
      </c>
      <c r="AB345" s="5">
        <f t="shared" si="100"/>
        <v>0</v>
      </c>
      <c r="AC345" s="5">
        <f t="shared" si="100"/>
        <v>0</v>
      </c>
      <c r="AD345" s="5">
        <f t="shared" si="100"/>
        <v>0</v>
      </c>
      <c r="AE345" s="5">
        <f t="shared" si="101"/>
        <v>0</v>
      </c>
      <c r="AF345" s="5">
        <f t="shared" si="101"/>
        <v>0</v>
      </c>
      <c r="AG345" s="5">
        <f t="shared" si="101"/>
        <v>0</v>
      </c>
      <c r="AH345" s="5">
        <f t="shared" si="101"/>
        <v>0</v>
      </c>
      <c r="AI345" s="5">
        <f t="shared" si="101"/>
        <v>0</v>
      </c>
      <c r="AJ345" s="5">
        <f t="shared" si="101"/>
        <v>0</v>
      </c>
      <c r="AK345" s="5">
        <f t="shared" si="101"/>
        <v>0</v>
      </c>
      <c r="AL345" s="5">
        <f t="shared" si="101"/>
        <v>0</v>
      </c>
      <c r="AM345" s="5">
        <f t="shared" si="101"/>
        <v>0</v>
      </c>
      <c r="AN345" s="5">
        <f t="shared" si="101"/>
        <v>0</v>
      </c>
    </row>
    <row r="346" spans="7:40">
      <c r="G346" s="252"/>
      <c r="H346" s="252"/>
      <c r="I346" s="65" t="s">
        <v>173</v>
      </c>
      <c r="J346" s="72" t="str">
        <f>CONCATENATE(G345,I346)</f>
        <v>Jr男中ﾌﾞﾛ/国ｽﾎﾟ</v>
      </c>
      <c r="K346" s="7">
        <f t="shared" si="99"/>
        <v>0</v>
      </c>
      <c r="L346" s="7">
        <f t="shared" si="99"/>
        <v>0</v>
      </c>
      <c r="M346" s="7">
        <f t="shared" si="99"/>
        <v>0</v>
      </c>
      <c r="N346" s="7">
        <f t="shared" si="99"/>
        <v>0</v>
      </c>
      <c r="O346" s="7">
        <f t="shared" si="99"/>
        <v>0</v>
      </c>
      <c r="P346" s="7">
        <f t="shared" si="99"/>
        <v>0</v>
      </c>
      <c r="Q346" s="7">
        <f t="shared" si="99"/>
        <v>0</v>
      </c>
      <c r="R346" s="7">
        <f t="shared" si="99"/>
        <v>0</v>
      </c>
      <c r="S346" s="7">
        <f t="shared" si="99"/>
        <v>0</v>
      </c>
      <c r="T346" s="7">
        <f t="shared" si="99"/>
        <v>0</v>
      </c>
      <c r="U346" s="7">
        <f t="shared" si="100"/>
        <v>0</v>
      </c>
      <c r="V346" s="7">
        <f t="shared" si="100"/>
        <v>0</v>
      </c>
      <c r="W346" s="7">
        <f t="shared" si="100"/>
        <v>0</v>
      </c>
      <c r="X346" s="7">
        <f t="shared" si="100"/>
        <v>0</v>
      </c>
      <c r="Y346" s="7">
        <f t="shared" si="100"/>
        <v>0</v>
      </c>
      <c r="Z346" s="7">
        <f t="shared" si="100"/>
        <v>0</v>
      </c>
      <c r="AA346" s="7">
        <f t="shared" si="100"/>
        <v>0</v>
      </c>
      <c r="AB346" s="7">
        <f t="shared" si="100"/>
        <v>0</v>
      </c>
      <c r="AC346" s="7">
        <f t="shared" si="100"/>
        <v>0</v>
      </c>
      <c r="AD346" s="7">
        <f t="shared" si="100"/>
        <v>0</v>
      </c>
      <c r="AE346" s="7">
        <f t="shared" si="101"/>
        <v>0</v>
      </c>
      <c r="AF346" s="7">
        <f t="shared" si="101"/>
        <v>0</v>
      </c>
      <c r="AG346" s="7">
        <f t="shared" si="101"/>
        <v>0</v>
      </c>
      <c r="AH346" s="7">
        <f t="shared" si="101"/>
        <v>0</v>
      </c>
      <c r="AI346" s="7">
        <f t="shared" si="101"/>
        <v>0</v>
      </c>
      <c r="AJ346" s="7">
        <f t="shared" si="101"/>
        <v>0</v>
      </c>
      <c r="AK346" s="7">
        <f t="shared" si="101"/>
        <v>0</v>
      </c>
      <c r="AL346" s="7">
        <f t="shared" si="101"/>
        <v>0</v>
      </c>
      <c r="AM346" s="7">
        <f t="shared" si="101"/>
        <v>0</v>
      </c>
      <c r="AN346" s="7">
        <f t="shared" si="101"/>
        <v>0</v>
      </c>
    </row>
    <row r="347" spans="7:40">
      <c r="G347" s="252"/>
      <c r="H347" s="252"/>
      <c r="I347" s="66" t="s">
        <v>174</v>
      </c>
      <c r="J347" s="73" t="str">
        <f>CONCATENATE(G345,I347)</f>
        <v>Jr男未来ｱｽﾘｰﾄ</v>
      </c>
      <c r="K347" s="9">
        <f t="shared" si="99"/>
        <v>0</v>
      </c>
      <c r="L347" s="9">
        <f t="shared" si="99"/>
        <v>0</v>
      </c>
      <c r="M347" s="9">
        <f t="shared" si="99"/>
        <v>0</v>
      </c>
      <c r="N347" s="9">
        <f t="shared" si="99"/>
        <v>0</v>
      </c>
      <c r="O347" s="9">
        <f t="shared" si="99"/>
        <v>0</v>
      </c>
      <c r="P347" s="9">
        <f t="shared" si="99"/>
        <v>0</v>
      </c>
      <c r="Q347" s="9">
        <f t="shared" si="99"/>
        <v>0</v>
      </c>
      <c r="R347" s="9">
        <f t="shared" si="99"/>
        <v>0</v>
      </c>
      <c r="S347" s="9">
        <f t="shared" si="99"/>
        <v>0</v>
      </c>
      <c r="T347" s="9">
        <f t="shared" si="99"/>
        <v>0</v>
      </c>
      <c r="U347" s="9">
        <f t="shared" si="100"/>
        <v>0</v>
      </c>
      <c r="V347" s="9">
        <f t="shared" si="100"/>
        <v>0</v>
      </c>
      <c r="W347" s="9">
        <f t="shared" si="100"/>
        <v>0</v>
      </c>
      <c r="X347" s="9">
        <f t="shared" si="100"/>
        <v>0</v>
      </c>
      <c r="Y347" s="9">
        <f t="shared" si="100"/>
        <v>0</v>
      </c>
      <c r="Z347" s="9">
        <f t="shared" si="100"/>
        <v>0</v>
      </c>
      <c r="AA347" s="9">
        <f t="shared" si="100"/>
        <v>0</v>
      </c>
      <c r="AB347" s="9">
        <f t="shared" si="100"/>
        <v>0</v>
      </c>
      <c r="AC347" s="9">
        <f t="shared" si="100"/>
        <v>0</v>
      </c>
      <c r="AD347" s="9">
        <f t="shared" si="100"/>
        <v>0</v>
      </c>
      <c r="AE347" s="9">
        <f t="shared" si="101"/>
        <v>0</v>
      </c>
      <c r="AF347" s="9">
        <f t="shared" si="101"/>
        <v>0</v>
      </c>
      <c r="AG347" s="9">
        <f t="shared" si="101"/>
        <v>0</v>
      </c>
      <c r="AH347" s="9">
        <f t="shared" si="101"/>
        <v>0</v>
      </c>
      <c r="AI347" s="9">
        <f t="shared" si="101"/>
        <v>0</v>
      </c>
      <c r="AJ347" s="9">
        <f t="shared" si="101"/>
        <v>0</v>
      </c>
      <c r="AK347" s="9">
        <f t="shared" si="101"/>
        <v>0</v>
      </c>
      <c r="AL347" s="9">
        <f t="shared" si="101"/>
        <v>0</v>
      </c>
      <c r="AM347" s="9">
        <f t="shared" si="101"/>
        <v>0</v>
      </c>
      <c r="AN347" s="9">
        <f t="shared" si="101"/>
        <v>0</v>
      </c>
    </row>
    <row r="348" spans="7:40">
      <c r="G348" s="252" t="s">
        <v>186</v>
      </c>
      <c r="H348" s="252"/>
      <c r="I348" s="64" t="s">
        <v>172</v>
      </c>
      <c r="J348" s="71" t="str">
        <f>CONCATENATE(G348,I348)</f>
        <v>Jr女ﾊﾟﾜｰｱｯﾌﾟ</v>
      </c>
      <c r="K348" s="5">
        <f t="shared" si="99"/>
        <v>0</v>
      </c>
      <c r="L348" s="5">
        <f t="shared" si="99"/>
        <v>0</v>
      </c>
      <c r="M348" s="5">
        <f t="shared" si="99"/>
        <v>0</v>
      </c>
      <c r="N348" s="5">
        <f t="shared" si="99"/>
        <v>0</v>
      </c>
      <c r="O348" s="5">
        <f t="shared" si="99"/>
        <v>0</v>
      </c>
      <c r="P348" s="5">
        <f t="shared" si="99"/>
        <v>0</v>
      </c>
      <c r="Q348" s="5">
        <f t="shared" si="99"/>
        <v>0</v>
      </c>
      <c r="R348" s="5">
        <f t="shared" si="99"/>
        <v>0</v>
      </c>
      <c r="S348" s="5">
        <f t="shared" si="99"/>
        <v>0</v>
      </c>
      <c r="T348" s="5">
        <f t="shared" si="99"/>
        <v>0</v>
      </c>
      <c r="U348" s="5">
        <f t="shared" si="100"/>
        <v>0</v>
      </c>
      <c r="V348" s="5">
        <f t="shared" si="100"/>
        <v>0</v>
      </c>
      <c r="W348" s="5">
        <f t="shared" si="100"/>
        <v>0</v>
      </c>
      <c r="X348" s="5">
        <f t="shared" si="100"/>
        <v>0</v>
      </c>
      <c r="Y348" s="5">
        <f t="shared" si="100"/>
        <v>0</v>
      </c>
      <c r="Z348" s="5">
        <f t="shared" si="100"/>
        <v>0</v>
      </c>
      <c r="AA348" s="5">
        <f t="shared" si="100"/>
        <v>0</v>
      </c>
      <c r="AB348" s="5">
        <f t="shared" si="100"/>
        <v>0</v>
      </c>
      <c r="AC348" s="5">
        <f t="shared" si="100"/>
        <v>0</v>
      </c>
      <c r="AD348" s="5">
        <f t="shared" si="100"/>
        <v>0</v>
      </c>
      <c r="AE348" s="5">
        <f t="shared" si="101"/>
        <v>0</v>
      </c>
      <c r="AF348" s="5">
        <f t="shared" si="101"/>
        <v>0</v>
      </c>
      <c r="AG348" s="5">
        <f t="shared" si="101"/>
        <v>0</v>
      </c>
      <c r="AH348" s="5">
        <f t="shared" si="101"/>
        <v>0</v>
      </c>
      <c r="AI348" s="5">
        <f t="shared" si="101"/>
        <v>0</v>
      </c>
      <c r="AJ348" s="5">
        <f t="shared" si="101"/>
        <v>0</v>
      </c>
      <c r="AK348" s="5">
        <f t="shared" si="101"/>
        <v>0</v>
      </c>
      <c r="AL348" s="5">
        <f t="shared" si="101"/>
        <v>0</v>
      </c>
      <c r="AM348" s="5">
        <f t="shared" si="101"/>
        <v>0</v>
      </c>
      <c r="AN348" s="5">
        <f t="shared" si="101"/>
        <v>0</v>
      </c>
    </row>
    <row r="349" spans="7:40">
      <c r="G349" s="252"/>
      <c r="H349" s="252"/>
      <c r="I349" s="65" t="s">
        <v>173</v>
      </c>
      <c r="J349" s="72" t="str">
        <f>CONCATENATE(G348,I349)</f>
        <v>Jr女中ﾌﾞﾛ/国ｽﾎﾟ</v>
      </c>
      <c r="K349" s="7">
        <f t="shared" si="99"/>
        <v>0</v>
      </c>
      <c r="L349" s="7">
        <f t="shared" si="99"/>
        <v>0</v>
      </c>
      <c r="M349" s="7">
        <f t="shared" si="99"/>
        <v>0</v>
      </c>
      <c r="N349" s="7">
        <f t="shared" si="99"/>
        <v>0</v>
      </c>
      <c r="O349" s="7">
        <f t="shared" si="99"/>
        <v>0</v>
      </c>
      <c r="P349" s="7">
        <f t="shared" si="99"/>
        <v>0</v>
      </c>
      <c r="Q349" s="7">
        <f t="shared" si="99"/>
        <v>0</v>
      </c>
      <c r="R349" s="7">
        <f t="shared" si="99"/>
        <v>0</v>
      </c>
      <c r="S349" s="7">
        <f t="shared" si="99"/>
        <v>0</v>
      </c>
      <c r="T349" s="7">
        <f t="shared" si="99"/>
        <v>0</v>
      </c>
      <c r="U349" s="7">
        <f t="shared" si="100"/>
        <v>0</v>
      </c>
      <c r="V349" s="7">
        <f t="shared" si="100"/>
        <v>0</v>
      </c>
      <c r="W349" s="7">
        <f t="shared" si="100"/>
        <v>0</v>
      </c>
      <c r="X349" s="7">
        <f t="shared" si="100"/>
        <v>0</v>
      </c>
      <c r="Y349" s="7">
        <f t="shared" si="100"/>
        <v>0</v>
      </c>
      <c r="Z349" s="7">
        <f t="shared" si="100"/>
        <v>0</v>
      </c>
      <c r="AA349" s="7">
        <f t="shared" si="100"/>
        <v>0</v>
      </c>
      <c r="AB349" s="7">
        <f t="shared" si="100"/>
        <v>0</v>
      </c>
      <c r="AC349" s="7">
        <f t="shared" si="100"/>
        <v>0</v>
      </c>
      <c r="AD349" s="7">
        <f t="shared" si="100"/>
        <v>0</v>
      </c>
      <c r="AE349" s="7">
        <f t="shared" si="101"/>
        <v>0</v>
      </c>
      <c r="AF349" s="7">
        <f t="shared" si="101"/>
        <v>0</v>
      </c>
      <c r="AG349" s="7">
        <f t="shared" si="101"/>
        <v>0</v>
      </c>
      <c r="AH349" s="7">
        <f t="shared" si="101"/>
        <v>0</v>
      </c>
      <c r="AI349" s="7">
        <f t="shared" si="101"/>
        <v>0</v>
      </c>
      <c r="AJ349" s="7">
        <f t="shared" si="101"/>
        <v>0</v>
      </c>
      <c r="AK349" s="7">
        <f t="shared" si="101"/>
        <v>0</v>
      </c>
      <c r="AL349" s="7">
        <f t="shared" si="101"/>
        <v>0</v>
      </c>
      <c r="AM349" s="7">
        <f t="shared" si="101"/>
        <v>0</v>
      </c>
      <c r="AN349" s="7">
        <f t="shared" si="101"/>
        <v>0</v>
      </c>
    </row>
    <row r="350" spans="7:40">
      <c r="G350" s="252"/>
      <c r="H350" s="252"/>
      <c r="I350" s="66" t="s">
        <v>174</v>
      </c>
      <c r="J350" s="73" t="str">
        <f>CONCATENATE(G348,I350)</f>
        <v>Jr女未来ｱｽﾘｰﾄ</v>
      </c>
      <c r="K350" s="9">
        <f t="shared" si="99"/>
        <v>0</v>
      </c>
      <c r="L350" s="9">
        <f t="shared" si="99"/>
        <v>0</v>
      </c>
      <c r="M350" s="9">
        <f t="shared" si="99"/>
        <v>0</v>
      </c>
      <c r="N350" s="9">
        <f t="shared" si="99"/>
        <v>0</v>
      </c>
      <c r="O350" s="9">
        <f t="shared" si="99"/>
        <v>0</v>
      </c>
      <c r="P350" s="9">
        <f t="shared" si="99"/>
        <v>0</v>
      </c>
      <c r="Q350" s="9">
        <f t="shared" si="99"/>
        <v>0</v>
      </c>
      <c r="R350" s="9">
        <f t="shared" si="99"/>
        <v>0</v>
      </c>
      <c r="S350" s="9">
        <f t="shared" si="99"/>
        <v>0</v>
      </c>
      <c r="T350" s="9">
        <f t="shared" si="99"/>
        <v>0</v>
      </c>
      <c r="U350" s="9">
        <f t="shared" si="100"/>
        <v>0</v>
      </c>
      <c r="V350" s="9">
        <f t="shared" si="100"/>
        <v>0</v>
      </c>
      <c r="W350" s="9">
        <f t="shared" si="100"/>
        <v>0</v>
      </c>
      <c r="X350" s="9">
        <f t="shared" si="100"/>
        <v>0</v>
      </c>
      <c r="Y350" s="9">
        <f t="shared" si="100"/>
        <v>0</v>
      </c>
      <c r="Z350" s="9">
        <f t="shared" si="100"/>
        <v>0</v>
      </c>
      <c r="AA350" s="9">
        <f t="shared" si="100"/>
        <v>0</v>
      </c>
      <c r="AB350" s="9">
        <f t="shared" si="100"/>
        <v>0</v>
      </c>
      <c r="AC350" s="9">
        <f t="shared" si="100"/>
        <v>0</v>
      </c>
      <c r="AD350" s="9">
        <f t="shared" si="100"/>
        <v>0</v>
      </c>
      <c r="AE350" s="9">
        <f t="shared" si="101"/>
        <v>0</v>
      </c>
      <c r="AF350" s="9">
        <f t="shared" si="101"/>
        <v>0</v>
      </c>
      <c r="AG350" s="9">
        <f t="shared" si="101"/>
        <v>0</v>
      </c>
      <c r="AH350" s="9">
        <f t="shared" si="101"/>
        <v>0</v>
      </c>
      <c r="AI350" s="9">
        <f t="shared" si="101"/>
        <v>0</v>
      </c>
      <c r="AJ350" s="9">
        <f t="shared" si="101"/>
        <v>0</v>
      </c>
      <c r="AK350" s="9">
        <f t="shared" si="101"/>
        <v>0</v>
      </c>
      <c r="AL350" s="9">
        <f t="shared" si="101"/>
        <v>0</v>
      </c>
      <c r="AM350" s="9">
        <f t="shared" si="101"/>
        <v>0</v>
      </c>
      <c r="AN350" s="9">
        <f t="shared" si="101"/>
        <v>0</v>
      </c>
    </row>
  </sheetData>
  <sheetProtection sheet="1" objects="1" scenarios="1" selectLockedCells="1" autoFilter="0"/>
  <autoFilter ref="A1:AS331" xr:uid="{F8BEF318-FE04-4B98-BF78-8194B30163C6}">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autoFilter>
  <mergeCells count="827">
    <mergeCell ref="K299:AN299"/>
    <mergeCell ref="B300:B301"/>
    <mergeCell ref="C300:C301"/>
    <mergeCell ref="D300:D301"/>
    <mergeCell ref="E300:E301"/>
    <mergeCell ref="F300:F301"/>
    <mergeCell ref="G300:G301"/>
    <mergeCell ref="H300:H301"/>
    <mergeCell ref="I300:I301"/>
    <mergeCell ref="J300:J301"/>
    <mergeCell ref="K300:AN300"/>
    <mergeCell ref="K266:AN266"/>
    <mergeCell ref="B267:B268"/>
    <mergeCell ref="C267:C268"/>
    <mergeCell ref="D267:D268"/>
    <mergeCell ref="E267:E268"/>
    <mergeCell ref="F267:F268"/>
    <mergeCell ref="G267:G268"/>
    <mergeCell ref="H267:H268"/>
    <mergeCell ref="I267:I268"/>
    <mergeCell ref="J267:J268"/>
    <mergeCell ref="K267:AN267"/>
    <mergeCell ref="K233:AN233"/>
    <mergeCell ref="B234:B235"/>
    <mergeCell ref="C234:C235"/>
    <mergeCell ref="D234:D235"/>
    <mergeCell ref="E234:E235"/>
    <mergeCell ref="F234:F235"/>
    <mergeCell ref="G234:G235"/>
    <mergeCell ref="H234:H235"/>
    <mergeCell ref="I234:I235"/>
    <mergeCell ref="J234:J235"/>
    <mergeCell ref="K234:AN234"/>
    <mergeCell ref="K200:AN200"/>
    <mergeCell ref="B201:B202"/>
    <mergeCell ref="C201:C202"/>
    <mergeCell ref="D201:D202"/>
    <mergeCell ref="E201:E202"/>
    <mergeCell ref="F201:F202"/>
    <mergeCell ref="G201:G202"/>
    <mergeCell ref="H201:H202"/>
    <mergeCell ref="I201:I202"/>
    <mergeCell ref="J201:J202"/>
    <mergeCell ref="K201:AN201"/>
    <mergeCell ref="K167:AN167"/>
    <mergeCell ref="B168:B169"/>
    <mergeCell ref="C168:C169"/>
    <mergeCell ref="D168:D169"/>
    <mergeCell ref="E168:E169"/>
    <mergeCell ref="F168:F169"/>
    <mergeCell ref="G168:G169"/>
    <mergeCell ref="H168:H169"/>
    <mergeCell ref="I168:I169"/>
    <mergeCell ref="J168:J169"/>
    <mergeCell ref="K168:AN168"/>
    <mergeCell ref="K134:AN134"/>
    <mergeCell ref="B135:B136"/>
    <mergeCell ref="C135:C136"/>
    <mergeCell ref="D135:D136"/>
    <mergeCell ref="E135:E136"/>
    <mergeCell ref="F135:F136"/>
    <mergeCell ref="G135:G136"/>
    <mergeCell ref="H135:H136"/>
    <mergeCell ref="I135:I136"/>
    <mergeCell ref="J135:J136"/>
    <mergeCell ref="K135:AN135"/>
    <mergeCell ref="K101:AN101"/>
    <mergeCell ref="B102:B103"/>
    <mergeCell ref="C102:C103"/>
    <mergeCell ref="D102:D103"/>
    <mergeCell ref="E102:E103"/>
    <mergeCell ref="F102:F103"/>
    <mergeCell ref="G102:G103"/>
    <mergeCell ref="H102:H103"/>
    <mergeCell ref="I102:I103"/>
    <mergeCell ref="J102:J103"/>
    <mergeCell ref="K102:AN102"/>
    <mergeCell ref="K68:AN68"/>
    <mergeCell ref="B69:B70"/>
    <mergeCell ref="C69:C70"/>
    <mergeCell ref="D69:D70"/>
    <mergeCell ref="E69:E70"/>
    <mergeCell ref="F69:F70"/>
    <mergeCell ref="G69:G70"/>
    <mergeCell ref="H69:H70"/>
    <mergeCell ref="I69:I70"/>
    <mergeCell ref="J69:J70"/>
    <mergeCell ref="K69:AN69"/>
    <mergeCell ref="B1:AN1"/>
    <mergeCell ref="B35:D35"/>
    <mergeCell ref="K35:AN35"/>
    <mergeCell ref="B36:B37"/>
    <mergeCell ref="C36:C37"/>
    <mergeCell ref="D36:D37"/>
    <mergeCell ref="E36:E37"/>
    <mergeCell ref="F36:F37"/>
    <mergeCell ref="G36:G37"/>
    <mergeCell ref="H36:H37"/>
    <mergeCell ref="I36:I37"/>
    <mergeCell ref="J36:J37"/>
    <mergeCell ref="K36:AN36"/>
    <mergeCell ref="K2:AN2"/>
    <mergeCell ref="G32:G34"/>
    <mergeCell ref="H32:H34"/>
    <mergeCell ref="G26:G28"/>
    <mergeCell ref="H26:H28"/>
    <mergeCell ref="B29:B31"/>
    <mergeCell ref="C29:C31"/>
    <mergeCell ref="D29:D31"/>
    <mergeCell ref="E29:E31"/>
    <mergeCell ref="F29:F31"/>
    <mergeCell ref="G29:G31"/>
    <mergeCell ref="G339:H341"/>
    <mergeCell ref="G342:H344"/>
    <mergeCell ref="G345:H347"/>
    <mergeCell ref="G348:H350"/>
    <mergeCell ref="B2:D2"/>
    <mergeCell ref="G329:G331"/>
    <mergeCell ref="H329:H331"/>
    <mergeCell ref="J3:J4"/>
    <mergeCell ref="G333:H335"/>
    <mergeCell ref="G336:H338"/>
    <mergeCell ref="B329:B331"/>
    <mergeCell ref="C329:C331"/>
    <mergeCell ref="D329:D331"/>
    <mergeCell ref="E329:E331"/>
    <mergeCell ref="F329:F331"/>
    <mergeCell ref="G323:G325"/>
    <mergeCell ref="H323:H325"/>
    <mergeCell ref="B326:B328"/>
    <mergeCell ref="C326:C328"/>
    <mergeCell ref="D326:D328"/>
    <mergeCell ref="E326:E328"/>
    <mergeCell ref="F326:F328"/>
    <mergeCell ref="G326:G328"/>
    <mergeCell ref="H326:H328"/>
    <mergeCell ref="B323:B325"/>
    <mergeCell ref="C323:C325"/>
    <mergeCell ref="D323:D325"/>
    <mergeCell ref="E323:E325"/>
    <mergeCell ref="F323:F325"/>
    <mergeCell ref="G317:G319"/>
    <mergeCell ref="H317:H319"/>
    <mergeCell ref="B320:B322"/>
    <mergeCell ref="C320:C322"/>
    <mergeCell ref="D320:D322"/>
    <mergeCell ref="E320:E322"/>
    <mergeCell ref="F320:F322"/>
    <mergeCell ref="G320:G322"/>
    <mergeCell ref="H320:H322"/>
    <mergeCell ref="B317:B319"/>
    <mergeCell ref="C317:C319"/>
    <mergeCell ref="D317:D319"/>
    <mergeCell ref="E317:E319"/>
    <mergeCell ref="F317:F319"/>
    <mergeCell ref="G311:G313"/>
    <mergeCell ref="H311:H313"/>
    <mergeCell ref="B314:B316"/>
    <mergeCell ref="C314:C316"/>
    <mergeCell ref="D314:D316"/>
    <mergeCell ref="E314:E316"/>
    <mergeCell ref="F314:F316"/>
    <mergeCell ref="G314:G316"/>
    <mergeCell ref="H314:H316"/>
    <mergeCell ref="B311:B313"/>
    <mergeCell ref="C311:C313"/>
    <mergeCell ref="D311:D313"/>
    <mergeCell ref="E311:E313"/>
    <mergeCell ref="F311:F313"/>
    <mergeCell ref="G305:G307"/>
    <mergeCell ref="H305:H307"/>
    <mergeCell ref="B308:B310"/>
    <mergeCell ref="C308:C310"/>
    <mergeCell ref="D308:D310"/>
    <mergeCell ref="E308:E310"/>
    <mergeCell ref="F308:F310"/>
    <mergeCell ref="G308:G310"/>
    <mergeCell ref="H308:H310"/>
    <mergeCell ref="B305:B307"/>
    <mergeCell ref="C305:C307"/>
    <mergeCell ref="D305:D307"/>
    <mergeCell ref="E305:E307"/>
    <mergeCell ref="F305:F307"/>
    <mergeCell ref="G296:G298"/>
    <mergeCell ref="H296:H298"/>
    <mergeCell ref="B302:B304"/>
    <mergeCell ref="C302:C304"/>
    <mergeCell ref="D302:D304"/>
    <mergeCell ref="E302:E304"/>
    <mergeCell ref="F302:F304"/>
    <mergeCell ref="G302:G304"/>
    <mergeCell ref="H302:H304"/>
    <mergeCell ref="B296:B298"/>
    <mergeCell ref="C296:C298"/>
    <mergeCell ref="D296:D298"/>
    <mergeCell ref="E296:E298"/>
    <mergeCell ref="F296:F298"/>
    <mergeCell ref="B299:D299"/>
    <mergeCell ref="G290:G292"/>
    <mergeCell ref="H290:H292"/>
    <mergeCell ref="B293:B295"/>
    <mergeCell ref="C293:C295"/>
    <mergeCell ref="D293:D295"/>
    <mergeCell ref="E293:E295"/>
    <mergeCell ref="F293:F295"/>
    <mergeCell ref="G293:G295"/>
    <mergeCell ref="H293:H295"/>
    <mergeCell ref="B290:B292"/>
    <mergeCell ref="C290:C292"/>
    <mergeCell ref="D290:D292"/>
    <mergeCell ref="E290:E292"/>
    <mergeCell ref="F290:F292"/>
    <mergeCell ref="G284:G286"/>
    <mergeCell ref="H284:H286"/>
    <mergeCell ref="B287:B289"/>
    <mergeCell ref="C287:C289"/>
    <mergeCell ref="D287:D289"/>
    <mergeCell ref="E287:E289"/>
    <mergeCell ref="F287:F289"/>
    <mergeCell ref="G287:G289"/>
    <mergeCell ref="H287:H289"/>
    <mergeCell ref="B284:B286"/>
    <mergeCell ref="C284:C286"/>
    <mergeCell ref="D284:D286"/>
    <mergeCell ref="E284:E286"/>
    <mergeCell ref="F284:F286"/>
    <mergeCell ref="G278:G280"/>
    <mergeCell ref="H278:H280"/>
    <mergeCell ref="B281:B283"/>
    <mergeCell ref="C281:C283"/>
    <mergeCell ref="D281:D283"/>
    <mergeCell ref="E281:E283"/>
    <mergeCell ref="F281:F283"/>
    <mergeCell ref="G281:G283"/>
    <mergeCell ref="H281:H283"/>
    <mergeCell ref="B278:B280"/>
    <mergeCell ref="C278:C280"/>
    <mergeCell ref="D278:D280"/>
    <mergeCell ref="E278:E280"/>
    <mergeCell ref="F278:F280"/>
    <mergeCell ref="G272:G274"/>
    <mergeCell ref="H272:H274"/>
    <mergeCell ref="B275:B277"/>
    <mergeCell ref="C275:C277"/>
    <mergeCell ref="D275:D277"/>
    <mergeCell ref="E275:E277"/>
    <mergeCell ref="F275:F277"/>
    <mergeCell ref="G275:G277"/>
    <mergeCell ref="H275:H277"/>
    <mergeCell ref="B272:B274"/>
    <mergeCell ref="C272:C274"/>
    <mergeCell ref="D272:D274"/>
    <mergeCell ref="E272:E274"/>
    <mergeCell ref="F272:F274"/>
    <mergeCell ref="G263:G265"/>
    <mergeCell ref="H263:H265"/>
    <mergeCell ref="B269:B271"/>
    <mergeCell ref="C269:C271"/>
    <mergeCell ref="D269:D271"/>
    <mergeCell ref="E269:E271"/>
    <mergeCell ref="F269:F271"/>
    <mergeCell ref="G269:G271"/>
    <mergeCell ref="H269:H271"/>
    <mergeCell ref="B263:B265"/>
    <mergeCell ref="C263:C265"/>
    <mergeCell ref="D263:D265"/>
    <mergeCell ref="E263:E265"/>
    <mergeCell ref="F263:F265"/>
    <mergeCell ref="B266:D266"/>
    <mergeCell ref="G257:G259"/>
    <mergeCell ref="H257:H259"/>
    <mergeCell ref="B260:B262"/>
    <mergeCell ref="C260:C262"/>
    <mergeCell ref="D260:D262"/>
    <mergeCell ref="E260:E262"/>
    <mergeCell ref="F260:F262"/>
    <mergeCell ref="G260:G262"/>
    <mergeCell ref="H260:H262"/>
    <mergeCell ref="B257:B259"/>
    <mergeCell ref="C257:C259"/>
    <mergeCell ref="D257:D259"/>
    <mergeCell ref="E257:E259"/>
    <mergeCell ref="F257:F259"/>
    <mergeCell ref="G251:G253"/>
    <mergeCell ref="H251:H253"/>
    <mergeCell ref="B254:B256"/>
    <mergeCell ref="C254:C256"/>
    <mergeCell ref="D254:D256"/>
    <mergeCell ref="E254:E256"/>
    <mergeCell ref="F254:F256"/>
    <mergeCell ref="G254:G256"/>
    <mergeCell ref="H254:H256"/>
    <mergeCell ref="B251:B253"/>
    <mergeCell ref="C251:C253"/>
    <mergeCell ref="D251:D253"/>
    <mergeCell ref="E251:E253"/>
    <mergeCell ref="F251:F253"/>
    <mergeCell ref="G245:G247"/>
    <mergeCell ref="H245:H247"/>
    <mergeCell ref="B248:B250"/>
    <mergeCell ref="C248:C250"/>
    <mergeCell ref="D248:D250"/>
    <mergeCell ref="E248:E250"/>
    <mergeCell ref="F248:F250"/>
    <mergeCell ref="G248:G250"/>
    <mergeCell ref="H248:H250"/>
    <mergeCell ref="B245:B247"/>
    <mergeCell ref="C245:C247"/>
    <mergeCell ref="D245:D247"/>
    <mergeCell ref="E245:E247"/>
    <mergeCell ref="F245:F247"/>
    <mergeCell ref="G239:G241"/>
    <mergeCell ref="H239:H241"/>
    <mergeCell ref="B242:B244"/>
    <mergeCell ref="C242:C244"/>
    <mergeCell ref="D242:D244"/>
    <mergeCell ref="E242:E244"/>
    <mergeCell ref="F242:F244"/>
    <mergeCell ref="G242:G244"/>
    <mergeCell ref="H242:H244"/>
    <mergeCell ref="B239:B241"/>
    <mergeCell ref="C239:C241"/>
    <mergeCell ref="D239:D241"/>
    <mergeCell ref="E239:E241"/>
    <mergeCell ref="F239:F241"/>
    <mergeCell ref="G230:G232"/>
    <mergeCell ref="H230:H232"/>
    <mergeCell ref="B236:B238"/>
    <mergeCell ref="C236:C238"/>
    <mergeCell ref="D236:D238"/>
    <mergeCell ref="E236:E238"/>
    <mergeCell ref="F236:F238"/>
    <mergeCell ref="G236:G238"/>
    <mergeCell ref="H236:H238"/>
    <mergeCell ref="B230:B232"/>
    <mergeCell ref="C230:C232"/>
    <mergeCell ref="D230:D232"/>
    <mergeCell ref="E230:E232"/>
    <mergeCell ref="F230:F232"/>
    <mergeCell ref="B233:D233"/>
    <mergeCell ref="G224:G226"/>
    <mergeCell ref="H224:H226"/>
    <mergeCell ref="B227:B229"/>
    <mergeCell ref="C227:C229"/>
    <mergeCell ref="D227:D229"/>
    <mergeCell ref="E227:E229"/>
    <mergeCell ref="F227:F229"/>
    <mergeCell ref="G227:G229"/>
    <mergeCell ref="H227:H229"/>
    <mergeCell ref="B224:B226"/>
    <mergeCell ref="C224:C226"/>
    <mergeCell ref="D224:D226"/>
    <mergeCell ref="E224:E226"/>
    <mergeCell ref="F224:F226"/>
    <mergeCell ref="G218:G220"/>
    <mergeCell ref="H218:H220"/>
    <mergeCell ref="B221:B223"/>
    <mergeCell ref="C221:C223"/>
    <mergeCell ref="D221:D223"/>
    <mergeCell ref="E221:E223"/>
    <mergeCell ref="F221:F223"/>
    <mergeCell ref="G221:G223"/>
    <mergeCell ref="H221:H223"/>
    <mergeCell ref="B218:B220"/>
    <mergeCell ref="C218:C220"/>
    <mergeCell ref="D218:D220"/>
    <mergeCell ref="E218:E220"/>
    <mergeCell ref="F218:F220"/>
    <mergeCell ref="G212:G214"/>
    <mergeCell ref="H212:H214"/>
    <mergeCell ref="B215:B217"/>
    <mergeCell ref="C215:C217"/>
    <mergeCell ref="D215:D217"/>
    <mergeCell ref="E215:E217"/>
    <mergeCell ref="F215:F217"/>
    <mergeCell ref="G215:G217"/>
    <mergeCell ref="H215:H217"/>
    <mergeCell ref="B212:B214"/>
    <mergeCell ref="C212:C214"/>
    <mergeCell ref="D212:D214"/>
    <mergeCell ref="E212:E214"/>
    <mergeCell ref="F212:F214"/>
    <mergeCell ref="G206:G208"/>
    <mergeCell ref="H206:H208"/>
    <mergeCell ref="B209:B211"/>
    <mergeCell ref="C209:C211"/>
    <mergeCell ref="D209:D211"/>
    <mergeCell ref="E209:E211"/>
    <mergeCell ref="F209:F211"/>
    <mergeCell ref="G209:G211"/>
    <mergeCell ref="H209:H211"/>
    <mergeCell ref="B206:B208"/>
    <mergeCell ref="C206:C208"/>
    <mergeCell ref="D206:D208"/>
    <mergeCell ref="E206:E208"/>
    <mergeCell ref="F206:F208"/>
    <mergeCell ref="G197:G199"/>
    <mergeCell ref="H197:H199"/>
    <mergeCell ref="B203:B205"/>
    <mergeCell ref="C203:C205"/>
    <mergeCell ref="D203:D205"/>
    <mergeCell ref="E203:E205"/>
    <mergeCell ref="F203:F205"/>
    <mergeCell ref="G203:G205"/>
    <mergeCell ref="H203:H205"/>
    <mergeCell ref="B197:B199"/>
    <mergeCell ref="C197:C199"/>
    <mergeCell ref="D197:D199"/>
    <mergeCell ref="E197:E199"/>
    <mergeCell ref="F197:F199"/>
    <mergeCell ref="B200:D200"/>
    <mergeCell ref="G191:G193"/>
    <mergeCell ref="H191:H193"/>
    <mergeCell ref="B194:B196"/>
    <mergeCell ref="C194:C196"/>
    <mergeCell ref="D194:D196"/>
    <mergeCell ref="E194:E196"/>
    <mergeCell ref="F194:F196"/>
    <mergeCell ref="G194:G196"/>
    <mergeCell ref="H194:H196"/>
    <mergeCell ref="B191:B193"/>
    <mergeCell ref="C191:C193"/>
    <mergeCell ref="D191:D193"/>
    <mergeCell ref="E191:E193"/>
    <mergeCell ref="F191:F193"/>
    <mergeCell ref="G185:G187"/>
    <mergeCell ref="H185:H187"/>
    <mergeCell ref="B188:B190"/>
    <mergeCell ref="C188:C190"/>
    <mergeCell ref="D188:D190"/>
    <mergeCell ref="E188:E190"/>
    <mergeCell ref="F188:F190"/>
    <mergeCell ref="G188:G190"/>
    <mergeCell ref="H188:H190"/>
    <mergeCell ref="B185:B187"/>
    <mergeCell ref="C185:C187"/>
    <mergeCell ref="D185:D187"/>
    <mergeCell ref="E185:E187"/>
    <mergeCell ref="F185:F187"/>
    <mergeCell ref="G179:G181"/>
    <mergeCell ref="H179:H181"/>
    <mergeCell ref="B182:B184"/>
    <mergeCell ref="C182:C184"/>
    <mergeCell ref="D182:D184"/>
    <mergeCell ref="E182:E184"/>
    <mergeCell ref="F182:F184"/>
    <mergeCell ref="G182:G184"/>
    <mergeCell ref="H182:H184"/>
    <mergeCell ref="B179:B181"/>
    <mergeCell ref="C179:C181"/>
    <mergeCell ref="D179:D181"/>
    <mergeCell ref="E179:E181"/>
    <mergeCell ref="F179:F181"/>
    <mergeCell ref="G173:G175"/>
    <mergeCell ref="H173:H175"/>
    <mergeCell ref="B176:B178"/>
    <mergeCell ref="C176:C178"/>
    <mergeCell ref="D176:D178"/>
    <mergeCell ref="E176:E178"/>
    <mergeCell ref="F176:F178"/>
    <mergeCell ref="G176:G178"/>
    <mergeCell ref="H176:H178"/>
    <mergeCell ref="B173:B175"/>
    <mergeCell ref="C173:C175"/>
    <mergeCell ref="D173:D175"/>
    <mergeCell ref="E173:E175"/>
    <mergeCell ref="F173:F175"/>
    <mergeCell ref="G164:G166"/>
    <mergeCell ref="H164:H166"/>
    <mergeCell ref="B170:B172"/>
    <mergeCell ref="C170:C172"/>
    <mergeCell ref="D170:D172"/>
    <mergeCell ref="E170:E172"/>
    <mergeCell ref="F170:F172"/>
    <mergeCell ref="G170:G172"/>
    <mergeCell ref="H170:H172"/>
    <mergeCell ref="B164:B166"/>
    <mergeCell ref="C164:C166"/>
    <mergeCell ref="D164:D166"/>
    <mergeCell ref="E164:E166"/>
    <mergeCell ref="F164:F166"/>
    <mergeCell ref="B167:D167"/>
    <mergeCell ref="G158:G160"/>
    <mergeCell ref="H158:H160"/>
    <mergeCell ref="B161:B163"/>
    <mergeCell ref="C161:C163"/>
    <mergeCell ref="D161:D163"/>
    <mergeCell ref="E161:E163"/>
    <mergeCell ref="F161:F163"/>
    <mergeCell ref="G161:G163"/>
    <mergeCell ref="H161:H163"/>
    <mergeCell ref="B158:B160"/>
    <mergeCell ref="C158:C160"/>
    <mergeCell ref="D158:D160"/>
    <mergeCell ref="E158:E160"/>
    <mergeCell ref="F158:F160"/>
    <mergeCell ref="G152:G154"/>
    <mergeCell ref="H152:H154"/>
    <mergeCell ref="B155:B157"/>
    <mergeCell ref="C155:C157"/>
    <mergeCell ref="D155:D157"/>
    <mergeCell ref="E155:E157"/>
    <mergeCell ref="F155:F157"/>
    <mergeCell ref="G155:G157"/>
    <mergeCell ref="H155:H157"/>
    <mergeCell ref="B152:B154"/>
    <mergeCell ref="C152:C154"/>
    <mergeCell ref="D152:D154"/>
    <mergeCell ref="E152:E154"/>
    <mergeCell ref="F152:F154"/>
    <mergeCell ref="G146:G148"/>
    <mergeCell ref="H146:H148"/>
    <mergeCell ref="B149:B151"/>
    <mergeCell ref="C149:C151"/>
    <mergeCell ref="D149:D151"/>
    <mergeCell ref="E149:E151"/>
    <mergeCell ref="F149:F151"/>
    <mergeCell ref="G149:G151"/>
    <mergeCell ref="H149:H151"/>
    <mergeCell ref="B146:B148"/>
    <mergeCell ref="C146:C148"/>
    <mergeCell ref="D146:D148"/>
    <mergeCell ref="E146:E148"/>
    <mergeCell ref="F146:F148"/>
    <mergeCell ref="G140:G142"/>
    <mergeCell ref="H140:H142"/>
    <mergeCell ref="B143:B145"/>
    <mergeCell ref="C143:C145"/>
    <mergeCell ref="D143:D145"/>
    <mergeCell ref="E143:E145"/>
    <mergeCell ref="F143:F145"/>
    <mergeCell ref="G143:G145"/>
    <mergeCell ref="H143:H145"/>
    <mergeCell ref="B140:B142"/>
    <mergeCell ref="C140:C142"/>
    <mergeCell ref="D140:D142"/>
    <mergeCell ref="E140:E142"/>
    <mergeCell ref="F140:F142"/>
    <mergeCell ref="G131:G133"/>
    <mergeCell ref="H131:H133"/>
    <mergeCell ref="B137:B139"/>
    <mergeCell ref="C137:C139"/>
    <mergeCell ref="D137:D139"/>
    <mergeCell ref="E137:E139"/>
    <mergeCell ref="F137:F139"/>
    <mergeCell ref="G137:G139"/>
    <mergeCell ref="H137:H139"/>
    <mergeCell ref="B131:B133"/>
    <mergeCell ref="C131:C133"/>
    <mergeCell ref="D131:D133"/>
    <mergeCell ref="E131:E133"/>
    <mergeCell ref="F131:F133"/>
    <mergeCell ref="B134:D134"/>
    <mergeCell ref="G125:G127"/>
    <mergeCell ref="H125:H127"/>
    <mergeCell ref="B128:B130"/>
    <mergeCell ref="C128:C130"/>
    <mergeCell ref="D128:D130"/>
    <mergeCell ref="E128:E130"/>
    <mergeCell ref="F128:F130"/>
    <mergeCell ref="G128:G130"/>
    <mergeCell ref="H128:H130"/>
    <mergeCell ref="B125:B127"/>
    <mergeCell ref="C125:C127"/>
    <mergeCell ref="D125:D127"/>
    <mergeCell ref="E125:E127"/>
    <mergeCell ref="F125:F127"/>
    <mergeCell ref="G119:G121"/>
    <mergeCell ref="H119:H121"/>
    <mergeCell ref="B122:B124"/>
    <mergeCell ref="C122:C124"/>
    <mergeCell ref="D122:D124"/>
    <mergeCell ref="E122:E124"/>
    <mergeCell ref="F122:F124"/>
    <mergeCell ref="G122:G124"/>
    <mergeCell ref="H122:H124"/>
    <mergeCell ref="B119:B121"/>
    <mergeCell ref="C119:C121"/>
    <mergeCell ref="D119:D121"/>
    <mergeCell ref="E119:E121"/>
    <mergeCell ref="F119:F121"/>
    <mergeCell ref="G113:G115"/>
    <mergeCell ref="H113:H115"/>
    <mergeCell ref="B116:B118"/>
    <mergeCell ref="C116:C118"/>
    <mergeCell ref="D116:D118"/>
    <mergeCell ref="E116:E118"/>
    <mergeCell ref="F116:F118"/>
    <mergeCell ref="G116:G118"/>
    <mergeCell ref="H116:H118"/>
    <mergeCell ref="B113:B115"/>
    <mergeCell ref="C113:C115"/>
    <mergeCell ref="D113:D115"/>
    <mergeCell ref="E113:E115"/>
    <mergeCell ref="F113:F115"/>
    <mergeCell ref="G107:G109"/>
    <mergeCell ref="H107:H109"/>
    <mergeCell ref="B110:B112"/>
    <mergeCell ref="C110:C112"/>
    <mergeCell ref="D110:D112"/>
    <mergeCell ref="E110:E112"/>
    <mergeCell ref="F110:F112"/>
    <mergeCell ref="G110:G112"/>
    <mergeCell ref="H110:H112"/>
    <mergeCell ref="B107:B109"/>
    <mergeCell ref="C107:C109"/>
    <mergeCell ref="D107:D109"/>
    <mergeCell ref="E107:E109"/>
    <mergeCell ref="F107:F109"/>
    <mergeCell ref="G98:G100"/>
    <mergeCell ref="H98:H100"/>
    <mergeCell ref="B104:B106"/>
    <mergeCell ref="C104:C106"/>
    <mergeCell ref="D104:D106"/>
    <mergeCell ref="E104:E106"/>
    <mergeCell ref="F104:F106"/>
    <mergeCell ref="G104:G106"/>
    <mergeCell ref="H104:H106"/>
    <mergeCell ref="B98:B100"/>
    <mergeCell ref="C98:C100"/>
    <mergeCell ref="D98:D100"/>
    <mergeCell ref="E98:E100"/>
    <mergeCell ref="F98:F100"/>
    <mergeCell ref="B101:D101"/>
    <mergeCell ref="G92:G94"/>
    <mergeCell ref="H92:H94"/>
    <mergeCell ref="B95:B97"/>
    <mergeCell ref="C95:C97"/>
    <mergeCell ref="D95:D97"/>
    <mergeCell ref="E95:E97"/>
    <mergeCell ref="F95:F97"/>
    <mergeCell ref="G95:G97"/>
    <mergeCell ref="H95:H97"/>
    <mergeCell ref="B92:B94"/>
    <mergeCell ref="C92:C94"/>
    <mergeCell ref="D92:D94"/>
    <mergeCell ref="E92:E94"/>
    <mergeCell ref="F92:F94"/>
    <mergeCell ref="G86:G88"/>
    <mergeCell ref="H86:H88"/>
    <mergeCell ref="B89:B91"/>
    <mergeCell ref="C89:C91"/>
    <mergeCell ref="D89:D91"/>
    <mergeCell ref="E89:E91"/>
    <mergeCell ref="F89:F91"/>
    <mergeCell ref="G89:G91"/>
    <mergeCell ref="H89:H91"/>
    <mergeCell ref="B86:B88"/>
    <mergeCell ref="C86:C88"/>
    <mergeCell ref="D86:D88"/>
    <mergeCell ref="E86:E88"/>
    <mergeCell ref="F86:F88"/>
    <mergeCell ref="G80:G82"/>
    <mergeCell ref="H80:H82"/>
    <mergeCell ref="B83:B85"/>
    <mergeCell ref="C83:C85"/>
    <mergeCell ref="D83:D85"/>
    <mergeCell ref="E83:E85"/>
    <mergeCell ref="F83:F85"/>
    <mergeCell ref="G83:G85"/>
    <mergeCell ref="H83:H85"/>
    <mergeCell ref="B80:B82"/>
    <mergeCell ref="C80:C82"/>
    <mergeCell ref="D80:D82"/>
    <mergeCell ref="E80:E82"/>
    <mergeCell ref="F80:F82"/>
    <mergeCell ref="G74:G76"/>
    <mergeCell ref="H74:H76"/>
    <mergeCell ref="B77:B79"/>
    <mergeCell ref="C77:C79"/>
    <mergeCell ref="D77:D79"/>
    <mergeCell ref="E77:E79"/>
    <mergeCell ref="F77:F79"/>
    <mergeCell ref="G77:G79"/>
    <mergeCell ref="H77:H79"/>
    <mergeCell ref="B74:B76"/>
    <mergeCell ref="C74:C76"/>
    <mergeCell ref="D74:D76"/>
    <mergeCell ref="E74:E76"/>
    <mergeCell ref="F74:F76"/>
    <mergeCell ref="G65:G67"/>
    <mergeCell ref="H65:H67"/>
    <mergeCell ref="B71:B73"/>
    <mergeCell ref="C71:C73"/>
    <mergeCell ref="D71:D73"/>
    <mergeCell ref="E71:E73"/>
    <mergeCell ref="F71:F73"/>
    <mergeCell ref="G71:G73"/>
    <mergeCell ref="H71:H73"/>
    <mergeCell ref="B65:B67"/>
    <mergeCell ref="C65:C67"/>
    <mergeCell ref="D65:D67"/>
    <mergeCell ref="E65:E67"/>
    <mergeCell ref="F65:F67"/>
    <mergeCell ref="B68:D68"/>
    <mergeCell ref="G59:G61"/>
    <mergeCell ref="H59:H61"/>
    <mergeCell ref="B62:B64"/>
    <mergeCell ref="C62:C64"/>
    <mergeCell ref="D62:D64"/>
    <mergeCell ref="E62:E64"/>
    <mergeCell ref="F62:F64"/>
    <mergeCell ref="G62:G64"/>
    <mergeCell ref="H62:H64"/>
    <mergeCell ref="B59:B61"/>
    <mergeCell ref="C59:C61"/>
    <mergeCell ref="D59:D61"/>
    <mergeCell ref="E59:E61"/>
    <mergeCell ref="F59:F61"/>
    <mergeCell ref="G53:G55"/>
    <mergeCell ref="H53:H55"/>
    <mergeCell ref="B56:B58"/>
    <mergeCell ref="C56:C58"/>
    <mergeCell ref="D56:D58"/>
    <mergeCell ref="E56:E58"/>
    <mergeCell ref="F56:F58"/>
    <mergeCell ref="G56:G58"/>
    <mergeCell ref="H56:H58"/>
    <mergeCell ref="B53:B55"/>
    <mergeCell ref="C53:C55"/>
    <mergeCell ref="D53:D55"/>
    <mergeCell ref="E53:E55"/>
    <mergeCell ref="F53:F55"/>
    <mergeCell ref="G47:G49"/>
    <mergeCell ref="H47:H49"/>
    <mergeCell ref="B50:B52"/>
    <mergeCell ref="C50:C52"/>
    <mergeCell ref="D50:D52"/>
    <mergeCell ref="E50:E52"/>
    <mergeCell ref="F50:F52"/>
    <mergeCell ref="G50:G52"/>
    <mergeCell ref="H50:H52"/>
    <mergeCell ref="B47:B49"/>
    <mergeCell ref="C47:C49"/>
    <mergeCell ref="D47:D49"/>
    <mergeCell ref="E47:E49"/>
    <mergeCell ref="F47:F49"/>
    <mergeCell ref="G41:G43"/>
    <mergeCell ref="H41:H43"/>
    <mergeCell ref="B44:B46"/>
    <mergeCell ref="C44:C46"/>
    <mergeCell ref="D44:D46"/>
    <mergeCell ref="E44:E46"/>
    <mergeCell ref="F44:F46"/>
    <mergeCell ref="G44:G46"/>
    <mergeCell ref="H44:H46"/>
    <mergeCell ref="B41:B43"/>
    <mergeCell ref="C41:C43"/>
    <mergeCell ref="D41:D43"/>
    <mergeCell ref="E41:E43"/>
    <mergeCell ref="F41:F43"/>
    <mergeCell ref="B38:B40"/>
    <mergeCell ref="C38:C40"/>
    <mergeCell ref="D38:D40"/>
    <mergeCell ref="E38:E40"/>
    <mergeCell ref="F38:F40"/>
    <mergeCell ref="G38:G40"/>
    <mergeCell ref="H38:H40"/>
    <mergeCell ref="B32:B34"/>
    <mergeCell ref="C32:C34"/>
    <mergeCell ref="D32:D34"/>
    <mergeCell ref="E32:E34"/>
    <mergeCell ref="F32:F34"/>
    <mergeCell ref="H29:H31"/>
    <mergeCell ref="B26:B28"/>
    <mergeCell ref="C26:C28"/>
    <mergeCell ref="D26:D28"/>
    <mergeCell ref="E26:E28"/>
    <mergeCell ref="F26:F28"/>
    <mergeCell ref="G20:G22"/>
    <mergeCell ref="H20:H22"/>
    <mergeCell ref="B23:B25"/>
    <mergeCell ref="C23:C25"/>
    <mergeCell ref="D23:D25"/>
    <mergeCell ref="E23:E25"/>
    <mergeCell ref="F23:F25"/>
    <mergeCell ref="G23:G25"/>
    <mergeCell ref="H23:H25"/>
    <mergeCell ref="B20:B22"/>
    <mergeCell ref="C20:C22"/>
    <mergeCell ref="D20:D22"/>
    <mergeCell ref="E20:E22"/>
    <mergeCell ref="F20:F22"/>
    <mergeCell ref="G14:G16"/>
    <mergeCell ref="H14:H16"/>
    <mergeCell ref="B17:B19"/>
    <mergeCell ref="C17:C19"/>
    <mergeCell ref="D17:D19"/>
    <mergeCell ref="E17:E19"/>
    <mergeCell ref="F17:F19"/>
    <mergeCell ref="G17:G19"/>
    <mergeCell ref="H17:H19"/>
    <mergeCell ref="B14:B16"/>
    <mergeCell ref="C14:C16"/>
    <mergeCell ref="D14:D16"/>
    <mergeCell ref="E14:E16"/>
    <mergeCell ref="F14:F16"/>
    <mergeCell ref="G8:G10"/>
    <mergeCell ref="H8:H10"/>
    <mergeCell ref="B11:B13"/>
    <mergeCell ref="C11:C13"/>
    <mergeCell ref="D11:D13"/>
    <mergeCell ref="E11:E13"/>
    <mergeCell ref="F11:F13"/>
    <mergeCell ref="G11:G13"/>
    <mergeCell ref="H11:H13"/>
    <mergeCell ref="B8:B10"/>
    <mergeCell ref="C8:C10"/>
    <mergeCell ref="D8:D10"/>
    <mergeCell ref="E8:E10"/>
    <mergeCell ref="F8:F10"/>
    <mergeCell ref="I3:I4"/>
    <mergeCell ref="K3:AN3"/>
    <mergeCell ref="H5:H7"/>
    <mergeCell ref="G5:G7"/>
    <mergeCell ref="F5:F7"/>
    <mergeCell ref="F3:F4"/>
    <mergeCell ref="G3:G4"/>
    <mergeCell ref="B5:B7"/>
    <mergeCell ref="C5:C7"/>
    <mergeCell ref="D5:D7"/>
    <mergeCell ref="E5:E7"/>
    <mergeCell ref="H3:H4"/>
    <mergeCell ref="B3:B4"/>
    <mergeCell ref="C3:C4"/>
    <mergeCell ref="D3:D4"/>
    <mergeCell ref="E3:E4"/>
  </mergeCells>
  <phoneticPr fontId="3"/>
  <dataValidations count="1">
    <dataValidation type="list" allowBlank="1" showInputMessage="1" showErrorMessage="1" sqref="H5:H34 H38:H67 H71:H100 H104:H133 H137:H166 H170:H199 H203:H232 H236:H265 H269:H298 H302:H331" xr:uid="{7B904CAF-5C5D-4D4B-9B4D-BAA432A0E8A6}">
      <formula1>"○"</formula1>
    </dataValidation>
  </dataValidations>
  <pageMargins left="0.51181102362204722" right="0.51181102362204722" top="0.74803149606299213" bottom="0.55118110236220474" header="0.31496062992125984" footer="0.31496062992125984"/>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6D6C9-5235-4C2A-8C02-3664853027CD}">
          <x14:formula1>
            <xm:f>リスト!$A$7:$A$13</xm:f>
          </x14:formula1>
          <xm:sqref>C5:C34 C38:C67 C71:C100 C104:C133 C137:C166 C170:C199 C203:C232 C236:C265 C269:C298 C302:C331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F99EE-26C0-40FA-B7F8-2402D2E18954}">
  <sheetPr>
    <tabColor rgb="FFFFFF00"/>
  </sheetPr>
  <dimension ref="A1:X1602"/>
  <sheetViews>
    <sheetView view="pageBreakPreview" zoomScale="85" zoomScaleNormal="100" zoomScaleSheetLayoutView="85" workbookViewId="0">
      <pane ySplit="1" topLeftCell="A2" activePane="bottomLeft" state="frozen"/>
      <selection activeCell="N51" activeCellId="12" sqref="F6:L6 P6:S6 F7:S7 F8:H8 J8:L8 F9:S10 F11:S12 N8:P8 F16:S22 H27:I28 J26:S30 H33:K50 N33:S51"/>
      <selection pane="bottomLeft" activeCell="F6" sqref="F6:L6"/>
    </sheetView>
  </sheetViews>
  <sheetFormatPr defaultColWidth="4.69921875" defaultRowHeight="14.4"/>
  <cols>
    <col min="1" max="2" width="2.8984375" style="1" customWidth="1"/>
    <col min="3" max="4" width="4.69921875" style="1"/>
    <col min="5" max="5" width="4.69921875" style="1" customWidth="1"/>
    <col min="6" max="6" width="4.796875" style="1" customWidth="1"/>
    <col min="7" max="7" width="4.69921875" style="1" customWidth="1"/>
    <col min="8" max="19" width="4.69921875" style="1"/>
    <col min="20" max="20" width="9.59765625" style="53" customWidth="1"/>
    <col min="21" max="21" width="36.09765625" style="1" bestFit="1" customWidth="1"/>
    <col min="22" max="24" width="36.09765625" style="1" customWidth="1"/>
    <col min="25" max="16384" width="4.69921875" style="1"/>
  </cols>
  <sheetData>
    <row r="1" spans="1:24">
      <c r="C1" s="277" t="s">
        <v>220</v>
      </c>
      <c r="D1" s="277"/>
      <c r="E1" s="277"/>
      <c r="F1" s="277"/>
      <c r="G1" s="277"/>
      <c r="H1" s="277"/>
      <c r="I1" s="277"/>
      <c r="J1" s="277"/>
      <c r="K1" s="277"/>
      <c r="L1" s="277"/>
      <c r="M1" s="277"/>
      <c r="N1" s="277"/>
      <c r="O1" s="277"/>
      <c r="P1" s="277"/>
      <c r="Q1" s="277"/>
      <c r="R1" s="277"/>
      <c r="S1" s="277"/>
    </row>
    <row r="2" spans="1:24">
      <c r="A2" s="1">
        <f>F5</f>
        <v>1</v>
      </c>
      <c r="B2" s="1">
        <f>IF(H26&gt;0,1,0)</f>
        <v>0</v>
      </c>
      <c r="C2" s="198" t="s">
        <v>47</v>
      </c>
      <c r="D2" s="198"/>
      <c r="E2" s="198"/>
      <c r="U2" s="11" t="s">
        <v>49</v>
      </c>
      <c r="V2" s="11" t="s">
        <v>199</v>
      </c>
    </row>
    <row r="3" spans="1:24">
      <c r="A3" s="1">
        <f>A2</f>
        <v>1</v>
      </c>
      <c r="B3" s="1">
        <f>B2</f>
        <v>0</v>
      </c>
      <c r="C3" s="192" t="str">
        <f>"チームやまぐちパワーアップ事業　"&amp;基本!$G$24</f>
        <v>チームやまぐちパワーアップ事業　事業計画書</v>
      </c>
      <c r="D3" s="192"/>
      <c r="E3" s="192"/>
      <c r="F3" s="192"/>
      <c r="G3" s="192"/>
      <c r="H3" s="192"/>
      <c r="I3" s="192"/>
      <c r="J3" s="192"/>
      <c r="K3" s="192"/>
      <c r="L3" s="192"/>
      <c r="M3" s="192"/>
      <c r="N3" s="192"/>
      <c r="O3" s="192"/>
      <c r="P3" s="192"/>
      <c r="Q3" s="192"/>
      <c r="R3" s="192"/>
      <c r="S3" s="192"/>
      <c r="U3" s="16" t="s">
        <v>141</v>
      </c>
      <c r="V3" s="16" t="s">
        <v>200</v>
      </c>
    </row>
    <row r="4" spans="1:24" ht="15" thickBot="1">
      <c r="A4" s="1">
        <f t="shared" ref="A4:A51" si="0">A3</f>
        <v>1</v>
      </c>
      <c r="B4" s="1">
        <f t="shared" ref="B4:B51" si="1">B3</f>
        <v>0</v>
      </c>
      <c r="C4" s="337" t="s">
        <v>48</v>
      </c>
      <c r="D4" s="337"/>
      <c r="U4" s="32" t="s">
        <v>110</v>
      </c>
      <c r="V4" s="32" t="s">
        <v>189</v>
      </c>
    </row>
    <row r="5" spans="1:24" ht="15" thickBot="1">
      <c r="A5" s="1">
        <f t="shared" si="0"/>
        <v>1</v>
      </c>
      <c r="B5" s="1">
        <f t="shared" si="1"/>
        <v>0</v>
      </c>
      <c r="C5" s="375" t="s">
        <v>50</v>
      </c>
      <c r="D5" s="376"/>
      <c r="E5" s="376"/>
      <c r="F5" s="377">
        <v>1</v>
      </c>
      <c r="G5" s="378"/>
      <c r="U5" s="32" t="s">
        <v>112</v>
      </c>
      <c r="V5" s="32" t="s">
        <v>201</v>
      </c>
    </row>
    <row r="6" spans="1:24">
      <c r="A6" s="1">
        <f t="shared" si="0"/>
        <v>1</v>
      </c>
      <c r="B6" s="1">
        <f t="shared" si="1"/>
        <v>0</v>
      </c>
      <c r="C6" s="379" t="s">
        <v>49</v>
      </c>
      <c r="D6" s="290"/>
      <c r="E6" s="290"/>
      <c r="F6" s="380"/>
      <c r="G6" s="380"/>
      <c r="H6" s="380"/>
      <c r="I6" s="380"/>
      <c r="J6" s="380"/>
      <c r="K6" s="380"/>
      <c r="L6" s="380"/>
      <c r="M6" s="290" t="s">
        <v>53</v>
      </c>
      <c r="N6" s="290"/>
      <c r="O6" s="290"/>
      <c r="P6" s="380"/>
      <c r="Q6" s="380"/>
      <c r="R6" s="380"/>
      <c r="S6" s="381"/>
      <c r="T6" s="81" t="str">
        <f>IF(F6="","",VLOOKUP(F6,U3:V6,2,))</f>
        <v/>
      </c>
      <c r="U6" s="18" t="s">
        <v>113</v>
      </c>
      <c r="V6" s="18" t="s">
        <v>202</v>
      </c>
    </row>
    <row r="7" spans="1:24">
      <c r="A7" s="1">
        <f t="shared" si="0"/>
        <v>1</v>
      </c>
      <c r="B7" s="1">
        <f t="shared" si="1"/>
        <v>0</v>
      </c>
      <c r="C7" s="389" t="s">
        <v>178</v>
      </c>
      <c r="D7" s="390"/>
      <c r="E7" s="356"/>
      <c r="F7" s="386"/>
      <c r="G7" s="387"/>
      <c r="H7" s="387"/>
      <c r="I7" s="387"/>
      <c r="J7" s="387"/>
      <c r="K7" s="387"/>
      <c r="L7" s="387"/>
      <c r="M7" s="387"/>
      <c r="N7" s="387"/>
      <c r="O7" s="387"/>
      <c r="P7" s="387"/>
      <c r="Q7" s="387"/>
      <c r="R7" s="387"/>
      <c r="S7" s="388"/>
      <c r="U7" s="55"/>
    </row>
    <row r="8" spans="1:24">
      <c r="A8" s="1">
        <f t="shared" si="0"/>
        <v>1</v>
      </c>
      <c r="B8" s="1">
        <f t="shared" si="1"/>
        <v>0</v>
      </c>
      <c r="C8" s="348" t="s">
        <v>51</v>
      </c>
      <c r="D8" s="291"/>
      <c r="E8" s="291"/>
      <c r="F8" s="382"/>
      <c r="G8" s="383"/>
      <c r="H8" s="383"/>
      <c r="I8" s="20" t="str">
        <f>IF(F8="","～",IF(J8="","","～"))</f>
        <v>～</v>
      </c>
      <c r="J8" s="383"/>
      <c r="K8" s="383"/>
      <c r="L8" s="383"/>
      <c r="M8" s="21" t="s">
        <v>52</v>
      </c>
      <c r="N8" s="384" t="str">
        <f>IF(T8=1,IF(F8="","",IF(J8="","",IF(F8=J8,"日帰り",(J8-F8)&amp;"泊"&amp;(J8-F8+1)&amp;"日"))),"")</f>
        <v/>
      </c>
      <c r="O8" s="384"/>
      <c r="P8" s="384"/>
      <c r="Q8" s="13" t="s">
        <v>68</v>
      </c>
      <c r="R8" s="258"/>
      <c r="S8" s="385"/>
      <c r="T8" s="53">
        <v>1</v>
      </c>
    </row>
    <row r="9" spans="1:24">
      <c r="A9" s="1">
        <f t="shared" si="0"/>
        <v>1</v>
      </c>
      <c r="B9" s="1">
        <f t="shared" si="1"/>
        <v>0</v>
      </c>
      <c r="C9" s="348" t="s">
        <v>54</v>
      </c>
      <c r="D9" s="346" t="s">
        <v>55</v>
      </c>
      <c r="E9" s="346"/>
      <c r="F9" s="349"/>
      <c r="G9" s="349"/>
      <c r="H9" s="349"/>
      <c r="I9" s="349"/>
      <c r="J9" s="349"/>
      <c r="K9" s="349"/>
      <c r="L9" s="349"/>
      <c r="M9" s="349"/>
      <c r="N9" s="349"/>
      <c r="O9" s="349"/>
      <c r="P9" s="349"/>
      <c r="Q9" s="349"/>
      <c r="R9" s="349"/>
      <c r="S9" s="350"/>
      <c r="U9" s="156" t="s">
        <v>53</v>
      </c>
      <c r="V9" s="156"/>
      <c r="W9" s="156"/>
      <c r="X9" s="156"/>
    </row>
    <row r="10" spans="1:24">
      <c r="A10" s="1">
        <f t="shared" si="0"/>
        <v>1</v>
      </c>
      <c r="B10" s="1">
        <f t="shared" si="1"/>
        <v>0</v>
      </c>
      <c r="C10" s="348"/>
      <c r="D10" s="351" t="s">
        <v>7</v>
      </c>
      <c r="E10" s="351"/>
      <c r="F10" s="352"/>
      <c r="G10" s="352"/>
      <c r="H10" s="352"/>
      <c r="I10" s="352"/>
      <c r="J10" s="352"/>
      <c r="K10" s="352"/>
      <c r="L10" s="352"/>
      <c r="M10" s="352"/>
      <c r="N10" s="352"/>
      <c r="O10" s="352"/>
      <c r="P10" s="352"/>
      <c r="Q10" s="352"/>
      <c r="R10" s="352"/>
      <c r="S10" s="353"/>
      <c r="U10" s="78" t="str">
        <f>U3</f>
        <v>有望競技種別強化事業</v>
      </c>
      <c r="V10" s="78" t="str">
        <f>U4</f>
        <v>ふるさと選手確保・活用事業</v>
      </c>
      <c r="W10" s="78" t="str">
        <f>U5</f>
        <v>中高成連携合同強化練習会事業</v>
      </c>
      <c r="X10" s="78" t="str">
        <f>U6</f>
        <v>チームやまぐちチャレンジ強化事業</v>
      </c>
    </row>
    <row r="11" spans="1:24">
      <c r="A11" s="1">
        <f t="shared" si="0"/>
        <v>1</v>
      </c>
      <c r="B11" s="1">
        <f t="shared" si="1"/>
        <v>0</v>
      </c>
      <c r="C11" s="348" t="s">
        <v>56</v>
      </c>
      <c r="D11" s="346" t="s">
        <v>55</v>
      </c>
      <c r="E11" s="346"/>
      <c r="F11" s="349"/>
      <c r="G11" s="349"/>
      <c r="H11" s="349"/>
      <c r="I11" s="349"/>
      <c r="J11" s="349"/>
      <c r="K11" s="349"/>
      <c r="L11" s="349"/>
      <c r="M11" s="349"/>
      <c r="N11" s="349"/>
      <c r="O11" s="349"/>
      <c r="P11" s="349"/>
      <c r="Q11" s="349"/>
      <c r="R11" s="349"/>
      <c r="S11" s="350"/>
      <c r="U11" s="6" t="s">
        <v>111</v>
      </c>
      <c r="V11" s="6" t="s">
        <v>128</v>
      </c>
      <c r="W11" s="6" t="s">
        <v>129</v>
      </c>
      <c r="X11" s="6" t="s">
        <v>130</v>
      </c>
    </row>
    <row r="12" spans="1:24">
      <c r="A12" s="1">
        <f t="shared" si="0"/>
        <v>1</v>
      </c>
      <c r="B12" s="1">
        <f t="shared" si="1"/>
        <v>0</v>
      </c>
      <c r="C12" s="348"/>
      <c r="D12" s="351" t="s">
        <v>7</v>
      </c>
      <c r="E12" s="351"/>
      <c r="F12" s="352"/>
      <c r="G12" s="352"/>
      <c r="H12" s="352"/>
      <c r="I12" s="352"/>
      <c r="J12" s="352"/>
      <c r="K12" s="352"/>
      <c r="L12" s="352"/>
      <c r="M12" s="352"/>
      <c r="N12" s="352"/>
      <c r="O12" s="352"/>
      <c r="P12" s="352"/>
      <c r="Q12" s="352"/>
      <c r="R12" s="352"/>
      <c r="S12" s="353"/>
      <c r="U12" s="8"/>
      <c r="V12" s="8" t="s">
        <v>139</v>
      </c>
      <c r="W12" s="8" t="s">
        <v>140</v>
      </c>
      <c r="X12" s="8"/>
    </row>
    <row r="13" spans="1:24">
      <c r="A13" s="1">
        <f t="shared" si="0"/>
        <v>1</v>
      </c>
      <c r="B13" s="1">
        <f t="shared" si="1"/>
        <v>0</v>
      </c>
      <c r="C13" s="354" t="s">
        <v>57</v>
      </c>
      <c r="D13" s="291" t="s">
        <v>58</v>
      </c>
      <c r="E13" s="291"/>
      <c r="F13" s="291" t="s">
        <v>61</v>
      </c>
      <c r="G13" s="355"/>
      <c r="H13" s="339" t="s">
        <v>62</v>
      </c>
      <c r="I13" s="296"/>
      <c r="J13" s="356" t="s">
        <v>63</v>
      </c>
      <c r="K13" s="355"/>
      <c r="L13" s="339" t="s">
        <v>64</v>
      </c>
      <c r="M13" s="296"/>
      <c r="N13" s="356" t="s">
        <v>65</v>
      </c>
      <c r="O13" s="355"/>
      <c r="P13" s="339" t="s">
        <v>66</v>
      </c>
      <c r="Q13" s="291"/>
      <c r="R13" s="356" t="s">
        <v>36</v>
      </c>
      <c r="S13" s="295"/>
      <c r="U13" s="8"/>
      <c r="V13" s="8"/>
      <c r="W13" s="8"/>
      <c r="X13" s="8"/>
    </row>
    <row r="14" spans="1:24">
      <c r="A14" s="1">
        <f t="shared" si="0"/>
        <v>1</v>
      </c>
      <c r="B14" s="1">
        <f t="shared" si="1"/>
        <v>0</v>
      </c>
      <c r="C14" s="348"/>
      <c r="D14" s="346" t="s">
        <v>59</v>
      </c>
      <c r="E14" s="346"/>
      <c r="F14" s="22">
        <f>VLOOKUP("成男ﾊﾟﾜｰｱｯﾌﾟ",指導者!$J$133:$AN$156,$F5+1,)</f>
        <v>0</v>
      </c>
      <c r="G14" s="23" t="s">
        <v>67</v>
      </c>
      <c r="H14" s="24">
        <f>VLOOKUP("成女ﾊﾟﾜｰｱｯﾌﾟ",指導者!$J$133:$AN$156,$F5+1,)</f>
        <v>0</v>
      </c>
      <c r="I14" s="25" t="s">
        <v>67</v>
      </c>
      <c r="J14" s="24">
        <f>VLOOKUP("少男ﾊﾟﾜｰｱｯﾌﾟ",指導者!$J$133:$AN$156,$F5+1,)</f>
        <v>0</v>
      </c>
      <c r="K14" s="23" t="s">
        <v>67</v>
      </c>
      <c r="L14" s="24">
        <f>VLOOKUP("少女ﾊﾟﾜｰｱｯﾌﾟ",指導者!$J$133:$AN$156,$F5+1,)</f>
        <v>0</v>
      </c>
      <c r="M14" s="25" t="s">
        <v>67</v>
      </c>
      <c r="N14" s="24">
        <f>VLOOKUP("Jr男ﾊﾟﾜｰｱｯﾌﾟ",指導者!$J$133:$AN$156,$F5+1,)</f>
        <v>0</v>
      </c>
      <c r="O14" s="23" t="s">
        <v>67</v>
      </c>
      <c r="P14" s="24">
        <f>VLOOKUP("Jr女ﾊﾟﾜｰｱｯﾌﾟ",指導者!$J$133:$AN$156,$F5+1,)</f>
        <v>0</v>
      </c>
      <c r="Q14" s="26" t="s">
        <v>67</v>
      </c>
      <c r="R14" s="23">
        <f>SUM(F14:Q14)</f>
        <v>0</v>
      </c>
      <c r="S14" s="33" t="s">
        <v>67</v>
      </c>
      <c r="U14" s="10"/>
      <c r="V14" s="10"/>
      <c r="W14" s="10"/>
      <c r="X14" s="10"/>
    </row>
    <row r="15" spans="1:24">
      <c r="A15" s="1">
        <f t="shared" si="0"/>
        <v>1</v>
      </c>
      <c r="B15" s="1">
        <f t="shared" si="1"/>
        <v>0</v>
      </c>
      <c r="C15" s="348"/>
      <c r="D15" s="351" t="s">
        <v>60</v>
      </c>
      <c r="E15" s="351"/>
      <c r="F15" s="27">
        <f>VLOOKUP("成男ﾊﾟﾜｰｱｯﾌﾟ",選手!$J$333:$AN$350,$F5+1,)</f>
        <v>0</v>
      </c>
      <c r="G15" s="28" t="s">
        <v>67</v>
      </c>
      <c r="H15" s="29">
        <f>VLOOKUP("成女ﾊﾟﾜｰｱｯﾌﾟ",選手!$J$333:$AN$350,$F5+1,)</f>
        <v>0</v>
      </c>
      <c r="I15" s="30" t="s">
        <v>67</v>
      </c>
      <c r="J15" s="29">
        <f>VLOOKUP("少男ﾊﾟﾜｰｱｯﾌﾟ",選手!$J$333:$AN$350,$F5+1,)</f>
        <v>0</v>
      </c>
      <c r="K15" s="28" t="s">
        <v>67</v>
      </c>
      <c r="L15" s="29">
        <f>VLOOKUP("少女ﾊﾟﾜｰｱｯﾌﾟ",選手!$J$333:$AN$350,$F5+1,)</f>
        <v>0</v>
      </c>
      <c r="M15" s="30" t="s">
        <v>67</v>
      </c>
      <c r="N15" s="29">
        <f>VLOOKUP("Jr男ﾊﾟﾜｰｱｯﾌﾟ",選手!$J$333:$AN$350,$F5+1,)</f>
        <v>0</v>
      </c>
      <c r="O15" s="28" t="s">
        <v>67</v>
      </c>
      <c r="P15" s="29">
        <f>VLOOKUP("Jr女ﾊﾟﾜｰｱｯﾌﾟ",選手!$J$333:$AN$350,$F5+1,)</f>
        <v>0</v>
      </c>
      <c r="Q15" s="31" t="s">
        <v>67</v>
      </c>
      <c r="R15" s="28">
        <f>SUM(F15:Q15)</f>
        <v>0</v>
      </c>
      <c r="S15" s="34" t="s">
        <v>67</v>
      </c>
    </row>
    <row r="16" spans="1:24">
      <c r="A16" s="1">
        <f t="shared" si="0"/>
        <v>1</v>
      </c>
      <c r="B16" s="1">
        <f t="shared" si="1"/>
        <v>0</v>
      </c>
      <c r="C16" s="366" t="s">
        <v>69</v>
      </c>
      <c r="D16" s="367"/>
      <c r="E16" s="368"/>
      <c r="F16" s="357"/>
      <c r="G16" s="358"/>
      <c r="H16" s="358"/>
      <c r="I16" s="358"/>
      <c r="J16" s="358"/>
      <c r="K16" s="358"/>
      <c r="L16" s="358"/>
      <c r="M16" s="358"/>
      <c r="N16" s="358"/>
      <c r="O16" s="358"/>
      <c r="P16" s="358"/>
      <c r="Q16" s="358"/>
      <c r="R16" s="358"/>
      <c r="S16" s="359"/>
    </row>
    <row r="17" spans="1:19">
      <c r="A17" s="1">
        <f t="shared" si="0"/>
        <v>1</v>
      </c>
      <c r="B17" s="1">
        <f t="shared" si="1"/>
        <v>0</v>
      </c>
      <c r="C17" s="369"/>
      <c r="D17" s="370"/>
      <c r="E17" s="371"/>
      <c r="F17" s="360"/>
      <c r="G17" s="361"/>
      <c r="H17" s="361"/>
      <c r="I17" s="361"/>
      <c r="J17" s="361"/>
      <c r="K17" s="361"/>
      <c r="L17" s="361"/>
      <c r="M17" s="361"/>
      <c r="N17" s="361"/>
      <c r="O17" s="361"/>
      <c r="P17" s="361"/>
      <c r="Q17" s="361"/>
      <c r="R17" s="361"/>
      <c r="S17" s="362"/>
    </row>
    <row r="18" spans="1:19">
      <c r="A18" s="1">
        <f t="shared" si="0"/>
        <v>1</v>
      </c>
      <c r="B18" s="1">
        <f t="shared" si="1"/>
        <v>0</v>
      </c>
      <c r="C18" s="369"/>
      <c r="D18" s="370"/>
      <c r="E18" s="371"/>
      <c r="F18" s="360"/>
      <c r="G18" s="361"/>
      <c r="H18" s="361"/>
      <c r="I18" s="361"/>
      <c r="J18" s="361"/>
      <c r="K18" s="361"/>
      <c r="L18" s="361"/>
      <c r="M18" s="361"/>
      <c r="N18" s="361"/>
      <c r="O18" s="361"/>
      <c r="P18" s="361"/>
      <c r="Q18" s="361"/>
      <c r="R18" s="361"/>
      <c r="S18" s="362"/>
    </row>
    <row r="19" spans="1:19">
      <c r="A19" s="1">
        <f t="shared" si="0"/>
        <v>1</v>
      </c>
      <c r="B19" s="1">
        <f t="shared" si="1"/>
        <v>0</v>
      </c>
      <c r="C19" s="369"/>
      <c r="D19" s="370"/>
      <c r="E19" s="371"/>
      <c r="F19" s="360"/>
      <c r="G19" s="361"/>
      <c r="H19" s="361"/>
      <c r="I19" s="361"/>
      <c r="J19" s="361"/>
      <c r="K19" s="361"/>
      <c r="L19" s="361"/>
      <c r="M19" s="361"/>
      <c r="N19" s="361"/>
      <c r="O19" s="361"/>
      <c r="P19" s="361"/>
      <c r="Q19" s="361"/>
      <c r="R19" s="361"/>
      <c r="S19" s="362"/>
    </row>
    <row r="20" spans="1:19">
      <c r="A20" s="1">
        <f t="shared" si="0"/>
        <v>1</v>
      </c>
      <c r="B20" s="1">
        <f t="shared" si="1"/>
        <v>0</v>
      </c>
      <c r="C20" s="369"/>
      <c r="D20" s="370"/>
      <c r="E20" s="371"/>
      <c r="F20" s="360"/>
      <c r="G20" s="361"/>
      <c r="H20" s="361"/>
      <c r="I20" s="361"/>
      <c r="J20" s="361"/>
      <c r="K20" s="361"/>
      <c r="L20" s="361"/>
      <c r="M20" s="361"/>
      <c r="N20" s="361"/>
      <c r="O20" s="361"/>
      <c r="P20" s="361"/>
      <c r="Q20" s="361"/>
      <c r="R20" s="361"/>
      <c r="S20" s="362"/>
    </row>
    <row r="21" spans="1:19">
      <c r="A21" s="1">
        <f t="shared" si="0"/>
        <v>1</v>
      </c>
      <c r="B21" s="1">
        <f t="shared" si="1"/>
        <v>0</v>
      </c>
      <c r="C21" s="369"/>
      <c r="D21" s="370"/>
      <c r="E21" s="371"/>
      <c r="F21" s="360"/>
      <c r="G21" s="361"/>
      <c r="H21" s="361"/>
      <c r="I21" s="361"/>
      <c r="J21" s="361"/>
      <c r="K21" s="361"/>
      <c r="L21" s="361"/>
      <c r="M21" s="361"/>
      <c r="N21" s="361"/>
      <c r="O21" s="361"/>
      <c r="P21" s="361"/>
      <c r="Q21" s="361"/>
      <c r="R21" s="361"/>
      <c r="S21" s="362"/>
    </row>
    <row r="22" spans="1:19" ht="15" thickBot="1">
      <c r="A22" s="1">
        <f t="shared" si="0"/>
        <v>1</v>
      </c>
      <c r="B22" s="1">
        <f t="shared" si="1"/>
        <v>0</v>
      </c>
      <c r="C22" s="372"/>
      <c r="D22" s="373"/>
      <c r="E22" s="374"/>
      <c r="F22" s="363"/>
      <c r="G22" s="364"/>
      <c r="H22" s="364"/>
      <c r="I22" s="364"/>
      <c r="J22" s="364"/>
      <c r="K22" s="364"/>
      <c r="L22" s="364"/>
      <c r="M22" s="364"/>
      <c r="N22" s="364"/>
      <c r="O22" s="364"/>
      <c r="P22" s="364"/>
      <c r="Q22" s="364"/>
      <c r="R22" s="364"/>
      <c r="S22" s="365"/>
    </row>
    <row r="23" spans="1:19">
      <c r="A23" s="1">
        <f t="shared" si="0"/>
        <v>1</v>
      </c>
      <c r="B23" s="1">
        <f t="shared" si="1"/>
        <v>0</v>
      </c>
    </row>
    <row r="24" spans="1:19" ht="15" thickBot="1">
      <c r="A24" s="1">
        <f t="shared" si="0"/>
        <v>1</v>
      </c>
      <c r="B24" s="1">
        <f t="shared" si="1"/>
        <v>0</v>
      </c>
      <c r="C24" s="337" t="s">
        <v>70</v>
      </c>
      <c r="D24" s="337"/>
      <c r="Q24" s="338" t="s">
        <v>71</v>
      </c>
      <c r="R24" s="338"/>
      <c r="S24" s="338"/>
    </row>
    <row r="25" spans="1:19">
      <c r="A25" s="1">
        <f t="shared" si="0"/>
        <v>1</v>
      </c>
      <c r="B25" s="1">
        <f t="shared" si="1"/>
        <v>0</v>
      </c>
      <c r="C25" s="287" t="s">
        <v>72</v>
      </c>
      <c r="D25" s="290" t="s">
        <v>73</v>
      </c>
      <c r="E25" s="290"/>
      <c r="F25" s="290"/>
      <c r="G25" s="290"/>
      <c r="H25" s="290" t="s">
        <v>79</v>
      </c>
      <c r="I25" s="290"/>
      <c r="J25" s="290" t="s">
        <v>13</v>
      </c>
      <c r="K25" s="290"/>
      <c r="L25" s="290"/>
      <c r="M25" s="290"/>
      <c r="N25" s="290"/>
      <c r="O25" s="290"/>
      <c r="P25" s="290"/>
      <c r="Q25" s="290"/>
      <c r="R25" s="290"/>
      <c r="S25" s="294"/>
    </row>
    <row r="26" spans="1:19">
      <c r="A26" s="1">
        <f t="shared" si="0"/>
        <v>1</v>
      </c>
      <c r="B26" s="1">
        <f t="shared" si="1"/>
        <v>0</v>
      </c>
      <c r="C26" s="288"/>
      <c r="D26" s="346" t="s">
        <v>74</v>
      </c>
      <c r="E26" s="346"/>
      <c r="F26" s="346"/>
      <c r="G26" s="346"/>
      <c r="H26" s="347">
        <f>J51</f>
        <v>0</v>
      </c>
      <c r="I26" s="347"/>
      <c r="J26" s="152"/>
      <c r="K26" s="152"/>
      <c r="L26" s="152"/>
      <c r="M26" s="152"/>
      <c r="N26" s="152"/>
      <c r="O26" s="152"/>
      <c r="P26" s="152"/>
      <c r="Q26" s="152"/>
      <c r="R26" s="152"/>
      <c r="S26" s="305"/>
    </row>
    <row r="27" spans="1:19">
      <c r="A27" s="1">
        <f t="shared" si="0"/>
        <v>1</v>
      </c>
      <c r="B27" s="1">
        <f t="shared" si="1"/>
        <v>0</v>
      </c>
      <c r="C27" s="288"/>
      <c r="D27" s="340" t="s">
        <v>75</v>
      </c>
      <c r="E27" s="340"/>
      <c r="F27" s="340"/>
      <c r="G27" s="340"/>
      <c r="H27" s="330"/>
      <c r="I27" s="330"/>
      <c r="J27" s="335"/>
      <c r="K27" s="335"/>
      <c r="L27" s="335"/>
      <c r="M27" s="335"/>
      <c r="N27" s="335"/>
      <c r="O27" s="335"/>
      <c r="P27" s="335"/>
      <c r="Q27" s="335"/>
      <c r="R27" s="335"/>
      <c r="S27" s="336"/>
    </row>
    <row r="28" spans="1:19">
      <c r="A28" s="1">
        <f t="shared" si="0"/>
        <v>1</v>
      </c>
      <c r="B28" s="1">
        <f t="shared" si="1"/>
        <v>0</v>
      </c>
      <c r="C28" s="288"/>
      <c r="D28" s="340" t="s">
        <v>76</v>
      </c>
      <c r="E28" s="340"/>
      <c r="F28" s="340"/>
      <c r="G28" s="340"/>
      <c r="H28" s="330"/>
      <c r="I28" s="330"/>
      <c r="J28" s="335"/>
      <c r="K28" s="335"/>
      <c r="L28" s="335"/>
      <c r="M28" s="335"/>
      <c r="N28" s="335"/>
      <c r="O28" s="335"/>
      <c r="P28" s="335"/>
      <c r="Q28" s="335"/>
      <c r="R28" s="335"/>
      <c r="S28" s="336"/>
    </row>
    <row r="29" spans="1:19" ht="15" thickBot="1">
      <c r="A29" s="1">
        <f t="shared" si="0"/>
        <v>1</v>
      </c>
      <c r="B29" s="1">
        <f t="shared" si="1"/>
        <v>0</v>
      </c>
      <c r="C29" s="288"/>
      <c r="D29" s="341" t="s">
        <v>77</v>
      </c>
      <c r="E29" s="341"/>
      <c r="F29" s="341"/>
      <c r="G29" s="341"/>
      <c r="H29" s="342">
        <f>H51-SUM(H26:I28)</f>
        <v>0</v>
      </c>
      <c r="I29" s="342"/>
      <c r="J29" s="343"/>
      <c r="K29" s="343"/>
      <c r="L29" s="343"/>
      <c r="M29" s="343"/>
      <c r="N29" s="343"/>
      <c r="O29" s="343"/>
      <c r="P29" s="343"/>
      <c r="Q29" s="343"/>
      <c r="R29" s="343"/>
      <c r="S29" s="344"/>
    </row>
    <row r="30" spans="1:19" ht="15.6" thickTop="1" thickBot="1">
      <c r="A30" s="1">
        <f t="shared" si="0"/>
        <v>1</v>
      </c>
      <c r="B30" s="1">
        <f t="shared" si="1"/>
        <v>0</v>
      </c>
      <c r="C30" s="289"/>
      <c r="D30" s="345" t="s">
        <v>78</v>
      </c>
      <c r="E30" s="345"/>
      <c r="F30" s="345"/>
      <c r="G30" s="345"/>
      <c r="H30" s="281">
        <f>SUM(H26:I29)</f>
        <v>0</v>
      </c>
      <c r="I30" s="281"/>
      <c r="J30" s="285"/>
      <c r="K30" s="285"/>
      <c r="L30" s="285"/>
      <c r="M30" s="285"/>
      <c r="N30" s="285"/>
      <c r="O30" s="285"/>
      <c r="P30" s="285"/>
      <c r="Q30" s="285"/>
      <c r="R30" s="285"/>
      <c r="S30" s="286"/>
    </row>
    <row r="31" spans="1:19">
      <c r="A31" s="1">
        <f t="shared" si="0"/>
        <v>1</v>
      </c>
      <c r="B31" s="1">
        <f t="shared" si="1"/>
        <v>0</v>
      </c>
      <c r="C31" s="287" t="s">
        <v>218</v>
      </c>
      <c r="D31" s="290" t="s">
        <v>73</v>
      </c>
      <c r="E31" s="290"/>
      <c r="F31" s="290" t="s">
        <v>83</v>
      </c>
      <c r="G31" s="290"/>
      <c r="H31" s="290" t="s">
        <v>79</v>
      </c>
      <c r="I31" s="292"/>
      <c r="J31" s="293"/>
      <c r="K31" s="290"/>
      <c r="L31" s="290"/>
      <c r="M31" s="290"/>
      <c r="N31" s="290" t="s">
        <v>82</v>
      </c>
      <c r="O31" s="290"/>
      <c r="P31" s="290"/>
      <c r="Q31" s="290"/>
      <c r="R31" s="290"/>
      <c r="S31" s="294"/>
    </row>
    <row r="32" spans="1:19">
      <c r="A32" s="1">
        <f t="shared" si="0"/>
        <v>1</v>
      </c>
      <c r="B32" s="1">
        <f t="shared" si="1"/>
        <v>0</v>
      </c>
      <c r="C32" s="288"/>
      <c r="D32" s="291"/>
      <c r="E32" s="291"/>
      <c r="F32" s="291"/>
      <c r="G32" s="291"/>
      <c r="H32" s="291"/>
      <c r="I32" s="291"/>
      <c r="J32" s="296" t="s">
        <v>80</v>
      </c>
      <c r="K32" s="297"/>
      <c r="L32" s="297" t="s">
        <v>81</v>
      </c>
      <c r="M32" s="339"/>
      <c r="N32" s="291"/>
      <c r="O32" s="291"/>
      <c r="P32" s="291"/>
      <c r="Q32" s="291"/>
      <c r="R32" s="291"/>
      <c r="S32" s="295"/>
    </row>
    <row r="33" spans="1:21">
      <c r="A33" s="1">
        <f t="shared" si="0"/>
        <v>1</v>
      </c>
      <c r="B33" s="1">
        <f t="shared" si="1"/>
        <v>0</v>
      </c>
      <c r="C33" s="288"/>
      <c r="D33" s="298" t="s">
        <v>88</v>
      </c>
      <c r="E33" s="298"/>
      <c r="F33" s="298" t="s">
        <v>88</v>
      </c>
      <c r="G33" s="298"/>
      <c r="H33" s="323"/>
      <c r="I33" s="323"/>
      <c r="J33" s="324"/>
      <c r="K33" s="325"/>
      <c r="L33" s="326">
        <f>H33-J33</f>
        <v>0</v>
      </c>
      <c r="M33" s="327"/>
      <c r="N33" s="167"/>
      <c r="O33" s="167"/>
      <c r="P33" s="167"/>
      <c r="Q33" s="167"/>
      <c r="R33" s="167"/>
      <c r="S33" s="328"/>
      <c r="T33" s="54" t="e">
        <f>HLOOKUP(F6,リスト!$N$7:$AC$25,2,)</f>
        <v>#N/A</v>
      </c>
      <c r="U33" s="52" t="e">
        <f t="shared" ref="U33:U50" si="2">IF(T33="対象外",IF(J33&gt;0,"補助対象外経費です!!",""),"")</f>
        <v>#N/A</v>
      </c>
    </row>
    <row r="34" spans="1:21">
      <c r="A34" s="1">
        <f t="shared" si="0"/>
        <v>1</v>
      </c>
      <c r="B34" s="1">
        <f t="shared" si="1"/>
        <v>0</v>
      </c>
      <c r="C34" s="288"/>
      <c r="D34" s="298" t="s">
        <v>99</v>
      </c>
      <c r="E34" s="298"/>
      <c r="F34" s="299" t="s">
        <v>84</v>
      </c>
      <c r="G34" s="299"/>
      <c r="H34" s="300"/>
      <c r="I34" s="300"/>
      <c r="J34" s="301"/>
      <c r="K34" s="302"/>
      <c r="L34" s="303">
        <f t="shared" ref="L34:L50" si="3">H34-J34</f>
        <v>0</v>
      </c>
      <c r="M34" s="304"/>
      <c r="N34" s="152"/>
      <c r="O34" s="152"/>
      <c r="P34" s="152"/>
      <c r="Q34" s="152"/>
      <c r="R34" s="152"/>
      <c r="S34" s="305"/>
      <c r="T34" s="54" t="e">
        <f>HLOOKUP(F6,リスト!$N$7:$AC$25,3,)</f>
        <v>#N/A</v>
      </c>
      <c r="U34" s="52" t="e">
        <f t="shared" si="2"/>
        <v>#N/A</v>
      </c>
    </row>
    <row r="35" spans="1:21">
      <c r="A35" s="1">
        <f t="shared" si="0"/>
        <v>1</v>
      </c>
      <c r="B35" s="1">
        <f t="shared" si="1"/>
        <v>0</v>
      </c>
      <c r="C35" s="288"/>
      <c r="D35" s="298"/>
      <c r="E35" s="298"/>
      <c r="F35" s="329" t="s">
        <v>85</v>
      </c>
      <c r="G35" s="329"/>
      <c r="H35" s="330"/>
      <c r="I35" s="330"/>
      <c r="J35" s="331"/>
      <c r="K35" s="332"/>
      <c r="L35" s="333">
        <f t="shared" si="3"/>
        <v>0</v>
      </c>
      <c r="M35" s="334"/>
      <c r="N35" s="335"/>
      <c r="O35" s="335"/>
      <c r="P35" s="335"/>
      <c r="Q35" s="335"/>
      <c r="R35" s="335"/>
      <c r="S35" s="336"/>
      <c r="T35" s="54" t="e">
        <f>HLOOKUP(F6,リスト!$N$7:$AC$25,4,)</f>
        <v>#N/A</v>
      </c>
      <c r="U35" s="52" t="e">
        <f t="shared" si="2"/>
        <v>#N/A</v>
      </c>
    </row>
    <row r="36" spans="1:21">
      <c r="A36" s="1">
        <f t="shared" si="0"/>
        <v>1</v>
      </c>
      <c r="B36" s="1">
        <f t="shared" si="1"/>
        <v>0</v>
      </c>
      <c r="C36" s="288"/>
      <c r="D36" s="298"/>
      <c r="E36" s="298"/>
      <c r="F36" s="306" t="s">
        <v>86</v>
      </c>
      <c r="G36" s="306"/>
      <c r="H36" s="307"/>
      <c r="I36" s="307"/>
      <c r="J36" s="308"/>
      <c r="K36" s="309"/>
      <c r="L36" s="310">
        <f t="shared" si="3"/>
        <v>0</v>
      </c>
      <c r="M36" s="311"/>
      <c r="N36" s="153"/>
      <c r="O36" s="153"/>
      <c r="P36" s="153"/>
      <c r="Q36" s="153"/>
      <c r="R36" s="153"/>
      <c r="S36" s="312"/>
      <c r="T36" s="54" t="e">
        <f>HLOOKUP(F6,リスト!$N$7:$AC$25,5,)</f>
        <v>#N/A</v>
      </c>
      <c r="U36" s="52" t="e">
        <f t="shared" si="2"/>
        <v>#N/A</v>
      </c>
    </row>
    <row r="37" spans="1:21">
      <c r="A37" s="1">
        <f t="shared" si="0"/>
        <v>1</v>
      </c>
      <c r="B37" s="1">
        <f t="shared" si="1"/>
        <v>0</v>
      </c>
      <c r="C37" s="288"/>
      <c r="D37" s="298" t="s">
        <v>100</v>
      </c>
      <c r="E37" s="298"/>
      <c r="F37" s="299" t="s">
        <v>87</v>
      </c>
      <c r="G37" s="299"/>
      <c r="H37" s="300"/>
      <c r="I37" s="300"/>
      <c r="J37" s="301"/>
      <c r="K37" s="302"/>
      <c r="L37" s="303">
        <f t="shared" si="3"/>
        <v>0</v>
      </c>
      <c r="M37" s="304"/>
      <c r="N37" s="152"/>
      <c r="O37" s="152"/>
      <c r="P37" s="152"/>
      <c r="Q37" s="152"/>
      <c r="R37" s="152"/>
      <c r="S37" s="305"/>
      <c r="T37" s="54" t="e">
        <f>HLOOKUP(F6,リスト!$N$7:$AC$25,6,)</f>
        <v>#N/A</v>
      </c>
      <c r="U37" s="52" t="e">
        <f t="shared" si="2"/>
        <v>#N/A</v>
      </c>
    </row>
    <row r="38" spans="1:21">
      <c r="A38" s="1">
        <f t="shared" si="0"/>
        <v>1</v>
      </c>
      <c r="B38" s="1">
        <f t="shared" si="1"/>
        <v>0</v>
      </c>
      <c r="C38" s="288"/>
      <c r="D38" s="298"/>
      <c r="E38" s="298"/>
      <c r="F38" s="329" t="s">
        <v>89</v>
      </c>
      <c r="G38" s="329"/>
      <c r="H38" s="330"/>
      <c r="I38" s="330"/>
      <c r="J38" s="331"/>
      <c r="K38" s="332"/>
      <c r="L38" s="333">
        <f t="shared" si="3"/>
        <v>0</v>
      </c>
      <c r="M38" s="334"/>
      <c r="N38" s="335"/>
      <c r="O38" s="335"/>
      <c r="P38" s="335"/>
      <c r="Q38" s="335"/>
      <c r="R38" s="335"/>
      <c r="S38" s="336"/>
      <c r="T38" s="54" t="e">
        <f>HLOOKUP(F6,リスト!$N$7:$AC$25,7,)</f>
        <v>#N/A</v>
      </c>
      <c r="U38" s="52" t="e">
        <f t="shared" si="2"/>
        <v>#N/A</v>
      </c>
    </row>
    <row r="39" spans="1:21">
      <c r="A39" s="1">
        <f t="shared" si="0"/>
        <v>1</v>
      </c>
      <c r="B39" s="1">
        <f t="shared" si="1"/>
        <v>0</v>
      </c>
      <c r="C39" s="288"/>
      <c r="D39" s="298"/>
      <c r="E39" s="298"/>
      <c r="F39" s="329" t="s">
        <v>214</v>
      </c>
      <c r="G39" s="329"/>
      <c r="H39" s="330"/>
      <c r="I39" s="330"/>
      <c r="J39" s="331"/>
      <c r="K39" s="332"/>
      <c r="L39" s="333">
        <f t="shared" si="3"/>
        <v>0</v>
      </c>
      <c r="M39" s="334"/>
      <c r="N39" s="335"/>
      <c r="O39" s="335"/>
      <c r="P39" s="335"/>
      <c r="Q39" s="335"/>
      <c r="R39" s="335"/>
      <c r="S39" s="336"/>
      <c r="T39" s="54" t="e">
        <f>HLOOKUP(F6,リスト!$N$7:$AC$25,8,)</f>
        <v>#N/A</v>
      </c>
      <c r="U39" s="52" t="e">
        <f t="shared" si="2"/>
        <v>#N/A</v>
      </c>
    </row>
    <row r="40" spans="1:21">
      <c r="A40" s="1">
        <f t="shared" si="0"/>
        <v>1</v>
      </c>
      <c r="B40" s="1">
        <f t="shared" si="1"/>
        <v>0</v>
      </c>
      <c r="C40" s="288"/>
      <c r="D40" s="298"/>
      <c r="E40" s="298"/>
      <c r="F40" s="306" t="s">
        <v>90</v>
      </c>
      <c r="G40" s="306"/>
      <c r="H40" s="307"/>
      <c r="I40" s="307"/>
      <c r="J40" s="308"/>
      <c r="K40" s="309"/>
      <c r="L40" s="310">
        <f t="shared" si="3"/>
        <v>0</v>
      </c>
      <c r="M40" s="311"/>
      <c r="N40" s="153"/>
      <c r="O40" s="153"/>
      <c r="P40" s="153"/>
      <c r="Q40" s="153"/>
      <c r="R40" s="153"/>
      <c r="S40" s="312"/>
      <c r="T40" s="54" t="e">
        <f>HLOOKUP(F6,リスト!$N$7:$AC$25,9,)</f>
        <v>#N/A</v>
      </c>
      <c r="U40" s="52" t="e">
        <f t="shared" si="2"/>
        <v>#N/A</v>
      </c>
    </row>
    <row r="41" spans="1:21">
      <c r="A41" s="1">
        <f t="shared" si="0"/>
        <v>1</v>
      </c>
      <c r="B41" s="1">
        <f t="shared" si="1"/>
        <v>0</v>
      </c>
      <c r="C41" s="288"/>
      <c r="D41" s="298" t="s">
        <v>101</v>
      </c>
      <c r="E41" s="298"/>
      <c r="F41" s="299" t="s">
        <v>91</v>
      </c>
      <c r="G41" s="299"/>
      <c r="H41" s="300"/>
      <c r="I41" s="300"/>
      <c r="J41" s="301"/>
      <c r="K41" s="302"/>
      <c r="L41" s="303">
        <f t="shared" si="3"/>
        <v>0</v>
      </c>
      <c r="M41" s="304"/>
      <c r="N41" s="152"/>
      <c r="O41" s="152"/>
      <c r="P41" s="152"/>
      <c r="Q41" s="152"/>
      <c r="R41" s="152"/>
      <c r="S41" s="305"/>
      <c r="T41" s="54" t="e">
        <f>HLOOKUP(F6,リスト!$N$7:$AC$25,10,)</f>
        <v>#N/A</v>
      </c>
      <c r="U41" s="52" t="e">
        <f t="shared" si="2"/>
        <v>#N/A</v>
      </c>
    </row>
    <row r="42" spans="1:21">
      <c r="A42" s="1">
        <f t="shared" si="0"/>
        <v>1</v>
      </c>
      <c r="B42" s="1">
        <f t="shared" si="1"/>
        <v>0</v>
      </c>
      <c r="C42" s="288"/>
      <c r="D42" s="298"/>
      <c r="E42" s="298"/>
      <c r="F42" s="329" t="s">
        <v>92</v>
      </c>
      <c r="G42" s="329"/>
      <c r="H42" s="330"/>
      <c r="I42" s="330"/>
      <c r="J42" s="331"/>
      <c r="K42" s="332"/>
      <c r="L42" s="333">
        <f t="shared" si="3"/>
        <v>0</v>
      </c>
      <c r="M42" s="334"/>
      <c r="N42" s="335"/>
      <c r="O42" s="335"/>
      <c r="P42" s="335"/>
      <c r="Q42" s="335"/>
      <c r="R42" s="335"/>
      <c r="S42" s="336"/>
      <c r="T42" s="54" t="e">
        <f>HLOOKUP(F6,リスト!$N$7:$AC$25,11,)</f>
        <v>#N/A</v>
      </c>
      <c r="U42" s="52" t="e">
        <f t="shared" si="2"/>
        <v>#N/A</v>
      </c>
    </row>
    <row r="43" spans="1:21">
      <c r="A43" s="1">
        <f t="shared" si="0"/>
        <v>1</v>
      </c>
      <c r="B43" s="1">
        <f t="shared" si="1"/>
        <v>0</v>
      </c>
      <c r="C43" s="288"/>
      <c r="D43" s="298"/>
      <c r="E43" s="298"/>
      <c r="F43" s="306" t="s">
        <v>93</v>
      </c>
      <c r="G43" s="306"/>
      <c r="H43" s="307"/>
      <c r="I43" s="307"/>
      <c r="J43" s="308"/>
      <c r="K43" s="309"/>
      <c r="L43" s="310">
        <f t="shared" si="3"/>
        <v>0</v>
      </c>
      <c r="M43" s="311"/>
      <c r="N43" s="153"/>
      <c r="O43" s="153"/>
      <c r="P43" s="153"/>
      <c r="Q43" s="153"/>
      <c r="R43" s="153"/>
      <c r="S43" s="312"/>
      <c r="T43" s="54" t="e">
        <f>HLOOKUP(F6,リスト!$N$7:$AC$25,12,)</f>
        <v>#N/A</v>
      </c>
      <c r="U43" s="52" t="e">
        <f t="shared" si="2"/>
        <v>#N/A</v>
      </c>
    </row>
    <row r="44" spans="1:21">
      <c r="A44" s="1">
        <f t="shared" si="0"/>
        <v>1</v>
      </c>
      <c r="B44" s="1">
        <f t="shared" si="1"/>
        <v>0</v>
      </c>
      <c r="C44" s="288"/>
      <c r="D44" s="298" t="s">
        <v>102</v>
      </c>
      <c r="E44" s="298"/>
      <c r="F44" s="298" t="s">
        <v>102</v>
      </c>
      <c r="G44" s="298"/>
      <c r="H44" s="323"/>
      <c r="I44" s="323"/>
      <c r="J44" s="324"/>
      <c r="K44" s="325"/>
      <c r="L44" s="326">
        <f t="shared" si="3"/>
        <v>0</v>
      </c>
      <c r="M44" s="327"/>
      <c r="N44" s="167"/>
      <c r="O44" s="167"/>
      <c r="P44" s="167"/>
      <c r="Q44" s="167"/>
      <c r="R44" s="167"/>
      <c r="S44" s="328"/>
      <c r="T44" s="54" t="e">
        <f>HLOOKUP(F6,リスト!$N$7:$AC$25,13,)</f>
        <v>#N/A</v>
      </c>
      <c r="U44" s="52" t="e">
        <f t="shared" si="2"/>
        <v>#N/A</v>
      </c>
    </row>
    <row r="45" spans="1:21">
      <c r="A45" s="1">
        <f t="shared" si="0"/>
        <v>1</v>
      </c>
      <c r="B45" s="1">
        <f t="shared" si="1"/>
        <v>0</v>
      </c>
      <c r="C45" s="288"/>
      <c r="D45" s="321" t="s">
        <v>105</v>
      </c>
      <c r="E45" s="298"/>
      <c r="F45" s="299" t="s">
        <v>94</v>
      </c>
      <c r="G45" s="299"/>
      <c r="H45" s="300"/>
      <c r="I45" s="300"/>
      <c r="J45" s="301"/>
      <c r="K45" s="302"/>
      <c r="L45" s="303">
        <f t="shared" si="3"/>
        <v>0</v>
      </c>
      <c r="M45" s="304"/>
      <c r="N45" s="152"/>
      <c r="O45" s="152"/>
      <c r="P45" s="152"/>
      <c r="Q45" s="152"/>
      <c r="R45" s="152"/>
      <c r="S45" s="305"/>
      <c r="T45" s="54" t="e">
        <f>HLOOKUP(F6,リスト!$N$7:$AC$25,14,)</f>
        <v>#N/A</v>
      </c>
      <c r="U45" s="52" t="e">
        <f t="shared" si="2"/>
        <v>#N/A</v>
      </c>
    </row>
    <row r="46" spans="1:21">
      <c r="A46" s="1">
        <f t="shared" si="0"/>
        <v>1</v>
      </c>
      <c r="B46" s="1">
        <f t="shared" si="1"/>
        <v>0</v>
      </c>
      <c r="C46" s="288"/>
      <c r="D46" s="298"/>
      <c r="E46" s="298"/>
      <c r="F46" s="306" t="s">
        <v>95</v>
      </c>
      <c r="G46" s="306"/>
      <c r="H46" s="307"/>
      <c r="I46" s="307"/>
      <c r="J46" s="308"/>
      <c r="K46" s="309"/>
      <c r="L46" s="310">
        <f t="shared" si="3"/>
        <v>0</v>
      </c>
      <c r="M46" s="311"/>
      <c r="N46" s="153"/>
      <c r="O46" s="153"/>
      <c r="P46" s="153"/>
      <c r="Q46" s="153"/>
      <c r="R46" s="153"/>
      <c r="S46" s="312"/>
      <c r="T46" s="54" t="e">
        <f>HLOOKUP(F6,リスト!$N$7:$AC$25,15,)</f>
        <v>#N/A</v>
      </c>
      <c r="U46" s="52" t="e">
        <f t="shared" si="2"/>
        <v>#N/A</v>
      </c>
    </row>
    <row r="47" spans="1:21">
      <c r="A47" s="1">
        <f t="shared" si="0"/>
        <v>1</v>
      </c>
      <c r="B47" s="1">
        <f t="shared" si="1"/>
        <v>0</v>
      </c>
      <c r="C47" s="288"/>
      <c r="D47" s="322" t="s">
        <v>103</v>
      </c>
      <c r="E47" s="322"/>
      <c r="F47" s="298" t="s">
        <v>96</v>
      </c>
      <c r="G47" s="298"/>
      <c r="H47" s="323"/>
      <c r="I47" s="323"/>
      <c r="J47" s="324"/>
      <c r="K47" s="325"/>
      <c r="L47" s="326">
        <f t="shared" si="3"/>
        <v>0</v>
      </c>
      <c r="M47" s="327"/>
      <c r="N47" s="167"/>
      <c r="O47" s="167"/>
      <c r="P47" s="167"/>
      <c r="Q47" s="167"/>
      <c r="R47" s="167"/>
      <c r="S47" s="328"/>
      <c r="T47" s="54" t="e">
        <f>HLOOKUP(F6,リスト!$N$7:$AC$25,16,)</f>
        <v>#N/A</v>
      </c>
      <c r="U47" s="52" t="e">
        <f t="shared" si="2"/>
        <v>#N/A</v>
      </c>
    </row>
    <row r="48" spans="1:21">
      <c r="A48" s="1">
        <f t="shared" si="0"/>
        <v>1</v>
      </c>
      <c r="B48" s="1">
        <f t="shared" si="1"/>
        <v>0</v>
      </c>
      <c r="C48" s="288"/>
      <c r="D48" s="298" t="s">
        <v>104</v>
      </c>
      <c r="E48" s="298"/>
      <c r="F48" s="299" t="s">
        <v>97</v>
      </c>
      <c r="G48" s="299"/>
      <c r="H48" s="300"/>
      <c r="I48" s="300"/>
      <c r="J48" s="301"/>
      <c r="K48" s="302"/>
      <c r="L48" s="303">
        <f t="shared" si="3"/>
        <v>0</v>
      </c>
      <c r="M48" s="304"/>
      <c r="N48" s="152"/>
      <c r="O48" s="152"/>
      <c r="P48" s="152"/>
      <c r="Q48" s="152"/>
      <c r="R48" s="152"/>
      <c r="S48" s="305"/>
      <c r="T48" s="54" t="e">
        <f>HLOOKUP(F6,リスト!$N$7:$AC$25,17,)</f>
        <v>#N/A</v>
      </c>
      <c r="U48" s="52" t="e">
        <f t="shared" si="2"/>
        <v>#N/A</v>
      </c>
    </row>
    <row r="49" spans="1:24">
      <c r="A49" s="1">
        <f t="shared" si="0"/>
        <v>1</v>
      </c>
      <c r="B49" s="1">
        <f t="shared" si="1"/>
        <v>0</v>
      </c>
      <c r="C49" s="288"/>
      <c r="D49" s="298"/>
      <c r="E49" s="298"/>
      <c r="F49" s="306" t="s">
        <v>98</v>
      </c>
      <c r="G49" s="306"/>
      <c r="H49" s="307"/>
      <c r="I49" s="307"/>
      <c r="J49" s="308"/>
      <c r="K49" s="309"/>
      <c r="L49" s="310">
        <f t="shared" si="3"/>
        <v>0</v>
      </c>
      <c r="M49" s="311"/>
      <c r="N49" s="153"/>
      <c r="O49" s="153"/>
      <c r="P49" s="153"/>
      <c r="Q49" s="153"/>
      <c r="R49" s="153"/>
      <c r="S49" s="312"/>
      <c r="T49" s="54" t="e">
        <f>HLOOKUP(F6,リスト!$N$7:$AC$25,18,)</f>
        <v>#N/A</v>
      </c>
      <c r="U49" s="52" t="e">
        <f t="shared" si="2"/>
        <v>#N/A</v>
      </c>
    </row>
    <row r="50" spans="1:24" ht="15" thickBot="1">
      <c r="A50" s="1">
        <f t="shared" si="0"/>
        <v>1</v>
      </c>
      <c r="B50" s="1">
        <f t="shared" si="1"/>
        <v>0</v>
      </c>
      <c r="C50" s="288"/>
      <c r="D50" s="313" t="s">
        <v>77</v>
      </c>
      <c r="E50" s="313"/>
      <c r="F50" s="313" t="s">
        <v>77</v>
      </c>
      <c r="G50" s="313"/>
      <c r="H50" s="314"/>
      <c r="I50" s="314"/>
      <c r="J50" s="315"/>
      <c r="K50" s="316"/>
      <c r="L50" s="317">
        <f t="shared" si="3"/>
        <v>0</v>
      </c>
      <c r="M50" s="318"/>
      <c r="N50" s="319"/>
      <c r="O50" s="319"/>
      <c r="P50" s="319"/>
      <c r="Q50" s="319"/>
      <c r="R50" s="319"/>
      <c r="S50" s="320"/>
      <c r="T50" s="54" t="e">
        <f>HLOOKUP(F6,リスト!$N$7:$AC$25,19,)</f>
        <v>#N/A</v>
      </c>
      <c r="U50" s="52" t="e">
        <f t="shared" si="2"/>
        <v>#N/A</v>
      </c>
    </row>
    <row r="51" spans="1:24" ht="15.6" thickTop="1" thickBot="1">
      <c r="A51" s="1">
        <f t="shared" si="0"/>
        <v>1</v>
      </c>
      <c r="B51" s="1">
        <f t="shared" si="1"/>
        <v>0</v>
      </c>
      <c r="C51" s="289"/>
      <c r="D51" s="278" t="s">
        <v>78</v>
      </c>
      <c r="E51" s="279"/>
      <c r="F51" s="279"/>
      <c r="G51" s="280"/>
      <c r="H51" s="281">
        <f>SUM(H33:I50)</f>
        <v>0</v>
      </c>
      <c r="I51" s="281"/>
      <c r="J51" s="282">
        <f t="shared" ref="J51" si="4">SUM(J33:K50)</f>
        <v>0</v>
      </c>
      <c r="K51" s="283"/>
      <c r="L51" s="283">
        <f t="shared" ref="L51" si="5">SUM(L33:M50)</f>
        <v>0</v>
      </c>
      <c r="M51" s="284"/>
      <c r="N51" s="285"/>
      <c r="O51" s="285"/>
      <c r="P51" s="285"/>
      <c r="Q51" s="285"/>
      <c r="R51" s="285"/>
      <c r="S51" s="286"/>
      <c r="T51" s="54"/>
    </row>
    <row r="52" spans="1:24">
      <c r="A52" s="1">
        <f>F55</f>
        <v>2</v>
      </c>
      <c r="B52" s="1">
        <f>IF(H76&gt;0,1,0)</f>
        <v>0</v>
      </c>
      <c r="C52" s="198" t="s">
        <v>47</v>
      </c>
      <c r="D52" s="198"/>
      <c r="E52" s="198"/>
      <c r="U52" s="11" t="s">
        <v>49</v>
      </c>
      <c r="V52" s="11" t="s">
        <v>199</v>
      </c>
    </row>
    <row r="53" spans="1:24">
      <c r="A53" s="1">
        <f>A52</f>
        <v>2</v>
      </c>
      <c r="B53" s="1">
        <f>B52</f>
        <v>0</v>
      </c>
      <c r="C53" s="192" t="str">
        <f>"チームやまぐちパワーアップ事業　"&amp;基本!$G$24</f>
        <v>チームやまぐちパワーアップ事業　事業計画書</v>
      </c>
      <c r="D53" s="192"/>
      <c r="E53" s="192"/>
      <c r="F53" s="192"/>
      <c r="G53" s="192"/>
      <c r="H53" s="192"/>
      <c r="I53" s="192"/>
      <c r="J53" s="192"/>
      <c r="K53" s="192"/>
      <c r="L53" s="192"/>
      <c r="M53" s="192"/>
      <c r="N53" s="192"/>
      <c r="O53" s="192"/>
      <c r="P53" s="192"/>
      <c r="Q53" s="192"/>
      <c r="R53" s="192"/>
      <c r="S53" s="192"/>
      <c r="U53" s="16" t="str">
        <f t="shared" ref="U53:V56" si="6">IF(U3="","",U3)</f>
        <v>有望競技種別強化事業</v>
      </c>
      <c r="V53" s="16" t="str">
        <f t="shared" si="6"/>
        <v>有望競技</v>
      </c>
    </row>
    <row r="54" spans="1:24" ht="15" thickBot="1">
      <c r="A54" s="1">
        <f t="shared" ref="A54:A101" si="7">A53</f>
        <v>2</v>
      </c>
      <c r="B54" s="1">
        <f t="shared" ref="B54:B101" si="8">B53</f>
        <v>0</v>
      </c>
      <c r="C54" s="337" t="s">
        <v>48</v>
      </c>
      <c r="D54" s="337"/>
      <c r="U54" s="32" t="str">
        <f t="shared" si="6"/>
        <v>ふるさと選手確保・活用事業</v>
      </c>
      <c r="V54" s="32" t="str">
        <f t="shared" si="6"/>
        <v>ふるさと</v>
      </c>
    </row>
    <row r="55" spans="1:24" ht="15" thickBot="1">
      <c r="A55" s="1">
        <f t="shared" si="7"/>
        <v>2</v>
      </c>
      <c r="B55" s="1">
        <f t="shared" si="8"/>
        <v>0</v>
      </c>
      <c r="C55" s="375" t="s">
        <v>50</v>
      </c>
      <c r="D55" s="376"/>
      <c r="E55" s="376"/>
      <c r="F55" s="377">
        <f>F5+1</f>
        <v>2</v>
      </c>
      <c r="G55" s="378"/>
      <c r="U55" s="32" t="str">
        <f t="shared" si="6"/>
        <v>中高成連携合同強化練習会事業</v>
      </c>
      <c r="V55" s="32" t="str">
        <f t="shared" si="6"/>
        <v>中高成連携</v>
      </c>
    </row>
    <row r="56" spans="1:24">
      <c r="A56" s="1">
        <f t="shared" si="7"/>
        <v>2</v>
      </c>
      <c r="B56" s="1">
        <f t="shared" si="8"/>
        <v>0</v>
      </c>
      <c r="C56" s="379" t="s">
        <v>49</v>
      </c>
      <c r="D56" s="290"/>
      <c r="E56" s="290"/>
      <c r="F56" s="380"/>
      <c r="G56" s="380"/>
      <c r="H56" s="380"/>
      <c r="I56" s="380"/>
      <c r="J56" s="380"/>
      <c r="K56" s="380"/>
      <c r="L56" s="380"/>
      <c r="M56" s="290" t="s">
        <v>53</v>
      </c>
      <c r="N56" s="290"/>
      <c r="O56" s="290"/>
      <c r="P56" s="380"/>
      <c r="Q56" s="380"/>
      <c r="R56" s="380"/>
      <c r="S56" s="381"/>
      <c r="T56" s="81" t="str">
        <f>IF(F56="","",VLOOKUP(F56,U53:V56,2,))</f>
        <v/>
      </c>
      <c r="U56" s="18" t="str">
        <f t="shared" si="6"/>
        <v>チームやまぐちチャレンジ強化事業</v>
      </c>
      <c r="V56" s="18" t="str">
        <f t="shared" si="6"/>
        <v>チャレンジ</v>
      </c>
    </row>
    <row r="57" spans="1:24">
      <c r="A57" s="1">
        <f t="shared" si="7"/>
        <v>2</v>
      </c>
      <c r="B57" s="1">
        <f t="shared" si="8"/>
        <v>0</v>
      </c>
      <c r="C57" s="389" t="s">
        <v>179</v>
      </c>
      <c r="D57" s="390"/>
      <c r="E57" s="356"/>
      <c r="F57" s="386"/>
      <c r="G57" s="387"/>
      <c r="H57" s="387"/>
      <c r="I57" s="387"/>
      <c r="J57" s="387"/>
      <c r="K57" s="387"/>
      <c r="L57" s="387"/>
      <c r="M57" s="387"/>
      <c r="N57" s="387"/>
      <c r="O57" s="387"/>
      <c r="P57" s="387"/>
      <c r="Q57" s="387"/>
      <c r="R57" s="387"/>
      <c r="S57" s="388"/>
      <c r="U57" s="55"/>
    </row>
    <row r="58" spans="1:24">
      <c r="A58" s="1">
        <f t="shared" si="7"/>
        <v>2</v>
      </c>
      <c r="B58" s="1">
        <f t="shared" si="8"/>
        <v>0</v>
      </c>
      <c r="C58" s="348" t="s">
        <v>51</v>
      </c>
      <c r="D58" s="291"/>
      <c r="E58" s="291"/>
      <c r="F58" s="382"/>
      <c r="G58" s="383"/>
      <c r="H58" s="383"/>
      <c r="I58" s="20" t="str">
        <f>IF(F58="","～",IF(J58="","","～"))</f>
        <v>～</v>
      </c>
      <c r="J58" s="383"/>
      <c r="K58" s="383"/>
      <c r="L58" s="383"/>
      <c r="M58" s="21" t="s">
        <v>52</v>
      </c>
      <c r="N58" s="384" t="str">
        <f>IF(T58=1,IF(F58="","",IF(J58="","",IF(F58=J58,"日帰り",(J58-F58)&amp;"泊"&amp;(J58-F58+1)&amp;"日"))),"")</f>
        <v/>
      </c>
      <c r="O58" s="384"/>
      <c r="P58" s="384"/>
      <c r="Q58" s="13" t="s">
        <v>68</v>
      </c>
      <c r="R58" s="258"/>
      <c r="S58" s="385"/>
      <c r="T58" s="53">
        <v>1</v>
      </c>
    </row>
    <row r="59" spans="1:24">
      <c r="A59" s="1">
        <f t="shared" si="7"/>
        <v>2</v>
      </c>
      <c r="B59" s="1">
        <f t="shared" si="8"/>
        <v>0</v>
      </c>
      <c r="C59" s="348" t="s">
        <v>54</v>
      </c>
      <c r="D59" s="346" t="s">
        <v>55</v>
      </c>
      <c r="E59" s="346"/>
      <c r="F59" s="349"/>
      <c r="G59" s="349"/>
      <c r="H59" s="349"/>
      <c r="I59" s="349"/>
      <c r="J59" s="349"/>
      <c r="K59" s="349"/>
      <c r="L59" s="349"/>
      <c r="M59" s="349"/>
      <c r="N59" s="349"/>
      <c r="O59" s="349"/>
      <c r="P59" s="349"/>
      <c r="Q59" s="349"/>
      <c r="R59" s="349"/>
      <c r="S59" s="350"/>
      <c r="U59" s="156" t="s">
        <v>53</v>
      </c>
      <c r="V59" s="156"/>
      <c r="W59" s="156"/>
      <c r="X59" s="156"/>
    </row>
    <row r="60" spans="1:24">
      <c r="A60" s="1">
        <f t="shared" si="7"/>
        <v>2</v>
      </c>
      <c r="B60" s="1">
        <f t="shared" si="8"/>
        <v>0</v>
      </c>
      <c r="C60" s="348"/>
      <c r="D60" s="351" t="s">
        <v>7</v>
      </c>
      <c r="E60" s="351"/>
      <c r="F60" s="352"/>
      <c r="G60" s="352"/>
      <c r="H60" s="352"/>
      <c r="I60" s="352"/>
      <c r="J60" s="352"/>
      <c r="K60" s="352"/>
      <c r="L60" s="352"/>
      <c r="M60" s="352"/>
      <c r="N60" s="352"/>
      <c r="O60" s="352"/>
      <c r="P60" s="352"/>
      <c r="Q60" s="352"/>
      <c r="R60" s="352"/>
      <c r="S60" s="353"/>
      <c r="U60" s="78" t="str">
        <f>U53</f>
        <v>有望競技種別強化事業</v>
      </c>
      <c r="V60" s="78" t="str">
        <f>U54</f>
        <v>ふるさと選手確保・活用事業</v>
      </c>
      <c r="W60" s="78" t="str">
        <f>U55</f>
        <v>中高成連携合同強化練習会事業</v>
      </c>
      <c r="X60" s="78" t="str">
        <f>U56</f>
        <v>チームやまぐちチャレンジ強化事業</v>
      </c>
    </row>
    <row r="61" spans="1:24">
      <c r="A61" s="1">
        <f t="shared" si="7"/>
        <v>2</v>
      </c>
      <c r="B61" s="1">
        <f t="shared" si="8"/>
        <v>0</v>
      </c>
      <c r="C61" s="348" t="s">
        <v>56</v>
      </c>
      <c r="D61" s="346" t="s">
        <v>55</v>
      </c>
      <c r="E61" s="346"/>
      <c r="F61" s="349"/>
      <c r="G61" s="349"/>
      <c r="H61" s="349"/>
      <c r="I61" s="349"/>
      <c r="J61" s="349"/>
      <c r="K61" s="349"/>
      <c r="L61" s="349"/>
      <c r="M61" s="349"/>
      <c r="N61" s="349"/>
      <c r="O61" s="349"/>
      <c r="P61" s="349"/>
      <c r="Q61" s="349"/>
      <c r="R61" s="349"/>
      <c r="S61" s="350"/>
      <c r="U61" s="6" t="str">
        <f t="shared" ref="U61:X64" si="9">IF(U11="","",U11)</f>
        <v>①強化活動</v>
      </c>
      <c r="V61" s="6" t="str">
        <f t="shared" si="9"/>
        <v>①交渉</v>
      </c>
      <c r="W61" s="6" t="str">
        <f t="shared" si="9"/>
        <v>①合同練習会</v>
      </c>
      <c r="X61" s="6" t="str">
        <f t="shared" si="9"/>
        <v>①トップ招へい</v>
      </c>
    </row>
    <row r="62" spans="1:24">
      <c r="A62" s="1">
        <f t="shared" si="7"/>
        <v>2</v>
      </c>
      <c r="B62" s="1">
        <f t="shared" si="8"/>
        <v>0</v>
      </c>
      <c r="C62" s="348"/>
      <c r="D62" s="351" t="s">
        <v>7</v>
      </c>
      <c r="E62" s="351"/>
      <c r="F62" s="352"/>
      <c r="G62" s="352"/>
      <c r="H62" s="352"/>
      <c r="I62" s="352"/>
      <c r="J62" s="352"/>
      <c r="K62" s="352"/>
      <c r="L62" s="352"/>
      <c r="M62" s="352"/>
      <c r="N62" s="352"/>
      <c r="O62" s="352"/>
      <c r="P62" s="352"/>
      <c r="Q62" s="352"/>
      <c r="R62" s="352"/>
      <c r="S62" s="353"/>
      <c r="U62" s="8" t="str">
        <f t="shared" si="9"/>
        <v/>
      </c>
      <c r="V62" s="8" t="str">
        <f t="shared" si="9"/>
        <v>②強化活動参加</v>
      </c>
      <c r="W62" s="8" t="str">
        <f t="shared" si="9"/>
        <v>②情報交換会等</v>
      </c>
      <c r="X62" s="8" t="str">
        <f t="shared" si="9"/>
        <v/>
      </c>
    </row>
    <row r="63" spans="1:24">
      <c r="A63" s="1">
        <f t="shared" si="7"/>
        <v>2</v>
      </c>
      <c r="B63" s="1">
        <f t="shared" si="8"/>
        <v>0</v>
      </c>
      <c r="C63" s="354" t="s">
        <v>57</v>
      </c>
      <c r="D63" s="291" t="s">
        <v>58</v>
      </c>
      <c r="E63" s="291"/>
      <c r="F63" s="291" t="s">
        <v>61</v>
      </c>
      <c r="G63" s="355"/>
      <c r="H63" s="339" t="s">
        <v>62</v>
      </c>
      <c r="I63" s="296"/>
      <c r="J63" s="356" t="s">
        <v>63</v>
      </c>
      <c r="K63" s="355"/>
      <c r="L63" s="339" t="s">
        <v>64</v>
      </c>
      <c r="M63" s="296"/>
      <c r="N63" s="356" t="s">
        <v>65</v>
      </c>
      <c r="O63" s="355"/>
      <c r="P63" s="339" t="s">
        <v>66</v>
      </c>
      <c r="Q63" s="291"/>
      <c r="R63" s="356" t="s">
        <v>36</v>
      </c>
      <c r="S63" s="295"/>
      <c r="U63" s="8" t="str">
        <f t="shared" si="9"/>
        <v/>
      </c>
      <c r="V63" s="8" t="str">
        <f t="shared" si="9"/>
        <v/>
      </c>
      <c r="W63" s="8" t="str">
        <f t="shared" si="9"/>
        <v/>
      </c>
      <c r="X63" s="8" t="str">
        <f t="shared" si="9"/>
        <v/>
      </c>
    </row>
    <row r="64" spans="1:24">
      <c r="A64" s="1">
        <f t="shared" si="7"/>
        <v>2</v>
      </c>
      <c r="B64" s="1">
        <f t="shared" si="8"/>
        <v>0</v>
      </c>
      <c r="C64" s="348"/>
      <c r="D64" s="346" t="s">
        <v>59</v>
      </c>
      <c r="E64" s="346"/>
      <c r="F64" s="22">
        <f>VLOOKUP("成男ﾊﾟﾜｰｱｯﾌﾟ",指導者!$J$133:$AN$156,$F55+1,)</f>
        <v>0</v>
      </c>
      <c r="G64" s="23" t="s">
        <v>67</v>
      </c>
      <c r="H64" s="24">
        <f>VLOOKUP("成女ﾊﾟﾜｰｱｯﾌﾟ",指導者!$J$133:$AN$156,$F55+1,)</f>
        <v>0</v>
      </c>
      <c r="I64" s="25" t="s">
        <v>67</v>
      </c>
      <c r="J64" s="24">
        <f>VLOOKUP("少男ﾊﾟﾜｰｱｯﾌﾟ",指導者!$J$133:$AN$156,$F55+1,)</f>
        <v>0</v>
      </c>
      <c r="K64" s="23" t="s">
        <v>67</v>
      </c>
      <c r="L64" s="24">
        <f>VLOOKUP("少女ﾊﾟﾜｰｱｯﾌﾟ",指導者!$J$133:$AN$156,$F55+1,)</f>
        <v>0</v>
      </c>
      <c r="M64" s="25" t="s">
        <v>67</v>
      </c>
      <c r="N64" s="24">
        <f>VLOOKUP("Jr男ﾊﾟﾜｰｱｯﾌﾟ",指導者!$J$133:$AN$156,$F55+1,)</f>
        <v>0</v>
      </c>
      <c r="O64" s="23" t="s">
        <v>67</v>
      </c>
      <c r="P64" s="24">
        <f>VLOOKUP("Jr女ﾊﾟﾜｰｱｯﾌﾟ",指導者!$J$133:$AN$156,$F55+1,)</f>
        <v>0</v>
      </c>
      <c r="Q64" s="26" t="s">
        <v>67</v>
      </c>
      <c r="R64" s="23">
        <f>SUM(F64:Q64)</f>
        <v>0</v>
      </c>
      <c r="S64" s="33" t="s">
        <v>67</v>
      </c>
      <c r="U64" s="10" t="str">
        <f t="shared" si="9"/>
        <v/>
      </c>
      <c r="V64" s="10" t="str">
        <f t="shared" si="9"/>
        <v/>
      </c>
      <c r="W64" s="10" t="str">
        <f t="shared" si="9"/>
        <v/>
      </c>
      <c r="X64" s="10" t="str">
        <f t="shared" si="9"/>
        <v/>
      </c>
    </row>
    <row r="65" spans="1:19">
      <c r="A65" s="1">
        <f t="shared" si="7"/>
        <v>2</v>
      </c>
      <c r="B65" s="1">
        <f t="shared" si="8"/>
        <v>0</v>
      </c>
      <c r="C65" s="348"/>
      <c r="D65" s="351" t="s">
        <v>60</v>
      </c>
      <c r="E65" s="351"/>
      <c r="F65" s="27">
        <f>VLOOKUP("成男ﾊﾟﾜｰｱｯﾌﾟ",選手!$J$333:$AN$350,$F55+1,)</f>
        <v>0</v>
      </c>
      <c r="G65" s="28" t="s">
        <v>67</v>
      </c>
      <c r="H65" s="29">
        <f>VLOOKUP("成女ﾊﾟﾜｰｱｯﾌﾟ",選手!$J$333:$AN$350,$F55+1,)</f>
        <v>0</v>
      </c>
      <c r="I65" s="30" t="s">
        <v>67</v>
      </c>
      <c r="J65" s="29">
        <f>VLOOKUP("少男ﾊﾟﾜｰｱｯﾌﾟ",選手!$J$333:$AN$350,$F55+1,)</f>
        <v>0</v>
      </c>
      <c r="K65" s="28" t="s">
        <v>67</v>
      </c>
      <c r="L65" s="29">
        <f>VLOOKUP("少女ﾊﾟﾜｰｱｯﾌﾟ",選手!$J$333:$AN$350,$F55+1,)</f>
        <v>0</v>
      </c>
      <c r="M65" s="30" t="s">
        <v>67</v>
      </c>
      <c r="N65" s="29">
        <f>VLOOKUP("Jr男ﾊﾟﾜｰｱｯﾌﾟ",選手!$J$333:$AN$350,$F55+1,)</f>
        <v>0</v>
      </c>
      <c r="O65" s="28" t="s">
        <v>67</v>
      </c>
      <c r="P65" s="29">
        <f>VLOOKUP("Jr女ﾊﾟﾜｰｱｯﾌﾟ",選手!$J$333:$AN$350,$F55+1,)</f>
        <v>0</v>
      </c>
      <c r="Q65" s="31" t="s">
        <v>67</v>
      </c>
      <c r="R65" s="28">
        <f>SUM(F65:Q65)</f>
        <v>0</v>
      </c>
      <c r="S65" s="34" t="s">
        <v>67</v>
      </c>
    </row>
    <row r="66" spans="1:19">
      <c r="A66" s="1">
        <f t="shared" si="7"/>
        <v>2</v>
      </c>
      <c r="B66" s="1">
        <f t="shared" si="8"/>
        <v>0</v>
      </c>
      <c r="C66" s="366" t="s">
        <v>69</v>
      </c>
      <c r="D66" s="367"/>
      <c r="E66" s="368"/>
      <c r="F66" s="357"/>
      <c r="G66" s="358"/>
      <c r="H66" s="358"/>
      <c r="I66" s="358"/>
      <c r="J66" s="358"/>
      <c r="K66" s="358"/>
      <c r="L66" s="358"/>
      <c r="M66" s="358"/>
      <c r="N66" s="358"/>
      <c r="O66" s="358"/>
      <c r="P66" s="358"/>
      <c r="Q66" s="358"/>
      <c r="R66" s="358"/>
      <c r="S66" s="359"/>
    </row>
    <row r="67" spans="1:19">
      <c r="A67" s="1">
        <f t="shared" si="7"/>
        <v>2</v>
      </c>
      <c r="B67" s="1">
        <f t="shared" si="8"/>
        <v>0</v>
      </c>
      <c r="C67" s="369"/>
      <c r="D67" s="370"/>
      <c r="E67" s="371"/>
      <c r="F67" s="360"/>
      <c r="G67" s="361"/>
      <c r="H67" s="361"/>
      <c r="I67" s="361"/>
      <c r="J67" s="361"/>
      <c r="K67" s="361"/>
      <c r="L67" s="361"/>
      <c r="M67" s="361"/>
      <c r="N67" s="361"/>
      <c r="O67" s="361"/>
      <c r="P67" s="361"/>
      <c r="Q67" s="361"/>
      <c r="R67" s="361"/>
      <c r="S67" s="362"/>
    </row>
    <row r="68" spans="1:19">
      <c r="A68" s="1">
        <f t="shared" si="7"/>
        <v>2</v>
      </c>
      <c r="B68" s="1">
        <f t="shared" si="8"/>
        <v>0</v>
      </c>
      <c r="C68" s="369"/>
      <c r="D68" s="370"/>
      <c r="E68" s="371"/>
      <c r="F68" s="360"/>
      <c r="G68" s="361"/>
      <c r="H68" s="361"/>
      <c r="I68" s="361"/>
      <c r="J68" s="361"/>
      <c r="K68" s="361"/>
      <c r="L68" s="361"/>
      <c r="M68" s="361"/>
      <c r="N68" s="361"/>
      <c r="O68" s="361"/>
      <c r="P68" s="361"/>
      <c r="Q68" s="361"/>
      <c r="R68" s="361"/>
      <c r="S68" s="362"/>
    </row>
    <row r="69" spans="1:19">
      <c r="A69" s="1">
        <f t="shared" si="7"/>
        <v>2</v>
      </c>
      <c r="B69" s="1">
        <f t="shared" si="8"/>
        <v>0</v>
      </c>
      <c r="C69" s="369"/>
      <c r="D69" s="370"/>
      <c r="E69" s="371"/>
      <c r="F69" s="360"/>
      <c r="G69" s="361"/>
      <c r="H69" s="361"/>
      <c r="I69" s="361"/>
      <c r="J69" s="361"/>
      <c r="K69" s="361"/>
      <c r="L69" s="361"/>
      <c r="M69" s="361"/>
      <c r="N69" s="361"/>
      <c r="O69" s="361"/>
      <c r="P69" s="361"/>
      <c r="Q69" s="361"/>
      <c r="R69" s="361"/>
      <c r="S69" s="362"/>
    </row>
    <row r="70" spans="1:19">
      <c r="A70" s="1">
        <f t="shared" si="7"/>
        <v>2</v>
      </c>
      <c r="B70" s="1">
        <f t="shared" si="8"/>
        <v>0</v>
      </c>
      <c r="C70" s="369"/>
      <c r="D70" s="370"/>
      <c r="E70" s="371"/>
      <c r="F70" s="360"/>
      <c r="G70" s="361"/>
      <c r="H70" s="361"/>
      <c r="I70" s="361"/>
      <c r="J70" s="361"/>
      <c r="K70" s="361"/>
      <c r="L70" s="361"/>
      <c r="M70" s="361"/>
      <c r="N70" s="361"/>
      <c r="O70" s="361"/>
      <c r="P70" s="361"/>
      <c r="Q70" s="361"/>
      <c r="R70" s="361"/>
      <c r="S70" s="362"/>
    </row>
    <row r="71" spans="1:19">
      <c r="A71" s="1">
        <f t="shared" si="7"/>
        <v>2</v>
      </c>
      <c r="B71" s="1">
        <f t="shared" si="8"/>
        <v>0</v>
      </c>
      <c r="C71" s="369"/>
      <c r="D71" s="370"/>
      <c r="E71" s="371"/>
      <c r="F71" s="360"/>
      <c r="G71" s="361"/>
      <c r="H71" s="361"/>
      <c r="I71" s="361"/>
      <c r="J71" s="361"/>
      <c r="K71" s="361"/>
      <c r="L71" s="361"/>
      <c r="M71" s="361"/>
      <c r="N71" s="361"/>
      <c r="O71" s="361"/>
      <c r="P71" s="361"/>
      <c r="Q71" s="361"/>
      <c r="R71" s="361"/>
      <c r="S71" s="362"/>
    </row>
    <row r="72" spans="1:19" ht="15" thickBot="1">
      <c r="A72" s="1">
        <f t="shared" si="7"/>
        <v>2</v>
      </c>
      <c r="B72" s="1">
        <f t="shared" si="8"/>
        <v>0</v>
      </c>
      <c r="C72" s="372"/>
      <c r="D72" s="373"/>
      <c r="E72" s="374"/>
      <c r="F72" s="363"/>
      <c r="G72" s="364"/>
      <c r="H72" s="364"/>
      <c r="I72" s="364"/>
      <c r="J72" s="364"/>
      <c r="K72" s="364"/>
      <c r="L72" s="364"/>
      <c r="M72" s="364"/>
      <c r="N72" s="364"/>
      <c r="O72" s="364"/>
      <c r="P72" s="364"/>
      <c r="Q72" s="364"/>
      <c r="R72" s="364"/>
      <c r="S72" s="365"/>
    </row>
    <row r="73" spans="1:19">
      <c r="A73" s="1">
        <f t="shared" si="7"/>
        <v>2</v>
      </c>
      <c r="B73" s="1">
        <f t="shared" si="8"/>
        <v>0</v>
      </c>
    </row>
    <row r="74" spans="1:19" ht="15" thickBot="1">
      <c r="A74" s="1">
        <f t="shared" si="7"/>
        <v>2</v>
      </c>
      <c r="B74" s="1">
        <f t="shared" si="8"/>
        <v>0</v>
      </c>
      <c r="C74" s="337" t="s">
        <v>70</v>
      </c>
      <c r="D74" s="337"/>
      <c r="Q74" s="338" t="s">
        <v>71</v>
      </c>
      <c r="R74" s="338"/>
      <c r="S74" s="338"/>
    </row>
    <row r="75" spans="1:19">
      <c r="A75" s="1">
        <f t="shared" si="7"/>
        <v>2</v>
      </c>
      <c r="B75" s="1">
        <f t="shared" si="8"/>
        <v>0</v>
      </c>
      <c r="C75" s="287" t="s">
        <v>72</v>
      </c>
      <c r="D75" s="290" t="s">
        <v>73</v>
      </c>
      <c r="E75" s="290"/>
      <c r="F75" s="290"/>
      <c r="G75" s="290"/>
      <c r="H75" s="290" t="s">
        <v>79</v>
      </c>
      <c r="I75" s="290"/>
      <c r="J75" s="290" t="s">
        <v>13</v>
      </c>
      <c r="K75" s="290"/>
      <c r="L75" s="290"/>
      <c r="M75" s="290"/>
      <c r="N75" s="290"/>
      <c r="O75" s="290"/>
      <c r="P75" s="290"/>
      <c r="Q75" s="290"/>
      <c r="R75" s="290"/>
      <c r="S75" s="294"/>
    </row>
    <row r="76" spans="1:19">
      <c r="A76" s="1">
        <f t="shared" si="7"/>
        <v>2</v>
      </c>
      <c r="B76" s="1">
        <f t="shared" si="8"/>
        <v>0</v>
      </c>
      <c r="C76" s="288"/>
      <c r="D76" s="346" t="s">
        <v>74</v>
      </c>
      <c r="E76" s="346"/>
      <c r="F76" s="346"/>
      <c r="G76" s="346"/>
      <c r="H76" s="347">
        <f>J101</f>
        <v>0</v>
      </c>
      <c r="I76" s="347"/>
      <c r="J76" s="152"/>
      <c r="K76" s="152"/>
      <c r="L76" s="152"/>
      <c r="M76" s="152"/>
      <c r="N76" s="152"/>
      <c r="O76" s="152"/>
      <c r="P76" s="152"/>
      <c r="Q76" s="152"/>
      <c r="R76" s="152"/>
      <c r="S76" s="305"/>
    </row>
    <row r="77" spans="1:19">
      <c r="A77" s="1">
        <f t="shared" si="7"/>
        <v>2</v>
      </c>
      <c r="B77" s="1">
        <f t="shared" si="8"/>
        <v>0</v>
      </c>
      <c r="C77" s="288"/>
      <c r="D77" s="340" t="s">
        <v>75</v>
      </c>
      <c r="E77" s="340"/>
      <c r="F77" s="340"/>
      <c r="G77" s="340"/>
      <c r="H77" s="330"/>
      <c r="I77" s="330"/>
      <c r="J77" s="335"/>
      <c r="K77" s="335"/>
      <c r="L77" s="335"/>
      <c r="M77" s="335"/>
      <c r="N77" s="335"/>
      <c r="O77" s="335"/>
      <c r="P77" s="335"/>
      <c r="Q77" s="335"/>
      <c r="R77" s="335"/>
      <c r="S77" s="336"/>
    </row>
    <row r="78" spans="1:19">
      <c r="A78" s="1">
        <f t="shared" si="7"/>
        <v>2</v>
      </c>
      <c r="B78" s="1">
        <f t="shared" si="8"/>
        <v>0</v>
      </c>
      <c r="C78" s="288"/>
      <c r="D78" s="340" t="s">
        <v>76</v>
      </c>
      <c r="E78" s="340"/>
      <c r="F78" s="340"/>
      <c r="G78" s="340"/>
      <c r="H78" s="330"/>
      <c r="I78" s="330"/>
      <c r="J78" s="335"/>
      <c r="K78" s="335"/>
      <c r="L78" s="335"/>
      <c r="M78" s="335"/>
      <c r="N78" s="335"/>
      <c r="O78" s="335"/>
      <c r="P78" s="335"/>
      <c r="Q78" s="335"/>
      <c r="R78" s="335"/>
      <c r="S78" s="336"/>
    </row>
    <row r="79" spans="1:19" ht="15" thickBot="1">
      <c r="A79" s="1">
        <f t="shared" si="7"/>
        <v>2</v>
      </c>
      <c r="B79" s="1">
        <f t="shared" si="8"/>
        <v>0</v>
      </c>
      <c r="C79" s="288"/>
      <c r="D79" s="341" t="s">
        <v>77</v>
      </c>
      <c r="E79" s="341"/>
      <c r="F79" s="341"/>
      <c r="G79" s="341"/>
      <c r="H79" s="342">
        <f>H101-SUM(H76:I78)</f>
        <v>0</v>
      </c>
      <c r="I79" s="342"/>
      <c r="J79" s="343"/>
      <c r="K79" s="343"/>
      <c r="L79" s="343"/>
      <c r="M79" s="343"/>
      <c r="N79" s="343"/>
      <c r="O79" s="343"/>
      <c r="P79" s="343"/>
      <c r="Q79" s="343"/>
      <c r="R79" s="343"/>
      <c r="S79" s="344"/>
    </row>
    <row r="80" spans="1:19" ht="15.6" thickTop="1" thickBot="1">
      <c r="A80" s="1">
        <f t="shared" si="7"/>
        <v>2</v>
      </c>
      <c r="B80" s="1">
        <f t="shared" si="8"/>
        <v>0</v>
      </c>
      <c r="C80" s="289"/>
      <c r="D80" s="345" t="s">
        <v>78</v>
      </c>
      <c r="E80" s="345"/>
      <c r="F80" s="345"/>
      <c r="G80" s="345"/>
      <c r="H80" s="281">
        <f>SUM(H76:I79)</f>
        <v>0</v>
      </c>
      <c r="I80" s="281"/>
      <c r="J80" s="285"/>
      <c r="K80" s="285"/>
      <c r="L80" s="285"/>
      <c r="M80" s="285"/>
      <c r="N80" s="285"/>
      <c r="O80" s="285"/>
      <c r="P80" s="285"/>
      <c r="Q80" s="285"/>
      <c r="R80" s="285"/>
      <c r="S80" s="286"/>
    </row>
    <row r="81" spans="1:21">
      <c r="A81" s="1">
        <f t="shared" si="7"/>
        <v>2</v>
      </c>
      <c r="B81" s="1">
        <f t="shared" si="8"/>
        <v>0</v>
      </c>
      <c r="C81" s="287" t="s">
        <v>218</v>
      </c>
      <c r="D81" s="290" t="s">
        <v>73</v>
      </c>
      <c r="E81" s="290"/>
      <c r="F81" s="290" t="s">
        <v>83</v>
      </c>
      <c r="G81" s="290"/>
      <c r="H81" s="290" t="s">
        <v>79</v>
      </c>
      <c r="I81" s="292"/>
      <c r="J81" s="293"/>
      <c r="K81" s="290"/>
      <c r="L81" s="290"/>
      <c r="M81" s="290"/>
      <c r="N81" s="290" t="s">
        <v>82</v>
      </c>
      <c r="O81" s="290"/>
      <c r="P81" s="290"/>
      <c r="Q81" s="290"/>
      <c r="R81" s="290"/>
      <c r="S81" s="294"/>
    </row>
    <row r="82" spans="1:21">
      <c r="A82" s="1">
        <f t="shared" si="7"/>
        <v>2</v>
      </c>
      <c r="B82" s="1">
        <f t="shared" si="8"/>
        <v>0</v>
      </c>
      <c r="C82" s="288"/>
      <c r="D82" s="291"/>
      <c r="E82" s="291"/>
      <c r="F82" s="291"/>
      <c r="G82" s="291"/>
      <c r="H82" s="291"/>
      <c r="I82" s="291"/>
      <c r="J82" s="296" t="s">
        <v>80</v>
      </c>
      <c r="K82" s="297"/>
      <c r="L82" s="297" t="s">
        <v>81</v>
      </c>
      <c r="M82" s="339"/>
      <c r="N82" s="291"/>
      <c r="O82" s="291"/>
      <c r="P82" s="291"/>
      <c r="Q82" s="291"/>
      <c r="R82" s="291"/>
      <c r="S82" s="295"/>
    </row>
    <row r="83" spans="1:21">
      <c r="A83" s="1">
        <f t="shared" si="7"/>
        <v>2</v>
      </c>
      <c r="B83" s="1">
        <f t="shared" si="8"/>
        <v>0</v>
      </c>
      <c r="C83" s="288"/>
      <c r="D83" s="298" t="s">
        <v>88</v>
      </c>
      <c r="E83" s="298"/>
      <c r="F83" s="298" t="s">
        <v>88</v>
      </c>
      <c r="G83" s="298"/>
      <c r="H83" s="323"/>
      <c r="I83" s="323"/>
      <c r="J83" s="324"/>
      <c r="K83" s="325"/>
      <c r="L83" s="326">
        <f>H83-J83</f>
        <v>0</v>
      </c>
      <c r="M83" s="327"/>
      <c r="N83" s="167"/>
      <c r="O83" s="167"/>
      <c r="P83" s="167"/>
      <c r="Q83" s="167"/>
      <c r="R83" s="167"/>
      <c r="S83" s="328"/>
      <c r="T83" s="54" t="e">
        <f>HLOOKUP(F56,リスト!$N$7:$AC$25,2,)</f>
        <v>#N/A</v>
      </c>
      <c r="U83" s="52" t="e">
        <f t="shared" ref="U83:U100" si="10">IF(T83="対象外",IF(J83&gt;0,"補助対象外経費です!!",""),"")</f>
        <v>#N/A</v>
      </c>
    </row>
    <row r="84" spans="1:21">
      <c r="A84" s="1">
        <f t="shared" si="7"/>
        <v>2</v>
      </c>
      <c r="B84" s="1">
        <f t="shared" si="8"/>
        <v>0</v>
      </c>
      <c r="C84" s="288"/>
      <c r="D84" s="298" t="s">
        <v>99</v>
      </c>
      <c r="E84" s="298"/>
      <c r="F84" s="299" t="s">
        <v>84</v>
      </c>
      <c r="G84" s="299"/>
      <c r="H84" s="300"/>
      <c r="I84" s="300"/>
      <c r="J84" s="301"/>
      <c r="K84" s="302"/>
      <c r="L84" s="303">
        <f t="shared" ref="L84:L100" si="11">H84-J84</f>
        <v>0</v>
      </c>
      <c r="M84" s="304"/>
      <c r="N84" s="152"/>
      <c r="O84" s="152"/>
      <c r="P84" s="152"/>
      <c r="Q84" s="152"/>
      <c r="R84" s="152"/>
      <c r="S84" s="305"/>
      <c r="T84" s="54" t="e">
        <f>HLOOKUP(F56,リスト!$N$7:$AC$25,3,)</f>
        <v>#N/A</v>
      </c>
      <c r="U84" s="52" t="e">
        <f t="shared" si="10"/>
        <v>#N/A</v>
      </c>
    </row>
    <row r="85" spans="1:21">
      <c r="A85" s="1">
        <f t="shared" si="7"/>
        <v>2</v>
      </c>
      <c r="B85" s="1">
        <f t="shared" si="8"/>
        <v>0</v>
      </c>
      <c r="C85" s="288"/>
      <c r="D85" s="298"/>
      <c r="E85" s="298"/>
      <c r="F85" s="329" t="s">
        <v>85</v>
      </c>
      <c r="G85" s="329"/>
      <c r="H85" s="330"/>
      <c r="I85" s="330"/>
      <c r="J85" s="331"/>
      <c r="K85" s="332"/>
      <c r="L85" s="333">
        <f t="shared" si="11"/>
        <v>0</v>
      </c>
      <c r="M85" s="334"/>
      <c r="N85" s="335"/>
      <c r="O85" s="335"/>
      <c r="P85" s="335"/>
      <c r="Q85" s="335"/>
      <c r="R85" s="335"/>
      <c r="S85" s="336"/>
      <c r="T85" s="54" t="e">
        <f>HLOOKUP(F56,リスト!$N$7:$AC$25,4,)</f>
        <v>#N/A</v>
      </c>
      <c r="U85" s="52" t="e">
        <f t="shared" si="10"/>
        <v>#N/A</v>
      </c>
    </row>
    <row r="86" spans="1:21">
      <c r="A86" s="1">
        <f t="shared" si="7"/>
        <v>2</v>
      </c>
      <c r="B86" s="1">
        <f t="shared" si="8"/>
        <v>0</v>
      </c>
      <c r="C86" s="288"/>
      <c r="D86" s="298"/>
      <c r="E86" s="298"/>
      <c r="F86" s="306" t="s">
        <v>86</v>
      </c>
      <c r="G86" s="306"/>
      <c r="H86" s="307"/>
      <c r="I86" s="307"/>
      <c r="J86" s="308"/>
      <c r="K86" s="309"/>
      <c r="L86" s="310">
        <f t="shared" si="11"/>
        <v>0</v>
      </c>
      <c r="M86" s="311"/>
      <c r="N86" s="153"/>
      <c r="O86" s="153"/>
      <c r="P86" s="153"/>
      <c r="Q86" s="153"/>
      <c r="R86" s="153"/>
      <c r="S86" s="312"/>
      <c r="T86" s="54" t="e">
        <f>HLOOKUP(F56,リスト!$N$7:$AC$25,5,)</f>
        <v>#N/A</v>
      </c>
      <c r="U86" s="52" t="e">
        <f t="shared" si="10"/>
        <v>#N/A</v>
      </c>
    </row>
    <row r="87" spans="1:21">
      <c r="A87" s="1">
        <f t="shared" si="7"/>
        <v>2</v>
      </c>
      <c r="B87" s="1">
        <f t="shared" si="8"/>
        <v>0</v>
      </c>
      <c r="C87" s="288"/>
      <c r="D87" s="298" t="s">
        <v>100</v>
      </c>
      <c r="E87" s="298"/>
      <c r="F87" s="299" t="s">
        <v>87</v>
      </c>
      <c r="G87" s="299"/>
      <c r="H87" s="300"/>
      <c r="I87" s="300"/>
      <c r="J87" s="301"/>
      <c r="K87" s="302"/>
      <c r="L87" s="303">
        <f t="shared" si="11"/>
        <v>0</v>
      </c>
      <c r="M87" s="304"/>
      <c r="N87" s="152"/>
      <c r="O87" s="152"/>
      <c r="P87" s="152"/>
      <c r="Q87" s="152"/>
      <c r="R87" s="152"/>
      <c r="S87" s="305"/>
      <c r="T87" s="54" t="e">
        <f>HLOOKUP(F56,リスト!$N$7:$AC$25,6,)</f>
        <v>#N/A</v>
      </c>
      <c r="U87" s="52" t="e">
        <f t="shared" si="10"/>
        <v>#N/A</v>
      </c>
    </row>
    <row r="88" spans="1:21">
      <c r="A88" s="1">
        <f t="shared" si="7"/>
        <v>2</v>
      </c>
      <c r="B88" s="1">
        <f t="shared" si="8"/>
        <v>0</v>
      </c>
      <c r="C88" s="288"/>
      <c r="D88" s="298"/>
      <c r="E88" s="298"/>
      <c r="F88" s="329" t="s">
        <v>89</v>
      </c>
      <c r="G88" s="329"/>
      <c r="H88" s="330"/>
      <c r="I88" s="330"/>
      <c r="J88" s="331"/>
      <c r="K88" s="332"/>
      <c r="L88" s="333">
        <f t="shared" si="11"/>
        <v>0</v>
      </c>
      <c r="M88" s="334"/>
      <c r="N88" s="335"/>
      <c r="O88" s="335"/>
      <c r="P88" s="335"/>
      <c r="Q88" s="335"/>
      <c r="R88" s="335"/>
      <c r="S88" s="336"/>
      <c r="T88" s="54" t="e">
        <f>HLOOKUP(F56,リスト!$N$7:$AC$25,7,)</f>
        <v>#N/A</v>
      </c>
      <c r="U88" s="52" t="e">
        <f t="shared" si="10"/>
        <v>#N/A</v>
      </c>
    </row>
    <row r="89" spans="1:21">
      <c r="A89" s="1">
        <f t="shared" si="7"/>
        <v>2</v>
      </c>
      <c r="B89" s="1">
        <f t="shared" si="8"/>
        <v>0</v>
      </c>
      <c r="C89" s="288"/>
      <c r="D89" s="298"/>
      <c r="E89" s="298"/>
      <c r="F89" s="329" t="s">
        <v>214</v>
      </c>
      <c r="G89" s="329"/>
      <c r="H89" s="330"/>
      <c r="I89" s="330"/>
      <c r="J89" s="331"/>
      <c r="K89" s="332"/>
      <c r="L89" s="333">
        <f t="shared" si="11"/>
        <v>0</v>
      </c>
      <c r="M89" s="334"/>
      <c r="N89" s="335"/>
      <c r="O89" s="335"/>
      <c r="P89" s="335"/>
      <c r="Q89" s="335"/>
      <c r="R89" s="335"/>
      <c r="S89" s="336"/>
      <c r="T89" s="54" t="e">
        <f>HLOOKUP(F56,リスト!$N$7:$AC$25,8,)</f>
        <v>#N/A</v>
      </c>
      <c r="U89" s="52" t="e">
        <f t="shared" si="10"/>
        <v>#N/A</v>
      </c>
    </row>
    <row r="90" spans="1:21">
      <c r="A90" s="1">
        <f t="shared" si="7"/>
        <v>2</v>
      </c>
      <c r="B90" s="1">
        <f t="shared" si="8"/>
        <v>0</v>
      </c>
      <c r="C90" s="288"/>
      <c r="D90" s="298"/>
      <c r="E90" s="298"/>
      <c r="F90" s="306" t="s">
        <v>90</v>
      </c>
      <c r="G90" s="306"/>
      <c r="H90" s="307"/>
      <c r="I90" s="307"/>
      <c r="J90" s="308"/>
      <c r="K90" s="309"/>
      <c r="L90" s="310">
        <f t="shared" si="11"/>
        <v>0</v>
      </c>
      <c r="M90" s="311"/>
      <c r="N90" s="153"/>
      <c r="O90" s="153"/>
      <c r="P90" s="153"/>
      <c r="Q90" s="153"/>
      <c r="R90" s="153"/>
      <c r="S90" s="312"/>
      <c r="T90" s="54" t="e">
        <f>HLOOKUP(F56,リスト!$N$7:$AC$25,9,)</f>
        <v>#N/A</v>
      </c>
      <c r="U90" s="52" t="e">
        <f t="shared" si="10"/>
        <v>#N/A</v>
      </c>
    </row>
    <row r="91" spans="1:21">
      <c r="A91" s="1">
        <f t="shared" si="7"/>
        <v>2</v>
      </c>
      <c r="B91" s="1">
        <f t="shared" si="8"/>
        <v>0</v>
      </c>
      <c r="C91" s="288"/>
      <c r="D91" s="298" t="s">
        <v>101</v>
      </c>
      <c r="E91" s="298"/>
      <c r="F91" s="299" t="s">
        <v>91</v>
      </c>
      <c r="G91" s="299"/>
      <c r="H91" s="300"/>
      <c r="I91" s="300"/>
      <c r="J91" s="301"/>
      <c r="K91" s="302"/>
      <c r="L91" s="303">
        <f t="shared" si="11"/>
        <v>0</v>
      </c>
      <c r="M91" s="304"/>
      <c r="N91" s="152"/>
      <c r="O91" s="152"/>
      <c r="P91" s="152"/>
      <c r="Q91" s="152"/>
      <c r="R91" s="152"/>
      <c r="S91" s="305"/>
      <c r="T91" s="54" t="e">
        <f>HLOOKUP(F56,リスト!$N$7:$AC$25,10,)</f>
        <v>#N/A</v>
      </c>
      <c r="U91" s="52" t="e">
        <f t="shared" si="10"/>
        <v>#N/A</v>
      </c>
    </row>
    <row r="92" spans="1:21">
      <c r="A92" s="1">
        <f t="shared" si="7"/>
        <v>2</v>
      </c>
      <c r="B92" s="1">
        <f t="shared" si="8"/>
        <v>0</v>
      </c>
      <c r="C92" s="288"/>
      <c r="D92" s="298"/>
      <c r="E92" s="298"/>
      <c r="F92" s="329" t="s">
        <v>92</v>
      </c>
      <c r="G92" s="329"/>
      <c r="H92" s="330"/>
      <c r="I92" s="330"/>
      <c r="J92" s="331"/>
      <c r="K92" s="332"/>
      <c r="L92" s="333">
        <f t="shared" si="11"/>
        <v>0</v>
      </c>
      <c r="M92" s="334"/>
      <c r="N92" s="335"/>
      <c r="O92" s="335"/>
      <c r="P92" s="335"/>
      <c r="Q92" s="335"/>
      <c r="R92" s="335"/>
      <c r="S92" s="336"/>
      <c r="T92" s="54" t="e">
        <f>HLOOKUP(F56,リスト!$N$7:$AC$25,11,)</f>
        <v>#N/A</v>
      </c>
      <c r="U92" s="52" t="e">
        <f t="shared" si="10"/>
        <v>#N/A</v>
      </c>
    </row>
    <row r="93" spans="1:21">
      <c r="A93" s="1">
        <f t="shared" si="7"/>
        <v>2</v>
      </c>
      <c r="B93" s="1">
        <f t="shared" si="8"/>
        <v>0</v>
      </c>
      <c r="C93" s="288"/>
      <c r="D93" s="298"/>
      <c r="E93" s="298"/>
      <c r="F93" s="306" t="s">
        <v>93</v>
      </c>
      <c r="G93" s="306"/>
      <c r="H93" s="307"/>
      <c r="I93" s="307"/>
      <c r="J93" s="308"/>
      <c r="K93" s="309"/>
      <c r="L93" s="310">
        <f t="shared" si="11"/>
        <v>0</v>
      </c>
      <c r="M93" s="311"/>
      <c r="N93" s="153"/>
      <c r="O93" s="153"/>
      <c r="P93" s="153"/>
      <c r="Q93" s="153"/>
      <c r="R93" s="153"/>
      <c r="S93" s="312"/>
      <c r="T93" s="54" t="e">
        <f>HLOOKUP(F56,リスト!$N$7:$AC$25,12,)</f>
        <v>#N/A</v>
      </c>
      <c r="U93" s="52" t="e">
        <f t="shared" si="10"/>
        <v>#N/A</v>
      </c>
    </row>
    <row r="94" spans="1:21">
      <c r="A94" s="1">
        <f t="shared" si="7"/>
        <v>2</v>
      </c>
      <c r="B94" s="1">
        <f t="shared" si="8"/>
        <v>0</v>
      </c>
      <c r="C94" s="288"/>
      <c r="D94" s="298" t="s">
        <v>102</v>
      </c>
      <c r="E94" s="298"/>
      <c r="F94" s="298" t="s">
        <v>102</v>
      </c>
      <c r="G94" s="298"/>
      <c r="H94" s="323"/>
      <c r="I94" s="323"/>
      <c r="J94" s="324"/>
      <c r="K94" s="325"/>
      <c r="L94" s="326">
        <f t="shared" si="11"/>
        <v>0</v>
      </c>
      <c r="M94" s="327"/>
      <c r="N94" s="167"/>
      <c r="O94" s="167"/>
      <c r="P94" s="167"/>
      <c r="Q94" s="167"/>
      <c r="R94" s="167"/>
      <c r="S94" s="328"/>
      <c r="T94" s="54" t="e">
        <f>HLOOKUP(F56,リスト!$N$7:$AC$25,13,)</f>
        <v>#N/A</v>
      </c>
      <c r="U94" s="52" t="e">
        <f t="shared" si="10"/>
        <v>#N/A</v>
      </c>
    </row>
    <row r="95" spans="1:21">
      <c r="A95" s="1">
        <f t="shared" si="7"/>
        <v>2</v>
      </c>
      <c r="B95" s="1">
        <f t="shared" si="8"/>
        <v>0</v>
      </c>
      <c r="C95" s="288"/>
      <c r="D95" s="321" t="s">
        <v>105</v>
      </c>
      <c r="E95" s="298"/>
      <c r="F95" s="299" t="s">
        <v>94</v>
      </c>
      <c r="G95" s="299"/>
      <c r="H95" s="300"/>
      <c r="I95" s="300"/>
      <c r="J95" s="301"/>
      <c r="K95" s="302"/>
      <c r="L95" s="303">
        <f t="shared" si="11"/>
        <v>0</v>
      </c>
      <c r="M95" s="304"/>
      <c r="N95" s="152"/>
      <c r="O95" s="152"/>
      <c r="P95" s="152"/>
      <c r="Q95" s="152"/>
      <c r="R95" s="152"/>
      <c r="S95" s="305"/>
      <c r="T95" s="54" t="e">
        <f>HLOOKUP(F56,リスト!$N$7:$AC$25,14,)</f>
        <v>#N/A</v>
      </c>
      <c r="U95" s="52" t="e">
        <f t="shared" si="10"/>
        <v>#N/A</v>
      </c>
    </row>
    <row r="96" spans="1:21">
      <c r="A96" s="1">
        <f t="shared" si="7"/>
        <v>2</v>
      </c>
      <c r="B96" s="1">
        <f t="shared" si="8"/>
        <v>0</v>
      </c>
      <c r="C96" s="288"/>
      <c r="D96" s="298"/>
      <c r="E96" s="298"/>
      <c r="F96" s="306" t="s">
        <v>95</v>
      </c>
      <c r="G96" s="306"/>
      <c r="H96" s="307"/>
      <c r="I96" s="307"/>
      <c r="J96" s="308"/>
      <c r="K96" s="309"/>
      <c r="L96" s="310">
        <f t="shared" si="11"/>
        <v>0</v>
      </c>
      <c r="M96" s="311"/>
      <c r="N96" s="153"/>
      <c r="O96" s="153"/>
      <c r="P96" s="153"/>
      <c r="Q96" s="153"/>
      <c r="R96" s="153"/>
      <c r="S96" s="312"/>
      <c r="T96" s="54" t="e">
        <f>HLOOKUP(F56,リスト!$N$7:$AC$25,15,)</f>
        <v>#N/A</v>
      </c>
      <c r="U96" s="52" t="e">
        <f t="shared" si="10"/>
        <v>#N/A</v>
      </c>
    </row>
    <row r="97" spans="1:24">
      <c r="A97" s="1">
        <f t="shared" si="7"/>
        <v>2</v>
      </c>
      <c r="B97" s="1">
        <f t="shared" si="8"/>
        <v>0</v>
      </c>
      <c r="C97" s="288"/>
      <c r="D97" s="322" t="s">
        <v>103</v>
      </c>
      <c r="E97" s="322"/>
      <c r="F97" s="298" t="s">
        <v>96</v>
      </c>
      <c r="G97" s="298"/>
      <c r="H97" s="323"/>
      <c r="I97" s="323"/>
      <c r="J97" s="324"/>
      <c r="K97" s="325"/>
      <c r="L97" s="326">
        <f t="shared" si="11"/>
        <v>0</v>
      </c>
      <c r="M97" s="327"/>
      <c r="N97" s="167"/>
      <c r="O97" s="167"/>
      <c r="P97" s="167"/>
      <c r="Q97" s="167"/>
      <c r="R97" s="167"/>
      <c r="S97" s="328"/>
      <c r="T97" s="54" t="e">
        <f>HLOOKUP(F56,リスト!$N$7:$AC$25,16,)</f>
        <v>#N/A</v>
      </c>
      <c r="U97" s="52" t="e">
        <f t="shared" si="10"/>
        <v>#N/A</v>
      </c>
    </row>
    <row r="98" spans="1:24" ht="14.4" customHeight="1">
      <c r="A98" s="1">
        <f t="shared" si="7"/>
        <v>2</v>
      </c>
      <c r="B98" s="1">
        <f t="shared" si="8"/>
        <v>0</v>
      </c>
      <c r="C98" s="288"/>
      <c r="D98" s="298" t="s">
        <v>104</v>
      </c>
      <c r="E98" s="298"/>
      <c r="F98" s="299" t="s">
        <v>97</v>
      </c>
      <c r="G98" s="299"/>
      <c r="H98" s="300"/>
      <c r="I98" s="300"/>
      <c r="J98" s="301"/>
      <c r="K98" s="302"/>
      <c r="L98" s="303">
        <f t="shared" si="11"/>
        <v>0</v>
      </c>
      <c r="M98" s="304"/>
      <c r="N98" s="152"/>
      <c r="O98" s="152"/>
      <c r="P98" s="152"/>
      <c r="Q98" s="152"/>
      <c r="R98" s="152"/>
      <c r="S98" s="305"/>
      <c r="T98" s="54" t="e">
        <f>HLOOKUP(F56,リスト!$N$7:$AC$25,17,)</f>
        <v>#N/A</v>
      </c>
      <c r="U98" s="52" t="e">
        <f t="shared" si="10"/>
        <v>#N/A</v>
      </c>
    </row>
    <row r="99" spans="1:24">
      <c r="A99" s="1">
        <f t="shared" si="7"/>
        <v>2</v>
      </c>
      <c r="B99" s="1">
        <f t="shared" si="8"/>
        <v>0</v>
      </c>
      <c r="C99" s="288"/>
      <c r="D99" s="298"/>
      <c r="E99" s="298"/>
      <c r="F99" s="306" t="s">
        <v>98</v>
      </c>
      <c r="G99" s="306"/>
      <c r="H99" s="307"/>
      <c r="I99" s="307"/>
      <c r="J99" s="308"/>
      <c r="K99" s="309"/>
      <c r="L99" s="310">
        <f t="shared" si="11"/>
        <v>0</v>
      </c>
      <c r="M99" s="311"/>
      <c r="N99" s="153"/>
      <c r="O99" s="153"/>
      <c r="P99" s="153"/>
      <c r="Q99" s="153"/>
      <c r="R99" s="153"/>
      <c r="S99" s="312"/>
      <c r="T99" s="54" t="e">
        <f>HLOOKUP(F56,リスト!$N$7:$AC$25,18,)</f>
        <v>#N/A</v>
      </c>
      <c r="U99" s="52" t="e">
        <f t="shared" si="10"/>
        <v>#N/A</v>
      </c>
    </row>
    <row r="100" spans="1:24" ht="15" thickBot="1">
      <c r="A100" s="1">
        <f t="shared" si="7"/>
        <v>2</v>
      </c>
      <c r="B100" s="1">
        <f t="shared" si="8"/>
        <v>0</v>
      </c>
      <c r="C100" s="288"/>
      <c r="D100" s="313" t="s">
        <v>77</v>
      </c>
      <c r="E100" s="313"/>
      <c r="F100" s="313" t="s">
        <v>77</v>
      </c>
      <c r="G100" s="313"/>
      <c r="H100" s="314"/>
      <c r="I100" s="314"/>
      <c r="J100" s="315"/>
      <c r="K100" s="316"/>
      <c r="L100" s="317">
        <f t="shared" si="11"/>
        <v>0</v>
      </c>
      <c r="M100" s="318"/>
      <c r="N100" s="319"/>
      <c r="O100" s="319"/>
      <c r="P100" s="319"/>
      <c r="Q100" s="319"/>
      <c r="R100" s="319"/>
      <c r="S100" s="320"/>
      <c r="T100" s="54" t="e">
        <f>HLOOKUP(F56,リスト!$N$7:$AC$25,19,)</f>
        <v>#N/A</v>
      </c>
      <c r="U100" s="52" t="e">
        <f t="shared" si="10"/>
        <v>#N/A</v>
      </c>
    </row>
    <row r="101" spans="1:24" ht="15.6" thickTop="1" thickBot="1">
      <c r="A101" s="1">
        <f t="shared" si="7"/>
        <v>2</v>
      </c>
      <c r="B101" s="1">
        <f t="shared" si="8"/>
        <v>0</v>
      </c>
      <c r="C101" s="289"/>
      <c r="D101" s="278" t="s">
        <v>78</v>
      </c>
      <c r="E101" s="279"/>
      <c r="F101" s="279"/>
      <c r="G101" s="280"/>
      <c r="H101" s="281">
        <f>SUM(H83:I100)</f>
        <v>0</v>
      </c>
      <c r="I101" s="281"/>
      <c r="J101" s="282">
        <f t="shared" ref="J101" si="12">SUM(J83:K100)</f>
        <v>0</v>
      </c>
      <c r="K101" s="283"/>
      <c r="L101" s="283">
        <f t="shared" ref="L101" si="13">SUM(L83:M100)</f>
        <v>0</v>
      </c>
      <c r="M101" s="284"/>
      <c r="N101" s="285"/>
      <c r="O101" s="285"/>
      <c r="P101" s="285"/>
      <c r="Q101" s="285"/>
      <c r="R101" s="285"/>
      <c r="S101" s="286"/>
      <c r="T101" s="54"/>
    </row>
    <row r="102" spans="1:24">
      <c r="A102" s="1">
        <f>F105</f>
        <v>3</v>
      </c>
      <c r="B102" s="1">
        <f>IF(H126&gt;0,1,0)</f>
        <v>0</v>
      </c>
      <c r="C102" s="198" t="s">
        <v>47</v>
      </c>
      <c r="D102" s="198"/>
      <c r="E102" s="198"/>
      <c r="U102" s="11" t="s">
        <v>49</v>
      </c>
      <c r="V102" s="11" t="s">
        <v>199</v>
      </c>
    </row>
    <row r="103" spans="1:24">
      <c r="A103" s="1">
        <f>A102</f>
        <v>3</v>
      </c>
      <c r="B103" s="1">
        <f>B102</f>
        <v>0</v>
      </c>
      <c r="C103" s="192" t="str">
        <f>"チームやまぐちパワーアップ事業　"&amp;基本!$G$24</f>
        <v>チームやまぐちパワーアップ事業　事業計画書</v>
      </c>
      <c r="D103" s="192"/>
      <c r="E103" s="192"/>
      <c r="F103" s="192"/>
      <c r="G103" s="192"/>
      <c r="H103" s="192"/>
      <c r="I103" s="192"/>
      <c r="J103" s="192"/>
      <c r="K103" s="192"/>
      <c r="L103" s="192"/>
      <c r="M103" s="192"/>
      <c r="N103" s="192"/>
      <c r="O103" s="192"/>
      <c r="P103" s="192"/>
      <c r="Q103" s="192"/>
      <c r="R103" s="192"/>
      <c r="S103" s="192"/>
      <c r="U103" s="16" t="str">
        <f t="shared" ref="U103:V106" si="14">IF(U53="","",U53)</f>
        <v>有望競技種別強化事業</v>
      </c>
      <c r="V103" s="16" t="str">
        <f t="shared" si="14"/>
        <v>有望競技</v>
      </c>
    </row>
    <row r="104" spans="1:24" ht="15" thickBot="1">
      <c r="A104" s="1">
        <f t="shared" ref="A104:B117" si="15">A103</f>
        <v>3</v>
      </c>
      <c r="B104" s="1">
        <f t="shared" si="15"/>
        <v>0</v>
      </c>
      <c r="C104" s="337" t="s">
        <v>48</v>
      </c>
      <c r="D104" s="337"/>
      <c r="U104" s="32" t="str">
        <f t="shared" si="14"/>
        <v>ふるさと選手確保・活用事業</v>
      </c>
      <c r="V104" s="32" t="str">
        <f t="shared" si="14"/>
        <v>ふるさと</v>
      </c>
    </row>
    <row r="105" spans="1:24" ht="15" thickBot="1">
      <c r="A105" s="1">
        <f t="shared" si="15"/>
        <v>3</v>
      </c>
      <c r="B105" s="1">
        <f t="shared" si="15"/>
        <v>0</v>
      </c>
      <c r="C105" s="375" t="s">
        <v>50</v>
      </c>
      <c r="D105" s="376"/>
      <c r="E105" s="376"/>
      <c r="F105" s="377">
        <f>F55+1</f>
        <v>3</v>
      </c>
      <c r="G105" s="378"/>
      <c r="U105" s="32" t="str">
        <f t="shared" si="14"/>
        <v>中高成連携合同強化練習会事業</v>
      </c>
      <c r="V105" s="32" t="str">
        <f t="shared" si="14"/>
        <v>中高成連携</v>
      </c>
    </row>
    <row r="106" spans="1:24">
      <c r="A106" s="1">
        <f t="shared" si="15"/>
        <v>3</v>
      </c>
      <c r="B106" s="1">
        <f t="shared" si="15"/>
        <v>0</v>
      </c>
      <c r="C106" s="379" t="s">
        <v>49</v>
      </c>
      <c r="D106" s="290"/>
      <c r="E106" s="290"/>
      <c r="F106" s="380"/>
      <c r="G106" s="380"/>
      <c r="H106" s="380"/>
      <c r="I106" s="380"/>
      <c r="J106" s="380"/>
      <c r="K106" s="380"/>
      <c r="L106" s="380"/>
      <c r="M106" s="290" t="s">
        <v>53</v>
      </c>
      <c r="N106" s="290"/>
      <c r="O106" s="290"/>
      <c r="P106" s="380"/>
      <c r="Q106" s="380"/>
      <c r="R106" s="380"/>
      <c r="S106" s="381"/>
      <c r="T106" s="81" t="str">
        <f>IF(F106="","",VLOOKUP(F106,U103:V106,2,))</f>
        <v/>
      </c>
      <c r="U106" s="18" t="str">
        <f t="shared" si="14"/>
        <v>チームやまぐちチャレンジ強化事業</v>
      </c>
      <c r="V106" s="18" t="str">
        <f t="shared" si="14"/>
        <v>チャレンジ</v>
      </c>
    </row>
    <row r="107" spans="1:24">
      <c r="A107" s="1">
        <f t="shared" si="15"/>
        <v>3</v>
      </c>
      <c r="B107" s="1">
        <f t="shared" si="15"/>
        <v>0</v>
      </c>
      <c r="C107" s="389" t="s">
        <v>179</v>
      </c>
      <c r="D107" s="390"/>
      <c r="E107" s="356"/>
      <c r="F107" s="386"/>
      <c r="G107" s="387"/>
      <c r="H107" s="387"/>
      <c r="I107" s="387"/>
      <c r="J107" s="387"/>
      <c r="K107" s="387"/>
      <c r="L107" s="387"/>
      <c r="M107" s="387"/>
      <c r="N107" s="387"/>
      <c r="O107" s="387"/>
      <c r="P107" s="387"/>
      <c r="Q107" s="387"/>
      <c r="R107" s="387"/>
      <c r="S107" s="388"/>
      <c r="U107" s="55"/>
    </row>
    <row r="108" spans="1:24">
      <c r="A108" s="1">
        <f t="shared" si="15"/>
        <v>3</v>
      </c>
      <c r="B108" s="1">
        <f t="shared" si="15"/>
        <v>0</v>
      </c>
      <c r="C108" s="348" t="s">
        <v>51</v>
      </c>
      <c r="D108" s="291"/>
      <c r="E108" s="291"/>
      <c r="F108" s="382"/>
      <c r="G108" s="383"/>
      <c r="H108" s="383"/>
      <c r="I108" s="20" t="str">
        <f>IF(F108="","～",IF(J108="","","～"))</f>
        <v>～</v>
      </c>
      <c r="J108" s="383"/>
      <c r="K108" s="383"/>
      <c r="L108" s="383"/>
      <c r="M108" s="21" t="s">
        <v>52</v>
      </c>
      <c r="N108" s="384" t="str">
        <f>IF(T108=1,IF(F108="","",IF(J108="","",IF(F108=J108,"日帰り",(J108-F108)&amp;"泊"&amp;(J108-F108+1)&amp;"日"))),"")</f>
        <v/>
      </c>
      <c r="O108" s="384"/>
      <c r="P108" s="384"/>
      <c r="Q108" s="13" t="s">
        <v>68</v>
      </c>
      <c r="R108" s="258"/>
      <c r="S108" s="385"/>
      <c r="T108" s="53">
        <v>1</v>
      </c>
    </row>
    <row r="109" spans="1:24">
      <c r="A109" s="1">
        <f t="shared" si="15"/>
        <v>3</v>
      </c>
      <c r="B109" s="1">
        <f t="shared" si="15"/>
        <v>0</v>
      </c>
      <c r="C109" s="348" t="s">
        <v>54</v>
      </c>
      <c r="D109" s="346" t="s">
        <v>55</v>
      </c>
      <c r="E109" s="346"/>
      <c r="F109" s="349"/>
      <c r="G109" s="349"/>
      <c r="H109" s="349"/>
      <c r="I109" s="349"/>
      <c r="J109" s="349"/>
      <c r="K109" s="349"/>
      <c r="L109" s="349"/>
      <c r="M109" s="349"/>
      <c r="N109" s="349"/>
      <c r="O109" s="349"/>
      <c r="P109" s="349"/>
      <c r="Q109" s="349"/>
      <c r="R109" s="349"/>
      <c r="S109" s="350"/>
      <c r="U109" s="156" t="s">
        <v>53</v>
      </c>
      <c r="V109" s="156"/>
      <c r="W109" s="156"/>
      <c r="X109" s="156"/>
    </row>
    <row r="110" spans="1:24">
      <c r="A110" s="1">
        <f t="shared" si="15"/>
        <v>3</v>
      </c>
      <c r="B110" s="1">
        <f t="shared" si="15"/>
        <v>0</v>
      </c>
      <c r="C110" s="348"/>
      <c r="D110" s="351" t="s">
        <v>7</v>
      </c>
      <c r="E110" s="351"/>
      <c r="F110" s="352"/>
      <c r="G110" s="352"/>
      <c r="H110" s="352"/>
      <c r="I110" s="352"/>
      <c r="J110" s="352"/>
      <c r="K110" s="352"/>
      <c r="L110" s="352"/>
      <c r="M110" s="352"/>
      <c r="N110" s="352"/>
      <c r="O110" s="352"/>
      <c r="P110" s="352"/>
      <c r="Q110" s="352"/>
      <c r="R110" s="352"/>
      <c r="S110" s="353"/>
      <c r="U110" s="78" t="str">
        <f>U103</f>
        <v>有望競技種別強化事業</v>
      </c>
      <c r="V110" s="78" t="str">
        <f>U104</f>
        <v>ふるさと選手確保・活用事業</v>
      </c>
      <c r="W110" s="78" t="str">
        <f>U105</f>
        <v>中高成連携合同強化練習会事業</v>
      </c>
      <c r="X110" s="78" t="str">
        <f>U106</f>
        <v>チームやまぐちチャレンジ強化事業</v>
      </c>
    </row>
    <row r="111" spans="1:24">
      <c r="A111" s="1">
        <f t="shared" si="15"/>
        <v>3</v>
      </c>
      <c r="B111" s="1">
        <f t="shared" si="15"/>
        <v>0</v>
      </c>
      <c r="C111" s="348" t="s">
        <v>56</v>
      </c>
      <c r="D111" s="346" t="s">
        <v>55</v>
      </c>
      <c r="E111" s="346"/>
      <c r="F111" s="349"/>
      <c r="G111" s="349"/>
      <c r="H111" s="349"/>
      <c r="I111" s="349"/>
      <c r="J111" s="349"/>
      <c r="K111" s="349"/>
      <c r="L111" s="349"/>
      <c r="M111" s="349"/>
      <c r="N111" s="349"/>
      <c r="O111" s="349"/>
      <c r="P111" s="349"/>
      <c r="Q111" s="349"/>
      <c r="R111" s="349"/>
      <c r="S111" s="350"/>
      <c r="U111" s="6" t="str">
        <f t="shared" ref="U111:X114" si="16">IF(U61="","",U61)</f>
        <v>①強化活動</v>
      </c>
      <c r="V111" s="6" t="str">
        <f t="shared" si="16"/>
        <v>①交渉</v>
      </c>
      <c r="W111" s="6" t="str">
        <f t="shared" si="16"/>
        <v>①合同練習会</v>
      </c>
      <c r="X111" s="6" t="str">
        <f t="shared" si="16"/>
        <v>①トップ招へい</v>
      </c>
    </row>
    <row r="112" spans="1:24">
      <c r="A112" s="1">
        <f t="shared" si="15"/>
        <v>3</v>
      </c>
      <c r="B112" s="1">
        <f t="shared" si="15"/>
        <v>0</v>
      </c>
      <c r="C112" s="348"/>
      <c r="D112" s="351" t="s">
        <v>7</v>
      </c>
      <c r="E112" s="351"/>
      <c r="F112" s="352"/>
      <c r="G112" s="352"/>
      <c r="H112" s="352"/>
      <c r="I112" s="352"/>
      <c r="J112" s="352"/>
      <c r="K112" s="352"/>
      <c r="L112" s="352"/>
      <c r="M112" s="352"/>
      <c r="N112" s="352"/>
      <c r="O112" s="352"/>
      <c r="P112" s="352"/>
      <c r="Q112" s="352"/>
      <c r="R112" s="352"/>
      <c r="S112" s="353"/>
      <c r="U112" s="8" t="str">
        <f t="shared" si="16"/>
        <v/>
      </c>
      <c r="V112" s="8" t="str">
        <f t="shared" si="16"/>
        <v>②強化活動参加</v>
      </c>
      <c r="W112" s="8" t="str">
        <f t="shared" si="16"/>
        <v>②情報交換会等</v>
      </c>
      <c r="X112" s="8" t="str">
        <f t="shared" si="16"/>
        <v/>
      </c>
    </row>
    <row r="113" spans="1:24">
      <c r="A113" s="1">
        <f t="shared" si="15"/>
        <v>3</v>
      </c>
      <c r="B113" s="1">
        <f t="shared" si="15"/>
        <v>0</v>
      </c>
      <c r="C113" s="354" t="s">
        <v>57</v>
      </c>
      <c r="D113" s="291" t="s">
        <v>58</v>
      </c>
      <c r="E113" s="291"/>
      <c r="F113" s="291" t="s">
        <v>61</v>
      </c>
      <c r="G113" s="355"/>
      <c r="H113" s="339" t="s">
        <v>62</v>
      </c>
      <c r="I113" s="296"/>
      <c r="J113" s="356" t="s">
        <v>63</v>
      </c>
      <c r="K113" s="355"/>
      <c r="L113" s="339" t="s">
        <v>64</v>
      </c>
      <c r="M113" s="296"/>
      <c r="N113" s="356" t="s">
        <v>65</v>
      </c>
      <c r="O113" s="355"/>
      <c r="P113" s="339" t="s">
        <v>66</v>
      </c>
      <c r="Q113" s="291"/>
      <c r="R113" s="356" t="s">
        <v>36</v>
      </c>
      <c r="S113" s="295"/>
      <c r="U113" s="8" t="str">
        <f t="shared" si="16"/>
        <v/>
      </c>
      <c r="V113" s="8" t="str">
        <f t="shared" si="16"/>
        <v/>
      </c>
      <c r="W113" s="8" t="str">
        <f t="shared" si="16"/>
        <v/>
      </c>
      <c r="X113" s="8" t="str">
        <f t="shared" si="16"/>
        <v/>
      </c>
    </row>
    <row r="114" spans="1:24">
      <c r="A114" s="1">
        <f t="shared" si="15"/>
        <v>3</v>
      </c>
      <c r="B114" s="1">
        <f t="shared" si="15"/>
        <v>0</v>
      </c>
      <c r="C114" s="348"/>
      <c r="D114" s="346" t="s">
        <v>59</v>
      </c>
      <c r="E114" s="346"/>
      <c r="F114" s="22">
        <f>VLOOKUP("成男ﾊﾟﾜｰｱｯﾌﾟ",指導者!$J$133:$AN$156,$F105+1,)</f>
        <v>0</v>
      </c>
      <c r="G114" s="23" t="s">
        <v>67</v>
      </c>
      <c r="H114" s="24">
        <f>VLOOKUP("成女ﾊﾟﾜｰｱｯﾌﾟ",指導者!$J$133:$AN$156,$F105+1,)</f>
        <v>0</v>
      </c>
      <c r="I114" s="25" t="s">
        <v>67</v>
      </c>
      <c r="J114" s="24">
        <f>VLOOKUP("少男ﾊﾟﾜｰｱｯﾌﾟ",指導者!$J$133:$AN$156,$F105+1,)</f>
        <v>0</v>
      </c>
      <c r="K114" s="23" t="s">
        <v>67</v>
      </c>
      <c r="L114" s="24">
        <f>VLOOKUP("少女ﾊﾟﾜｰｱｯﾌﾟ",指導者!$J$133:$AN$156,$F105+1,)</f>
        <v>0</v>
      </c>
      <c r="M114" s="25" t="s">
        <v>67</v>
      </c>
      <c r="N114" s="24">
        <f>VLOOKUP("Jr男ﾊﾟﾜｰｱｯﾌﾟ",指導者!$J$133:$AN$156,$F105+1,)</f>
        <v>0</v>
      </c>
      <c r="O114" s="23" t="s">
        <v>67</v>
      </c>
      <c r="P114" s="24">
        <f>VLOOKUP("Jr女ﾊﾟﾜｰｱｯﾌﾟ",指導者!$J$133:$AN$156,$F105+1,)</f>
        <v>0</v>
      </c>
      <c r="Q114" s="26" t="s">
        <v>67</v>
      </c>
      <c r="R114" s="23">
        <f>SUM(F114:Q114)</f>
        <v>0</v>
      </c>
      <c r="S114" s="33" t="s">
        <v>67</v>
      </c>
      <c r="U114" s="10" t="str">
        <f t="shared" si="16"/>
        <v/>
      </c>
      <c r="V114" s="10" t="str">
        <f t="shared" si="16"/>
        <v/>
      </c>
      <c r="W114" s="10" t="str">
        <f t="shared" si="16"/>
        <v/>
      </c>
      <c r="X114" s="10" t="str">
        <f t="shared" si="16"/>
        <v/>
      </c>
    </row>
    <row r="115" spans="1:24">
      <c r="A115" s="1">
        <f t="shared" si="15"/>
        <v>3</v>
      </c>
      <c r="B115" s="1">
        <f t="shared" si="15"/>
        <v>0</v>
      </c>
      <c r="C115" s="348"/>
      <c r="D115" s="351" t="s">
        <v>60</v>
      </c>
      <c r="E115" s="351"/>
      <c r="F115" s="27">
        <f>VLOOKUP("成男ﾊﾟﾜｰｱｯﾌﾟ",選手!$J$333:$AN$350,$F105+1,)</f>
        <v>0</v>
      </c>
      <c r="G115" s="28" t="s">
        <v>67</v>
      </c>
      <c r="H115" s="29">
        <f>VLOOKUP("成女ﾊﾟﾜｰｱｯﾌﾟ",選手!$J$333:$AN$350,$F105+1,)</f>
        <v>0</v>
      </c>
      <c r="I115" s="30" t="s">
        <v>67</v>
      </c>
      <c r="J115" s="29">
        <f>VLOOKUP("少男ﾊﾟﾜｰｱｯﾌﾟ",選手!$J$333:$AN$350,$F105+1,)</f>
        <v>0</v>
      </c>
      <c r="K115" s="28" t="s">
        <v>67</v>
      </c>
      <c r="L115" s="29">
        <f>VLOOKUP("少女ﾊﾟﾜｰｱｯﾌﾟ",選手!$J$333:$AN$350,$F105+1,)</f>
        <v>0</v>
      </c>
      <c r="M115" s="30" t="s">
        <v>67</v>
      </c>
      <c r="N115" s="29">
        <f>VLOOKUP("Jr男ﾊﾟﾜｰｱｯﾌﾟ",選手!$J$333:$AN$350,$F105+1,)</f>
        <v>0</v>
      </c>
      <c r="O115" s="28" t="s">
        <v>67</v>
      </c>
      <c r="P115" s="29">
        <f>VLOOKUP("Jr女ﾊﾟﾜｰｱｯﾌﾟ",選手!$J$333:$AN$350,$F105+1,)</f>
        <v>0</v>
      </c>
      <c r="Q115" s="31" t="s">
        <v>67</v>
      </c>
      <c r="R115" s="28">
        <f>SUM(F115:Q115)</f>
        <v>0</v>
      </c>
      <c r="S115" s="34" t="s">
        <v>67</v>
      </c>
    </row>
    <row r="116" spans="1:24">
      <c r="A116" s="1">
        <f t="shared" si="15"/>
        <v>3</v>
      </c>
      <c r="B116" s="1">
        <f t="shared" si="15"/>
        <v>0</v>
      </c>
      <c r="C116" s="366" t="s">
        <v>69</v>
      </c>
      <c r="D116" s="367"/>
      <c r="E116" s="368"/>
      <c r="F116" s="357"/>
      <c r="G116" s="358"/>
      <c r="H116" s="358"/>
      <c r="I116" s="358"/>
      <c r="J116" s="358"/>
      <c r="K116" s="358"/>
      <c r="L116" s="358"/>
      <c r="M116" s="358"/>
      <c r="N116" s="358"/>
      <c r="O116" s="358"/>
      <c r="P116" s="358"/>
      <c r="Q116" s="358"/>
      <c r="R116" s="358"/>
      <c r="S116" s="359"/>
    </row>
    <row r="117" spans="1:24">
      <c r="A117" s="1">
        <f t="shared" si="15"/>
        <v>3</v>
      </c>
      <c r="B117" s="1">
        <f t="shared" si="15"/>
        <v>0</v>
      </c>
      <c r="C117" s="369"/>
      <c r="D117" s="370"/>
      <c r="E117" s="371"/>
      <c r="F117" s="360"/>
      <c r="G117" s="361"/>
      <c r="H117" s="361"/>
      <c r="I117" s="361"/>
      <c r="J117" s="361"/>
      <c r="K117" s="361"/>
      <c r="L117" s="361"/>
      <c r="M117" s="361"/>
      <c r="N117" s="361"/>
      <c r="O117" s="361"/>
      <c r="P117" s="361"/>
      <c r="Q117" s="361"/>
      <c r="R117" s="361"/>
      <c r="S117" s="362"/>
    </row>
    <row r="118" spans="1:24">
      <c r="A118" s="1">
        <f t="shared" ref="A118:B118" si="17">A117</f>
        <v>3</v>
      </c>
      <c r="B118" s="1">
        <f t="shared" si="17"/>
        <v>0</v>
      </c>
      <c r="C118" s="369"/>
      <c r="D118" s="370"/>
      <c r="E118" s="371"/>
      <c r="F118" s="360"/>
      <c r="G118" s="361"/>
      <c r="H118" s="361"/>
      <c r="I118" s="361"/>
      <c r="J118" s="361"/>
      <c r="K118" s="361"/>
      <c r="L118" s="361"/>
      <c r="M118" s="361"/>
      <c r="N118" s="361"/>
      <c r="O118" s="361"/>
      <c r="P118" s="361"/>
      <c r="Q118" s="361"/>
      <c r="R118" s="361"/>
      <c r="S118" s="362"/>
    </row>
    <row r="119" spans="1:24">
      <c r="A119" s="1">
        <f t="shared" ref="A119:B119" si="18">A118</f>
        <v>3</v>
      </c>
      <c r="B119" s="1">
        <f t="shared" si="18"/>
        <v>0</v>
      </c>
      <c r="C119" s="369"/>
      <c r="D119" s="370"/>
      <c r="E119" s="371"/>
      <c r="F119" s="360"/>
      <c r="G119" s="361"/>
      <c r="H119" s="361"/>
      <c r="I119" s="361"/>
      <c r="J119" s="361"/>
      <c r="K119" s="361"/>
      <c r="L119" s="361"/>
      <c r="M119" s="361"/>
      <c r="N119" s="361"/>
      <c r="O119" s="361"/>
      <c r="P119" s="361"/>
      <c r="Q119" s="361"/>
      <c r="R119" s="361"/>
      <c r="S119" s="362"/>
    </row>
    <row r="120" spans="1:24">
      <c r="A120" s="1">
        <f t="shared" ref="A120:B120" si="19">A119</f>
        <v>3</v>
      </c>
      <c r="B120" s="1">
        <f t="shared" si="19"/>
        <v>0</v>
      </c>
      <c r="C120" s="369"/>
      <c r="D120" s="370"/>
      <c r="E120" s="371"/>
      <c r="F120" s="360"/>
      <c r="G120" s="361"/>
      <c r="H120" s="361"/>
      <c r="I120" s="361"/>
      <c r="J120" s="361"/>
      <c r="K120" s="361"/>
      <c r="L120" s="361"/>
      <c r="M120" s="361"/>
      <c r="N120" s="361"/>
      <c r="O120" s="361"/>
      <c r="P120" s="361"/>
      <c r="Q120" s="361"/>
      <c r="R120" s="361"/>
      <c r="S120" s="362"/>
    </row>
    <row r="121" spans="1:24">
      <c r="A121" s="1">
        <f t="shared" ref="A121:B121" si="20">A120</f>
        <v>3</v>
      </c>
      <c r="B121" s="1">
        <f t="shared" si="20"/>
        <v>0</v>
      </c>
      <c r="C121" s="369"/>
      <c r="D121" s="370"/>
      <c r="E121" s="371"/>
      <c r="F121" s="360"/>
      <c r="G121" s="361"/>
      <c r="H121" s="361"/>
      <c r="I121" s="361"/>
      <c r="J121" s="361"/>
      <c r="K121" s="361"/>
      <c r="L121" s="361"/>
      <c r="M121" s="361"/>
      <c r="N121" s="361"/>
      <c r="O121" s="361"/>
      <c r="P121" s="361"/>
      <c r="Q121" s="361"/>
      <c r="R121" s="361"/>
      <c r="S121" s="362"/>
    </row>
    <row r="122" spans="1:24" ht="15" thickBot="1">
      <c r="A122" s="1">
        <f t="shared" ref="A122:B122" si="21">A121</f>
        <v>3</v>
      </c>
      <c r="B122" s="1">
        <f t="shared" si="21"/>
        <v>0</v>
      </c>
      <c r="C122" s="372"/>
      <c r="D122" s="373"/>
      <c r="E122" s="374"/>
      <c r="F122" s="363"/>
      <c r="G122" s="364"/>
      <c r="H122" s="364"/>
      <c r="I122" s="364"/>
      <c r="J122" s="364"/>
      <c r="K122" s="364"/>
      <c r="L122" s="364"/>
      <c r="M122" s="364"/>
      <c r="N122" s="364"/>
      <c r="O122" s="364"/>
      <c r="P122" s="364"/>
      <c r="Q122" s="364"/>
      <c r="R122" s="364"/>
      <c r="S122" s="365"/>
    </row>
    <row r="123" spans="1:24">
      <c r="A123" s="1">
        <f t="shared" ref="A123:B123" si="22">A122</f>
        <v>3</v>
      </c>
      <c r="B123" s="1">
        <f t="shared" si="22"/>
        <v>0</v>
      </c>
    </row>
    <row r="124" spans="1:24" ht="15" thickBot="1">
      <c r="A124" s="1">
        <f t="shared" ref="A124:B124" si="23">A123</f>
        <v>3</v>
      </c>
      <c r="B124" s="1">
        <f t="shared" si="23"/>
        <v>0</v>
      </c>
      <c r="C124" s="337" t="s">
        <v>70</v>
      </c>
      <c r="D124" s="337"/>
      <c r="Q124" s="338" t="s">
        <v>71</v>
      </c>
      <c r="R124" s="338"/>
      <c r="S124" s="338"/>
    </row>
    <row r="125" spans="1:24">
      <c r="A125" s="1">
        <f t="shared" ref="A125:B125" si="24">A124</f>
        <v>3</v>
      </c>
      <c r="B125" s="1">
        <f t="shared" si="24"/>
        <v>0</v>
      </c>
      <c r="C125" s="287" t="s">
        <v>72</v>
      </c>
      <c r="D125" s="290" t="s">
        <v>73</v>
      </c>
      <c r="E125" s="290"/>
      <c r="F125" s="290"/>
      <c r="G125" s="290"/>
      <c r="H125" s="290" t="s">
        <v>79</v>
      </c>
      <c r="I125" s="290"/>
      <c r="J125" s="290" t="s">
        <v>13</v>
      </c>
      <c r="K125" s="290"/>
      <c r="L125" s="290"/>
      <c r="M125" s="290"/>
      <c r="N125" s="290"/>
      <c r="O125" s="290"/>
      <c r="P125" s="290"/>
      <c r="Q125" s="290"/>
      <c r="R125" s="290"/>
      <c r="S125" s="294"/>
    </row>
    <row r="126" spans="1:24">
      <c r="A126" s="1">
        <f t="shared" ref="A126:B126" si="25">A125</f>
        <v>3</v>
      </c>
      <c r="B126" s="1">
        <f t="shared" si="25"/>
        <v>0</v>
      </c>
      <c r="C126" s="288"/>
      <c r="D126" s="346" t="s">
        <v>74</v>
      </c>
      <c r="E126" s="346"/>
      <c r="F126" s="346"/>
      <c r="G126" s="346"/>
      <c r="H126" s="347">
        <f>J151</f>
        <v>0</v>
      </c>
      <c r="I126" s="347"/>
      <c r="J126" s="152"/>
      <c r="K126" s="152"/>
      <c r="L126" s="152"/>
      <c r="M126" s="152"/>
      <c r="N126" s="152"/>
      <c r="O126" s="152"/>
      <c r="P126" s="152"/>
      <c r="Q126" s="152"/>
      <c r="R126" s="152"/>
      <c r="S126" s="305"/>
    </row>
    <row r="127" spans="1:24">
      <c r="A127" s="1">
        <f t="shared" ref="A127:B127" si="26">A126</f>
        <v>3</v>
      </c>
      <c r="B127" s="1">
        <f t="shared" si="26"/>
        <v>0</v>
      </c>
      <c r="C127" s="288"/>
      <c r="D127" s="340" t="s">
        <v>75</v>
      </c>
      <c r="E127" s="340"/>
      <c r="F127" s="340"/>
      <c r="G127" s="340"/>
      <c r="H127" s="330"/>
      <c r="I127" s="330"/>
      <c r="J127" s="335"/>
      <c r="K127" s="335"/>
      <c r="L127" s="335"/>
      <c r="M127" s="335"/>
      <c r="N127" s="335"/>
      <c r="O127" s="335"/>
      <c r="P127" s="335"/>
      <c r="Q127" s="335"/>
      <c r="R127" s="335"/>
      <c r="S127" s="336"/>
    </row>
    <row r="128" spans="1:24">
      <c r="A128" s="1">
        <f t="shared" ref="A128:B128" si="27">A127</f>
        <v>3</v>
      </c>
      <c r="B128" s="1">
        <f t="shared" si="27"/>
        <v>0</v>
      </c>
      <c r="C128" s="288"/>
      <c r="D128" s="340" t="s">
        <v>76</v>
      </c>
      <c r="E128" s="340"/>
      <c r="F128" s="340"/>
      <c r="G128" s="340"/>
      <c r="H128" s="330"/>
      <c r="I128" s="330"/>
      <c r="J128" s="335"/>
      <c r="K128" s="335"/>
      <c r="L128" s="335"/>
      <c r="M128" s="335"/>
      <c r="N128" s="335"/>
      <c r="O128" s="335"/>
      <c r="P128" s="335"/>
      <c r="Q128" s="335"/>
      <c r="R128" s="335"/>
      <c r="S128" s="336"/>
    </row>
    <row r="129" spans="1:21" ht="15" thickBot="1">
      <c r="A129" s="1">
        <f t="shared" ref="A129:B129" si="28">A128</f>
        <v>3</v>
      </c>
      <c r="B129" s="1">
        <f t="shared" si="28"/>
        <v>0</v>
      </c>
      <c r="C129" s="288"/>
      <c r="D129" s="341" t="s">
        <v>77</v>
      </c>
      <c r="E129" s="341"/>
      <c r="F129" s="341"/>
      <c r="G129" s="341"/>
      <c r="H129" s="342">
        <f>H151-SUM(H126:I128)</f>
        <v>0</v>
      </c>
      <c r="I129" s="342"/>
      <c r="J129" s="343"/>
      <c r="K129" s="343"/>
      <c r="L129" s="343"/>
      <c r="M129" s="343"/>
      <c r="N129" s="343"/>
      <c r="O129" s="343"/>
      <c r="P129" s="343"/>
      <c r="Q129" s="343"/>
      <c r="R129" s="343"/>
      <c r="S129" s="344"/>
    </row>
    <row r="130" spans="1:21" ht="15.6" thickTop="1" thickBot="1">
      <c r="A130" s="1">
        <f t="shared" ref="A130:B130" si="29">A129</f>
        <v>3</v>
      </c>
      <c r="B130" s="1">
        <f t="shared" si="29"/>
        <v>0</v>
      </c>
      <c r="C130" s="289"/>
      <c r="D130" s="345" t="s">
        <v>78</v>
      </c>
      <c r="E130" s="345"/>
      <c r="F130" s="345"/>
      <c r="G130" s="345"/>
      <c r="H130" s="281">
        <f>SUM(H126:I129)</f>
        <v>0</v>
      </c>
      <c r="I130" s="281"/>
      <c r="J130" s="285"/>
      <c r="K130" s="285"/>
      <c r="L130" s="285"/>
      <c r="M130" s="285"/>
      <c r="N130" s="285"/>
      <c r="O130" s="285"/>
      <c r="P130" s="285"/>
      <c r="Q130" s="285"/>
      <c r="R130" s="285"/>
      <c r="S130" s="286"/>
    </row>
    <row r="131" spans="1:21">
      <c r="A131" s="1">
        <f t="shared" ref="A131:B131" si="30">A130</f>
        <v>3</v>
      </c>
      <c r="B131" s="1">
        <f t="shared" si="30"/>
        <v>0</v>
      </c>
      <c r="C131" s="287" t="s">
        <v>218</v>
      </c>
      <c r="D131" s="290" t="s">
        <v>73</v>
      </c>
      <c r="E131" s="290"/>
      <c r="F131" s="290" t="s">
        <v>83</v>
      </c>
      <c r="G131" s="290"/>
      <c r="H131" s="290" t="s">
        <v>79</v>
      </c>
      <c r="I131" s="292"/>
      <c r="J131" s="293"/>
      <c r="K131" s="290"/>
      <c r="L131" s="290"/>
      <c r="M131" s="290"/>
      <c r="N131" s="290" t="s">
        <v>82</v>
      </c>
      <c r="O131" s="290"/>
      <c r="P131" s="290"/>
      <c r="Q131" s="290"/>
      <c r="R131" s="290"/>
      <c r="S131" s="294"/>
    </row>
    <row r="132" spans="1:21">
      <c r="A132" s="1">
        <f t="shared" ref="A132:B132" si="31">A131</f>
        <v>3</v>
      </c>
      <c r="B132" s="1">
        <f t="shared" si="31"/>
        <v>0</v>
      </c>
      <c r="C132" s="288"/>
      <c r="D132" s="291"/>
      <c r="E132" s="291"/>
      <c r="F132" s="291"/>
      <c r="G132" s="291"/>
      <c r="H132" s="291"/>
      <c r="I132" s="291"/>
      <c r="J132" s="296" t="s">
        <v>80</v>
      </c>
      <c r="K132" s="297"/>
      <c r="L132" s="297" t="s">
        <v>81</v>
      </c>
      <c r="M132" s="339"/>
      <c r="N132" s="291"/>
      <c r="O132" s="291"/>
      <c r="P132" s="291"/>
      <c r="Q132" s="291"/>
      <c r="R132" s="291"/>
      <c r="S132" s="295"/>
    </row>
    <row r="133" spans="1:21">
      <c r="A133" s="1">
        <f t="shared" ref="A133:B133" si="32">A132</f>
        <v>3</v>
      </c>
      <c r="B133" s="1">
        <f t="shared" si="32"/>
        <v>0</v>
      </c>
      <c r="C133" s="288"/>
      <c r="D133" s="298" t="s">
        <v>88</v>
      </c>
      <c r="E133" s="298"/>
      <c r="F133" s="298" t="s">
        <v>88</v>
      </c>
      <c r="G133" s="298"/>
      <c r="H133" s="323"/>
      <c r="I133" s="323"/>
      <c r="J133" s="324"/>
      <c r="K133" s="325"/>
      <c r="L133" s="326">
        <f>H133-J133</f>
        <v>0</v>
      </c>
      <c r="M133" s="327"/>
      <c r="N133" s="167"/>
      <c r="O133" s="167"/>
      <c r="P133" s="167"/>
      <c r="Q133" s="167"/>
      <c r="R133" s="167"/>
      <c r="S133" s="328"/>
      <c r="T133" s="54" t="e">
        <f>HLOOKUP(F106,リスト!$N$7:$AC$25,2,)</f>
        <v>#N/A</v>
      </c>
      <c r="U133" s="52" t="e">
        <f t="shared" ref="U133:U150" si="33">IF(T133="対象外",IF(J133&gt;0,"補助対象外経費です!!",""),"")</f>
        <v>#N/A</v>
      </c>
    </row>
    <row r="134" spans="1:21">
      <c r="A134" s="1">
        <f t="shared" ref="A134:B134" si="34">A133</f>
        <v>3</v>
      </c>
      <c r="B134" s="1">
        <f t="shared" si="34"/>
        <v>0</v>
      </c>
      <c r="C134" s="288"/>
      <c r="D134" s="298" t="s">
        <v>99</v>
      </c>
      <c r="E134" s="298"/>
      <c r="F134" s="299" t="s">
        <v>84</v>
      </c>
      <c r="G134" s="299"/>
      <c r="H134" s="300"/>
      <c r="I134" s="300"/>
      <c r="J134" s="301"/>
      <c r="K134" s="302"/>
      <c r="L134" s="303">
        <f t="shared" ref="L134:L150" si="35">H134-J134</f>
        <v>0</v>
      </c>
      <c r="M134" s="304"/>
      <c r="N134" s="152"/>
      <c r="O134" s="152"/>
      <c r="P134" s="152"/>
      <c r="Q134" s="152"/>
      <c r="R134" s="152"/>
      <c r="S134" s="305"/>
      <c r="T134" s="54" t="e">
        <f>HLOOKUP(F106,リスト!$N$7:$AC$25,3,)</f>
        <v>#N/A</v>
      </c>
      <c r="U134" s="52" t="e">
        <f t="shared" si="33"/>
        <v>#N/A</v>
      </c>
    </row>
    <row r="135" spans="1:21">
      <c r="A135" s="1">
        <f t="shared" ref="A135:B135" si="36">A134</f>
        <v>3</v>
      </c>
      <c r="B135" s="1">
        <f t="shared" si="36"/>
        <v>0</v>
      </c>
      <c r="C135" s="288"/>
      <c r="D135" s="298"/>
      <c r="E135" s="298"/>
      <c r="F135" s="329" t="s">
        <v>85</v>
      </c>
      <c r="G135" s="329"/>
      <c r="H135" s="330"/>
      <c r="I135" s="330"/>
      <c r="J135" s="331"/>
      <c r="K135" s="332"/>
      <c r="L135" s="333">
        <f t="shared" si="35"/>
        <v>0</v>
      </c>
      <c r="M135" s="334"/>
      <c r="N135" s="335"/>
      <c r="O135" s="335"/>
      <c r="P135" s="335"/>
      <c r="Q135" s="335"/>
      <c r="R135" s="335"/>
      <c r="S135" s="336"/>
      <c r="T135" s="54" t="e">
        <f>HLOOKUP(F106,リスト!$N$7:$AC$25,4,)</f>
        <v>#N/A</v>
      </c>
      <c r="U135" s="52" t="e">
        <f t="shared" si="33"/>
        <v>#N/A</v>
      </c>
    </row>
    <row r="136" spans="1:21">
      <c r="A136" s="1">
        <f t="shared" ref="A136:B136" si="37">A135</f>
        <v>3</v>
      </c>
      <c r="B136" s="1">
        <f t="shared" si="37"/>
        <v>0</v>
      </c>
      <c r="C136" s="288"/>
      <c r="D136" s="298"/>
      <c r="E136" s="298"/>
      <c r="F136" s="306" t="s">
        <v>86</v>
      </c>
      <c r="G136" s="306"/>
      <c r="H136" s="307"/>
      <c r="I136" s="307"/>
      <c r="J136" s="308"/>
      <c r="K136" s="309"/>
      <c r="L136" s="310">
        <f t="shared" si="35"/>
        <v>0</v>
      </c>
      <c r="M136" s="311"/>
      <c r="N136" s="153"/>
      <c r="O136" s="153"/>
      <c r="P136" s="153"/>
      <c r="Q136" s="153"/>
      <c r="R136" s="153"/>
      <c r="S136" s="312"/>
      <c r="T136" s="54" t="e">
        <f>HLOOKUP(F106,リスト!$N$7:$AC$25,5,)</f>
        <v>#N/A</v>
      </c>
      <c r="U136" s="52" t="e">
        <f t="shared" si="33"/>
        <v>#N/A</v>
      </c>
    </row>
    <row r="137" spans="1:21">
      <c r="A137" s="1">
        <f t="shared" ref="A137:B137" si="38">A136</f>
        <v>3</v>
      </c>
      <c r="B137" s="1">
        <f t="shared" si="38"/>
        <v>0</v>
      </c>
      <c r="C137" s="288"/>
      <c r="D137" s="298" t="s">
        <v>100</v>
      </c>
      <c r="E137" s="298"/>
      <c r="F137" s="299" t="s">
        <v>87</v>
      </c>
      <c r="G137" s="299"/>
      <c r="H137" s="300"/>
      <c r="I137" s="300"/>
      <c r="J137" s="301"/>
      <c r="K137" s="302"/>
      <c r="L137" s="303">
        <f t="shared" si="35"/>
        <v>0</v>
      </c>
      <c r="M137" s="304"/>
      <c r="N137" s="152"/>
      <c r="O137" s="152"/>
      <c r="P137" s="152"/>
      <c r="Q137" s="152"/>
      <c r="R137" s="152"/>
      <c r="S137" s="305"/>
      <c r="T137" s="54" t="e">
        <f>HLOOKUP(F106,リスト!$N$7:$AC$25,6,)</f>
        <v>#N/A</v>
      </c>
      <c r="U137" s="52" t="e">
        <f t="shared" si="33"/>
        <v>#N/A</v>
      </c>
    </row>
    <row r="138" spans="1:21">
      <c r="A138" s="1">
        <f t="shared" ref="A138:B138" si="39">A137</f>
        <v>3</v>
      </c>
      <c r="B138" s="1">
        <f t="shared" si="39"/>
        <v>0</v>
      </c>
      <c r="C138" s="288"/>
      <c r="D138" s="298"/>
      <c r="E138" s="298"/>
      <c r="F138" s="329" t="s">
        <v>89</v>
      </c>
      <c r="G138" s="329"/>
      <c r="H138" s="330"/>
      <c r="I138" s="330"/>
      <c r="J138" s="331"/>
      <c r="K138" s="332"/>
      <c r="L138" s="333">
        <f t="shared" si="35"/>
        <v>0</v>
      </c>
      <c r="M138" s="334"/>
      <c r="N138" s="335"/>
      <c r="O138" s="335"/>
      <c r="P138" s="335"/>
      <c r="Q138" s="335"/>
      <c r="R138" s="335"/>
      <c r="S138" s="336"/>
      <c r="T138" s="54" t="e">
        <f>HLOOKUP(F106,リスト!$N$7:$AC$25,7,)</f>
        <v>#N/A</v>
      </c>
      <c r="U138" s="52" t="e">
        <f t="shared" si="33"/>
        <v>#N/A</v>
      </c>
    </row>
    <row r="139" spans="1:21">
      <c r="A139" s="1">
        <f t="shared" ref="A139:B139" si="40">A138</f>
        <v>3</v>
      </c>
      <c r="B139" s="1">
        <f t="shared" si="40"/>
        <v>0</v>
      </c>
      <c r="C139" s="288"/>
      <c r="D139" s="298"/>
      <c r="E139" s="298"/>
      <c r="F139" s="329" t="s">
        <v>214</v>
      </c>
      <c r="G139" s="329"/>
      <c r="H139" s="330"/>
      <c r="I139" s="330"/>
      <c r="J139" s="331"/>
      <c r="K139" s="332"/>
      <c r="L139" s="333">
        <f t="shared" si="35"/>
        <v>0</v>
      </c>
      <c r="M139" s="334"/>
      <c r="N139" s="335"/>
      <c r="O139" s="335"/>
      <c r="P139" s="335"/>
      <c r="Q139" s="335"/>
      <c r="R139" s="335"/>
      <c r="S139" s="336"/>
      <c r="T139" s="54" t="e">
        <f>HLOOKUP(F106,リスト!$N$7:$AC$25,8,)</f>
        <v>#N/A</v>
      </c>
      <c r="U139" s="52" t="e">
        <f t="shared" si="33"/>
        <v>#N/A</v>
      </c>
    </row>
    <row r="140" spans="1:21">
      <c r="A140" s="1">
        <f t="shared" ref="A140:B140" si="41">A139</f>
        <v>3</v>
      </c>
      <c r="B140" s="1">
        <f t="shared" si="41"/>
        <v>0</v>
      </c>
      <c r="C140" s="288"/>
      <c r="D140" s="298"/>
      <c r="E140" s="298"/>
      <c r="F140" s="306" t="s">
        <v>90</v>
      </c>
      <c r="G140" s="306"/>
      <c r="H140" s="307"/>
      <c r="I140" s="307"/>
      <c r="J140" s="308"/>
      <c r="K140" s="309"/>
      <c r="L140" s="310">
        <f t="shared" si="35"/>
        <v>0</v>
      </c>
      <c r="M140" s="311"/>
      <c r="N140" s="153"/>
      <c r="O140" s="153"/>
      <c r="P140" s="153"/>
      <c r="Q140" s="153"/>
      <c r="R140" s="153"/>
      <c r="S140" s="312"/>
      <c r="T140" s="54" t="e">
        <f>HLOOKUP(F106,リスト!$N$7:$AC$25,9,)</f>
        <v>#N/A</v>
      </c>
      <c r="U140" s="52" t="e">
        <f t="shared" si="33"/>
        <v>#N/A</v>
      </c>
    </row>
    <row r="141" spans="1:21">
      <c r="A141" s="1">
        <f t="shared" ref="A141:B141" si="42">A140</f>
        <v>3</v>
      </c>
      <c r="B141" s="1">
        <f t="shared" si="42"/>
        <v>0</v>
      </c>
      <c r="C141" s="288"/>
      <c r="D141" s="298" t="s">
        <v>101</v>
      </c>
      <c r="E141" s="298"/>
      <c r="F141" s="299" t="s">
        <v>91</v>
      </c>
      <c r="G141" s="299"/>
      <c r="H141" s="300"/>
      <c r="I141" s="300"/>
      <c r="J141" s="301"/>
      <c r="K141" s="302"/>
      <c r="L141" s="303">
        <f t="shared" si="35"/>
        <v>0</v>
      </c>
      <c r="M141" s="304"/>
      <c r="N141" s="152"/>
      <c r="O141" s="152"/>
      <c r="P141" s="152"/>
      <c r="Q141" s="152"/>
      <c r="R141" s="152"/>
      <c r="S141" s="305"/>
      <c r="T141" s="54" t="e">
        <f>HLOOKUP(F106,リスト!$N$7:$AC$25,10,)</f>
        <v>#N/A</v>
      </c>
      <c r="U141" s="52" t="e">
        <f t="shared" si="33"/>
        <v>#N/A</v>
      </c>
    </row>
    <row r="142" spans="1:21">
      <c r="A142" s="1">
        <f t="shared" ref="A142:B142" si="43">A141</f>
        <v>3</v>
      </c>
      <c r="B142" s="1">
        <f t="shared" si="43"/>
        <v>0</v>
      </c>
      <c r="C142" s="288"/>
      <c r="D142" s="298"/>
      <c r="E142" s="298"/>
      <c r="F142" s="329" t="s">
        <v>92</v>
      </c>
      <c r="G142" s="329"/>
      <c r="H142" s="330"/>
      <c r="I142" s="330"/>
      <c r="J142" s="331"/>
      <c r="K142" s="332"/>
      <c r="L142" s="333">
        <f t="shared" si="35"/>
        <v>0</v>
      </c>
      <c r="M142" s="334"/>
      <c r="N142" s="335"/>
      <c r="O142" s="335"/>
      <c r="P142" s="335"/>
      <c r="Q142" s="335"/>
      <c r="R142" s="335"/>
      <c r="S142" s="336"/>
      <c r="T142" s="54" t="e">
        <f>HLOOKUP(F106,リスト!$N$7:$AC$25,11,)</f>
        <v>#N/A</v>
      </c>
      <c r="U142" s="52" t="e">
        <f t="shared" si="33"/>
        <v>#N/A</v>
      </c>
    </row>
    <row r="143" spans="1:21">
      <c r="A143" s="1">
        <f t="shared" ref="A143:B143" si="44">A142</f>
        <v>3</v>
      </c>
      <c r="B143" s="1">
        <f t="shared" si="44"/>
        <v>0</v>
      </c>
      <c r="C143" s="288"/>
      <c r="D143" s="298"/>
      <c r="E143" s="298"/>
      <c r="F143" s="306" t="s">
        <v>93</v>
      </c>
      <c r="G143" s="306"/>
      <c r="H143" s="307"/>
      <c r="I143" s="307"/>
      <c r="J143" s="308"/>
      <c r="K143" s="309"/>
      <c r="L143" s="310">
        <f t="shared" si="35"/>
        <v>0</v>
      </c>
      <c r="M143" s="311"/>
      <c r="N143" s="153"/>
      <c r="O143" s="153"/>
      <c r="P143" s="153"/>
      <c r="Q143" s="153"/>
      <c r="R143" s="153"/>
      <c r="S143" s="312"/>
      <c r="T143" s="54" t="e">
        <f>HLOOKUP(F106,リスト!$N$7:$AC$25,12,)</f>
        <v>#N/A</v>
      </c>
      <c r="U143" s="52" t="e">
        <f t="shared" si="33"/>
        <v>#N/A</v>
      </c>
    </row>
    <row r="144" spans="1:21">
      <c r="A144" s="1">
        <f t="shared" ref="A144:B144" si="45">A143</f>
        <v>3</v>
      </c>
      <c r="B144" s="1">
        <f t="shared" si="45"/>
        <v>0</v>
      </c>
      <c r="C144" s="288"/>
      <c r="D144" s="298" t="s">
        <v>102</v>
      </c>
      <c r="E144" s="298"/>
      <c r="F144" s="298" t="s">
        <v>102</v>
      </c>
      <c r="G144" s="298"/>
      <c r="H144" s="323"/>
      <c r="I144" s="323"/>
      <c r="J144" s="324"/>
      <c r="K144" s="325"/>
      <c r="L144" s="326">
        <f t="shared" si="35"/>
        <v>0</v>
      </c>
      <c r="M144" s="327"/>
      <c r="N144" s="167"/>
      <c r="O144" s="167"/>
      <c r="P144" s="167"/>
      <c r="Q144" s="167"/>
      <c r="R144" s="167"/>
      <c r="S144" s="328"/>
      <c r="T144" s="54" t="e">
        <f>HLOOKUP(F106,リスト!$N$7:$AC$25,13,)</f>
        <v>#N/A</v>
      </c>
      <c r="U144" s="52" t="e">
        <f t="shared" si="33"/>
        <v>#N/A</v>
      </c>
    </row>
    <row r="145" spans="1:24">
      <c r="A145" s="1">
        <f t="shared" ref="A145:B145" si="46">A144</f>
        <v>3</v>
      </c>
      <c r="B145" s="1">
        <f t="shared" si="46"/>
        <v>0</v>
      </c>
      <c r="C145" s="288"/>
      <c r="D145" s="321" t="s">
        <v>105</v>
      </c>
      <c r="E145" s="298"/>
      <c r="F145" s="299" t="s">
        <v>94</v>
      </c>
      <c r="G145" s="299"/>
      <c r="H145" s="300"/>
      <c r="I145" s="300"/>
      <c r="J145" s="301"/>
      <c r="K145" s="302"/>
      <c r="L145" s="303">
        <f t="shared" si="35"/>
        <v>0</v>
      </c>
      <c r="M145" s="304"/>
      <c r="N145" s="152"/>
      <c r="O145" s="152"/>
      <c r="P145" s="152"/>
      <c r="Q145" s="152"/>
      <c r="R145" s="152"/>
      <c r="S145" s="305"/>
      <c r="T145" s="54" t="e">
        <f>HLOOKUP(F106,リスト!$N$7:$AC$25,14,)</f>
        <v>#N/A</v>
      </c>
      <c r="U145" s="52" t="e">
        <f t="shared" si="33"/>
        <v>#N/A</v>
      </c>
    </row>
    <row r="146" spans="1:24">
      <c r="A146" s="1">
        <f t="shared" ref="A146:B146" si="47">A145</f>
        <v>3</v>
      </c>
      <c r="B146" s="1">
        <f t="shared" si="47"/>
        <v>0</v>
      </c>
      <c r="C146" s="288"/>
      <c r="D146" s="298"/>
      <c r="E146" s="298"/>
      <c r="F146" s="306" t="s">
        <v>95</v>
      </c>
      <c r="G146" s="306"/>
      <c r="H146" s="307"/>
      <c r="I146" s="307"/>
      <c r="J146" s="308"/>
      <c r="K146" s="309"/>
      <c r="L146" s="310">
        <f t="shared" si="35"/>
        <v>0</v>
      </c>
      <c r="M146" s="311"/>
      <c r="N146" s="153"/>
      <c r="O146" s="153"/>
      <c r="P146" s="153"/>
      <c r="Q146" s="153"/>
      <c r="R146" s="153"/>
      <c r="S146" s="312"/>
      <c r="T146" s="54" t="e">
        <f>HLOOKUP(F106,リスト!$N$7:$AC$25,15,)</f>
        <v>#N/A</v>
      </c>
      <c r="U146" s="52" t="e">
        <f t="shared" si="33"/>
        <v>#N/A</v>
      </c>
    </row>
    <row r="147" spans="1:24">
      <c r="A147" s="1">
        <f t="shared" ref="A147:B147" si="48">A146</f>
        <v>3</v>
      </c>
      <c r="B147" s="1">
        <f t="shared" si="48"/>
        <v>0</v>
      </c>
      <c r="C147" s="288"/>
      <c r="D147" s="322" t="s">
        <v>103</v>
      </c>
      <c r="E147" s="322"/>
      <c r="F147" s="298" t="s">
        <v>96</v>
      </c>
      <c r="G147" s="298"/>
      <c r="H147" s="323"/>
      <c r="I147" s="323"/>
      <c r="J147" s="324"/>
      <c r="K147" s="325"/>
      <c r="L147" s="326">
        <f t="shared" si="35"/>
        <v>0</v>
      </c>
      <c r="M147" s="327"/>
      <c r="N147" s="167"/>
      <c r="O147" s="167"/>
      <c r="P147" s="167"/>
      <c r="Q147" s="167"/>
      <c r="R147" s="167"/>
      <c r="S147" s="328"/>
      <c r="T147" s="54" t="e">
        <f>HLOOKUP(F106,リスト!$N$7:$AC$25,16,)</f>
        <v>#N/A</v>
      </c>
      <c r="U147" s="52" t="e">
        <f t="shared" si="33"/>
        <v>#N/A</v>
      </c>
    </row>
    <row r="148" spans="1:24" ht="14.4" customHeight="1">
      <c r="A148" s="1">
        <f t="shared" ref="A148:B148" si="49">A147</f>
        <v>3</v>
      </c>
      <c r="B148" s="1">
        <f t="shared" si="49"/>
        <v>0</v>
      </c>
      <c r="C148" s="288"/>
      <c r="D148" s="298" t="s">
        <v>104</v>
      </c>
      <c r="E148" s="298"/>
      <c r="F148" s="299" t="s">
        <v>97</v>
      </c>
      <c r="G148" s="299"/>
      <c r="H148" s="300"/>
      <c r="I148" s="300"/>
      <c r="J148" s="301"/>
      <c r="K148" s="302"/>
      <c r="L148" s="303">
        <f t="shared" si="35"/>
        <v>0</v>
      </c>
      <c r="M148" s="304"/>
      <c r="N148" s="152"/>
      <c r="O148" s="152"/>
      <c r="P148" s="152"/>
      <c r="Q148" s="152"/>
      <c r="R148" s="152"/>
      <c r="S148" s="305"/>
      <c r="T148" s="54" t="e">
        <f>HLOOKUP(F106,リスト!$N$7:$AC$25,17,)</f>
        <v>#N/A</v>
      </c>
      <c r="U148" s="52" t="e">
        <f t="shared" si="33"/>
        <v>#N/A</v>
      </c>
    </row>
    <row r="149" spans="1:24">
      <c r="A149" s="1">
        <f t="shared" ref="A149:B149" si="50">A148</f>
        <v>3</v>
      </c>
      <c r="B149" s="1">
        <f t="shared" si="50"/>
        <v>0</v>
      </c>
      <c r="C149" s="288"/>
      <c r="D149" s="298"/>
      <c r="E149" s="298"/>
      <c r="F149" s="306" t="s">
        <v>98</v>
      </c>
      <c r="G149" s="306"/>
      <c r="H149" s="307"/>
      <c r="I149" s="307"/>
      <c r="J149" s="308"/>
      <c r="K149" s="309"/>
      <c r="L149" s="310">
        <f t="shared" si="35"/>
        <v>0</v>
      </c>
      <c r="M149" s="311"/>
      <c r="N149" s="153"/>
      <c r="O149" s="153"/>
      <c r="P149" s="153"/>
      <c r="Q149" s="153"/>
      <c r="R149" s="153"/>
      <c r="S149" s="312"/>
      <c r="T149" s="54" t="e">
        <f>HLOOKUP(F106,リスト!$N$7:$AC$25,18,)</f>
        <v>#N/A</v>
      </c>
      <c r="U149" s="52" t="e">
        <f t="shared" si="33"/>
        <v>#N/A</v>
      </c>
    </row>
    <row r="150" spans="1:24" ht="15" thickBot="1">
      <c r="A150" s="1">
        <f t="shared" ref="A150:B150" si="51">A149</f>
        <v>3</v>
      </c>
      <c r="B150" s="1">
        <f t="shared" si="51"/>
        <v>0</v>
      </c>
      <c r="C150" s="288"/>
      <c r="D150" s="313" t="s">
        <v>77</v>
      </c>
      <c r="E150" s="313"/>
      <c r="F150" s="313" t="s">
        <v>77</v>
      </c>
      <c r="G150" s="313"/>
      <c r="H150" s="314"/>
      <c r="I150" s="314"/>
      <c r="J150" s="315"/>
      <c r="K150" s="316"/>
      <c r="L150" s="317">
        <f t="shared" si="35"/>
        <v>0</v>
      </c>
      <c r="M150" s="318"/>
      <c r="N150" s="319"/>
      <c r="O150" s="319"/>
      <c r="P150" s="319"/>
      <c r="Q150" s="319"/>
      <c r="R150" s="319"/>
      <c r="S150" s="320"/>
      <c r="T150" s="54" t="e">
        <f>HLOOKUP(F106,リスト!$N$7:$AC$25,19,)</f>
        <v>#N/A</v>
      </c>
      <c r="U150" s="52" t="e">
        <f t="shared" si="33"/>
        <v>#N/A</v>
      </c>
    </row>
    <row r="151" spans="1:24" ht="15.6" thickTop="1" thickBot="1">
      <c r="A151" s="1">
        <f t="shared" ref="A151:B151" si="52">A150</f>
        <v>3</v>
      </c>
      <c r="B151" s="1">
        <f t="shared" si="52"/>
        <v>0</v>
      </c>
      <c r="C151" s="289"/>
      <c r="D151" s="278" t="s">
        <v>78</v>
      </c>
      <c r="E151" s="279"/>
      <c r="F151" s="279"/>
      <c r="G151" s="280"/>
      <c r="H151" s="281">
        <f>SUM(H133:I150)</f>
        <v>0</v>
      </c>
      <c r="I151" s="281"/>
      <c r="J151" s="282">
        <f t="shared" ref="J151" si="53">SUM(J133:K150)</f>
        <v>0</v>
      </c>
      <c r="K151" s="283"/>
      <c r="L151" s="283">
        <f t="shared" ref="L151" si="54">SUM(L133:M150)</f>
        <v>0</v>
      </c>
      <c r="M151" s="284"/>
      <c r="N151" s="285"/>
      <c r="O151" s="285"/>
      <c r="P151" s="285"/>
      <c r="Q151" s="285"/>
      <c r="R151" s="285"/>
      <c r="S151" s="286"/>
      <c r="T151" s="54"/>
    </row>
    <row r="152" spans="1:24">
      <c r="A152" s="1">
        <f>F155</f>
        <v>4</v>
      </c>
      <c r="B152" s="1">
        <f>IF(H176&gt;0,1,0)</f>
        <v>0</v>
      </c>
      <c r="C152" s="198" t="s">
        <v>47</v>
      </c>
      <c r="D152" s="198"/>
      <c r="E152" s="198"/>
      <c r="U152" s="11" t="s">
        <v>49</v>
      </c>
      <c r="V152" s="11" t="s">
        <v>199</v>
      </c>
    </row>
    <row r="153" spans="1:24">
      <c r="A153" s="1">
        <f>A152</f>
        <v>4</v>
      </c>
      <c r="B153" s="1">
        <f>B152</f>
        <v>0</v>
      </c>
      <c r="C153" s="192" t="str">
        <f>"チームやまぐちパワーアップ事業　"&amp;基本!$G$24</f>
        <v>チームやまぐちパワーアップ事業　事業計画書</v>
      </c>
      <c r="D153" s="192"/>
      <c r="E153" s="192"/>
      <c r="F153" s="192"/>
      <c r="G153" s="192"/>
      <c r="H153" s="192"/>
      <c r="I153" s="192"/>
      <c r="J153" s="192"/>
      <c r="K153" s="192"/>
      <c r="L153" s="192"/>
      <c r="M153" s="192"/>
      <c r="N153" s="192"/>
      <c r="O153" s="192"/>
      <c r="P153" s="192"/>
      <c r="Q153" s="192"/>
      <c r="R153" s="192"/>
      <c r="S153" s="192"/>
      <c r="U153" s="16" t="str">
        <f t="shared" ref="U153:V156" si="55">IF(U103="","",U103)</f>
        <v>有望競技種別強化事業</v>
      </c>
      <c r="V153" s="16" t="str">
        <f t="shared" si="55"/>
        <v>有望競技</v>
      </c>
    </row>
    <row r="154" spans="1:24" ht="15" thickBot="1">
      <c r="A154" s="1">
        <f t="shared" ref="A154:B154" si="56">A153</f>
        <v>4</v>
      </c>
      <c r="B154" s="1">
        <f t="shared" si="56"/>
        <v>0</v>
      </c>
      <c r="C154" s="337" t="s">
        <v>48</v>
      </c>
      <c r="D154" s="337"/>
      <c r="U154" s="32" t="str">
        <f t="shared" si="55"/>
        <v>ふるさと選手確保・活用事業</v>
      </c>
      <c r="V154" s="32" t="str">
        <f t="shared" si="55"/>
        <v>ふるさと</v>
      </c>
    </row>
    <row r="155" spans="1:24" ht="15" thickBot="1">
      <c r="A155" s="1">
        <f t="shared" ref="A155:B155" si="57">A154</f>
        <v>4</v>
      </c>
      <c r="B155" s="1">
        <f t="shared" si="57"/>
        <v>0</v>
      </c>
      <c r="C155" s="375" t="s">
        <v>50</v>
      </c>
      <c r="D155" s="376"/>
      <c r="E155" s="376"/>
      <c r="F155" s="377">
        <f>F105+1</f>
        <v>4</v>
      </c>
      <c r="G155" s="378"/>
      <c r="U155" s="32" t="str">
        <f t="shared" si="55"/>
        <v>中高成連携合同強化練習会事業</v>
      </c>
      <c r="V155" s="32" t="str">
        <f t="shared" si="55"/>
        <v>中高成連携</v>
      </c>
    </row>
    <row r="156" spans="1:24">
      <c r="A156" s="1">
        <f t="shared" ref="A156:B156" si="58">A155</f>
        <v>4</v>
      </c>
      <c r="B156" s="1">
        <f t="shared" si="58"/>
        <v>0</v>
      </c>
      <c r="C156" s="379" t="s">
        <v>49</v>
      </c>
      <c r="D156" s="290"/>
      <c r="E156" s="290"/>
      <c r="F156" s="380"/>
      <c r="G156" s="380"/>
      <c r="H156" s="380"/>
      <c r="I156" s="380"/>
      <c r="J156" s="380"/>
      <c r="K156" s="380"/>
      <c r="L156" s="380"/>
      <c r="M156" s="290" t="s">
        <v>53</v>
      </c>
      <c r="N156" s="290"/>
      <c r="O156" s="290"/>
      <c r="P156" s="380"/>
      <c r="Q156" s="380"/>
      <c r="R156" s="380"/>
      <c r="S156" s="381"/>
      <c r="T156" s="81" t="str">
        <f>IF(F156="","",VLOOKUP(F156,U153:V156,2,))</f>
        <v/>
      </c>
      <c r="U156" s="18" t="str">
        <f t="shared" si="55"/>
        <v>チームやまぐちチャレンジ強化事業</v>
      </c>
      <c r="V156" s="18" t="str">
        <f t="shared" si="55"/>
        <v>チャレンジ</v>
      </c>
    </row>
    <row r="157" spans="1:24">
      <c r="A157" s="1">
        <f t="shared" ref="A157:B157" si="59">A156</f>
        <v>4</v>
      </c>
      <c r="B157" s="1">
        <f t="shared" si="59"/>
        <v>0</v>
      </c>
      <c r="C157" s="389" t="s">
        <v>179</v>
      </c>
      <c r="D157" s="390"/>
      <c r="E157" s="356"/>
      <c r="F157" s="386"/>
      <c r="G157" s="387"/>
      <c r="H157" s="387"/>
      <c r="I157" s="387"/>
      <c r="J157" s="387"/>
      <c r="K157" s="387"/>
      <c r="L157" s="387"/>
      <c r="M157" s="387"/>
      <c r="N157" s="387"/>
      <c r="O157" s="387"/>
      <c r="P157" s="387"/>
      <c r="Q157" s="387"/>
      <c r="R157" s="387"/>
      <c r="S157" s="388"/>
      <c r="U157" s="55"/>
    </row>
    <row r="158" spans="1:24">
      <c r="A158" s="1">
        <f t="shared" ref="A158:B158" si="60">A157</f>
        <v>4</v>
      </c>
      <c r="B158" s="1">
        <f t="shared" si="60"/>
        <v>0</v>
      </c>
      <c r="C158" s="348" t="s">
        <v>51</v>
      </c>
      <c r="D158" s="291"/>
      <c r="E158" s="291"/>
      <c r="F158" s="382"/>
      <c r="G158" s="383"/>
      <c r="H158" s="383"/>
      <c r="I158" s="20" t="str">
        <f>IF(F158="","～",IF(J158="","","～"))</f>
        <v>～</v>
      </c>
      <c r="J158" s="383"/>
      <c r="K158" s="383"/>
      <c r="L158" s="383"/>
      <c r="M158" s="21" t="s">
        <v>52</v>
      </c>
      <c r="N158" s="384" t="str">
        <f>IF(T158=1,IF(F158="","",IF(J158="","",IF(F158=J158,"日帰り",(J158-F158)&amp;"泊"&amp;(J158-F158+1)&amp;"日"))),"")</f>
        <v/>
      </c>
      <c r="O158" s="384"/>
      <c r="P158" s="384"/>
      <c r="Q158" s="13" t="s">
        <v>68</v>
      </c>
      <c r="R158" s="258"/>
      <c r="S158" s="385"/>
      <c r="T158" s="53">
        <v>1</v>
      </c>
    </row>
    <row r="159" spans="1:24">
      <c r="A159" s="1">
        <f t="shared" ref="A159:B159" si="61">A158</f>
        <v>4</v>
      </c>
      <c r="B159" s="1">
        <f t="shared" si="61"/>
        <v>0</v>
      </c>
      <c r="C159" s="348" t="s">
        <v>54</v>
      </c>
      <c r="D159" s="346" t="s">
        <v>55</v>
      </c>
      <c r="E159" s="346"/>
      <c r="F159" s="349"/>
      <c r="G159" s="349"/>
      <c r="H159" s="349"/>
      <c r="I159" s="349"/>
      <c r="J159" s="349"/>
      <c r="K159" s="349"/>
      <c r="L159" s="349"/>
      <c r="M159" s="349"/>
      <c r="N159" s="349"/>
      <c r="O159" s="349"/>
      <c r="P159" s="349"/>
      <c r="Q159" s="349"/>
      <c r="R159" s="349"/>
      <c r="S159" s="350"/>
      <c r="U159" s="156" t="s">
        <v>53</v>
      </c>
      <c r="V159" s="156"/>
      <c r="W159" s="156"/>
      <c r="X159" s="156"/>
    </row>
    <row r="160" spans="1:24">
      <c r="A160" s="1">
        <f t="shared" ref="A160:B160" si="62">A159</f>
        <v>4</v>
      </c>
      <c r="B160" s="1">
        <f t="shared" si="62"/>
        <v>0</v>
      </c>
      <c r="C160" s="348"/>
      <c r="D160" s="351" t="s">
        <v>7</v>
      </c>
      <c r="E160" s="351"/>
      <c r="F160" s="352"/>
      <c r="G160" s="352"/>
      <c r="H160" s="352"/>
      <c r="I160" s="352"/>
      <c r="J160" s="352"/>
      <c r="K160" s="352"/>
      <c r="L160" s="352"/>
      <c r="M160" s="352"/>
      <c r="N160" s="352"/>
      <c r="O160" s="352"/>
      <c r="P160" s="352"/>
      <c r="Q160" s="352"/>
      <c r="R160" s="352"/>
      <c r="S160" s="353"/>
      <c r="U160" s="78" t="str">
        <f>U153</f>
        <v>有望競技種別強化事業</v>
      </c>
      <c r="V160" s="78" t="str">
        <f>U154</f>
        <v>ふるさと選手確保・活用事業</v>
      </c>
      <c r="W160" s="78" t="str">
        <f>U155</f>
        <v>中高成連携合同強化練習会事業</v>
      </c>
      <c r="X160" s="78" t="str">
        <f>U156</f>
        <v>チームやまぐちチャレンジ強化事業</v>
      </c>
    </row>
    <row r="161" spans="1:24">
      <c r="A161" s="1">
        <f t="shared" ref="A161:B161" si="63">A160</f>
        <v>4</v>
      </c>
      <c r="B161" s="1">
        <f t="shared" si="63"/>
        <v>0</v>
      </c>
      <c r="C161" s="348" t="s">
        <v>56</v>
      </c>
      <c r="D161" s="346" t="s">
        <v>55</v>
      </c>
      <c r="E161" s="346"/>
      <c r="F161" s="349"/>
      <c r="G161" s="349"/>
      <c r="H161" s="349"/>
      <c r="I161" s="349"/>
      <c r="J161" s="349"/>
      <c r="K161" s="349"/>
      <c r="L161" s="349"/>
      <c r="M161" s="349"/>
      <c r="N161" s="349"/>
      <c r="O161" s="349"/>
      <c r="P161" s="349"/>
      <c r="Q161" s="349"/>
      <c r="R161" s="349"/>
      <c r="S161" s="350"/>
      <c r="U161" s="6" t="str">
        <f t="shared" ref="U161:X164" si="64">IF(U111="","",U111)</f>
        <v>①強化活動</v>
      </c>
      <c r="V161" s="6" t="str">
        <f t="shared" si="64"/>
        <v>①交渉</v>
      </c>
      <c r="W161" s="6" t="str">
        <f t="shared" si="64"/>
        <v>①合同練習会</v>
      </c>
      <c r="X161" s="6" t="str">
        <f t="shared" si="64"/>
        <v>①トップ招へい</v>
      </c>
    </row>
    <row r="162" spans="1:24">
      <c r="A162" s="1">
        <f t="shared" ref="A162:B162" si="65">A161</f>
        <v>4</v>
      </c>
      <c r="B162" s="1">
        <f t="shared" si="65"/>
        <v>0</v>
      </c>
      <c r="C162" s="348"/>
      <c r="D162" s="351" t="s">
        <v>7</v>
      </c>
      <c r="E162" s="351"/>
      <c r="F162" s="352"/>
      <c r="G162" s="352"/>
      <c r="H162" s="352"/>
      <c r="I162" s="352"/>
      <c r="J162" s="352"/>
      <c r="K162" s="352"/>
      <c r="L162" s="352"/>
      <c r="M162" s="352"/>
      <c r="N162" s="352"/>
      <c r="O162" s="352"/>
      <c r="P162" s="352"/>
      <c r="Q162" s="352"/>
      <c r="R162" s="352"/>
      <c r="S162" s="353"/>
      <c r="U162" s="8" t="str">
        <f t="shared" si="64"/>
        <v/>
      </c>
      <c r="V162" s="8" t="str">
        <f t="shared" si="64"/>
        <v>②強化活動参加</v>
      </c>
      <c r="W162" s="8" t="str">
        <f t="shared" si="64"/>
        <v>②情報交換会等</v>
      </c>
      <c r="X162" s="8" t="str">
        <f t="shared" si="64"/>
        <v/>
      </c>
    </row>
    <row r="163" spans="1:24">
      <c r="A163" s="1">
        <f t="shared" ref="A163:B163" si="66">A162</f>
        <v>4</v>
      </c>
      <c r="B163" s="1">
        <f t="shared" si="66"/>
        <v>0</v>
      </c>
      <c r="C163" s="354" t="s">
        <v>57</v>
      </c>
      <c r="D163" s="291" t="s">
        <v>58</v>
      </c>
      <c r="E163" s="291"/>
      <c r="F163" s="291" t="s">
        <v>61</v>
      </c>
      <c r="G163" s="355"/>
      <c r="H163" s="339" t="s">
        <v>62</v>
      </c>
      <c r="I163" s="296"/>
      <c r="J163" s="356" t="s">
        <v>63</v>
      </c>
      <c r="K163" s="355"/>
      <c r="L163" s="339" t="s">
        <v>64</v>
      </c>
      <c r="M163" s="296"/>
      <c r="N163" s="356" t="s">
        <v>65</v>
      </c>
      <c r="O163" s="355"/>
      <c r="P163" s="339" t="s">
        <v>66</v>
      </c>
      <c r="Q163" s="291"/>
      <c r="R163" s="356" t="s">
        <v>36</v>
      </c>
      <c r="S163" s="295"/>
      <c r="U163" s="8" t="str">
        <f t="shared" si="64"/>
        <v/>
      </c>
      <c r="V163" s="8" t="str">
        <f t="shared" si="64"/>
        <v/>
      </c>
      <c r="W163" s="8" t="str">
        <f t="shared" si="64"/>
        <v/>
      </c>
      <c r="X163" s="8" t="str">
        <f t="shared" si="64"/>
        <v/>
      </c>
    </row>
    <row r="164" spans="1:24">
      <c r="A164" s="1">
        <f t="shared" ref="A164:B164" si="67">A163</f>
        <v>4</v>
      </c>
      <c r="B164" s="1">
        <f t="shared" si="67"/>
        <v>0</v>
      </c>
      <c r="C164" s="348"/>
      <c r="D164" s="346" t="s">
        <v>59</v>
      </c>
      <c r="E164" s="346"/>
      <c r="F164" s="22">
        <f>VLOOKUP("成男ﾊﾟﾜｰｱｯﾌﾟ",指導者!$J$133:$AN$156,$F155+1,)</f>
        <v>0</v>
      </c>
      <c r="G164" s="23" t="s">
        <v>67</v>
      </c>
      <c r="H164" s="24">
        <f>VLOOKUP("成女ﾊﾟﾜｰｱｯﾌﾟ",指導者!$J$133:$AN$156,$F155+1,)</f>
        <v>0</v>
      </c>
      <c r="I164" s="25" t="s">
        <v>67</v>
      </c>
      <c r="J164" s="24">
        <f>VLOOKUP("少男ﾊﾟﾜｰｱｯﾌﾟ",指導者!$J$133:$AN$156,$F155+1,)</f>
        <v>0</v>
      </c>
      <c r="K164" s="23" t="s">
        <v>67</v>
      </c>
      <c r="L164" s="24">
        <f>VLOOKUP("少女ﾊﾟﾜｰｱｯﾌﾟ",指導者!$J$133:$AN$156,$F155+1,)</f>
        <v>0</v>
      </c>
      <c r="M164" s="25" t="s">
        <v>67</v>
      </c>
      <c r="N164" s="24">
        <f>VLOOKUP("Jr男ﾊﾟﾜｰｱｯﾌﾟ",指導者!$J$133:$AN$156,$F155+1,)</f>
        <v>0</v>
      </c>
      <c r="O164" s="23" t="s">
        <v>67</v>
      </c>
      <c r="P164" s="24">
        <f>VLOOKUP("Jr女ﾊﾟﾜｰｱｯﾌﾟ",指導者!$J$133:$AN$156,$F155+1,)</f>
        <v>0</v>
      </c>
      <c r="Q164" s="26" t="s">
        <v>67</v>
      </c>
      <c r="R164" s="23">
        <f>SUM(F164:Q164)</f>
        <v>0</v>
      </c>
      <c r="S164" s="33" t="s">
        <v>67</v>
      </c>
      <c r="U164" s="10" t="str">
        <f t="shared" si="64"/>
        <v/>
      </c>
      <c r="V164" s="10" t="str">
        <f t="shared" si="64"/>
        <v/>
      </c>
      <c r="W164" s="10" t="str">
        <f t="shared" si="64"/>
        <v/>
      </c>
      <c r="X164" s="10" t="str">
        <f t="shared" si="64"/>
        <v/>
      </c>
    </row>
    <row r="165" spans="1:24">
      <c r="A165" s="1">
        <f t="shared" ref="A165:B165" si="68">A164</f>
        <v>4</v>
      </c>
      <c r="B165" s="1">
        <f t="shared" si="68"/>
        <v>0</v>
      </c>
      <c r="C165" s="348"/>
      <c r="D165" s="351" t="s">
        <v>60</v>
      </c>
      <c r="E165" s="351"/>
      <c r="F165" s="27">
        <f>VLOOKUP("成男ﾊﾟﾜｰｱｯﾌﾟ",選手!$J$333:$AN$350,$F155+1,)</f>
        <v>0</v>
      </c>
      <c r="G165" s="28" t="s">
        <v>67</v>
      </c>
      <c r="H165" s="29">
        <f>VLOOKUP("成女ﾊﾟﾜｰｱｯﾌﾟ",選手!$J$333:$AN$350,$F155+1,)</f>
        <v>0</v>
      </c>
      <c r="I165" s="30" t="s">
        <v>67</v>
      </c>
      <c r="J165" s="29">
        <f>VLOOKUP("少男ﾊﾟﾜｰｱｯﾌﾟ",選手!$J$333:$AN$350,$F155+1,)</f>
        <v>0</v>
      </c>
      <c r="K165" s="28" t="s">
        <v>67</v>
      </c>
      <c r="L165" s="29">
        <f>VLOOKUP("少女ﾊﾟﾜｰｱｯﾌﾟ",選手!$J$333:$AN$350,$F155+1,)</f>
        <v>0</v>
      </c>
      <c r="M165" s="30" t="s">
        <v>67</v>
      </c>
      <c r="N165" s="29">
        <f>VLOOKUP("Jr男ﾊﾟﾜｰｱｯﾌﾟ",選手!$J$333:$AN$350,$F155+1,)</f>
        <v>0</v>
      </c>
      <c r="O165" s="28" t="s">
        <v>67</v>
      </c>
      <c r="P165" s="29">
        <f>VLOOKUP("Jr女ﾊﾟﾜｰｱｯﾌﾟ",選手!$J$333:$AN$350,$F155+1,)</f>
        <v>0</v>
      </c>
      <c r="Q165" s="31" t="s">
        <v>67</v>
      </c>
      <c r="R165" s="28">
        <f>SUM(F165:Q165)</f>
        <v>0</v>
      </c>
      <c r="S165" s="34" t="s">
        <v>67</v>
      </c>
    </row>
    <row r="166" spans="1:24">
      <c r="A166" s="1">
        <f t="shared" ref="A166:B166" si="69">A165</f>
        <v>4</v>
      </c>
      <c r="B166" s="1">
        <f t="shared" si="69"/>
        <v>0</v>
      </c>
      <c r="C166" s="366" t="s">
        <v>69</v>
      </c>
      <c r="D166" s="367"/>
      <c r="E166" s="368"/>
      <c r="F166" s="357"/>
      <c r="G166" s="358"/>
      <c r="H166" s="358"/>
      <c r="I166" s="358"/>
      <c r="J166" s="358"/>
      <c r="K166" s="358"/>
      <c r="L166" s="358"/>
      <c r="M166" s="358"/>
      <c r="N166" s="358"/>
      <c r="O166" s="358"/>
      <c r="P166" s="358"/>
      <c r="Q166" s="358"/>
      <c r="R166" s="358"/>
      <c r="S166" s="359"/>
    </row>
    <row r="167" spans="1:24">
      <c r="A167" s="1">
        <f t="shared" ref="A167:B167" si="70">A166</f>
        <v>4</v>
      </c>
      <c r="B167" s="1">
        <f t="shared" si="70"/>
        <v>0</v>
      </c>
      <c r="C167" s="369"/>
      <c r="D167" s="370"/>
      <c r="E167" s="371"/>
      <c r="F167" s="360"/>
      <c r="G167" s="361"/>
      <c r="H167" s="361"/>
      <c r="I167" s="361"/>
      <c r="J167" s="361"/>
      <c r="K167" s="361"/>
      <c r="L167" s="361"/>
      <c r="M167" s="361"/>
      <c r="N167" s="361"/>
      <c r="O167" s="361"/>
      <c r="P167" s="361"/>
      <c r="Q167" s="361"/>
      <c r="R167" s="361"/>
      <c r="S167" s="362"/>
    </row>
    <row r="168" spans="1:24">
      <c r="A168" s="1">
        <f t="shared" ref="A168:B168" si="71">A167</f>
        <v>4</v>
      </c>
      <c r="B168" s="1">
        <f t="shared" si="71"/>
        <v>0</v>
      </c>
      <c r="C168" s="369"/>
      <c r="D168" s="370"/>
      <c r="E168" s="371"/>
      <c r="F168" s="360"/>
      <c r="G168" s="361"/>
      <c r="H168" s="361"/>
      <c r="I168" s="361"/>
      <c r="J168" s="361"/>
      <c r="K168" s="361"/>
      <c r="L168" s="361"/>
      <c r="M168" s="361"/>
      <c r="N168" s="361"/>
      <c r="O168" s="361"/>
      <c r="P168" s="361"/>
      <c r="Q168" s="361"/>
      <c r="R168" s="361"/>
      <c r="S168" s="362"/>
    </row>
    <row r="169" spans="1:24">
      <c r="A169" s="1">
        <f t="shared" ref="A169:B169" si="72">A168</f>
        <v>4</v>
      </c>
      <c r="B169" s="1">
        <f t="shared" si="72"/>
        <v>0</v>
      </c>
      <c r="C169" s="369"/>
      <c r="D169" s="370"/>
      <c r="E169" s="371"/>
      <c r="F169" s="360"/>
      <c r="G169" s="361"/>
      <c r="H169" s="361"/>
      <c r="I169" s="361"/>
      <c r="J169" s="361"/>
      <c r="K169" s="361"/>
      <c r="L169" s="361"/>
      <c r="M169" s="361"/>
      <c r="N169" s="361"/>
      <c r="O169" s="361"/>
      <c r="P169" s="361"/>
      <c r="Q169" s="361"/>
      <c r="R169" s="361"/>
      <c r="S169" s="362"/>
    </row>
    <row r="170" spans="1:24">
      <c r="A170" s="1">
        <f t="shared" ref="A170:B170" si="73">A169</f>
        <v>4</v>
      </c>
      <c r="B170" s="1">
        <f t="shared" si="73"/>
        <v>0</v>
      </c>
      <c r="C170" s="369"/>
      <c r="D170" s="370"/>
      <c r="E170" s="371"/>
      <c r="F170" s="360"/>
      <c r="G170" s="361"/>
      <c r="H170" s="361"/>
      <c r="I170" s="361"/>
      <c r="J170" s="361"/>
      <c r="K170" s="361"/>
      <c r="L170" s="361"/>
      <c r="M170" s="361"/>
      <c r="N170" s="361"/>
      <c r="O170" s="361"/>
      <c r="P170" s="361"/>
      <c r="Q170" s="361"/>
      <c r="R170" s="361"/>
      <c r="S170" s="362"/>
    </row>
    <row r="171" spans="1:24">
      <c r="A171" s="1">
        <f t="shared" ref="A171:B171" si="74">A170</f>
        <v>4</v>
      </c>
      <c r="B171" s="1">
        <f t="shared" si="74"/>
        <v>0</v>
      </c>
      <c r="C171" s="369"/>
      <c r="D171" s="370"/>
      <c r="E171" s="371"/>
      <c r="F171" s="360"/>
      <c r="G171" s="361"/>
      <c r="H171" s="361"/>
      <c r="I171" s="361"/>
      <c r="J171" s="361"/>
      <c r="K171" s="361"/>
      <c r="L171" s="361"/>
      <c r="M171" s="361"/>
      <c r="N171" s="361"/>
      <c r="O171" s="361"/>
      <c r="P171" s="361"/>
      <c r="Q171" s="361"/>
      <c r="R171" s="361"/>
      <c r="S171" s="362"/>
    </row>
    <row r="172" spans="1:24" ht="15" thickBot="1">
      <c r="A172" s="1">
        <f t="shared" ref="A172:B172" si="75">A171</f>
        <v>4</v>
      </c>
      <c r="B172" s="1">
        <f t="shared" si="75"/>
        <v>0</v>
      </c>
      <c r="C172" s="372"/>
      <c r="D172" s="373"/>
      <c r="E172" s="374"/>
      <c r="F172" s="363"/>
      <c r="G172" s="364"/>
      <c r="H172" s="364"/>
      <c r="I172" s="364"/>
      <c r="J172" s="364"/>
      <c r="K172" s="364"/>
      <c r="L172" s="364"/>
      <c r="M172" s="364"/>
      <c r="N172" s="364"/>
      <c r="O172" s="364"/>
      <c r="P172" s="364"/>
      <c r="Q172" s="364"/>
      <c r="R172" s="364"/>
      <c r="S172" s="365"/>
    </row>
    <row r="173" spans="1:24">
      <c r="A173" s="1">
        <f t="shared" ref="A173:B173" si="76">A172</f>
        <v>4</v>
      </c>
      <c r="B173" s="1">
        <f t="shared" si="76"/>
        <v>0</v>
      </c>
    </row>
    <row r="174" spans="1:24" ht="15" thickBot="1">
      <c r="A174" s="1">
        <f t="shared" ref="A174:B174" si="77">A173</f>
        <v>4</v>
      </c>
      <c r="B174" s="1">
        <f t="shared" si="77"/>
        <v>0</v>
      </c>
      <c r="C174" s="337" t="s">
        <v>70</v>
      </c>
      <c r="D174" s="337"/>
      <c r="Q174" s="338" t="s">
        <v>71</v>
      </c>
      <c r="R174" s="338"/>
      <c r="S174" s="338"/>
    </row>
    <row r="175" spans="1:24">
      <c r="A175" s="1">
        <f t="shared" ref="A175:B175" si="78">A174</f>
        <v>4</v>
      </c>
      <c r="B175" s="1">
        <f t="shared" si="78"/>
        <v>0</v>
      </c>
      <c r="C175" s="287" t="s">
        <v>72</v>
      </c>
      <c r="D175" s="290" t="s">
        <v>73</v>
      </c>
      <c r="E175" s="290"/>
      <c r="F175" s="290"/>
      <c r="G175" s="290"/>
      <c r="H175" s="290" t="s">
        <v>79</v>
      </c>
      <c r="I175" s="290"/>
      <c r="J175" s="290" t="s">
        <v>13</v>
      </c>
      <c r="K175" s="290"/>
      <c r="L175" s="290"/>
      <c r="M175" s="290"/>
      <c r="N175" s="290"/>
      <c r="O175" s="290"/>
      <c r="P175" s="290"/>
      <c r="Q175" s="290"/>
      <c r="R175" s="290"/>
      <c r="S175" s="294"/>
    </row>
    <row r="176" spans="1:24">
      <c r="A176" s="1">
        <f t="shared" ref="A176:B176" si="79">A175</f>
        <v>4</v>
      </c>
      <c r="B176" s="1">
        <f t="shared" si="79"/>
        <v>0</v>
      </c>
      <c r="C176" s="288"/>
      <c r="D176" s="346" t="s">
        <v>74</v>
      </c>
      <c r="E176" s="346"/>
      <c r="F176" s="346"/>
      <c r="G176" s="346"/>
      <c r="H176" s="347">
        <f>J201</f>
        <v>0</v>
      </c>
      <c r="I176" s="347"/>
      <c r="J176" s="152"/>
      <c r="K176" s="152"/>
      <c r="L176" s="152"/>
      <c r="M176" s="152"/>
      <c r="N176" s="152"/>
      <c r="O176" s="152"/>
      <c r="P176" s="152"/>
      <c r="Q176" s="152"/>
      <c r="R176" s="152"/>
      <c r="S176" s="305"/>
    </row>
    <row r="177" spans="1:21">
      <c r="A177" s="1">
        <f t="shared" ref="A177:B177" si="80">A176</f>
        <v>4</v>
      </c>
      <c r="B177" s="1">
        <f t="shared" si="80"/>
        <v>0</v>
      </c>
      <c r="C177" s="288"/>
      <c r="D177" s="340" t="s">
        <v>75</v>
      </c>
      <c r="E177" s="340"/>
      <c r="F177" s="340"/>
      <c r="G177" s="340"/>
      <c r="H177" s="330"/>
      <c r="I177" s="330"/>
      <c r="J177" s="335"/>
      <c r="K177" s="335"/>
      <c r="L177" s="335"/>
      <c r="M177" s="335"/>
      <c r="N177" s="335"/>
      <c r="O177" s="335"/>
      <c r="P177" s="335"/>
      <c r="Q177" s="335"/>
      <c r="R177" s="335"/>
      <c r="S177" s="336"/>
    </row>
    <row r="178" spans="1:21">
      <c r="A178" s="1">
        <f t="shared" ref="A178:B178" si="81">A177</f>
        <v>4</v>
      </c>
      <c r="B178" s="1">
        <f t="shared" si="81"/>
        <v>0</v>
      </c>
      <c r="C178" s="288"/>
      <c r="D178" s="340" t="s">
        <v>76</v>
      </c>
      <c r="E178" s="340"/>
      <c r="F178" s="340"/>
      <c r="G178" s="340"/>
      <c r="H178" s="330"/>
      <c r="I178" s="330"/>
      <c r="J178" s="335"/>
      <c r="K178" s="335"/>
      <c r="L178" s="335"/>
      <c r="M178" s="335"/>
      <c r="N178" s="335"/>
      <c r="O178" s="335"/>
      <c r="P178" s="335"/>
      <c r="Q178" s="335"/>
      <c r="R178" s="335"/>
      <c r="S178" s="336"/>
    </row>
    <row r="179" spans="1:21" ht="15" thickBot="1">
      <c r="A179" s="1">
        <f t="shared" ref="A179:B179" si="82">A178</f>
        <v>4</v>
      </c>
      <c r="B179" s="1">
        <f t="shared" si="82"/>
        <v>0</v>
      </c>
      <c r="C179" s="288"/>
      <c r="D179" s="341" t="s">
        <v>77</v>
      </c>
      <c r="E179" s="341"/>
      <c r="F179" s="341"/>
      <c r="G179" s="341"/>
      <c r="H179" s="342">
        <f>H201-SUM(H176:I178)</f>
        <v>0</v>
      </c>
      <c r="I179" s="342"/>
      <c r="J179" s="343"/>
      <c r="K179" s="343"/>
      <c r="L179" s="343"/>
      <c r="M179" s="343"/>
      <c r="N179" s="343"/>
      <c r="O179" s="343"/>
      <c r="P179" s="343"/>
      <c r="Q179" s="343"/>
      <c r="R179" s="343"/>
      <c r="S179" s="344"/>
    </row>
    <row r="180" spans="1:21" ht="15.6" thickTop="1" thickBot="1">
      <c r="A180" s="1">
        <f t="shared" ref="A180:B180" si="83">A179</f>
        <v>4</v>
      </c>
      <c r="B180" s="1">
        <f t="shared" si="83"/>
        <v>0</v>
      </c>
      <c r="C180" s="289"/>
      <c r="D180" s="345" t="s">
        <v>78</v>
      </c>
      <c r="E180" s="345"/>
      <c r="F180" s="345"/>
      <c r="G180" s="345"/>
      <c r="H180" s="281">
        <f>SUM(H176:I179)</f>
        <v>0</v>
      </c>
      <c r="I180" s="281"/>
      <c r="J180" s="285"/>
      <c r="K180" s="285"/>
      <c r="L180" s="285"/>
      <c r="M180" s="285"/>
      <c r="N180" s="285"/>
      <c r="O180" s="285"/>
      <c r="P180" s="285"/>
      <c r="Q180" s="285"/>
      <c r="R180" s="285"/>
      <c r="S180" s="286"/>
    </row>
    <row r="181" spans="1:21">
      <c r="A181" s="1">
        <f t="shared" ref="A181:B181" si="84">A180</f>
        <v>4</v>
      </c>
      <c r="B181" s="1">
        <f t="shared" si="84"/>
        <v>0</v>
      </c>
      <c r="C181" s="287" t="s">
        <v>218</v>
      </c>
      <c r="D181" s="290" t="s">
        <v>73</v>
      </c>
      <c r="E181" s="290"/>
      <c r="F181" s="290" t="s">
        <v>83</v>
      </c>
      <c r="G181" s="290"/>
      <c r="H181" s="290" t="s">
        <v>79</v>
      </c>
      <c r="I181" s="292"/>
      <c r="J181" s="293"/>
      <c r="K181" s="290"/>
      <c r="L181" s="290"/>
      <c r="M181" s="290"/>
      <c r="N181" s="290" t="s">
        <v>82</v>
      </c>
      <c r="O181" s="290"/>
      <c r="P181" s="290"/>
      <c r="Q181" s="290"/>
      <c r="R181" s="290"/>
      <c r="S181" s="294"/>
    </row>
    <row r="182" spans="1:21">
      <c r="A182" s="1">
        <f t="shared" ref="A182:B182" si="85">A181</f>
        <v>4</v>
      </c>
      <c r="B182" s="1">
        <f t="shared" si="85"/>
        <v>0</v>
      </c>
      <c r="C182" s="288"/>
      <c r="D182" s="291"/>
      <c r="E182" s="291"/>
      <c r="F182" s="291"/>
      <c r="G182" s="291"/>
      <c r="H182" s="291"/>
      <c r="I182" s="291"/>
      <c r="J182" s="296" t="s">
        <v>80</v>
      </c>
      <c r="K182" s="297"/>
      <c r="L182" s="297" t="s">
        <v>81</v>
      </c>
      <c r="M182" s="339"/>
      <c r="N182" s="291"/>
      <c r="O182" s="291"/>
      <c r="P182" s="291"/>
      <c r="Q182" s="291"/>
      <c r="R182" s="291"/>
      <c r="S182" s="295"/>
    </row>
    <row r="183" spans="1:21">
      <c r="A183" s="1">
        <f t="shared" ref="A183:B183" si="86">A182</f>
        <v>4</v>
      </c>
      <c r="B183" s="1">
        <f t="shared" si="86"/>
        <v>0</v>
      </c>
      <c r="C183" s="288"/>
      <c r="D183" s="298" t="s">
        <v>88</v>
      </c>
      <c r="E183" s="298"/>
      <c r="F183" s="298" t="s">
        <v>88</v>
      </c>
      <c r="G183" s="298"/>
      <c r="H183" s="323"/>
      <c r="I183" s="323"/>
      <c r="J183" s="324"/>
      <c r="K183" s="325"/>
      <c r="L183" s="326">
        <f>H183-J183</f>
        <v>0</v>
      </c>
      <c r="M183" s="327"/>
      <c r="N183" s="167"/>
      <c r="O183" s="167"/>
      <c r="P183" s="167"/>
      <c r="Q183" s="167"/>
      <c r="R183" s="167"/>
      <c r="S183" s="328"/>
      <c r="T183" s="54" t="e">
        <f>HLOOKUP(F156,リスト!$N$7:$AC$25,2,)</f>
        <v>#N/A</v>
      </c>
      <c r="U183" s="52" t="e">
        <f t="shared" ref="U183:U200" si="87">IF(T183="対象外",IF(J183&gt;0,"補助対象外経費です!!",""),"")</f>
        <v>#N/A</v>
      </c>
    </row>
    <row r="184" spans="1:21">
      <c r="A184" s="1">
        <f t="shared" ref="A184:B184" si="88">A183</f>
        <v>4</v>
      </c>
      <c r="B184" s="1">
        <f t="shared" si="88"/>
        <v>0</v>
      </c>
      <c r="C184" s="288"/>
      <c r="D184" s="298" t="s">
        <v>99</v>
      </c>
      <c r="E184" s="298"/>
      <c r="F184" s="299" t="s">
        <v>84</v>
      </c>
      <c r="G184" s="299"/>
      <c r="H184" s="300"/>
      <c r="I184" s="300"/>
      <c r="J184" s="301"/>
      <c r="K184" s="302"/>
      <c r="L184" s="303">
        <f t="shared" ref="L184:L200" si="89">H184-J184</f>
        <v>0</v>
      </c>
      <c r="M184" s="304"/>
      <c r="N184" s="152"/>
      <c r="O184" s="152"/>
      <c r="P184" s="152"/>
      <c r="Q184" s="152"/>
      <c r="R184" s="152"/>
      <c r="S184" s="305"/>
      <c r="T184" s="54" t="e">
        <f>HLOOKUP(F156,リスト!$N$7:$AC$25,3,)</f>
        <v>#N/A</v>
      </c>
      <c r="U184" s="52" t="e">
        <f t="shared" si="87"/>
        <v>#N/A</v>
      </c>
    </row>
    <row r="185" spans="1:21">
      <c r="A185" s="1">
        <f t="shared" ref="A185:B185" si="90">A184</f>
        <v>4</v>
      </c>
      <c r="B185" s="1">
        <f t="shared" si="90"/>
        <v>0</v>
      </c>
      <c r="C185" s="288"/>
      <c r="D185" s="298"/>
      <c r="E185" s="298"/>
      <c r="F185" s="329" t="s">
        <v>85</v>
      </c>
      <c r="G185" s="329"/>
      <c r="H185" s="330"/>
      <c r="I185" s="330"/>
      <c r="J185" s="331"/>
      <c r="K185" s="332"/>
      <c r="L185" s="333">
        <f t="shared" si="89"/>
        <v>0</v>
      </c>
      <c r="M185" s="334"/>
      <c r="N185" s="335"/>
      <c r="O185" s="335"/>
      <c r="P185" s="335"/>
      <c r="Q185" s="335"/>
      <c r="R185" s="335"/>
      <c r="S185" s="336"/>
      <c r="T185" s="54" t="e">
        <f>HLOOKUP(F156,リスト!$N$7:$AC$25,4,)</f>
        <v>#N/A</v>
      </c>
      <c r="U185" s="52" t="e">
        <f t="shared" si="87"/>
        <v>#N/A</v>
      </c>
    </row>
    <row r="186" spans="1:21">
      <c r="A186" s="1">
        <f t="shared" ref="A186:B186" si="91">A185</f>
        <v>4</v>
      </c>
      <c r="B186" s="1">
        <f t="shared" si="91"/>
        <v>0</v>
      </c>
      <c r="C186" s="288"/>
      <c r="D186" s="298"/>
      <c r="E186" s="298"/>
      <c r="F186" s="306" t="s">
        <v>86</v>
      </c>
      <c r="G186" s="306"/>
      <c r="H186" s="307"/>
      <c r="I186" s="307"/>
      <c r="J186" s="308"/>
      <c r="K186" s="309"/>
      <c r="L186" s="310">
        <f t="shared" si="89"/>
        <v>0</v>
      </c>
      <c r="M186" s="311"/>
      <c r="N186" s="153"/>
      <c r="O186" s="153"/>
      <c r="P186" s="153"/>
      <c r="Q186" s="153"/>
      <c r="R186" s="153"/>
      <c r="S186" s="312"/>
      <c r="T186" s="54" t="e">
        <f>HLOOKUP(F156,リスト!$N$7:$AC$25,5,)</f>
        <v>#N/A</v>
      </c>
      <c r="U186" s="52" t="e">
        <f t="shared" si="87"/>
        <v>#N/A</v>
      </c>
    </row>
    <row r="187" spans="1:21">
      <c r="A187" s="1">
        <f t="shared" ref="A187:B187" si="92">A186</f>
        <v>4</v>
      </c>
      <c r="B187" s="1">
        <f t="shared" si="92"/>
        <v>0</v>
      </c>
      <c r="C187" s="288"/>
      <c r="D187" s="298" t="s">
        <v>100</v>
      </c>
      <c r="E187" s="298"/>
      <c r="F187" s="299" t="s">
        <v>87</v>
      </c>
      <c r="G187" s="299"/>
      <c r="H187" s="300"/>
      <c r="I187" s="300"/>
      <c r="J187" s="301"/>
      <c r="K187" s="302"/>
      <c r="L187" s="303">
        <f t="shared" si="89"/>
        <v>0</v>
      </c>
      <c r="M187" s="304"/>
      <c r="N187" s="152"/>
      <c r="O187" s="152"/>
      <c r="P187" s="152"/>
      <c r="Q187" s="152"/>
      <c r="R187" s="152"/>
      <c r="S187" s="305"/>
      <c r="T187" s="54" t="e">
        <f>HLOOKUP(F156,リスト!$N$7:$AC$25,6,)</f>
        <v>#N/A</v>
      </c>
      <c r="U187" s="52" t="e">
        <f t="shared" si="87"/>
        <v>#N/A</v>
      </c>
    </row>
    <row r="188" spans="1:21">
      <c r="A188" s="1">
        <f t="shared" ref="A188:B188" si="93">A187</f>
        <v>4</v>
      </c>
      <c r="B188" s="1">
        <f t="shared" si="93"/>
        <v>0</v>
      </c>
      <c r="C188" s="288"/>
      <c r="D188" s="298"/>
      <c r="E188" s="298"/>
      <c r="F188" s="329" t="s">
        <v>89</v>
      </c>
      <c r="G188" s="329"/>
      <c r="H188" s="330"/>
      <c r="I188" s="330"/>
      <c r="J188" s="331"/>
      <c r="K188" s="332"/>
      <c r="L188" s="333">
        <f t="shared" si="89"/>
        <v>0</v>
      </c>
      <c r="M188" s="334"/>
      <c r="N188" s="335"/>
      <c r="O188" s="335"/>
      <c r="P188" s="335"/>
      <c r="Q188" s="335"/>
      <c r="R188" s="335"/>
      <c r="S188" s="336"/>
      <c r="T188" s="54" t="e">
        <f>HLOOKUP(F156,リスト!$N$7:$AC$25,7,)</f>
        <v>#N/A</v>
      </c>
      <c r="U188" s="52" t="e">
        <f t="shared" si="87"/>
        <v>#N/A</v>
      </c>
    </row>
    <row r="189" spans="1:21">
      <c r="A189" s="1">
        <f t="shared" ref="A189:B189" si="94">A188</f>
        <v>4</v>
      </c>
      <c r="B189" s="1">
        <f t="shared" si="94"/>
        <v>0</v>
      </c>
      <c r="C189" s="288"/>
      <c r="D189" s="298"/>
      <c r="E189" s="298"/>
      <c r="F189" s="329" t="s">
        <v>214</v>
      </c>
      <c r="G189" s="329"/>
      <c r="H189" s="330"/>
      <c r="I189" s="330"/>
      <c r="J189" s="331"/>
      <c r="K189" s="332"/>
      <c r="L189" s="333">
        <f t="shared" si="89"/>
        <v>0</v>
      </c>
      <c r="M189" s="334"/>
      <c r="N189" s="335"/>
      <c r="O189" s="335"/>
      <c r="P189" s="335"/>
      <c r="Q189" s="335"/>
      <c r="R189" s="335"/>
      <c r="S189" s="336"/>
      <c r="T189" s="54" t="e">
        <f>HLOOKUP(F156,リスト!$N$7:$AC$25,8,)</f>
        <v>#N/A</v>
      </c>
      <c r="U189" s="52" t="e">
        <f t="shared" si="87"/>
        <v>#N/A</v>
      </c>
    </row>
    <row r="190" spans="1:21">
      <c r="A190" s="1">
        <f t="shared" ref="A190:B190" si="95">A189</f>
        <v>4</v>
      </c>
      <c r="B190" s="1">
        <f t="shared" si="95"/>
        <v>0</v>
      </c>
      <c r="C190" s="288"/>
      <c r="D190" s="298"/>
      <c r="E190" s="298"/>
      <c r="F190" s="306" t="s">
        <v>90</v>
      </c>
      <c r="G190" s="306"/>
      <c r="H190" s="307"/>
      <c r="I190" s="307"/>
      <c r="J190" s="308"/>
      <c r="K190" s="309"/>
      <c r="L190" s="310">
        <f t="shared" si="89"/>
        <v>0</v>
      </c>
      <c r="M190" s="311"/>
      <c r="N190" s="153"/>
      <c r="O190" s="153"/>
      <c r="P190" s="153"/>
      <c r="Q190" s="153"/>
      <c r="R190" s="153"/>
      <c r="S190" s="312"/>
      <c r="T190" s="54" t="e">
        <f>HLOOKUP(F156,リスト!$N$7:$AC$25,9,)</f>
        <v>#N/A</v>
      </c>
      <c r="U190" s="52" t="e">
        <f t="shared" si="87"/>
        <v>#N/A</v>
      </c>
    </row>
    <row r="191" spans="1:21">
      <c r="A191" s="1">
        <f t="shared" ref="A191:B191" si="96">A190</f>
        <v>4</v>
      </c>
      <c r="B191" s="1">
        <f t="shared" si="96"/>
        <v>0</v>
      </c>
      <c r="C191" s="288"/>
      <c r="D191" s="298" t="s">
        <v>101</v>
      </c>
      <c r="E191" s="298"/>
      <c r="F191" s="299" t="s">
        <v>91</v>
      </c>
      <c r="G191" s="299"/>
      <c r="H191" s="300"/>
      <c r="I191" s="300"/>
      <c r="J191" s="301"/>
      <c r="K191" s="302"/>
      <c r="L191" s="303">
        <f t="shared" si="89"/>
        <v>0</v>
      </c>
      <c r="M191" s="304"/>
      <c r="N191" s="152"/>
      <c r="O191" s="152"/>
      <c r="P191" s="152"/>
      <c r="Q191" s="152"/>
      <c r="R191" s="152"/>
      <c r="S191" s="305"/>
      <c r="T191" s="54" t="e">
        <f>HLOOKUP(F156,リスト!$N$7:$AC$25,10,)</f>
        <v>#N/A</v>
      </c>
      <c r="U191" s="52" t="e">
        <f t="shared" si="87"/>
        <v>#N/A</v>
      </c>
    </row>
    <row r="192" spans="1:21">
      <c r="A192" s="1">
        <f t="shared" ref="A192:B192" si="97">A191</f>
        <v>4</v>
      </c>
      <c r="B192" s="1">
        <f t="shared" si="97"/>
        <v>0</v>
      </c>
      <c r="C192" s="288"/>
      <c r="D192" s="298"/>
      <c r="E192" s="298"/>
      <c r="F192" s="329" t="s">
        <v>92</v>
      </c>
      <c r="G192" s="329"/>
      <c r="H192" s="330"/>
      <c r="I192" s="330"/>
      <c r="J192" s="331"/>
      <c r="K192" s="332"/>
      <c r="L192" s="333">
        <f t="shared" si="89"/>
        <v>0</v>
      </c>
      <c r="M192" s="334"/>
      <c r="N192" s="335"/>
      <c r="O192" s="335"/>
      <c r="P192" s="335"/>
      <c r="Q192" s="335"/>
      <c r="R192" s="335"/>
      <c r="S192" s="336"/>
      <c r="T192" s="54" t="e">
        <f>HLOOKUP(F156,リスト!$N$7:$AC$25,11,)</f>
        <v>#N/A</v>
      </c>
      <c r="U192" s="52" t="e">
        <f t="shared" si="87"/>
        <v>#N/A</v>
      </c>
    </row>
    <row r="193" spans="1:22">
      <c r="A193" s="1">
        <f t="shared" ref="A193:B193" si="98">A192</f>
        <v>4</v>
      </c>
      <c r="B193" s="1">
        <f t="shared" si="98"/>
        <v>0</v>
      </c>
      <c r="C193" s="288"/>
      <c r="D193" s="298"/>
      <c r="E193" s="298"/>
      <c r="F193" s="306" t="s">
        <v>93</v>
      </c>
      <c r="G193" s="306"/>
      <c r="H193" s="307"/>
      <c r="I193" s="307"/>
      <c r="J193" s="308"/>
      <c r="K193" s="309"/>
      <c r="L193" s="310">
        <f t="shared" si="89"/>
        <v>0</v>
      </c>
      <c r="M193" s="311"/>
      <c r="N193" s="153"/>
      <c r="O193" s="153"/>
      <c r="P193" s="153"/>
      <c r="Q193" s="153"/>
      <c r="R193" s="153"/>
      <c r="S193" s="312"/>
      <c r="T193" s="54" t="e">
        <f>HLOOKUP(F156,リスト!$N$7:$AC$25,12,)</f>
        <v>#N/A</v>
      </c>
      <c r="U193" s="52" t="e">
        <f t="shared" si="87"/>
        <v>#N/A</v>
      </c>
    </row>
    <row r="194" spans="1:22">
      <c r="A194" s="1">
        <f t="shared" ref="A194:B194" si="99">A193</f>
        <v>4</v>
      </c>
      <c r="B194" s="1">
        <f t="shared" si="99"/>
        <v>0</v>
      </c>
      <c r="C194" s="288"/>
      <c r="D194" s="298" t="s">
        <v>102</v>
      </c>
      <c r="E194" s="298"/>
      <c r="F194" s="298" t="s">
        <v>102</v>
      </c>
      <c r="G194" s="298"/>
      <c r="H194" s="323"/>
      <c r="I194" s="323"/>
      <c r="J194" s="324"/>
      <c r="K194" s="325"/>
      <c r="L194" s="326">
        <f t="shared" si="89"/>
        <v>0</v>
      </c>
      <c r="M194" s="327"/>
      <c r="N194" s="167"/>
      <c r="O194" s="167"/>
      <c r="P194" s="167"/>
      <c r="Q194" s="167"/>
      <c r="R194" s="167"/>
      <c r="S194" s="328"/>
      <c r="T194" s="54" t="e">
        <f>HLOOKUP(F156,リスト!$N$7:$AC$25,13,)</f>
        <v>#N/A</v>
      </c>
      <c r="U194" s="52" t="e">
        <f t="shared" si="87"/>
        <v>#N/A</v>
      </c>
    </row>
    <row r="195" spans="1:22">
      <c r="A195" s="1">
        <f t="shared" ref="A195:B195" si="100">A194</f>
        <v>4</v>
      </c>
      <c r="B195" s="1">
        <f t="shared" si="100"/>
        <v>0</v>
      </c>
      <c r="C195" s="288"/>
      <c r="D195" s="321" t="s">
        <v>105</v>
      </c>
      <c r="E195" s="298"/>
      <c r="F195" s="299" t="s">
        <v>94</v>
      </c>
      <c r="G195" s="299"/>
      <c r="H195" s="300"/>
      <c r="I195" s="300"/>
      <c r="J195" s="301"/>
      <c r="K195" s="302"/>
      <c r="L195" s="303">
        <f t="shared" si="89"/>
        <v>0</v>
      </c>
      <c r="M195" s="304"/>
      <c r="N195" s="152"/>
      <c r="O195" s="152"/>
      <c r="P195" s="152"/>
      <c r="Q195" s="152"/>
      <c r="R195" s="152"/>
      <c r="S195" s="305"/>
      <c r="T195" s="54" t="e">
        <f>HLOOKUP(F156,リスト!$N$7:$AC$25,14,)</f>
        <v>#N/A</v>
      </c>
      <c r="U195" s="52" t="e">
        <f t="shared" si="87"/>
        <v>#N/A</v>
      </c>
    </row>
    <row r="196" spans="1:22">
      <c r="A196" s="1">
        <f t="shared" ref="A196:B196" si="101">A195</f>
        <v>4</v>
      </c>
      <c r="B196" s="1">
        <f t="shared" si="101"/>
        <v>0</v>
      </c>
      <c r="C196" s="288"/>
      <c r="D196" s="298"/>
      <c r="E196" s="298"/>
      <c r="F196" s="306" t="s">
        <v>95</v>
      </c>
      <c r="G196" s="306"/>
      <c r="H196" s="307"/>
      <c r="I196" s="307"/>
      <c r="J196" s="308"/>
      <c r="K196" s="309"/>
      <c r="L196" s="310">
        <f t="shared" si="89"/>
        <v>0</v>
      </c>
      <c r="M196" s="311"/>
      <c r="N196" s="153"/>
      <c r="O196" s="153"/>
      <c r="P196" s="153"/>
      <c r="Q196" s="153"/>
      <c r="R196" s="153"/>
      <c r="S196" s="312"/>
      <c r="T196" s="54" t="e">
        <f>HLOOKUP(F156,リスト!$N$7:$AC$25,15,)</f>
        <v>#N/A</v>
      </c>
      <c r="U196" s="52" t="e">
        <f t="shared" si="87"/>
        <v>#N/A</v>
      </c>
    </row>
    <row r="197" spans="1:22">
      <c r="A197" s="1">
        <f t="shared" ref="A197:B197" si="102">A196</f>
        <v>4</v>
      </c>
      <c r="B197" s="1">
        <f t="shared" si="102"/>
        <v>0</v>
      </c>
      <c r="C197" s="288"/>
      <c r="D197" s="322" t="s">
        <v>103</v>
      </c>
      <c r="E197" s="322"/>
      <c r="F197" s="298" t="s">
        <v>96</v>
      </c>
      <c r="G197" s="298"/>
      <c r="H197" s="323"/>
      <c r="I197" s="323"/>
      <c r="J197" s="324"/>
      <c r="K197" s="325"/>
      <c r="L197" s="326">
        <f t="shared" si="89"/>
        <v>0</v>
      </c>
      <c r="M197" s="327"/>
      <c r="N197" s="167"/>
      <c r="O197" s="167"/>
      <c r="P197" s="167"/>
      <c r="Q197" s="167"/>
      <c r="R197" s="167"/>
      <c r="S197" s="328"/>
      <c r="T197" s="54" t="e">
        <f>HLOOKUP(F156,リスト!$N$7:$AC$25,16,)</f>
        <v>#N/A</v>
      </c>
      <c r="U197" s="52" t="e">
        <f t="shared" si="87"/>
        <v>#N/A</v>
      </c>
    </row>
    <row r="198" spans="1:22" ht="14.4" customHeight="1">
      <c r="A198" s="1">
        <f t="shared" ref="A198:B198" si="103">A197</f>
        <v>4</v>
      </c>
      <c r="B198" s="1">
        <f t="shared" si="103"/>
        <v>0</v>
      </c>
      <c r="C198" s="288"/>
      <c r="D198" s="298" t="s">
        <v>104</v>
      </c>
      <c r="E198" s="298"/>
      <c r="F198" s="299" t="s">
        <v>97</v>
      </c>
      <c r="G198" s="299"/>
      <c r="H198" s="300"/>
      <c r="I198" s="300"/>
      <c r="J198" s="301"/>
      <c r="K198" s="302"/>
      <c r="L198" s="303">
        <f t="shared" si="89"/>
        <v>0</v>
      </c>
      <c r="M198" s="304"/>
      <c r="N198" s="152"/>
      <c r="O198" s="152"/>
      <c r="P198" s="152"/>
      <c r="Q198" s="152"/>
      <c r="R198" s="152"/>
      <c r="S198" s="305"/>
      <c r="T198" s="54" t="e">
        <f>HLOOKUP(F156,リスト!$N$7:$AC$25,17,)</f>
        <v>#N/A</v>
      </c>
      <c r="U198" s="52" t="e">
        <f t="shared" si="87"/>
        <v>#N/A</v>
      </c>
    </row>
    <row r="199" spans="1:22">
      <c r="A199" s="1">
        <f t="shared" ref="A199:B199" si="104">A198</f>
        <v>4</v>
      </c>
      <c r="B199" s="1">
        <f t="shared" si="104"/>
        <v>0</v>
      </c>
      <c r="C199" s="288"/>
      <c r="D199" s="298"/>
      <c r="E199" s="298"/>
      <c r="F199" s="306" t="s">
        <v>98</v>
      </c>
      <c r="G199" s="306"/>
      <c r="H199" s="307"/>
      <c r="I199" s="307"/>
      <c r="J199" s="308"/>
      <c r="K199" s="309"/>
      <c r="L199" s="310">
        <f t="shared" si="89"/>
        <v>0</v>
      </c>
      <c r="M199" s="311"/>
      <c r="N199" s="153"/>
      <c r="O199" s="153"/>
      <c r="P199" s="153"/>
      <c r="Q199" s="153"/>
      <c r="R199" s="153"/>
      <c r="S199" s="312"/>
      <c r="T199" s="54" t="e">
        <f>HLOOKUP(F156,リスト!$N$7:$AC$25,18,)</f>
        <v>#N/A</v>
      </c>
      <c r="U199" s="52" t="e">
        <f t="shared" si="87"/>
        <v>#N/A</v>
      </c>
    </row>
    <row r="200" spans="1:22" ht="15" thickBot="1">
      <c r="A200" s="1">
        <f t="shared" ref="A200:B200" si="105">A199</f>
        <v>4</v>
      </c>
      <c r="B200" s="1">
        <f t="shared" si="105"/>
        <v>0</v>
      </c>
      <c r="C200" s="288"/>
      <c r="D200" s="313" t="s">
        <v>77</v>
      </c>
      <c r="E200" s="313"/>
      <c r="F200" s="313" t="s">
        <v>77</v>
      </c>
      <c r="G200" s="313"/>
      <c r="H200" s="314"/>
      <c r="I200" s="314"/>
      <c r="J200" s="315"/>
      <c r="K200" s="316"/>
      <c r="L200" s="317">
        <f t="shared" si="89"/>
        <v>0</v>
      </c>
      <c r="M200" s="318"/>
      <c r="N200" s="319"/>
      <c r="O200" s="319"/>
      <c r="P200" s="319"/>
      <c r="Q200" s="319"/>
      <c r="R200" s="319"/>
      <c r="S200" s="320"/>
      <c r="T200" s="54" t="e">
        <f>HLOOKUP(F156,リスト!$N$7:$AC$25,19,)</f>
        <v>#N/A</v>
      </c>
      <c r="U200" s="52" t="e">
        <f t="shared" si="87"/>
        <v>#N/A</v>
      </c>
    </row>
    <row r="201" spans="1:22" ht="15.6" thickTop="1" thickBot="1">
      <c r="A201" s="1">
        <f t="shared" ref="A201:B201" si="106">A200</f>
        <v>4</v>
      </c>
      <c r="B201" s="1">
        <f t="shared" si="106"/>
        <v>0</v>
      </c>
      <c r="C201" s="289"/>
      <c r="D201" s="278" t="s">
        <v>78</v>
      </c>
      <c r="E201" s="279"/>
      <c r="F201" s="279"/>
      <c r="G201" s="280"/>
      <c r="H201" s="281">
        <f>SUM(H183:I200)</f>
        <v>0</v>
      </c>
      <c r="I201" s="281"/>
      <c r="J201" s="282">
        <f t="shared" ref="J201" si="107">SUM(J183:K200)</f>
        <v>0</v>
      </c>
      <c r="K201" s="283"/>
      <c r="L201" s="283">
        <f t="shared" ref="L201" si="108">SUM(L183:M200)</f>
        <v>0</v>
      </c>
      <c r="M201" s="284"/>
      <c r="N201" s="285"/>
      <c r="O201" s="285"/>
      <c r="P201" s="285"/>
      <c r="Q201" s="285"/>
      <c r="R201" s="285"/>
      <c r="S201" s="286"/>
      <c r="T201" s="54"/>
    </row>
    <row r="202" spans="1:22">
      <c r="A202" s="1">
        <f>F205</f>
        <v>5</v>
      </c>
      <c r="B202" s="1">
        <f>IF(H226&gt;0,1,0)</f>
        <v>0</v>
      </c>
      <c r="C202" s="198" t="s">
        <v>47</v>
      </c>
      <c r="D202" s="198"/>
      <c r="E202" s="198"/>
      <c r="U202" s="11" t="s">
        <v>49</v>
      </c>
      <c r="V202" s="11" t="s">
        <v>199</v>
      </c>
    </row>
    <row r="203" spans="1:22">
      <c r="A203" s="1">
        <f>A202</f>
        <v>5</v>
      </c>
      <c r="B203" s="1">
        <f>B202</f>
        <v>0</v>
      </c>
      <c r="C203" s="192" t="str">
        <f>"チームやまぐちパワーアップ事業　"&amp;基本!$G$24</f>
        <v>チームやまぐちパワーアップ事業　事業計画書</v>
      </c>
      <c r="D203" s="192"/>
      <c r="E203" s="192"/>
      <c r="F203" s="192"/>
      <c r="G203" s="192"/>
      <c r="H203" s="192"/>
      <c r="I203" s="192"/>
      <c r="J203" s="192"/>
      <c r="K203" s="192"/>
      <c r="L203" s="192"/>
      <c r="M203" s="192"/>
      <c r="N203" s="192"/>
      <c r="O203" s="192"/>
      <c r="P203" s="192"/>
      <c r="Q203" s="192"/>
      <c r="R203" s="192"/>
      <c r="S203" s="192"/>
      <c r="U203" s="16" t="str">
        <f t="shared" ref="U203:V206" si="109">IF(U153="","",U153)</f>
        <v>有望競技種別強化事業</v>
      </c>
      <c r="V203" s="16" t="str">
        <f t="shared" si="109"/>
        <v>有望競技</v>
      </c>
    </row>
    <row r="204" spans="1:22" ht="15" thickBot="1">
      <c r="A204" s="1">
        <f t="shared" ref="A204:B204" si="110">A203</f>
        <v>5</v>
      </c>
      <c r="B204" s="1">
        <f t="shared" si="110"/>
        <v>0</v>
      </c>
      <c r="C204" s="337" t="s">
        <v>48</v>
      </c>
      <c r="D204" s="337"/>
      <c r="U204" s="32" t="str">
        <f t="shared" si="109"/>
        <v>ふるさと選手確保・活用事業</v>
      </c>
      <c r="V204" s="32" t="str">
        <f t="shared" si="109"/>
        <v>ふるさと</v>
      </c>
    </row>
    <row r="205" spans="1:22" ht="15" thickBot="1">
      <c r="A205" s="1">
        <f t="shared" ref="A205:B205" si="111">A204</f>
        <v>5</v>
      </c>
      <c r="B205" s="1">
        <f t="shared" si="111"/>
        <v>0</v>
      </c>
      <c r="C205" s="375" t="s">
        <v>50</v>
      </c>
      <c r="D205" s="376"/>
      <c r="E205" s="376"/>
      <c r="F205" s="377">
        <f>F155+1</f>
        <v>5</v>
      </c>
      <c r="G205" s="378"/>
      <c r="U205" s="32" t="str">
        <f t="shared" si="109"/>
        <v>中高成連携合同強化練習会事業</v>
      </c>
      <c r="V205" s="32" t="str">
        <f t="shared" si="109"/>
        <v>中高成連携</v>
      </c>
    </row>
    <row r="206" spans="1:22">
      <c r="A206" s="1">
        <f t="shared" ref="A206:B206" si="112">A205</f>
        <v>5</v>
      </c>
      <c r="B206" s="1">
        <f t="shared" si="112"/>
        <v>0</v>
      </c>
      <c r="C206" s="379" t="s">
        <v>49</v>
      </c>
      <c r="D206" s="290"/>
      <c r="E206" s="290"/>
      <c r="F206" s="380"/>
      <c r="G206" s="380"/>
      <c r="H206" s="380"/>
      <c r="I206" s="380"/>
      <c r="J206" s="380"/>
      <c r="K206" s="380"/>
      <c r="L206" s="380"/>
      <c r="M206" s="290" t="s">
        <v>53</v>
      </c>
      <c r="N206" s="290"/>
      <c r="O206" s="290"/>
      <c r="P206" s="380"/>
      <c r="Q206" s="380"/>
      <c r="R206" s="380"/>
      <c r="S206" s="381"/>
      <c r="T206" s="81" t="str">
        <f>IF(F206="","",VLOOKUP(F206,U203:V206,2,))</f>
        <v/>
      </c>
      <c r="U206" s="18" t="str">
        <f t="shared" si="109"/>
        <v>チームやまぐちチャレンジ強化事業</v>
      </c>
      <c r="V206" s="18" t="str">
        <f t="shared" si="109"/>
        <v>チャレンジ</v>
      </c>
    </row>
    <row r="207" spans="1:22">
      <c r="A207" s="1">
        <f t="shared" ref="A207:B207" si="113">A206</f>
        <v>5</v>
      </c>
      <c r="B207" s="1">
        <f t="shared" si="113"/>
        <v>0</v>
      </c>
      <c r="C207" s="389" t="s">
        <v>179</v>
      </c>
      <c r="D207" s="390"/>
      <c r="E207" s="356"/>
      <c r="F207" s="386"/>
      <c r="G207" s="387"/>
      <c r="H207" s="387"/>
      <c r="I207" s="387"/>
      <c r="J207" s="387"/>
      <c r="K207" s="387"/>
      <c r="L207" s="387"/>
      <c r="M207" s="387"/>
      <c r="N207" s="387"/>
      <c r="O207" s="387"/>
      <c r="P207" s="387"/>
      <c r="Q207" s="387"/>
      <c r="R207" s="387"/>
      <c r="S207" s="388"/>
      <c r="U207" s="55"/>
    </row>
    <row r="208" spans="1:22">
      <c r="A208" s="1">
        <f t="shared" ref="A208:B208" si="114">A207</f>
        <v>5</v>
      </c>
      <c r="B208" s="1">
        <f t="shared" si="114"/>
        <v>0</v>
      </c>
      <c r="C208" s="348" t="s">
        <v>51</v>
      </c>
      <c r="D208" s="291"/>
      <c r="E208" s="291"/>
      <c r="F208" s="382"/>
      <c r="G208" s="383"/>
      <c r="H208" s="383"/>
      <c r="I208" s="20" t="str">
        <f>IF(F208="","～",IF(J208="","","～"))</f>
        <v>～</v>
      </c>
      <c r="J208" s="383"/>
      <c r="K208" s="383"/>
      <c r="L208" s="383"/>
      <c r="M208" s="21" t="s">
        <v>52</v>
      </c>
      <c r="N208" s="384" t="str">
        <f>IF(T208=1,IF(F208="","",IF(J208="","",IF(F208=J208,"日帰り",(J208-F208)&amp;"泊"&amp;(J208-F208+1)&amp;"日"))),"")</f>
        <v/>
      </c>
      <c r="O208" s="384"/>
      <c r="P208" s="384"/>
      <c r="Q208" s="13" t="s">
        <v>68</v>
      </c>
      <c r="R208" s="258"/>
      <c r="S208" s="385"/>
      <c r="T208" s="53">
        <v>1</v>
      </c>
    </row>
    <row r="209" spans="1:24">
      <c r="A209" s="1">
        <f t="shared" ref="A209:B209" si="115">A208</f>
        <v>5</v>
      </c>
      <c r="B209" s="1">
        <f t="shared" si="115"/>
        <v>0</v>
      </c>
      <c r="C209" s="348" t="s">
        <v>54</v>
      </c>
      <c r="D209" s="346" t="s">
        <v>55</v>
      </c>
      <c r="E209" s="346"/>
      <c r="F209" s="349"/>
      <c r="G209" s="349"/>
      <c r="H209" s="349"/>
      <c r="I209" s="349"/>
      <c r="J209" s="349"/>
      <c r="K209" s="349"/>
      <c r="L209" s="349"/>
      <c r="M209" s="349"/>
      <c r="N209" s="349"/>
      <c r="O209" s="349"/>
      <c r="P209" s="349"/>
      <c r="Q209" s="349"/>
      <c r="R209" s="349"/>
      <c r="S209" s="350"/>
      <c r="U209" s="156" t="s">
        <v>53</v>
      </c>
      <c r="V209" s="156"/>
      <c r="W209" s="156"/>
      <c r="X209" s="156"/>
    </row>
    <row r="210" spans="1:24">
      <c r="A210" s="1">
        <f t="shared" ref="A210:B210" si="116">A209</f>
        <v>5</v>
      </c>
      <c r="B210" s="1">
        <f t="shared" si="116"/>
        <v>0</v>
      </c>
      <c r="C210" s="348"/>
      <c r="D210" s="351" t="s">
        <v>7</v>
      </c>
      <c r="E210" s="351"/>
      <c r="F210" s="352"/>
      <c r="G210" s="352"/>
      <c r="H210" s="352"/>
      <c r="I210" s="352"/>
      <c r="J210" s="352"/>
      <c r="K210" s="352"/>
      <c r="L210" s="352"/>
      <c r="M210" s="352"/>
      <c r="N210" s="352"/>
      <c r="O210" s="352"/>
      <c r="P210" s="352"/>
      <c r="Q210" s="352"/>
      <c r="R210" s="352"/>
      <c r="S210" s="353"/>
      <c r="U210" s="78" t="str">
        <f>U203</f>
        <v>有望競技種別強化事業</v>
      </c>
      <c r="V210" s="78" t="str">
        <f>U204</f>
        <v>ふるさと選手確保・活用事業</v>
      </c>
      <c r="W210" s="78" t="str">
        <f>U205</f>
        <v>中高成連携合同強化練習会事業</v>
      </c>
      <c r="X210" s="78" t="str">
        <f>U206</f>
        <v>チームやまぐちチャレンジ強化事業</v>
      </c>
    </row>
    <row r="211" spans="1:24">
      <c r="A211" s="1">
        <f t="shared" ref="A211:B211" si="117">A210</f>
        <v>5</v>
      </c>
      <c r="B211" s="1">
        <f t="shared" si="117"/>
        <v>0</v>
      </c>
      <c r="C211" s="348" t="s">
        <v>56</v>
      </c>
      <c r="D211" s="346" t="s">
        <v>55</v>
      </c>
      <c r="E211" s="346"/>
      <c r="F211" s="349"/>
      <c r="G211" s="349"/>
      <c r="H211" s="349"/>
      <c r="I211" s="349"/>
      <c r="J211" s="349"/>
      <c r="K211" s="349"/>
      <c r="L211" s="349"/>
      <c r="M211" s="349"/>
      <c r="N211" s="349"/>
      <c r="O211" s="349"/>
      <c r="P211" s="349"/>
      <c r="Q211" s="349"/>
      <c r="R211" s="349"/>
      <c r="S211" s="350"/>
      <c r="U211" s="6" t="str">
        <f t="shared" ref="U211:X214" si="118">IF(U161="","",U161)</f>
        <v>①強化活動</v>
      </c>
      <c r="V211" s="6" t="str">
        <f t="shared" si="118"/>
        <v>①交渉</v>
      </c>
      <c r="W211" s="6" t="str">
        <f t="shared" si="118"/>
        <v>①合同練習会</v>
      </c>
      <c r="X211" s="6" t="str">
        <f t="shared" si="118"/>
        <v>①トップ招へい</v>
      </c>
    </row>
    <row r="212" spans="1:24">
      <c r="A212" s="1">
        <f t="shared" ref="A212:B212" si="119">A211</f>
        <v>5</v>
      </c>
      <c r="B212" s="1">
        <f t="shared" si="119"/>
        <v>0</v>
      </c>
      <c r="C212" s="348"/>
      <c r="D212" s="351" t="s">
        <v>7</v>
      </c>
      <c r="E212" s="351"/>
      <c r="F212" s="352"/>
      <c r="G212" s="352"/>
      <c r="H212" s="352"/>
      <c r="I212" s="352"/>
      <c r="J212" s="352"/>
      <c r="K212" s="352"/>
      <c r="L212" s="352"/>
      <c r="M212" s="352"/>
      <c r="N212" s="352"/>
      <c r="O212" s="352"/>
      <c r="P212" s="352"/>
      <c r="Q212" s="352"/>
      <c r="R212" s="352"/>
      <c r="S212" s="353"/>
      <c r="U212" s="8" t="str">
        <f t="shared" si="118"/>
        <v/>
      </c>
      <c r="V212" s="8" t="str">
        <f t="shared" si="118"/>
        <v>②強化活動参加</v>
      </c>
      <c r="W212" s="8" t="str">
        <f t="shared" si="118"/>
        <v>②情報交換会等</v>
      </c>
      <c r="X212" s="8" t="str">
        <f t="shared" si="118"/>
        <v/>
      </c>
    </row>
    <row r="213" spans="1:24">
      <c r="A213" s="1">
        <f t="shared" ref="A213:B213" si="120">A212</f>
        <v>5</v>
      </c>
      <c r="B213" s="1">
        <f t="shared" si="120"/>
        <v>0</v>
      </c>
      <c r="C213" s="354" t="s">
        <v>57</v>
      </c>
      <c r="D213" s="291" t="s">
        <v>58</v>
      </c>
      <c r="E213" s="291"/>
      <c r="F213" s="291" t="s">
        <v>61</v>
      </c>
      <c r="G213" s="355"/>
      <c r="H213" s="339" t="s">
        <v>62</v>
      </c>
      <c r="I213" s="296"/>
      <c r="J213" s="356" t="s">
        <v>63</v>
      </c>
      <c r="K213" s="355"/>
      <c r="L213" s="339" t="s">
        <v>64</v>
      </c>
      <c r="M213" s="296"/>
      <c r="N213" s="356" t="s">
        <v>65</v>
      </c>
      <c r="O213" s="355"/>
      <c r="P213" s="339" t="s">
        <v>66</v>
      </c>
      <c r="Q213" s="291"/>
      <c r="R213" s="356" t="s">
        <v>36</v>
      </c>
      <c r="S213" s="295"/>
      <c r="U213" s="8" t="str">
        <f t="shared" si="118"/>
        <v/>
      </c>
      <c r="V213" s="8" t="str">
        <f t="shared" si="118"/>
        <v/>
      </c>
      <c r="W213" s="8" t="str">
        <f t="shared" si="118"/>
        <v/>
      </c>
      <c r="X213" s="8" t="str">
        <f t="shared" si="118"/>
        <v/>
      </c>
    </row>
    <row r="214" spans="1:24">
      <c r="A214" s="1">
        <f t="shared" ref="A214:B214" si="121">A213</f>
        <v>5</v>
      </c>
      <c r="B214" s="1">
        <f t="shared" si="121"/>
        <v>0</v>
      </c>
      <c r="C214" s="348"/>
      <c r="D214" s="346" t="s">
        <v>59</v>
      </c>
      <c r="E214" s="346"/>
      <c r="F214" s="22">
        <f>VLOOKUP("成男ﾊﾟﾜｰｱｯﾌﾟ",指導者!$J$133:$AN$156,$F205+1,)</f>
        <v>0</v>
      </c>
      <c r="G214" s="23" t="s">
        <v>67</v>
      </c>
      <c r="H214" s="24">
        <f>VLOOKUP("成女ﾊﾟﾜｰｱｯﾌﾟ",指導者!$J$133:$AN$156,$F205+1,)</f>
        <v>0</v>
      </c>
      <c r="I214" s="25" t="s">
        <v>67</v>
      </c>
      <c r="J214" s="24">
        <f>VLOOKUP("少男ﾊﾟﾜｰｱｯﾌﾟ",指導者!$J$133:$AN$156,$F205+1,)</f>
        <v>0</v>
      </c>
      <c r="K214" s="23" t="s">
        <v>67</v>
      </c>
      <c r="L214" s="24">
        <f>VLOOKUP("少女ﾊﾟﾜｰｱｯﾌﾟ",指導者!$J$133:$AN$156,$F205+1,)</f>
        <v>0</v>
      </c>
      <c r="M214" s="25" t="s">
        <v>67</v>
      </c>
      <c r="N214" s="24">
        <f>VLOOKUP("Jr男ﾊﾟﾜｰｱｯﾌﾟ",指導者!$J$133:$AN$156,$F205+1,)</f>
        <v>0</v>
      </c>
      <c r="O214" s="23" t="s">
        <v>67</v>
      </c>
      <c r="P214" s="24">
        <f>VLOOKUP("Jr女ﾊﾟﾜｰｱｯﾌﾟ",指導者!$J$133:$AN$156,$F205+1,)</f>
        <v>0</v>
      </c>
      <c r="Q214" s="26" t="s">
        <v>67</v>
      </c>
      <c r="R214" s="23">
        <f>SUM(F214:Q214)</f>
        <v>0</v>
      </c>
      <c r="S214" s="33" t="s">
        <v>67</v>
      </c>
      <c r="U214" s="10" t="str">
        <f t="shared" si="118"/>
        <v/>
      </c>
      <c r="V214" s="10" t="str">
        <f t="shared" si="118"/>
        <v/>
      </c>
      <c r="W214" s="10" t="str">
        <f t="shared" si="118"/>
        <v/>
      </c>
      <c r="X214" s="10" t="str">
        <f t="shared" si="118"/>
        <v/>
      </c>
    </row>
    <row r="215" spans="1:24">
      <c r="A215" s="1">
        <f t="shared" ref="A215:B215" si="122">A214</f>
        <v>5</v>
      </c>
      <c r="B215" s="1">
        <f t="shared" si="122"/>
        <v>0</v>
      </c>
      <c r="C215" s="348"/>
      <c r="D215" s="351" t="s">
        <v>60</v>
      </c>
      <c r="E215" s="351"/>
      <c r="F215" s="27">
        <f>VLOOKUP("成男ﾊﾟﾜｰｱｯﾌﾟ",選手!$J$333:$AN$350,$F205+1,)</f>
        <v>0</v>
      </c>
      <c r="G215" s="28" t="s">
        <v>67</v>
      </c>
      <c r="H215" s="29">
        <f>VLOOKUP("成女ﾊﾟﾜｰｱｯﾌﾟ",選手!$J$333:$AN$350,$F205+1,)</f>
        <v>0</v>
      </c>
      <c r="I215" s="30" t="s">
        <v>67</v>
      </c>
      <c r="J215" s="29">
        <f>VLOOKUP("少男ﾊﾟﾜｰｱｯﾌﾟ",選手!$J$333:$AN$350,$F205+1,)</f>
        <v>0</v>
      </c>
      <c r="K215" s="28" t="s">
        <v>67</v>
      </c>
      <c r="L215" s="29">
        <f>VLOOKUP("少女ﾊﾟﾜｰｱｯﾌﾟ",選手!$J$333:$AN$350,$F205+1,)</f>
        <v>0</v>
      </c>
      <c r="M215" s="30" t="s">
        <v>67</v>
      </c>
      <c r="N215" s="29">
        <f>VLOOKUP("Jr男ﾊﾟﾜｰｱｯﾌﾟ",選手!$J$333:$AN$350,$F205+1,)</f>
        <v>0</v>
      </c>
      <c r="O215" s="28" t="s">
        <v>67</v>
      </c>
      <c r="P215" s="29">
        <f>VLOOKUP("Jr女ﾊﾟﾜｰｱｯﾌﾟ",選手!$J$333:$AN$350,$F205+1,)</f>
        <v>0</v>
      </c>
      <c r="Q215" s="31" t="s">
        <v>67</v>
      </c>
      <c r="R215" s="28">
        <f>SUM(F215:Q215)</f>
        <v>0</v>
      </c>
      <c r="S215" s="34" t="s">
        <v>67</v>
      </c>
    </row>
    <row r="216" spans="1:24">
      <c r="A216" s="1">
        <f t="shared" ref="A216:B216" si="123">A215</f>
        <v>5</v>
      </c>
      <c r="B216" s="1">
        <f t="shared" si="123"/>
        <v>0</v>
      </c>
      <c r="C216" s="366" t="s">
        <v>69</v>
      </c>
      <c r="D216" s="367"/>
      <c r="E216" s="368"/>
      <c r="F216" s="357"/>
      <c r="G216" s="358"/>
      <c r="H216" s="358"/>
      <c r="I216" s="358"/>
      <c r="J216" s="358"/>
      <c r="K216" s="358"/>
      <c r="L216" s="358"/>
      <c r="M216" s="358"/>
      <c r="N216" s="358"/>
      <c r="O216" s="358"/>
      <c r="P216" s="358"/>
      <c r="Q216" s="358"/>
      <c r="R216" s="358"/>
      <c r="S216" s="359"/>
    </row>
    <row r="217" spans="1:24">
      <c r="A217" s="1">
        <f t="shared" ref="A217:B217" si="124">A216</f>
        <v>5</v>
      </c>
      <c r="B217" s="1">
        <f t="shared" si="124"/>
        <v>0</v>
      </c>
      <c r="C217" s="369"/>
      <c r="D217" s="370"/>
      <c r="E217" s="371"/>
      <c r="F217" s="360"/>
      <c r="G217" s="361"/>
      <c r="H217" s="361"/>
      <c r="I217" s="361"/>
      <c r="J217" s="361"/>
      <c r="K217" s="361"/>
      <c r="L217" s="361"/>
      <c r="M217" s="361"/>
      <c r="N217" s="361"/>
      <c r="O217" s="361"/>
      <c r="P217" s="361"/>
      <c r="Q217" s="361"/>
      <c r="R217" s="361"/>
      <c r="S217" s="362"/>
    </row>
    <row r="218" spans="1:24">
      <c r="A218" s="1">
        <f t="shared" ref="A218:B218" si="125">A217</f>
        <v>5</v>
      </c>
      <c r="B218" s="1">
        <f t="shared" si="125"/>
        <v>0</v>
      </c>
      <c r="C218" s="369"/>
      <c r="D218" s="370"/>
      <c r="E218" s="371"/>
      <c r="F218" s="360"/>
      <c r="G218" s="361"/>
      <c r="H218" s="361"/>
      <c r="I218" s="361"/>
      <c r="J218" s="361"/>
      <c r="K218" s="361"/>
      <c r="L218" s="361"/>
      <c r="M218" s="361"/>
      <c r="N218" s="361"/>
      <c r="O218" s="361"/>
      <c r="P218" s="361"/>
      <c r="Q218" s="361"/>
      <c r="R218" s="361"/>
      <c r="S218" s="362"/>
    </row>
    <row r="219" spans="1:24">
      <c r="A219" s="1">
        <f t="shared" ref="A219:B219" si="126">A218</f>
        <v>5</v>
      </c>
      <c r="B219" s="1">
        <f t="shared" si="126"/>
        <v>0</v>
      </c>
      <c r="C219" s="369"/>
      <c r="D219" s="370"/>
      <c r="E219" s="371"/>
      <c r="F219" s="360"/>
      <c r="G219" s="361"/>
      <c r="H219" s="361"/>
      <c r="I219" s="361"/>
      <c r="J219" s="361"/>
      <c r="K219" s="361"/>
      <c r="L219" s="361"/>
      <c r="M219" s="361"/>
      <c r="N219" s="361"/>
      <c r="O219" s="361"/>
      <c r="P219" s="361"/>
      <c r="Q219" s="361"/>
      <c r="R219" s="361"/>
      <c r="S219" s="362"/>
    </row>
    <row r="220" spans="1:24">
      <c r="A220" s="1">
        <f t="shared" ref="A220:B220" si="127">A219</f>
        <v>5</v>
      </c>
      <c r="B220" s="1">
        <f t="shared" si="127"/>
        <v>0</v>
      </c>
      <c r="C220" s="369"/>
      <c r="D220" s="370"/>
      <c r="E220" s="371"/>
      <c r="F220" s="360"/>
      <c r="G220" s="361"/>
      <c r="H220" s="361"/>
      <c r="I220" s="361"/>
      <c r="J220" s="361"/>
      <c r="K220" s="361"/>
      <c r="L220" s="361"/>
      <c r="M220" s="361"/>
      <c r="N220" s="361"/>
      <c r="O220" s="361"/>
      <c r="P220" s="361"/>
      <c r="Q220" s="361"/>
      <c r="R220" s="361"/>
      <c r="S220" s="362"/>
    </row>
    <row r="221" spans="1:24">
      <c r="A221" s="1">
        <f t="shared" ref="A221:B221" si="128">A220</f>
        <v>5</v>
      </c>
      <c r="B221" s="1">
        <f t="shared" si="128"/>
        <v>0</v>
      </c>
      <c r="C221" s="369"/>
      <c r="D221" s="370"/>
      <c r="E221" s="371"/>
      <c r="F221" s="360"/>
      <c r="G221" s="361"/>
      <c r="H221" s="361"/>
      <c r="I221" s="361"/>
      <c r="J221" s="361"/>
      <c r="K221" s="361"/>
      <c r="L221" s="361"/>
      <c r="M221" s="361"/>
      <c r="N221" s="361"/>
      <c r="O221" s="361"/>
      <c r="P221" s="361"/>
      <c r="Q221" s="361"/>
      <c r="R221" s="361"/>
      <c r="S221" s="362"/>
    </row>
    <row r="222" spans="1:24" ht="15" thickBot="1">
      <c r="A222" s="1">
        <f t="shared" ref="A222:B222" si="129">A221</f>
        <v>5</v>
      </c>
      <c r="B222" s="1">
        <f t="shared" si="129"/>
        <v>0</v>
      </c>
      <c r="C222" s="372"/>
      <c r="D222" s="373"/>
      <c r="E222" s="374"/>
      <c r="F222" s="363"/>
      <c r="G222" s="364"/>
      <c r="H222" s="364"/>
      <c r="I222" s="364"/>
      <c r="J222" s="364"/>
      <c r="K222" s="364"/>
      <c r="L222" s="364"/>
      <c r="M222" s="364"/>
      <c r="N222" s="364"/>
      <c r="O222" s="364"/>
      <c r="P222" s="364"/>
      <c r="Q222" s="364"/>
      <c r="R222" s="364"/>
      <c r="S222" s="365"/>
    </row>
    <row r="223" spans="1:24">
      <c r="A223" s="1">
        <f t="shared" ref="A223:B223" si="130">A222</f>
        <v>5</v>
      </c>
      <c r="B223" s="1">
        <f t="shared" si="130"/>
        <v>0</v>
      </c>
    </row>
    <row r="224" spans="1:24" ht="15" thickBot="1">
      <c r="A224" s="1">
        <f t="shared" ref="A224:B224" si="131">A223</f>
        <v>5</v>
      </c>
      <c r="B224" s="1">
        <f t="shared" si="131"/>
        <v>0</v>
      </c>
      <c r="C224" s="337" t="s">
        <v>70</v>
      </c>
      <c r="D224" s="337"/>
      <c r="Q224" s="338" t="s">
        <v>71</v>
      </c>
      <c r="R224" s="338"/>
      <c r="S224" s="338"/>
    </row>
    <row r="225" spans="1:21">
      <c r="A225" s="1">
        <f t="shared" ref="A225:B225" si="132">A224</f>
        <v>5</v>
      </c>
      <c r="B225" s="1">
        <f t="shared" si="132"/>
        <v>0</v>
      </c>
      <c r="C225" s="287" t="s">
        <v>72</v>
      </c>
      <c r="D225" s="290" t="s">
        <v>73</v>
      </c>
      <c r="E225" s="290"/>
      <c r="F225" s="290"/>
      <c r="G225" s="290"/>
      <c r="H225" s="290" t="s">
        <v>79</v>
      </c>
      <c r="I225" s="290"/>
      <c r="J225" s="290" t="s">
        <v>13</v>
      </c>
      <c r="K225" s="290"/>
      <c r="L225" s="290"/>
      <c r="M225" s="290"/>
      <c r="N225" s="290"/>
      <c r="O225" s="290"/>
      <c r="P225" s="290"/>
      <c r="Q225" s="290"/>
      <c r="R225" s="290"/>
      <c r="S225" s="294"/>
    </row>
    <row r="226" spans="1:21">
      <c r="A226" s="1">
        <f t="shared" ref="A226:B226" si="133">A225</f>
        <v>5</v>
      </c>
      <c r="B226" s="1">
        <f t="shared" si="133"/>
        <v>0</v>
      </c>
      <c r="C226" s="288"/>
      <c r="D226" s="346" t="s">
        <v>74</v>
      </c>
      <c r="E226" s="346"/>
      <c r="F226" s="346"/>
      <c r="G226" s="346"/>
      <c r="H226" s="347">
        <f>J251</f>
        <v>0</v>
      </c>
      <c r="I226" s="347"/>
      <c r="J226" s="152"/>
      <c r="K226" s="152"/>
      <c r="L226" s="152"/>
      <c r="M226" s="152"/>
      <c r="N226" s="152"/>
      <c r="O226" s="152"/>
      <c r="P226" s="152"/>
      <c r="Q226" s="152"/>
      <c r="R226" s="152"/>
      <c r="S226" s="305"/>
    </row>
    <row r="227" spans="1:21">
      <c r="A227" s="1">
        <f t="shared" ref="A227:B227" si="134">A226</f>
        <v>5</v>
      </c>
      <c r="B227" s="1">
        <f t="shared" si="134"/>
        <v>0</v>
      </c>
      <c r="C227" s="288"/>
      <c r="D227" s="340" t="s">
        <v>75</v>
      </c>
      <c r="E227" s="340"/>
      <c r="F227" s="340"/>
      <c r="G227" s="340"/>
      <c r="H227" s="330"/>
      <c r="I227" s="330"/>
      <c r="J227" s="335"/>
      <c r="K227" s="335"/>
      <c r="L227" s="335"/>
      <c r="M227" s="335"/>
      <c r="N227" s="335"/>
      <c r="O227" s="335"/>
      <c r="P227" s="335"/>
      <c r="Q227" s="335"/>
      <c r="R227" s="335"/>
      <c r="S227" s="336"/>
    </row>
    <row r="228" spans="1:21">
      <c r="A228" s="1">
        <f t="shared" ref="A228:B228" si="135">A227</f>
        <v>5</v>
      </c>
      <c r="B228" s="1">
        <f t="shared" si="135"/>
        <v>0</v>
      </c>
      <c r="C228" s="288"/>
      <c r="D228" s="340" t="s">
        <v>76</v>
      </c>
      <c r="E228" s="340"/>
      <c r="F228" s="340"/>
      <c r="G228" s="340"/>
      <c r="H228" s="330"/>
      <c r="I228" s="330"/>
      <c r="J228" s="335"/>
      <c r="K228" s="335"/>
      <c r="L228" s="335"/>
      <c r="M228" s="335"/>
      <c r="N228" s="335"/>
      <c r="O228" s="335"/>
      <c r="P228" s="335"/>
      <c r="Q228" s="335"/>
      <c r="R228" s="335"/>
      <c r="S228" s="336"/>
    </row>
    <row r="229" spans="1:21" ht="15" thickBot="1">
      <c r="A229" s="1">
        <f t="shared" ref="A229:B229" si="136">A228</f>
        <v>5</v>
      </c>
      <c r="B229" s="1">
        <f t="shared" si="136"/>
        <v>0</v>
      </c>
      <c r="C229" s="288"/>
      <c r="D229" s="341" t="s">
        <v>77</v>
      </c>
      <c r="E229" s="341"/>
      <c r="F229" s="341"/>
      <c r="G229" s="341"/>
      <c r="H229" s="342">
        <f>H251-SUM(H226:I228)</f>
        <v>0</v>
      </c>
      <c r="I229" s="342"/>
      <c r="J229" s="343"/>
      <c r="K229" s="343"/>
      <c r="L229" s="343"/>
      <c r="M229" s="343"/>
      <c r="N229" s="343"/>
      <c r="O229" s="343"/>
      <c r="P229" s="343"/>
      <c r="Q229" s="343"/>
      <c r="R229" s="343"/>
      <c r="S229" s="344"/>
    </row>
    <row r="230" spans="1:21" ht="15.6" thickTop="1" thickBot="1">
      <c r="A230" s="1">
        <f t="shared" ref="A230:B230" si="137">A229</f>
        <v>5</v>
      </c>
      <c r="B230" s="1">
        <f t="shared" si="137"/>
        <v>0</v>
      </c>
      <c r="C230" s="289"/>
      <c r="D230" s="345" t="s">
        <v>78</v>
      </c>
      <c r="E230" s="345"/>
      <c r="F230" s="345"/>
      <c r="G230" s="345"/>
      <c r="H230" s="281">
        <f>SUM(H226:I229)</f>
        <v>0</v>
      </c>
      <c r="I230" s="281"/>
      <c r="J230" s="285"/>
      <c r="K230" s="285"/>
      <c r="L230" s="285"/>
      <c r="M230" s="285"/>
      <c r="N230" s="285"/>
      <c r="O230" s="285"/>
      <c r="P230" s="285"/>
      <c r="Q230" s="285"/>
      <c r="R230" s="285"/>
      <c r="S230" s="286"/>
    </row>
    <row r="231" spans="1:21">
      <c r="A231" s="1">
        <f t="shared" ref="A231:B231" si="138">A230</f>
        <v>5</v>
      </c>
      <c r="B231" s="1">
        <f t="shared" si="138"/>
        <v>0</v>
      </c>
      <c r="C231" s="287" t="s">
        <v>218</v>
      </c>
      <c r="D231" s="290" t="s">
        <v>73</v>
      </c>
      <c r="E231" s="290"/>
      <c r="F231" s="290" t="s">
        <v>83</v>
      </c>
      <c r="G231" s="290"/>
      <c r="H231" s="290" t="s">
        <v>79</v>
      </c>
      <c r="I231" s="292"/>
      <c r="J231" s="293"/>
      <c r="K231" s="290"/>
      <c r="L231" s="290"/>
      <c r="M231" s="290"/>
      <c r="N231" s="290" t="s">
        <v>82</v>
      </c>
      <c r="O231" s="290"/>
      <c r="P231" s="290"/>
      <c r="Q231" s="290"/>
      <c r="R231" s="290"/>
      <c r="S231" s="294"/>
    </row>
    <row r="232" spans="1:21">
      <c r="A232" s="1">
        <f t="shared" ref="A232:B232" si="139">A231</f>
        <v>5</v>
      </c>
      <c r="B232" s="1">
        <f t="shared" si="139"/>
        <v>0</v>
      </c>
      <c r="C232" s="288"/>
      <c r="D232" s="291"/>
      <c r="E232" s="291"/>
      <c r="F232" s="291"/>
      <c r="G232" s="291"/>
      <c r="H232" s="291"/>
      <c r="I232" s="291"/>
      <c r="J232" s="296" t="s">
        <v>80</v>
      </c>
      <c r="K232" s="297"/>
      <c r="L232" s="297" t="s">
        <v>81</v>
      </c>
      <c r="M232" s="339"/>
      <c r="N232" s="291"/>
      <c r="O232" s="291"/>
      <c r="P232" s="291"/>
      <c r="Q232" s="291"/>
      <c r="R232" s="291"/>
      <c r="S232" s="295"/>
    </row>
    <row r="233" spans="1:21">
      <c r="A233" s="1">
        <f t="shared" ref="A233:B233" si="140">A232</f>
        <v>5</v>
      </c>
      <c r="B233" s="1">
        <f t="shared" si="140"/>
        <v>0</v>
      </c>
      <c r="C233" s="288"/>
      <c r="D233" s="298" t="s">
        <v>88</v>
      </c>
      <c r="E233" s="298"/>
      <c r="F233" s="298" t="s">
        <v>88</v>
      </c>
      <c r="G233" s="298"/>
      <c r="H233" s="323"/>
      <c r="I233" s="323"/>
      <c r="J233" s="324"/>
      <c r="K233" s="325"/>
      <c r="L233" s="326">
        <f>H233-J233</f>
        <v>0</v>
      </c>
      <c r="M233" s="327"/>
      <c r="N233" s="167"/>
      <c r="O233" s="167"/>
      <c r="P233" s="167"/>
      <c r="Q233" s="167"/>
      <c r="R233" s="167"/>
      <c r="S233" s="328"/>
      <c r="T233" s="54" t="e">
        <f>HLOOKUP(F206,リスト!$N$7:$AC$25,2,)</f>
        <v>#N/A</v>
      </c>
      <c r="U233" s="52" t="e">
        <f t="shared" ref="U233:U250" si="141">IF(T233="対象外",IF(J233&gt;0,"補助対象外経費です!!",""),"")</f>
        <v>#N/A</v>
      </c>
    </row>
    <row r="234" spans="1:21">
      <c r="A234" s="1">
        <f t="shared" ref="A234:B234" si="142">A233</f>
        <v>5</v>
      </c>
      <c r="B234" s="1">
        <f t="shared" si="142"/>
        <v>0</v>
      </c>
      <c r="C234" s="288"/>
      <c r="D234" s="298" t="s">
        <v>99</v>
      </c>
      <c r="E234" s="298"/>
      <c r="F234" s="299" t="s">
        <v>84</v>
      </c>
      <c r="G234" s="299"/>
      <c r="H234" s="300"/>
      <c r="I234" s="300"/>
      <c r="J234" s="301"/>
      <c r="K234" s="302"/>
      <c r="L234" s="303">
        <f t="shared" ref="L234:L250" si="143">H234-J234</f>
        <v>0</v>
      </c>
      <c r="M234" s="304"/>
      <c r="N234" s="152"/>
      <c r="O234" s="152"/>
      <c r="P234" s="152"/>
      <c r="Q234" s="152"/>
      <c r="R234" s="152"/>
      <c r="S234" s="305"/>
      <c r="T234" s="54" t="e">
        <f>HLOOKUP(F206,リスト!$N$7:$AC$25,3,)</f>
        <v>#N/A</v>
      </c>
      <c r="U234" s="52" t="e">
        <f t="shared" si="141"/>
        <v>#N/A</v>
      </c>
    </row>
    <row r="235" spans="1:21">
      <c r="A235" s="1">
        <f t="shared" ref="A235:B235" si="144">A234</f>
        <v>5</v>
      </c>
      <c r="B235" s="1">
        <f t="shared" si="144"/>
        <v>0</v>
      </c>
      <c r="C235" s="288"/>
      <c r="D235" s="298"/>
      <c r="E235" s="298"/>
      <c r="F235" s="329" t="s">
        <v>85</v>
      </c>
      <c r="G235" s="329"/>
      <c r="H235" s="330"/>
      <c r="I235" s="330"/>
      <c r="J235" s="331"/>
      <c r="K235" s="332"/>
      <c r="L235" s="333">
        <f t="shared" si="143"/>
        <v>0</v>
      </c>
      <c r="M235" s="334"/>
      <c r="N235" s="335"/>
      <c r="O235" s="335"/>
      <c r="P235" s="335"/>
      <c r="Q235" s="335"/>
      <c r="R235" s="335"/>
      <c r="S235" s="336"/>
      <c r="T235" s="54" t="e">
        <f>HLOOKUP(F206,リスト!$N$7:$AC$25,4,)</f>
        <v>#N/A</v>
      </c>
      <c r="U235" s="52" t="e">
        <f t="shared" si="141"/>
        <v>#N/A</v>
      </c>
    </row>
    <row r="236" spans="1:21">
      <c r="A236" s="1">
        <f t="shared" ref="A236:B236" si="145">A235</f>
        <v>5</v>
      </c>
      <c r="B236" s="1">
        <f t="shared" si="145"/>
        <v>0</v>
      </c>
      <c r="C236" s="288"/>
      <c r="D236" s="298"/>
      <c r="E236" s="298"/>
      <c r="F236" s="306" t="s">
        <v>86</v>
      </c>
      <c r="G236" s="306"/>
      <c r="H236" s="307"/>
      <c r="I236" s="307"/>
      <c r="J236" s="308"/>
      <c r="K236" s="309"/>
      <c r="L236" s="310">
        <f t="shared" si="143"/>
        <v>0</v>
      </c>
      <c r="M236" s="311"/>
      <c r="N236" s="153"/>
      <c r="O236" s="153"/>
      <c r="P236" s="153"/>
      <c r="Q236" s="153"/>
      <c r="R236" s="153"/>
      <c r="S236" s="312"/>
      <c r="T236" s="54" t="e">
        <f>HLOOKUP(F206,リスト!$N$7:$AC$25,5,)</f>
        <v>#N/A</v>
      </c>
      <c r="U236" s="52" t="e">
        <f t="shared" si="141"/>
        <v>#N/A</v>
      </c>
    </row>
    <row r="237" spans="1:21">
      <c r="A237" s="1">
        <f t="shared" ref="A237:B237" si="146">A236</f>
        <v>5</v>
      </c>
      <c r="B237" s="1">
        <f t="shared" si="146"/>
        <v>0</v>
      </c>
      <c r="C237" s="288"/>
      <c r="D237" s="298" t="s">
        <v>100</v>
      </c>
      <c r="E237" s="298"/>
      <c r="F237" s="299" t="s">
        <v>87</v>
      </c>
      <c r="G237" s="299"/>
      <c r="H237" s="300"/>
      <c r="I237" s="300"/>
      <c r="J237" s="301"/>
      <c r="K237" s="302"/>
      <c r="L237" s="303">
        <f t="shared" si="143"/>
        <v>0</v>
      </c>
      <c r="M237" s="304"/>
      <c r="N237" s="152"/>
      <c r="O237" s="152"/>
      <c r="P237" s="152"/>
      <c r="Q237" s="152"/>
      <c r="R237" s="152"/>
      <c r="S237" s="305"/>
      <c r="T237" s="54" t="e">
        <f>HLOOKUP(F206,リスト!$N$7:$AC$25,6,)</f>
        <v>#N/A</v>
      </c>
      <c r="U237" s="52" t="e">
        <f t="shared" si="141"/>
        <v>#N/A</v>
      </c>
    </row>
    <row r="238" spans="1:21">
      <c r="A238" s="1">
        <f t="shared" ref="A238:B238" si="147">A237</f>
        <v>5</v>
      </c>
      <c r="B238" s="1">
        <f t="shared" si="147"/>
        <v>0</v>
      </c>
      <c r="C238" s="288"/>
      <c r="D238" s="298"/>
      <c r="E238" s="298"/>
      <c r="F238" s="329" t="s">
        <v>89</v>
      </c>
      <c r="G238" s="329"/>
      <c r="H238" s="330"/>
      <c r="I238" s="330"/>
      <c r="J238" s="331"/>
      <c r="K238" s="332"/>
      <c r="L238" s="333">
        <f t="shared" si="143"/>
        <v>0</v>
      </c>
      <c r="M238" s="334"/>
      <c r="N238" s="335"/>
      <c r="O238" s="335"/>
      <c r="P238" s="335"/>
      <c r="Q238" s="335"/>
      <c r="R238" s="335"/>
      <c r="S238" s="336"/>
      <c r="T238" s="54" t="e">
        <f>HLOOKUP(F206,リスト!$N$7:$AC$25,7,)</f>
        <v>#N/A</v>
      </c>
      <c r="U238" s="52" t="e">
        <f t="shared" si="141"/>
        <v>#N/A</v>
      </c>
    </row>
    <row r="239" spans="1:21">
      <c r="A239" s="1">
        <f t="shared" ref="A239:B239" si="148">A238</f>
        <v>5</v>
      </c>
      <c r="B239" s="1">
        <f t="shared" si="148"/>
        <v>0</v>
      </c>
      <c r="C239" s="288"/>
      <c r="D239" s="298"/>
      <c r="E239" s="298"/>
      <c r="F239" s="329" t="s">
        <v>214</v>
      </c>
      <c r="G239" s="329"/>
      <c r="H239" s="330"/>
      <c r="I239" s="330"/>
      <c r="J239" s="331"/>
      <c r="K239" s="332"/>
      <c r="L239" s="333">
        <f t="shared" si="143"/>
        <v>0</v>
      </c>
      <c r="M239" s="334"/>
      <c r="N239" s="335"/>
      <c r="O239" s="335"/>
      <c r="P239" s="335"/>
      <c r="Q239" s="335"/>
      <c r="R239" s="335"/>
      <c r="S239" s="336"/>
      <c r="T239" s="54" t="e">
        <f>HLOOKUP(F206,リスト!$N$7:$AC$25,8,)</f>
        <v>#N/A</v>
      </c>
      <c r="U239" s="52" t="e">
        <f t="shared" si="141"/>
        <v>#N/A</v>
      </c>
    </row>
    <row r="240" spans="1:21">
      <c r="A240" s="1">
        <f t="shared" ref="A240:B240" si="149">A239</f>
        <v>5</v>
      </c>
      <c r="B240" s="1">
        <f t="shared" si="149"/>
        <v>0</v>
      </c>
      <c r="C240" s="288"/>
      <c r="D240" s="298"/>
      <c r="E240" s="298"/>
      <c r="F240" s="306" t="s">
        <v>90</v>
      </c>
      <c r="G240" s="306"/>
      <c r="H240" s="307"/>
      <c r="I240" s="307"/>
      <c r="J240" s="308"/>
      <c r="K240" s="309"/>
      <c r="L240" s="310">
        <f t="shared" si="143"/>
        <v>0</v>
      </c>
      <c r="M240" s="311"/>
      <c r="N240" s="153"/>
      <c r="O240" s="153"/>
      <c r="P240" s="153"/>
      <c r="Q240" s="153"/>
      <c r="R240" s="153"/>
      <c r="S240" s="312"/>
      <c r="T240" s="54" t="e">
        <f>HLOOKUP(F206,リスト!$N$7:$AC$25,9,)</f>
        <v>#N/A</v>
      </c>
      <c r="U240" s="52" t="e">
        <f t="shared" si="141"/>
        <v>#N/A</v>
      </c>
    </row>
    <row r="241" spans="1:22">
      <c r="A241" s="1">
        <f t="shared" ref="A241:B241" si="150">A240</f>
        <v>5</v>
      </c>
      <c r="B241" s="1">
        <f t="shared" si="150"/>
        <v>0</v>
      </c>
      <c r="C241" s="288"/>
      <c r="D241" s="298" t="s">
        <v>101</v>
      </c>
      <c r="E241" s="298"/>
      <c r="F241" s="299" t="s">
        <v>91</v>
      </c>
      <c r="G241" s="299"/>
      <c r="H241" s="300"/>
      <c r="I241" s="300"/>
      <c r="J241" s="301"/>
      <c r="K241" s="302"/>
      <c r="L241" s="303">
        <f t="shared" si="143"/>
        <v>0</v>
      </c>
      <c r="M241" s="304"/>
      <c r="N241" s="152"/>
      <c r="O241" s="152"/>
      <c r="P241" s="152"/>
      <c r="Q241" s="152"/>
      <c r="R241" s="152"/>
      <c r="S241" s="305"/>
      <c r="T241" s="54" t="e">
        <f>HLOOKUP(F206,リスト!$N$7:$AC$25,10,)</f>
        <v>#N/A</v>
      </c>
      <c r="U241" s="52" t="e">
        <f t="shared" si="141"/>
        <v>#N/A</v>
      </c>
    </row>
    <row r="242" spans="1:22">
      <c r="A242" s="1">
        <f t="shared" ref="A242:B242" si="151">A241</f>
        <v>5</v>
      </c>
      <c r="B242" s="1">
        <f t="shared" si="151"/>
        <v>0</v>
      </c>
      <c r="C242" s="288"/>
      <c r="D242" s="298"/>
      <c r="E242" s="298"/>
      <c r="F242" s="329" t="s">
        <v>92</v>
      </c>
      <c r="G242" s="329"/>
      <c r="H242" s="330"/>
      <c r="I242" s="330"/>
      <c r="J242" s="331"/>
      <c r="K242" s="332"/>
      <c r="L242" s="333">
        <f t="shared" si="143"/>
        <v>0</v>
      </c>
      <c r="M242" s="334"/>
      <c r="N242" s="335"/>
      <c r="O242" s="335"/>
      <c r="P242" s="335"/>
      <c r="Q242" s="335"/>
      <c r="R242" s="335"/>
      <c r="S242" s="336"/>
      <c r="T242" s="54" t="e">
        <f>HLOOKUP(F206,リスト!$N$7:$AC$25,11,)</f>
        <v>#N/A</v>
      </c>
      <c r="U242" s="52" t="e">
        <f t="shared" si="141"/>
        <v>#N/A</v>
      </c>
    </row>
    <row r="243" spans="1:22">
      <c r="A243" s="1">
        <f t="shared" ref="A243:B243" si="152">A242</f>
        <v>5</v>
      </c>
      <c r="B243" s="1">
        <f t="shared" si="152"/>
        <v>0</v>
      </c>
      <c r="C243" s="288"/>
      <c r="D243" s="298"/>
      <c r="E243" s="298"/>
      <c r="F243" s="306" t="s">
        <v>93</v>
      </c>
      <c r="G243" s="306"/>
      <c r="H243" s="307"/>
      <c r="I243" s="307"/>
      <c r="J243" s="308"/>
      <c r="K243" s="309"/>
      <c r="L243" s="310">
        <f t="shared" si="143"/>
        <v>0</v>
      </c>
      <c r="M243" s="311"/>
      <c r="N243" s="153"/>
      <c r="O243" s="153"/>
      <c r="P243" s="153"/>
      <c r="Q243" s="153"/>
      <c r="R243" s="153"/>
      <c r="S243" s="312"/>
      <c r="T243" s="54" t="e">
        <f>HLOOKUP(F206,リスト!$N$7:$AC$25,12,)</f>
        <v>#N/A</v>
      </c>
      <c r="U243" s="52" t="e">
        <f t="shared" si="141"/>
        <v>#N/A</v>
      </c>
    </row>
    <row r="244" spans="1:22">
      <c r="A244" s="1">
        <f t="shared" ref="A244:B244" si="153">A243</f>
        <v>5</v>
      </c>
      <c r="B244" s="1">
        <f t="shared" si="153"/>
        <v>0</v>
      </c>
      <c r="C244" s="288"/>
      <c r="D244" s="298" t="s">
        <v>102</v>
      </c>
      <c r="E244" s="298"/>
      <c r="F244" s="298" t="s">
        <v>102</v>
      </c>
      <c r="G244" s="298"/>
      <c r="H244" s="323"/>
      <c r="I244" s="323"/>
      <c r="J244" s="324"/>
      <c r="K244" s="325"/>
      <c r="L244" s="326">
        <f t="shared" si="143"/>
        <v>0</v>
      </c>
      <c r="M244" s="327"/>
      <c r="N244" s="167"/>
      <c r="O244" s="167"/>
      <c r="P244" s="167"/>
      <c r="Q244" s="167"/>
      <c r="R244" s="167"/>
      <c r="S244" s="328"/>
      <c r="T244" s="54" t="e">
        <f>HLOOKUP(F206,リスト!$N$7:$AC$25,13,)</f>
        <v>#N/A</v>
      </c>
      <c r="U244" s="52" t="e">
        <f t="shared" si="141"/>
        <v>#N/A</v>
      </c>
    </row>
    <row r="245" spans="1:22">
      <c r="A245" s="1">
        <f t="shared" ref="A245:B245" si="154">A244</f>
        <v>5</v>
      </c>
      <c r="B245" s="1">
        <f t="shared" si="154"/>
        <v>0</v>
      </c>
      <c r="C245" s="288"/>
      <c r="D245" s="321" t="s">
        <v>105</v>
      </c>
      <c r="E245" s="298"/>
      <c r="F245" s="299" t="s">
        <v>94</v>
      </c>
      <c r="G245" s="299"/>
      <c r="H245" s="300"/>
      <c r="I245" s="300"/>
      <c r="J245" s="301"/>
      <c r="K245" s="302"/>
      <c r="L245" s="303">
        <f t="shared" si="143"/>
        <v>0</v>
      </c>
      <c r="M245" s="304"/>
      <c r="N245" s="152"/>
      <c r="O245" s="152"/>
      <c r="P245" s="152"/>
      <c r="Q245" s="152"/>
      <c r="R245" s="152"/>
      <c r="S245" s="305"/>
      <c r="T245" s="54" t="e">
        <f>HLOOKUP(F206,リスト!$N$7:$AC$25,14,)</f>
        <v>#N/A</v>
      </c>
      <c r="U245" s="52" t="e">
        <f t="shared" si="141"/>
        <v>#N/A</v>
      </c>
    </row>
    <row r="246" spans="1:22">
      <c r="A246" s="1">
        <f t="shared" ref="A246:B246" si="155">A245</f>
        <v>5</v>
      </c>
      <c r="B246" s="1">
        <f t="shared" si="155"/>
        <v>0</v>
      </c>
      <c r="C246" s="288"/>
      <c r="D246" s="298"/>
      <c r="E246" s="298"/>
      <c r="F246" s="306" t="s">
        <v>95</v>
      </c>
      <c r="G246" s="306"/>
      <c r="H246" s="307"/>
      <c r="I246" s="307"/>
      <c r="J246" s="308"/>
      <c r="K246" s="309"/>
      <c r="L246" s="310">
        <f t="shared" si="143"/>
        <v>0</v>
      </c>
      <c r="M246" s="311"/>
      <c r="N246" s="153"/>
      <c r="O246" s="153"/>
      <c r="P246" s="153"/>
      <c r="Q246" s="153"/>
      <c r="R246" s="153"/>
      <c r="S246" s="312"/>
      <c r="T246" s="54" t="e">
        <f>HLOOKUP(F206,リスト!$N$7:$AC$25,15,)</f>
        <v>#N/A</v>
      </c>
      <c r="U246" s="52" t="e">
        <f t="shared" si="141"/>
        <v>#N/A</v>
      </c>
    </row>
    <row r="247" spans="1:22">
      <c r="A247" s="1">
        <f t="shared" ref="A247:B247" si="156">A246</f>
        <v>5</v>
      </c>
      <c r="B247" s="1">
        <f t="shared" si="156"/>
        <v>0</v>
      </c>
      <c r="C247" s="288"/>
      <c r="D247" s="322" t="s">
        <v>103</v>
      </c>
      <c r="E247" s="322"/>
      <c r="F247" s="298" t="s">
        <v>96</v>
      </c>
      <c r="G247" s="298"/>
      <c r="H247" s="323"/>
      <c r="I247" s="323"/>
      <c r="J247" s="324"/>
      <c r="K247" s="325"/>
      <c r="L247" s="326">
        <f t="shared" si="143"/>
        <v>0</v>
      </c>
      <c r="M247" s="327"/>
      <c r="N247" s="167"/>
      <c r="O247" s="167"/>
      <c r="P247" s="167"/>
      <c r="Q247" s="167"/>
      <c r="R247" s="167"/>
      <c r="S247" s="328"/>
      <c r="T247" s="54" t="e">
        <f>HLOOKUP(F206,リスト!$N$7:$AC$25,16,)</f>
        <v>#N/A</v>
      </c>
      <c r="U247" s="52" t="e">
        <f t="shared" si="141"/>
        <v>#N/A</v>
      </c>
    </row>
    <row r="248" spans="1:22" ht="14.4" customHeight="1">
      <c r="A248" s="1">
        <f t="shared" ref="A248:B248" si="157">A247</f>
        <v>5</v>
      </c>
      <c r="B248" s="1">
        <f t="shared" si="157"/>
        <v>0</v>
      </c>
      <c r="C248" s="288"/>
      <c r="D248" s="298" t="s">
        <v>104</v>
      </c>
      <c r="E248" s="298"/>
      <c r="F248" s="299" t="s">
        <v>97</v>
      </c>
      <c r="G248" s="299"/>
      <c r="H248" s="300"/>
      <c r="I248" s="300"/>
      <c r="J248" s="301"/>
      <c r="K248" s="302"/>
      <c r="L248" s="303">
        <f t="shared" si="143"/>
        <v>0</v>
      </c>
      <c r="M248" s="304"/>
      <c r="N248" s="152"/>
      <c r="O248" s="152"/>
      <c r="P248" s="152"/>
      <c r="Q248" s="152"/>
      <c r="R248" s="152"/>
      <c r="S248" s="305"/>
      <c r="T248" s="54" t="e">
        <f>HLOOKUP(F206,リスト!$N$7:$AC$25,17,)</f>
        <v>#N/A</v>
      </c>
      <c r="U248" s="52" t="e">
        <f t="shared" si="141"/>
        <v>#N/A</v>
      </c>
    </row>
    <row r="249" spans="1:22">
      <c r="A249" s="1">
        <f t="shared" ref="A249:B249" si="158">A248</f>
        <v>5</v>
      </c>
      <c r="B249" s="1">
        <f t="shared" si="158"/>
        <v>0</v>
      </c>
      <c r="C249" s="288"/>
      <c r="D249" s="298"/>
      <c r="E249" s="298"/>
      <c r="F249" s="306" t="s">
        <v>98</v>
      </c>
      <c r="G249" s="306"/>
      <c r="H249" s="307"/>
      <c r="I249" s="307"/>
      <c r="J249" s="308"/>
      <c r="K249" s="309"/>
      <c r="L249" s="310">
        <f t="shared" si="143"/>
        <v>0</v>
      </c>
      <c r="M249" s="311"/>
      <c r="N249" s="153"/>
      <c r="O249" s="153"/>
      <c r="P249" s="153"/>
      <c r="Q249" s="153"/>
      <c r="R249" s="153"/>
      <c r="S249" s="312"/>
      <c r="T249" s="54" t="e">
        <f>HLOOKUP(F206,リスト!$N$7:$AC$25,18,)</f>
        <v>#N/A</v>
      </c>
      <c r="U249" s="52" t="e">
        <f t="shared" si="141"/>
        <v>#N/A</v>
      </c>
    </row>
    <row r="250" spans="1:22" ht="15" thickBot="1">
      <c r="A250" s="1">
        <f t="shared" ref="A250:B250" si="159">A249</f>
        <v>5</v>
      </c>
      <c r="B250" s="1">
        <f t="shared" si="159"/>
        <v>0</v>
      </c>
      <c r="C250" s="288"/>
      <c r="D250" s="313" t="s">
        <v>77</v>
      </c>
      <c r="E250" s="313"/>
      <c r="F250" s="313" t="s">
        <v>77</v>
      </c>
      <c r="G250" s="313"/>
      <c r="H250" s="314"/>
      <c r="I250" s="314"/>
      <c r="J250" s="315"/>
      <c r="K250" s="316"/>
      <c r="L250" s="317">
        <f t="shared" si="143"/>
        <v>0</v>
      </c>
      <c r="M250" s="318"/>
      <c r="N250" s="319"/>
      <c r="O250" s="319"/>
      <c r="P250" s="319"/>
      <c r="Q250" s="319"/>
      <c r="R250" s="319"/>
      <c r="S250" s="320"/>
      <c r="T250" s="54" t="e">
        <f>HLOOKUP(F206,リスト!$N$7:$AC$25,19,)</f>
        <v>#N/A</v>
      </c>
      <c r="U250" s="52" t="e">
        <f t="shared" si="141"/>
        <v>#N/A</v>
      </c>
    </row>
    <row r="251" spans="1:22" ht="15.6" thickTop="1" thickBot="1">
      <c r="A251" s="1">
        <f t="shared" ref="A251:B251" si="160">A250</f>
        <v>5</v>
      </c>
      <c r="B251" s="1">
        <f t="shared" si="160"/>
        <v>0</v>
      </c>
      <c r="C251" s="289"/>
      <c r="D251" s="278" t="s">
        <v>78</v>
      </c>
      <c r="E251" s="279"/>
      <c r="F251" s="279"/>
      <c r="G251" s="280"/>
      <c r="H251" s="281">
        <f>SUM(H233:I250)</f>
        <v>0</v>
      </c>
      <c r="I251" s="281"/>
      <c r="J251" s="282">
        <f t="shared" ref="J251" si="161">SUM(J233:K250)</f>
        <v>0</v>
      </c>
      <c r="K251" s="283"/>
      <c r="L251" s="283">
        <f t="shared" ref="L251" si="162">SUM(L233:M250)</f>
        <v>0</v>
      </c>
      <c r="M251" s="284"/>
      <c r="N251" s="285"/>
      <c r="O251" s="285"/>
      <c r="P251" s="285"/>
      <c r="Q251" s="285"/>
      <c r="R251" s="285"/>
      <c r="S251" s="286"/>
      <c r="T251" s="54"/>
    </row>
    <row r="252" spans="1:22">
      <c r="A252" s="1">
        <f>F255</f>
        <v>6</v>
      </c>
      <c r="B252" s="1">
        <f>IF(H276&gt;0,1,0)</f>
        <v>0</v>
      </c>
      <c r="C252" s="198" t="s">
        <v>47</v>
      </c>
      <c r="D252" s="198"/>
      <c r="E252" s="198"/>
      <c r="U252" s="11" t="s">
        <v>49</v>
      </c>
      <c r="V252" s="11" t="s">
        <v>199</v>
      </c>
    </row>
    <row r="253" spans="1:22">
      <c r="A253" s="1">
        <f>A252</f>
        <v>6</v>
      </c>
      <c r="B253" s="1">
        <f>B252</f>
        <v>0</v>
      </c>
      <c r="C253" s="192" t="str">
        <f>"チームやまぐちパワーアップ事業　"&amp;基本!$G$24</f>
        <v>チームやまぐちパワーアップ事業　事業計画書</v>
      </c>
      <c r="D253" s="192"/>
      <c r="E253" s="192"/>
      <c r="F253" s="192"/>
      <c r="G253" s="192"/>
      <c r="H253" s="192"/>
      <c r="I253" s="192"/>
      <c r="J253" s="192"/>
      <c r="K253" s="192"/>
      <c r="L253" s="192"/>
      <c r="M253" s="192"/>
      <c r="N253" s="192"/>
      <c r="O253" s="192"/>
      <c r="P253" s="192"/>
      <c r="Q253" s="192"/>
      <c r="R253" s="192"/>
      <c r="S253" s="192"/>
      <c r="U253" s="16" t="str">
        <f t="shared" ref="U253:V256" si="163">IF(U203="","",U203)</f>
        <v>有望競技種別強化事業</v>
      </c>
      <c r="V253" s="16" t="str">
        <f t="shared" si="163"/>
        <v>有望競技</v>
      </c>
    </row>
    <row r="254" spans="1:22" ht="15" thickBot="1">
      <c r="A254" s="1">
        <f t="shared" ref="A254:B254" si="164">A253</f>
        <v>6</v>
      </c>
      <c r="B254" s="1">
        <f t="shared" si="164"/>
        <v>0</v>
      </c>
      <c r="C254" s="337" t="s">
        <v>48</v>
      </c>
      <c r="D254" s="337"/>
      <c r="U254" s="32" t="str">
        <f t="shared" si="163"/>
        <v>ふるさと選手確保・活用事業</v>
      </c>
      <c r="V254" s="32" t="str">
        <f t="shared" si="163"/>
        <v>ふるさと</v>
      </c>
    </row>
    <row r="255" spans="1:22" ht="15" thickBot="1">
      <c r="A255" s="1">
        <f t="shared" ref="A255:B255" si="165">A254</f>
        <v>6</v>
      </c>
      <c r="B255" s="1">
        <f t="shared" si="165"/>
        <v>0</v>
      </c>
      <c r="C255" s="375" t="s">
        <v>50</v>
      </c>
      <c r="D255" s="376"/>
      <c r="E255" s="376"/>
      <c r="F255" s="377">
        <f>F205+1</f>
        <v>6</v>
      </c>
      <c r="G255" s="378"/>
      <c r="U255" s="32" t="str">
        <f t="shared" si="163"/>
        <v>中高成連携合同強化練習会事業</v>
      </c>
      <c r="V255" s="32" t="str">
        <f t="shared" si="163"/>
        <v>中高成連携</v>
      </c>
    </row>
    <row r="256" spans="1:22">
      <c r="A256" s="1">
        <f t="shared" ref="A256:B256" si="166">A255</f>
        <v>6</v>
      </c>
      <c r="B256" s="1">
        <f t="shared" si="166"/>
        <v>0</v>
      </c>
      <c r="C256" s="379" t="s">
        <v>49</v>
      </c>
      <c r="D256" s="290"/>
      <c r="E256" s="290"/>
      <c r="F256" s="380"/>
      <c r="G256" s="380"/>
      <c r="H256" s="380"/>
      <c r="I256" s="380"/>
      <c r="J256" s="380"/>
      <c r="K256" s="380"/>
      <c r="L256" s="380"/>
      <c r="M256" s="290" t="s">
        <v>53</v>
      </c>
      <c r="N256" s="290"/>
      <c r="O256" s="290"/>
      <c r="P256" s="380"/>
      <c r="Q256" s="380"/>
      <c r="R256" s="380"/>
      <c r="S256" s="381"/>
      <c r="T256" s="81" t="str">
        <f>IF(F256="","",VLOOKUP(F256,U253:V256,2,))</f>
        <v/>
      </c>
      <c r="U256" s="18" t="str">
        <f t="shared" si="163"/>
        <v>チームやまぐちチャレンジ強化事業</v>
      </c>
      <c r="V256" s="18" t="str">
        <f t="shared" si="163"/>
        <v>チャレンジ</v>
      </c>
    </row>
    <row r="257" spans="1:24">
      <c r="A257" s="1">
        <f t="shared" ref="A257:B257" si="167">A256</f>
        <v>6</v>
      </c>
      <c r="B257" s="1">
        <f t="shared" si="167"/>
        <v>0</v>
      </c>
      <c r="C257" s="389" t="s">
        <v>179</v>
      </c>
      <c r="D257" s="390"/>
      <c r="E257" s="356"/>
      <c r="F257" s="386"/>
      <c r="G257" s="387"/>
      <c r="H257" s="387"/>
      <c r="I257" s="387"/>
      <c r="J257" s="387"/>
      <c r="K257" s="387"/>
      <c r="L257" s="387"/>
      <c r="M257" s="387"/>
      <c r="N257" s="387"/>
      <c r="O257" s="387"/>
      <c r="P257" s="387"/>
      <c r="Q257" s="387"/>
      <c r="R257" s="387"/>
      <c r="S257" s="388"/>
      <c r="U257" s="55"/>
    </row>
    <row r="258" spans="1:24">
      <c r="A258" s="1">
        <f t="shared" ref="A258:B258" si="168">A257</f>
        <v>6</v>
      </c>
      <c r="B258" s="1">
        <f t="shared" si="168"/>
        <v>0</v>
      </c>
      <c r="C258" s="348" t="s">
        <v>51</v>
      </c>
      <c r="D258" s="291"/>
      <c r="E258" s="291"/>
      <c r="F258" s="382"/>
      <c r="G258" s="383"/>
      <c r="H258" s="383"/>
      <c r="I258" s="20" t="str">
        <f>IF(F258="","～",IF(J258="","","～"))</f>
        <v>～</v>
      </c>
      <c r="J258" s="383"/>
      <c r="K258" s="383"/>
      <c r="L258" s="383"/>
      <c r="M258" s="21" t="s">
        <v>52</v>
      </c>
      <c r="N258" s="384" t="str">
        <f>IF(T258=1,IF(F258="","",IF(J258="","",IF(F258=J258,"日帰り",(J258-F258)&amp;"泊"&amp;(J258-F258+1)&amp;"日"))),"")</f>
        <v/>
      </c>
      <c r="O258" s="384"/>
      <c r="P258" s="384"/>
      <c r="Q258" s="13" t="s">
        <v>68</v>
      </c>
      <c r="R258" s="258"/>
      <c r="S258" s="385"/>
      <c r="T258" s="53">
        <v>1</v>
      </c>
    </row>
    <row r="259" spans="1:24">
      <c r="A259" s="1">
        <f t="shared" ref="A259:B259" si="169">A258</f>
        <v>6</v>
      </c>
      <c r="B259" s="1">
        <f t="shared" si="169"/>
        <v>0</v>
      </c>
      <c r="C259" s="348" t="s">
        <v>54</v>
      </c>
      <c r="D259" s="346" t="s">
        <v>55</v>
      </c>
      <c r="E259" s="346"/>
      <c r="F259" s="349"/>
      <c r="G259" s="349"/>
      <c r="H259" s="349"/>
      <c r="I259" s="349"/>
      <c r="J259" s="349"/>
      <c r="K259" s="349"/>
      <c r="L259" s="349"/>
      <c r="M259" s="349"/>
      <c r="N259" s="349"/>
      <c r="O259" s="349"/>
      <c r="P259" s="349"/>
      <c r="Q259" s="349"/>
      <c r="R259" s="349"/>
      <c r="S259" s="350"/>
      <c r="U259" s="156" t="s">
        <v>53</v>
      </c>
      <c r="V259" s="156"/>
      <c r="W259" s="156"/>
      <c r="X259" s="156"/>
    </row>
    <row r="260" spans="1:24">
      <c r="A260" s="1">
        <f t="shared" ref="A260:B260" si="170">A259</f>
        <v>6</v>
      </c>
      <c r="B260" s="1">
        <f t="shared" si="170"/>
        <v>0</v>
      </c>
      <c r="C260" s="348"/>
      <c r="D260" s="351" t="s">
        <v>7</v>
      </c>
      <c r="E260" s="351"/>
      <c r="F260" s="352"/>
      <c r="G260" s="352"/>
      <c r="H260" s="352"/>
      <c r="I260" s="352"/>
      <c r="J260" s="352"/>
      <c r="K260" s="352"/>
      <c r="L260" s="352"/>
      <c r="M260" s="352"/>
      <c r="N260" s="352"/>
      <c r="O260" s="352"/>
      <c r="P260" s="352"/>
      <c r="Q260" s="352"/>
      <c r="R260" s="352"/>
      <c r="S260" s="353"/>
      <c r="U260" s="78" t="str">
        <f>U253</f>
        <v>有望競技種別強化事業</v>
      </c>
      <c r="V260" s="78" t="str">
        <f>U254</f>
        <v>ふるさと選手確保・活用事業</v>
      </c>
      <c r="W260" s="78" t="str">
        <f>U255</f>
        <v>中高成連携合同強化練習会事業</v>
      </c>
      <c r="X260" s="78" t="str">
        <f>U256</f>
        <v>チームやまぐちチャレンジ強化事業</v>
      </c>
    </row>
    <row r="261" spans="1:24">
      <c r="A261" s="1">
        <f t="shared" ref="A261:B261" si="171">A260</f>
        <v>6</v>
      </c>
      <c r="B261" s="1">
        <f t="shared" si="171"/>
        <v>0</v>
      </c>
      <c r="C261" s="348" t="s">
        <v>56</v>
      </c>
      <c r="D261" s="346" t="s">
        <v>55</v>
      </c>
      <c r="E261" s="346"/>
      <c r="F261" s="349"/>
      <c r="G261" s="349"/>
      <c r="H261" s="349"/>
      <c r="I261" s="349"/>
      <c r="J261" s="349"/>
      <c r="K261" s="349"/>
      <c r="L261" s="349"/>
      <c r="M261" s="349"/>
      <c r="N261" s="349"/>
      <c r="O261" s="349"/>
      <c r="P261" s="349"/>
      <c r="Q261" s="349"/>
      <c r="R261" s="349"/>
      <c r="S261" s="350"/>
      <c r="U261" s="6" t="str">
        <f t="shared" ref="U261:X264" si="172">IF(U211="","",U211)</f>
        <v>①強化活動</v>
      </c>
      <c r="V261" s="6" t="str">
        <f t="shared" si="172"/>
        <v>①交渉</v>
      </c>
      <c r="W261" s="6" t="str">
        <f t="shared" si="172"/>
        <v>①合同練習会</v>
      </c>
      <c r="X261" s="6" t="str">
        <f t="shared" si="172"/>
        <v>①トップ招へい</v>
      </c>
    </row>
    <row r="262" spans="1:24">
      <c r="A262" s="1">
        <f t="shared" ref="A262:B262" si="173">A261</f>
        <v>6</v>
      </c>
      <c r="B262" s="1">
        <f t="shared" si="173"/>
        <v>0</v>
      </c>
      <c r="C262" s="348"/>
      <c r="D262" s="351" t="s">
        <v>7</v>
      </c>
      <c r="E262" s="351"/>
      <c r="F262" s="352"/>
      <c r="G262" s="352"/>
      <c r="H262" s="352"/>
      <c r="I262" s="352"/>
      <c r="J262" s="352"/>
      <c r="K262" s="352"/>
      <c r="L262" s="352"/>
      <c r="M262" s="352"/>
      <c r="N262" s="352"/>
      <c r="O262" s="352"/>
      <c r="P262" s="352"/>
      <c r="Q262" s="352"/>
      <c r="R262" s="352"/>
      <c r="S262" s="353"/>
      <c r="U262" s="8" t="str">
        <f t="shared" si="172"/>
        <v/>
      </c>
      <c r="V262" s="8" t="str">
        <f t="shared" si="172"/>
        <v>②強化活動参加</v>
      </c>
      <c r="W262" s="8" t="str">
        <f t="shared" si="172"/>
        <v>②情報交換会等</v>
      </c>
      <c r="X262" s="8" t="str">
        <f t="shared" si="172"/>
        <v/>
      </c>
    </row>
    <row r="263" spans="1:24">
      <c r="A263" s="1">
        <f t="shared" ref="A263:B263" si="174">A262</f>
        <v>6</v>
      </c>
      <c r="B263" s="1">
        <f t="shared" si="174"/>
        <v>0</v>
      </c>
      <c r="C263" s="354" t="s">
        <v>57</v>
      </c>
      <c r="D263" s="291" t="s">
        <v>58</v>
      </c>
      <c r="E263" s="291"/>
      <c r="F263" s="291" t="s">
        <v>61</v>
      </c>
      <c r="G263" s="355"/>
      <c r="H263" s="339" t="s">
        <v>62</v>
      </c>
      <c r="I263" s="296"/>
      <c r="J263" s="356" t="s">
        <v>63</v>
      </c>
      <c r="K263" s="355"/>
      <c r="L263" s="339" t="s">
        <v>64</v>
      </c>
      <c r="M263" s="296"/>
      <c r="N263" s="356" t="s">
        <v>65</v>
      </c>
      <c r="O263" s="355"/>
      <c r="P263" s="339" t="s">
        <v>66</v>
      </c>
      <c r="Q263" s="291"/>
      <c r="R263" s="356" t="s">
        <v>36</v>
      </c>
      <c r="S263" s="295"/>
      <c r="U263" s="8" t="str">
        <f t="shared" si="172"/>
        <v/>
      </c>
      <c r="V263" s="8" t="str">
        <f t="shared" si="172"/>
        <v/>
      </c>
      <c r="W263" s="8" t="str">
        <f t="shared" si="172"/>
        <v/>
      </c>
      <c r="X263" s="8" t="str">
        <f t="shared" si="172"/>
        <v/>
      </c>
    </row>
    <row r="264" spans="1:24">
      <c r="A264" s="1">
        <f t="shared" ref="A264:B264" si="175">A263</f>
        <v>6</v>
      </c>
      <c r="B264" s="1">
        <f t="shared" si="175"/>
        <v>0</v>
      </c>
      <c r="C264" s="348"/>
      <c r="D264" s="346" t="s">
        <v>59</v>
      </c>
      <c r="E264" s="346"/>
      <c r="F264" s="22">
        <f>VLOOKUP("成男ﾊﾟﾜｰｱｯﾌﾟ",指導者!$J$133:$AN$156,$F255+1,)</f>
        <v>0</v>
      </c>
      <c r="G264" s="23" t="s">
        <v>67</v>
      </c>
      <c r="H264" s="24">
        <f>VLOOKUP("成女ﾊﾟﾜｰｱｯﾌﾟ",指導者!$J$133:$AN$156,$F255+1,)</f>
        <v>0</v>
      </c>
      <c r="I264" s="25" t="s">
        <v>67</v>
      </c>
      <c r="J264" s="24">
        <f>VLOOKUP("少男ﾊﾟﾜｰｱｯﾌﾟ",指導者!$J$133:$AN$156,$F255+1,)</f>
        <v>0</v>
      </c>
      <c r="K264" s="23" t="s">
        <v>67</v>
      </c>
      <c r="L264" s="24">
        <f>VLOOKUP("少女ﾊﾟﾜｰｱｯﾌﾟ",指導者!$J$133:$AN$156,$F255+1,)</f>
        <v>0</v>
      </c>
      <c r="M264" s="25" t="s">
        <v>67</v>
      </c>
      <c r="N264" s="24">
        <f>VLOOKUP("Jr男ﾊﾟﾜｰｱｯﾌﾟ",指導者!$J$133:$AN$156,$F255+1,)</f>
        <v>0</v>
      </c>
      <c r="O264" s="23" t="s">
        <v>67</v>
      </c>
      <c r="P264" s="24">
        <f>VLOOKUP("Jr女ﾊﾟﾜｰｱｯﾌﾟ",指導者!$J$133:$AN$156,$F255+1,)</f>
        <v>0</v>
      </c>
      <c r="Q264" s="26" t="s">
        <v>67</v>
      </c>
      <c r="R264" s="23">
        <f>SUM(F264:Q264)</f>
        <v>0</v>
      </c>
      <c r="S264" s="33" t="s">
        <v>67</v>
      </c>
      <c r="U264" s="10" t="str">
        <f t="shared" si="172"/>
        <v/>
      </c>
      <c r="V264" s="10" t="str">
        <f t="shared" si="172"/>
        <v/>
      </c>
      <c r="W264" s="10" t="str">
        <f t="shared" si="172"/>
        <v/>
      </c>
      <c r="X264" s="10" t="str">
        <f t="shared" si="172"/>
        <v/>
      </c>
    </row>
    <row r="265" spans="1:24">
      <c r="A265" s="1">
        <f t="shared" ref="A265:B265" si="176">A264</f>
        <v>6</v>
      </c>
      <c r="B265" s="1">
        <f t="shared" si="176"/>
        <v>0</v>
      </c>
      <c r="C265" s="348"/>
      <c r="D265" s="351" t="s">
        <v>60</v>
      </c>
      <c r="E265" s="351"/>
      <c r="F265" s="27">
        <f>VLOOKUP("成男ﾊﾟﾜｰｱｯﾌﾟ",選手!$J$333:$AN$350,$F255+1,)</f>
        <v>0</v>
      </c>
      <c r="G265" s="28" t="s">
        <v>67</v>
      </c>
      <c r="H265" s="29">
        <f>VLOOKUP("成女ﾊﾟﾜｰｱｯﾌﾟ",選手!$J$333:$AN$350,$F255+1,)</f>
        <v>0</v>
      </c>
      <c r="I265" s="30" t="s">
        <v>67</v>
      </c>
      <c r="J265" s="29">
        <f>VLOOKUP("少男ﾊﾟﾜｰｱｯﾌﾟ",選手!$J$333:$AN$350,$F255+1,)</f>
        <v>0</v>
      </c>
      <c r="K265" s="28" t="s">
        <v>67</v>
      </c>
      <c r="L265" s="29">
        <f>VLOOKUP("少女ﾊﾟﾜｰｱｯﾌﾟ",選手!$J$333:$AN$350,$F255+1,)</f>
        <v>0</v>
      </c>
      <c r="M265" s="30" t="s">
        <v>67</v>
      </c>
      <c r="N265" s="29">
        <f>VLOOKUP("Jr男ﾊﾟﾜｰｱｯﾌﾟ",選手!$J$333:$AN$350,$F255+1,)</f>
        <v>0</v>
      </c>
      <c r="O265" s="28" t="s">
        <v>67</v>
      </c>
      <c r="P265" s="29">
        <f>VLOOKUP("Jr女ﾊﾟﾜｰｱｯﾌﾟ",選手!$J$333:$AN$350,$F255+1,)</f>
        <v>0</v>
      </c>
      <c r="Q265" s="31" t="s">
        <v>67</v>
      </c>
      <c r="R265" s="28">
        <f>SUM(F265:Q265)</f>
        <v>0</v>
      </c>
      <c r="S265" s="34" t="s">
        <v>67</v>
      </c>
    </row>
    <row r="266" spans="1:24">
      <c r="A266" s="1">
        <f t="shared" ref="A266:B266" si="177">A265</f>
        <v>6</v>
      </c>
      <c r="B266" s="1">
        <f t="shared" si="177"/>
        <v>0</v>
      </c>
      <c r="C266" s="366" t="s">
        <v>69</v>
      </c>
      <c r="D266" s="367"/>
      <c r="E266" s="368"/>
      <c r="F266" s="357"/>
      <c r="G266" s="358"/>
      <c r="H266" s="358"/>
      <c r="I266" s="358"/>
      <c r="J266" s="358"/>
      <c r="K266" s="358"/>
      <c r="L266" s="358"/>
      <c r="M266" s="358"/>
      <c r="N266" s="358"/>
      <c r="O266" s="358"/>
      <c r="P266" s="358"/>
      <c r="Q266" s="358"/>
      <c r="R266" s="358"/>
      <c r="S266" s="359"/>
    </row>
    <row r="267" spans="1:24">
      <c r="A267" s="1">
        <f t="shared" ref="A267:B267" si="178">A266</f>
        <v>6</v>
      </c>
      <c r="B267" s="1">
        <f t="shared" si="178"/>
        <v>0</v>
      </c>
      <c r="C267" s="369"/>
      <c r="D267" s="370"/>
      <c r="E267" s="371"/>
      <c r="F267" s="360"/>
      <c r="G267" s="361"/>
      <c r="H267" s="361"/>
      <c r="I267" s="361"/>
      <c r="J267" s="361"/>
      <c r="K267" s="361"/>
      <c r="L267" s="361"/>
      <c r="M267" s="361"/>
      <c r="N267" s="361"/>
      <c r="O267" s="361"/>
      <c r="P267" s="361"/>
      <c r="Q267" s="361"/>
      <c r="R267" s="361"/>
      <c r="S267" s="362"/>
    </row>
    <row r="268" spans="1:24">
      <c r="A268" s="1">
        <f t="shared" ref="A268:B268" si="179">A267</f>
        <v>6</v>
      </c>
      <c r="B268" s="1">
        <f t="shared" si="179"/>
        <v>0</v>
      </c>
      <c r="C268" s="369"/>
      <c r="D268" s="370"/>
      <c r="E268" s="371"/>
      <c r="F268" s="360"/>
      <c r="G268" s="361"/>
      <c r="H268" s="361"/>
      <c r="I268" s="361"/>
      <c r="J268" s="361"/>
      <c r="K268" s="361"/>
      <c r="L268" s="361"/>
      <c r="M268" s="361"/>
      <c r="N268" s="361"/>
      <c r="O268" s="361"/>
      <c r="P268" s="361"/>
      <c r="Q268" s="361"/>
      <c r="R268" s="361"/>
      <c r="S268" s="362"/>
    </row>
    <row r="269" spans="1:24">
      <c r="A269" s="1">
        <f t="shared" ref="A269:B269" si="180">A268</f>
        <v>6</v>
      </c>
      <c r="B269" s="1">
        <f t="shared" si="180"/>
        <v>0</v>
      </c>
      <c r="C269" s="369"/>
      <c r="D269" s="370"/>
      <c r="E269" s="371"/>
      <c r="F269" s="360"/>
      <c r="G269" s="361"/>
      <c r="H269" s="361"/>
      <c r="I269" s="361"/>
      <c r="J269" s="361"/>
      <c r="K269" s="361"/>
      <c r="L269" s="361"/>
      <c r="M269" s="361"/>
      <c r="N269" s="361"/>
      <c r="O269" s="361"/>
      <c r="P269" s="361"/>
      <c r="Q269" s="361"/>
      <c r="R269" s="361"/>
      <c r="S269" s="362"/>
    </row>
    <row r="270" spans="1:24">
      <c r="A270" s="1">
        <f t="shared" ref="A270:B270" si="181">A269</f>
        <v>6</v>
      </c>
      <c r="B270" s="1">
        <f t="shared" si="181"/>
        <v>0</v>
      </c>
      <c r="C270" s="369"/>
      <c r="D270" s="370"/>
      <c r="E270" s="371"/>
      <c r="F270" s="360"/>
      <c r="G270" s="361"/>
      <c r="H270" s="361"/>
      <c r="I270" s="361"/>
      <c r="J270" s="361"/>
      <c r="K270" s="361"/>
      <c r="L270" s="361"/>
      <c r="M270" s="361"/>
      <c r="N270" s="361"/>
      <c r="O270" s="361"/>
      <c r="P270" s="361"/>
      <c r="Q270" s="361"/>
      <c r="R270" s="361"/>
      <c r="S270" s="362"/>
    </row>
    <row r="271" spans="1:24">
      <c r="A271" s="1">
        <f t="shared" ref="A271:B271" si="182">A270</f>
        <v>6</v>
      </c>
      <c r="B271" s="1">
        <f t="shared" si="182"/>
        <v>0</v>
      </c>
      <c r="C271" s="369"/>
      <c r="D271" s="370"/>
      <c r="E271" s="371"/>
      <c r="F271" s="360"/>
      <c r="G271" s="361"/>
      <c r="H271" s="361"/>
      <c r="I271" s="361"/>
      <c r="J271" s="361"/>
      <c r="K271" s="361"/>
      <c r="L271" s="361"/>
      <c r="M271" s="361"/>
      <c r="N271" s="361"/>
      <c r="O271" s="361"/>
      <c r="P271" s="361"/>
      <c r="Q271" s="361"/>
      <c r="R271" s="361"/>
      <c r="S271" s="362"/>
    </row>
    <row r="272" spans="1:24" ht="15" thickBot="1">
      <c r="A272" s="1">
        <f t="shared" ref="A272:B272" si="183">A271</f>
        <v>6</v>
      </c>
      <c r="B272" s="1">
        <f t="shared" si="183"/>
        <v>0</v>
      </c>
      <c r="C272" s="372"/>
      <c r="D272" s="373"/>
      <c r="E272" s="374"/>
      <c r="F272" s="363"/>
      <c r="G272" s="364"/>
      <c r="H272" s="364"/>
      <c r="I272" s="364"/>
      <c r="J272" s="364"/>
      <c r="K272" s="364"/>
      <c r="L272" s="364"/>
      <c r="M272" s="364"/>
      <c r="N272" s="364"/>
      <c r="O272" s="364"/>
      <c r="P272" s="364"/>
      <c r="Q272" s="364"/>
      <c r="R272" s="364"/>
      <c r="S272" s="365"/>
    </row>
    <row r="273" spans="1:21">
      <c r="A273" s="1">
        <f t="shared" ref="A273:B273" si="184">A272</f>
        <v>6</v>
      </c>
      <c r="B273" s="1">
        <f t="shared" si="184"/>
        <v>0</v>
      </c>
    </row>
    <row r="274" spans="1:21" ht="15" thickBot="1">
      <c r="A274" s="1">
        <f t="shared" ref="A274:B274" si="185">A273</f>
        <v>6</v>
      </c>
      <c r="B274" s="1">
        <f t="shared" si="185"/>
        <v>0</v>
      </c>
      <c r="C274" s="337" t="s">
        <v>70</v>
      </c>
      <c r="D274" s="337"/>
      <c r="Q274" s="338" t="s">
        <v>71</v>
      </c>
      <c r="R274" s="338"/>
      <c r="S274" s="338"/>
    </row>
    <row r="275" spans="1:21">
      <c r="A275" s="1">
        <f t="shared" ref="A275:B275" si="186">A274</f>
        <v>6</v>
      </c>
      <c r="B275" s="1">
        <f t="shared" si="186"/>
        <v>0</v>
      </c>
      <c r="C275" s="287" t="s">
        <v>72</v>
      </c>
      <c r="D275" s="290" t="s">
        <v>73</v>
      </c>
      <c r="E275" s="290"/>
      <c r="F275" s="290"/>
      <c r="G275" s="290"/>
      <c r="H275" s="290" t="s">
        <v>79</v>
      </c>
      <c r="I275" s="290"/>
      <c r="J275" s="290" t="s">
        <v>13</v>
      </c>
      <c r="K275" s="290"/>
      <c r="L275" s="290"/>
      <c r="M275" s="290"/>
      <c r="N275" s="290"/>
      <c r="O275" s="290"/>
      <c r="P275" s="290"/>
      <c r="Q275" s="290"/>
      <c r="R275" s="290"/>
      <c r="S275" s="294"/>
    </row>
    <row r="276" spans="1:21">
      <c r="A276" s="1">
        <f t="shared" ref="A276:B276" si="187">A275</f>
        <v>6</v>
      </c>
      <c r="B276" s="1">
        <f t="shared" si="187"/>
        <v>0</v>
      </c>
      <c r="C276" s="288"/>
      <c r="D276" s="346" t="s">
        <v>74</v>
      </c>
      <c r="E276" s="346"/>
      <c r="F276" s="346"/>
      <c r="G276" s="346"/>
      <c r="H276" s="347">
        <f>J301</f>
        <v>0</v>
      </c>
      <c r="I276" s="347"/>
      <c r="J276" s="152"/>
      <c r="K276" s="152"/>
      <c r="L276" s="152"/>
      <c r="M276" s="152"/>
      <c r="N276" s="152"/>
      <c r="O276" s="152"/>
      <c r="P276" s="152"/>
      <c r="Q276" s="152"/>
      <c r="R276" s="152"/>
      <c r="S276" s="305"/>
    </row>
    <row r="277" spans="1:21">
      <c r="A277" s="1">
        <f t="shared" ref="A277:B277" si="188">A276</f>
        <v>6</v>
      </c>
      <c r="B277" s="1">
        <f t="shared" si="188"/>
        <v>0</v>
      </c>
      <c r="C277" s="288"/>
      <c r="D277" s="340" t="s">
        <v>75</v>
      </c>
      <c r="E277" s="340"/>
      <c r="F277" s="340"/>
      <c r="G277" s="340"/>
      <c r="H277" s="330"/>
      <c r="I277" s="330"/>
      <c r="J277" s="335"/>
      <c r="K277" s="335"/>
      <c r="L277" s="335"/>
      <c r="M277" s="335"/>
      <c r="N277" s="335"/>
      <c r="O277" s="335"/>
      <c r="P277" s="335"/>
      <c r="Q277" s="335"/>
      <c r="R277" s="335"/>
      <c r="S277" s="336"/>
    </row>
    <row r="278" spans="1:21">
      <c r="A278" s="1">
        <f t="shared" ref="A278:B278" si="189">A277</f>
        <v>6</v>
      </c>
      <c r="B278" s="1">
        <f t="shared" si="189"/>
        <v>0</v>
      </c>
      <c r="C278" s="288"/>
      <c r="D278" s="340" t="s">
        <v>76</v>
      </c>
      <c r="E278" s="340"/>
      <c r="F278" s="340"/>
      <c r="G278" s="340"/>
      <c r="H278" s="330"/>
      <c r="I278" s="330"/>
      <c r="J278" s="335"/>
      <c r="K278" s="335"/>
      <c r="L278" s="335"/>
      <c r="M278" s="335"/>
      <c r="N278" s="335"/>
      <c r="O278" s="335"/>
      <c r="P278" s="335"/>
      <c r="Q278" s="335"/>
      <c r="R278" s="335"/>
      <c r="S278" s="336"/>
    </row>
    <row r="279" spans="1:21" ht="15" thickBot="1">
      <c r="A279" s="1">
        <f t="shared" ref="A279:B279" si="190">A278</f>
        <v>6</v>
      </c>
      <c r="B279" s="1">
        <f t="shared" si="190"/>
        <v>0</v>
      </c>
      <c r="C279" s="288"/>
      <c r="D279" s="341" t="s">
        <v>77</v>
      </c>
      <c r="E279" s="341"/>
      <c r="F279" s="341"/>
      <c r="G279" s="341"/>
      <c r="H279" s="342">
        <f>H301-SUM(H276:I278)</f>
        <v>0</v>
      </c>
      <c r="I279" s="342"/>
      <c r="J279" s="343"/>
      <c r="K279" s="343"/>
      <c r="L279" s="343"/>
      <c r="M279" s="343"/>
      <c r="N279" s="343"/>
      <c r="O279" s="343"/>
      <c r="P279" s="343"/>
      <c r="Q279" s="343"/>
      <c r="R279" s="343"/>
      <c r="S279" s="344"/>
    </row>
    <row r="280" spans="1:21" ht="15.6" thickTop="1" thickBot="1">
      <c r="A280" s="1">
        <f t="shared" ref="A280:B280" si="191">A279</f>
        <v>6</v>
      </c>
      <c r="B280" s="1">
        <f t="shared" si="191"/>
        <v>0</v>
      </c>
      <c r="C280" s="289"/>
      <c r="D280" s="345" t="s">
        <v>78</v>
      </c>
      <c r="E280" s="345"/>
      <c r="F280" s="345"/>
      <c r="G280" s="345"/>
      <c r="H280" s="281">
        <f>SUM(H276:I279)</f>
        <v>0</v>
      </c>
      <c r="I280" s="281"/>
      <c r="J280" s="285"/>
      <c r="K280" s="285"/>
      <c r="L280" s="285"/>
      <c r="M280" s="285"/>
      <c r="N280" s="285"/>
      <c r="O280" s="285"/>
      <c r="P280" s="285"/>
      <c r="Q280" s="285"/>
      <c r="R280" s="285"/>
      <c r="S280" s="286"/>
    </row>
    <row r="281" spans="1:21">
      <c r="A281" s="1">
        <f t="shared" ref="A281:B281" si="192">A280</f>
        <v>6</v>
      </c>
      <c r="B281" s="1">
        <f t="shared" si="192"/>
        <v>0</v>
      </c>
      <c r="C281" s="287" t="s">
        <v>218</v>
      </c>
      <c r="D281" s="290" t="s">
        <v>73</v>
      </c>
      <c r="E281" s="290"/>
      <c r="F281" s="290" t="s">
        <v>83</v>
      </c>
      <c r="G281" s="290"/>
      <c r="H281" s="290" t="s">
        <v>79</v>
      </c>
      <c r="I281" s="292"/>
      <c r="J281" s="293"/>
      <c r="K281" s="290"/>
      <c r="L281" s="290"/>
      <c r="M281" s="290"/>
      <c r="N281" s="290" t="s">
        <v>82</v>
      </c>
      <c r="O281" s="290"/>
      <c r="P281" s="290"/>
      <c r="Q281" s="290"/>
      <c r="R281" s="290"/>
      <c r="S281" s="294"/>
    </row>
    <row r="282" spans="1:21">
      <c r="A282" s="1">
        <f t="shared" ref="A282:B282" si="193">A281</f>
        <v>6</v>
      </c>
      <c r="B282" s="1">
        <f t="shared" si="193"/>
        <v>0</v>
      </c>
      <c r="C282" s="288"/>
      <c r="D282" s="291"/>
      <c r="E282" s="291"/>
      <c r="F282" s="291"/>
      <c r="G282" s="291"/>
      <c r="H282" s="291"/>
      <c r="I282" s="291"/>
      <c r="J282" s="296" t="s">
        <v>80</v>
      </c>
      <c r="K282" s="297"/>
      <c r="L282" s="297" t="s">
        <v>81</v>
      </c>
      <c r="M282" s="339"/>
      <c r="N282" s="291"/>
      <c r="O282" s="291"/>
      <c r="P282" s="291"/>
      <c r="Q282" s="291"/>
      <c r="R282" s="291"/>
      <c r="S282" s="295"/>
    </row>
    <row r="283" spans="1:21">
      <c r="A283" s="1">
        <f t="shared" ref="A283:B283" si="194">A282</f>
        <v>6</v>
      </c>
      <c r="B283" s="1">
        <f t="shared" si="194"/>
        <v>0</v>
      </c>
      <c r="C283" s="288"/>
      <c r="D283" s="298" t="s">
        <v>88</v>
      </c>
      <c r="E283" s="298"/>
      <c r="F283" s="298" t="s">
        <v>88</v>
      </c>
      <c r="G283" s="298"/>
      <c r="H283" s="323"/>
      <c r="I283" s="323"/>
      <c r="J283" s="324"/>
      <c r="K283" s="325"/>
      <c r="L283" s="326">
        <f>H283-J283</f>
        <v>0</v>
      </c>
      <c r="M283" s="327"/>
      <c r="N283" s="167"/>
      <c r="O283" s="167"/>
      <c r="P283" s="167"/>
      <c r="Q283" s="167"/>
      <c r="R283" s="167"/>
      <c r="S283" s="328"/>
      <c r="T283" s="54" t="e">
        <f>HLOOKUP(F256,リスト!$N$7:$AC$25,2,)</f>
        <v>#N/A</v>
      </c>
      <c r="U283" s="52" t="e">
        <f t="shared" ref="U283:U300" si="195">IF(T283="対象外",IF(J283&gt;0,"補助対象外経費です!!",""),"")</f>
        <v>#N/A</v>
      </c>
    </row>
    <row r="284" spans="1:21">
      <c r="A284" s="1">
        <f t="shared" ref="A284:B284" si="196">A283</f>
        <v>6</v>
      </c>
      <c r="B284" s="1">
        <f t="shared" si="196"/>
        <v>0</v>
      </c>
      <c r="C284" s="288"/>
      <c r="D284" s="298" t="s">
        <v>99</v>
      </c>
      <c r="E284" s="298"/>
      <c r="F284" s="299" t="s">
        <v>84</v>
      </c>
      <c r="G284" s="299"/>
      <c r="H284" s="300"/>
      <c r="I284" s="300"/>
      <c r="J284" s="301"/>
      <c r="K284" s="302"/>
      <c r="L284" s="303">
        <f t="shared" ref="L284:L300" si="197">H284-J284</f>
        <v>0</v>
      </c>
      <c r="M284" s="304"/>
      <c r="N284" s="152"/>
      <c r="O284" s="152"/>
      <c r="P284" s="152"/>
      <c r="Q284" s="152"/>
      <c r="R284" s="152"/>
      <c r="S284" s="305"/>
      <c r="T284" s="54" t="e">
        <f>HLOOKUP(F256,リスト!$N$7:$AC$25,3,)</f>
        <v>#N/A</v>
      </c>
      <c r="U284" s="52" t="e">
        <f t="shared" si="195"/>
        <v>#N/A</v>
      </c>
    </row>
    <row r="285" spans="1:21">
      <c r="A285" s="1">
        <f t="shared" ref="A285:B285" si="198">A284</f>
        <v>6</v>
      </c>
      <c r="B285" s="1">
        <f t="shared" si="198"/>
        <v>0</v>
      </c>
      <c r="C285" s="288"/>
      <c r="D285" s="298"/>
      <c r="E285" s="298"/>
      <c r="F285" s="329" t="s">
        <v>85</v>
      </c>
      <c r="G285" s="329"/>
      <c r="H285" s="330"/>
      <c r="I285" s="330"/>
      <c r="J285" s="331"/>
      <c r="K285" s="332"/>
      <c r="L285" s="333">
        <f t="shared" si="197"/>
        <v>0</v>
      </c>
      <c r="M285" s="334"/>
      <c r="N285" s="335"/>
      <c r="O285" s="335"/>
      <c r="P285" s="335"/>
      <c r="Q285" s="335"/>
      <c r="R285" s="335"/>
      <c r="S285" s="336"/>
      <c r="T285" s="54" t="e">
        <f>HLOOKUP(F256,リスト!$N$7:$AC$25,4,)</f>
        <v>#N/A</v>
      </c>
      <c r="U285" s="52" t="e">
        <f t="shared" si="195"/>
        <v>#N/A</v>
      </c>
    </row>
    <row r="286" spans="1:21">
      <c r="A286" s="1">
        <f t="shared" ref="A286:B286" si="199">A285</f>
        <v>6</v>
      </c>
      <c r="B286" s="1">
        <f t="shared" si="199"/>
        <v>0</v>
      </c>
      <c r="C286" s="288"/>
      <c r="D286" s="298"/>
      <c r="E286" s="298"/>
      <c r="F286" s="306" t="s">
        <v>86</v>
      </c>
      <c r="G286" s="306"/>
      <c r="H286" s="307"/>
      <c r="I286" s="307"/>
      <c r="J286" s="308"/>
      <c r="K286" s="309"/>
      <c r="L286" s="310">
        <f t="shared" si="197"/>
        <v>0</v>
      </c>
      <c r="M286" s="311"/>
      <c r="N286" s="153"/>
      <c r="O286" s="153"/>
      <c r="P286" s="153"/>
      <c r="Q286" s="153"/>
      <c r="R286" s="153"/>
      <c r="S286" s="312"/>
      <c r="T286" s="54" t="e">
        <f>HLOOKUP(F256,リスト!$N$7:$AC$25,5,)</f>
        <v>#N/A</v>
      </c>
      <c r="U286" s="52" t="e">
        <f t="shared" si="195"/>
        <v>#N/A</v>
      </c>
    </row>
    <row r="287" spans="1:21">
      <c r="A287" s="1">
        <f t="shared" ref="A287:B287" si="200">A286</f>
        <v>6</v>
      </c>
      <c r="B287" s="1">
        <f t="shared" si="200"/>
        <v>0</v>
      </c>
      <c r="C287" s="288"/>
      <c r="D287" s="298" t="s">
        <v>100</v>
      </c>
      <c r="E287" s="298"/>
      <c r="F287" s="299" t="s">
        <v>87</v>
      </c>
      <c r="G287" s="299"/>
      <c r="H287" s="300"/>
      <c r="I287" s="300"/>
      <c r="J287" s="301"/>
      <c r="K287" s="302"/>
      <c r="L287" s="303">
        <f t="shared" si="197"/>
        <v>0</v>
      </c>
      <c r="M287" s="304"/>
      <c r="N287" s="152"/>
      <c r="O287" s="152"/>
      <c r="P287" s="152"/>
      <c r="Q287" s="152"/>
      <c r="R287" s="152"/>
      <c r="S287" s="305"/>
      <c r="T287" s="54" t="e">
        <f>HLOOKUP(F256,リスト!$N$7:$AC$25,6,)</f>
        <v>#N/A</v>
      </c>
      <c r="U287" s="52" t="e">
        <f t="shared" si="195"/>
        <v>#N/A</v>
      </c>
    </row>
    <row r="288" spans="1:21">
      <c r="A288" s="1">
        <f t="shared" ref="A288:B288" si="201">A287</f>
        <v>6</v>
      </c>
      <c r="B288" s="1">
        <f t="shared" si="201"/>
        <v>0</v>
      </c>
      <c r="C288" s="288"/>
      <c r="D288" s="298"/>
      <c r="E288" s="298"/>
      <c r="F288" s="329" t="s">
        <v>89</v>
      </c>
      <c r="G288" s="329"/>
      <c r="H288" s="330"/>
      <c r="I288" s="330"/>
      <c r="J288" s="331"/>
      <c r="K288" s="332"/>
      <c r="L288" s="333">
        <f t="shared" si="197"/>
        <v>0</v>
      </c>
      <c r="M288" s="334"/>
      <c r="N288" s="335"/>
      <c r="O288" s="335"/>
      <c r="P288" s="335"/>
      <c r="Q288" s="335"/>
      <c r="R288" s="335"/>
      <c r="S288" s="336"/>
      <c r="T288" s="54" t="e">
        <f>HLOOKUP(F256,リスト!$N$7:$AC$25,7,)</f>
        <v>#N/A</v>
      </c>
      <c r="U288" s="52" t="e">
        <f t="shared" si="195"/>
        <v>#N/A</v>
      </c>
    </row>
    <row r="289" spans="1:22">
      <c r="A289" s="1">
        <f t="shared" ref="A289:B289" si="202">A288</f>
        <v>6</v>
      </c>
      <c r="B289" s="1">
        <f t="shared" si="202"/>
        <v>0</v>
      </c>
      <c r="C289" s="288"/>
      <c r="D289" s="298"/>
      <c r="E289" s="298"/>
      <c r="F289" s="329" t="s">
        <v>214</v>
      </c>
      <c r="G289" s="329"/>
      <c r="H289" s="330"/>
      <c r="I289" s="330"/>
      <c r="J289" s="331"/>
      <c r="K289" s="332"/>
      <c r="L289" s="333">
        <f t="shared" si="197"/>
        <v>0</v>
      </c>
      <c r="M289" s="334"/>
      <c r="N289" s="335"/>
      <c r="O289" s="335"/>
      <c r="P289" s="335"/>
      <c r="Q289" s="335"/>
      <c r="R289" s="335"/>
      <c r="S289" s="336"/>
      <c r="T289" s="54" t="e">
        <f>HLOOKUP(F256,リスト!$N$7:$AC$25,8,)</f>
        <v>#N/A</v>
      </c>
      <c r="U289" s="52" t="e">
        <f t="shared" si="195"/>
        <v>#N/A</v>
      </c>
    </row>
    <row r="290" spans="1:22">
      <c r="A290" s="1">
        <f t="shared" ref="A290:B290" si="203">A289</f>
        <v>6</v>
      </c>
      <c r="B290" s="1">
        <f t="shared" si="203"/>
        <v>0</v>
      </c>
      <c r="C290" s="288"/>
      <c r="D290" s="298"/>
      <c r="E290" s="298"/>
      <c r="F290" s="306" t="s">
        <v>90</v>
      </c>
      <c r="G290" s="306"/>
      <c r="H290" s="307"/>
      <c r="I290" s="307"/>
      <c r="J290" s="308"/>
      <c r="K290" s="309"/>
      <c r="L290" s="310">
        <f t="shared" si="197"/>
        <v>0</v>
      </c>
      <c r="M290" s="311"/>
      <c r="N290" s="153"/>
      <c r="O290" s="153"/>
      <c r="P290" s="153"/>
      <c r="Q290" s="153"/>
      <c r="R290" s="153"/>
      <c r="S290" s="312"/>
      <c r="T290" s="54" t="e">
        <f>HLOOKUP(F256,リスト!$N$7:$AC$25,9,)</f>
        <v>#N/A</v>
      </c>
      <c r="U290" s="52" t="e">
        <f t="shared" si="195"/>
        <v>#N/A</v>
      </c>
    </row>
    <row r="291" spans="1:22">
      <c r="A291" s="1">
        <f t="shared" ref="A291:B291" si="204">A290</f>
        <v>6</v>
      </c>
      <c r="B291" s="1">
        <f t="shared" si="204"/>
        <v>0</v>
      </c>
      <c r="C291" s="288"/>
      <c r="D291" s="298" t="s">
        <v>101</v>
      </c>
      <c r="E291" s="298"/>
      <c r="F291" s="299" t="s">
        <v>91</v>
      </c>
      <c r="G291" s="299"/>
      <c r="H291" s="300"/>
      <c r="I291" s="300"/>
      <c r="J291" s="301"/>
      <c r="K291" s="302"/>
      <c r="L291" s="303">
        <f t="shared" si="197"/>
        <v>0</v>
      </c>
      <c r="M291" s="304"/>
      <c r="N291" s="152"/>
      <c r="O291" s="152"/>
      <c r="P291" s="152"/>
      <c r="Q291" s="152"/>
      <c r="R291" s="152"/>
      <c r="S291" s="305"/>
      <c r="T291" s="54" t="e">
        <f>HLOOKUP(F256,リスト!$N$7:$AC$25,10,)</f>
        <v>#N/A</v>
      </c>
      <c r="U291" s="52" t="e">
        <f t="shared" si="195"/>
        <v>#N/A</v>
      </c>
    </row>
    <row r="292" spans="1:22">
      <c r="A292" s="1">
        <f t="shared" ref="A292:B292" si="205">A291</f>
        <v>6</v>
      </c>
      <c r="B292" s="1">
        <f t="shared" si="205"/>
        <v>0</v>
      </c>
      <c r="C292" s="288"/>
      <c r="D292" s="298"/>
      <c r="E292" s="298"/>
      <c r="F292" s="329" t="s">
        <v>92</v>
      </c>
      <c r="G292" s="329"/>
      <c r="H292" s="330"/>
      <c r="I292" s="330"/>
      <c r="J292" s="331"/>
      <c r="K292" s="332"/>
      <c r="L292" s="333">
        <f t="shared" si="197"/>
        <v>0</v>
      </c>
      <c r="M292" s="334"/>
      <c r="N292" s="335"/>
      <c r="O292" s="335"/>
      <c r="P292" s="335"/>
      <c r="Q292" s="335"/>
      <c r="R292" s="335"/>
      <c r="S292" s="336"/>
      <c r="T292" s="54" t="e">
        <f>HLOOKUP(F256,リスト!$N$7:$AC$25,11,)</f>
        <v>#N/A</v>
      </c>
      <c r="U292" s="52" t="e">
        <f t="shared" si="195"/>
        <v>#N/A</v>
      </c>
    </row>
    <row r="293" spans="1:22">
      <c r="A293" s="1">
        <f t="shared" ref="A293:B293" si="206">A292</f>
        <v>6</v>
      </c>
      <c r="B293" s="1">
        <f t="shared" si="206"/>
        <v>0</v>
      </c>
      <c r="C293" s="288"/>
      <c r="D293" s="298"/>
      <c r="E293" s="298"/>
      <c r="F293" s="306" t="s">
        <v>93</v>
      </c>
      <c r="G293" s="306"/>
      <c r="H293" s="307"/>
      <c r="I293" s="307"/>
      <c r="J293" s="308"/>
      <c r="K293" s="309"/>
      <c r="L293" s="310">
        <f t="shared" si="197"/>
        <v>0</v>
      </c>
      <c r="M293" s="311"/>
      <c r="N293" s="153"/>
      <c r="O293" s="153"/>
      <c r="P293" s="153"/>
      <c r="Q293" s="153"/>
      <c r="R293" s="153"/>
      <c r="S293" s="312"/>
      <c r="T293" s="54" t="e">
        <f>HLOOKUP(F256,リスト!$N$7:$AC$25,12,)</f>
        <v>#N/A</v>
      </c>
      <c r="U293" s="52" t="e">
        <f t="shared" si="195"/>
        <v>#N/A</v>
      </c>
    </row>
    <row r="294" spans="1:22">
      <c r="A294" s="1">
        <f t="shared" ref="A294:B294" si="207">A293</f>
        <v>6</v>
      </c>
      <c r="B294" s="1">
        <f t="shared" si="207"/>
        <v>0</v>
      </c>
      <c r="C294" s="288"/>
      <c r="D294" s="298" t="s">
        <v>102</v>
      </c>
      <c r="E294" s="298"/>
      <c r="F294" s="298" t="s">
        <v>102</v>
      </c>
      <c r="G294" s="298"/>
      <c r="H294" s="323"/>
      <c r="I294" s="323"/>
      <c r="J294" s="324"/>
      <c r="K294" s="325"/>
      <c r="L294" s="326">
        <f t="shared" si="197"/>
        <v>0</v>
      </c>
      <c r="M294" s="327"/>
      <c r="N294" s="167"/>
      <c r="O294" s="167"/>
      <c r="P294" s="167"/>
      <c r="Q294" s="167"/>
      <c r="R294" s="167"/>
      <c r="S294" s="328"/>
      <c r="T294" s="54" t="e">
        <f>HLOOKUP(F256,リスト!$N$7:$AC$25,13,)</f>
        <v>#N/A</v>
      </c>
      <c r="U294" s="52" t="e">
        <f t="shared" si="195"/>
        <v>#N/A</v>
      </c>
    </row>
    <row r="295" spans="1:22">
      <c r="A295" s="1">
        <f t="shared" ref="A295:B295" si="208">A294</f>
        <v>6</v>
      </c>
      <c r="B295" s="1">
        <f t="shared" si="208"/>
        <v>0</v>
      </c>
      <c r="C295" s="288"/>
      <c r="D295" s="321" t="s">
        <v>105</v>
      </c>
      <c r="E295" s="298"/>
      <c r="F295" s="299" t="s">
        <v>94</v>
      </c>
      <c r="G295" s="299"/>
      <c r="H295" s="300"/>
      <c r="I295" s="300"/>
      <c r="J295" s="301"/>
      <c r="K295" s="302"/>
      <c r="L295" s="303">
        <f t="shared" si="197"/>
        <v>0</v>
      </c>
      <c r="M295" s="304"/>
      <c r="N295" s="152"/>
      <c r="O295" s="152"/>
      <c r="P295" s="152"/>
      <c r="Q295" s="152"/>
      <c r="R295" s="152"/>
      <c r="S295" s="305"/>
      <c r="T295" s="54" t="e">
        <f>HLOOKUP(F256,リスト!$N$7:$AC$25,14,)</f>
        <v>#N/A</v>
      </c>
      <c r="U295" s="52" t="e">
        <f t="shared" si="195"/>
        <v>#N/A</v>
      </c>
    </row>
    <row r="296" spans="1:22">
      <c r="A296" s="1">
        <f t="shared" ref="A296:B296" si="209">A295</f>
        <v>6</v>
      </c>
      <c r="B296" s="1">
        <f t="shared" si="209"/>
        <v>0</v>
      </c>
      <c r="C296" s="288"/>
      <c r="D296" s="298"/>
      <c r="E296" s="298"/>
      <c r="F296" s="306" t="s">
        <v>95</v>
      </c>
      <c r="G296" s="306"/>
      <c r="H296" s="307"/>
      <c r="I296" s="307"/>
      <c r="J296" s="308"/>
      <c r="K296" s="309"/>
      <c r="L296" s="310">
        <f t="shared" si="197"/>
        <v>0</v>
      </c>
      <c r="M296" s="311"/>
      <c r="N296" s="153"/>
      <c r="O296" s="153"/>
      <c r="P296" s="153"/>
      <c r="Q296" s="153"/>
      <c r="R296" s="153"/>
      <c r="S296" s="312"/>
      <c r="T296" s="54" t="e">
        <f>HLOOKUP(F256,リスト!$N$7:$AC$25,15,)</f>
        <v>#N/A</v>
      </c>
      <c r="U296" s="52" t="e">
        <f t="shared" si="195"/>
        <v>#N/A</v>
      </c>
    </row>
    <row r="297" spans="1:22">
      <c r="A297" s="1">
        <f t="shared" ref="A297:B297" si="210">A296</f>
        <v>6</v>
      </c>
      <c r="B297" s="1">
        <f t="shared" si="210"/>
        <v>0</v>
      </c>
      <c r="C297" s="288"/>
      <c r="D297" s="322" t="s">
        <v>103</v>
      </c>
      <c r="E297" s="322"/>
      <c r="F297" s="298" t="s">
        <v>96</v>
      </c>
      <c r="G297" s="298"/>
      <c r="H297" s="323"/>
      <c r="I297" s="323"/>
      <c r="J297" s="324"/>
      <c r="K297" s="325"/>
      <c r="L297" s="326">
        <f t="shared" si="197"/>
        <v>0</v>
      </c>
      <c r="M297" s="327"/>
      <c r="N297" s="167"/>
      <c r="O297" s="167"/>
      <c r="P297" s="167"/>
      <c r="Q297" s="167"/>
      <c r="R297" s="167"/>
      <c r="S297" s="328"/>
      <c r="T297" s="54" t="e">
        <f>HLOOKUP(F256,リスト!$N$7:$AC$25,16,)</f>
        <v>#N/A</v>
      </c>
      <c r="U297" s="52" t="e">
        <f t="shared" si="195"/>
        <v>#N/A</v>
      </c>
    </row>
    <row r="298" spans="1:22" ht="14.4" customHeight="1">
      <c r="A298" s="1">
        <f t="shared" ref="A298:B298" si="211">A297</f>
        <v>6</v>
      </c>
      <c r="B298" s="1">
        <f t="shared" si="211"/>
        <v>0</v>
      </c>
      <c r="C298" s="288"/>
      <c r="D298" s="298" t="s">
        <v>104</v>
      </c>
      <c r="E298" s="298"/>
      <c r="F298" s="299" t="s">
        <v>97</v>
      </c>
      <c r="G298" s="299"/>
      <c r="H298" s="300"/>
      <c r="I298" s="300"/>
      <c r="J298" s="301"/>
      <c r="K298" s="302"/>
      <c r="L298" s="303">
        <f t="shared" si="197"/>
        <v>0</v>
      </c>
      <c r="M298" s="304"/>
      <c r="N298" s="152"/>
      <c r="O298" s="152"/>
      <c r="P298" s="152"/>
      <c r="Q298" s="152"/>
      <c r="R298" s="152"/>
      <c r="S298" s="305"/>
      <c r="T298" s="54" t="e">
        <f>HLOOKUP(F256,リスト!$N$7:$AC$25,17,)</f>
        <v>#N/A</v>
      </c>
      <c r="U298" s="52" t="e">
        <f t="shared" si="195"/>
        <v>#N/A</v>
      </c>
    </row>
    <row r="299" spans="1:22">
      <c r="A299" s="1">
        <f t="shared" ref="A299:B299" si="212">A298</f>
        <v>6</v>
      </c>
      <c r="B299" s="1">
        <f t="shared" si="212"/>
        <v>0</v>
      </c>
      <c r="C299" s="288"/>
      <c r="D299" s="298"/>
      <c r="E299" s="298"/>
      <c r="F299" s="306" t="s">
        <v>98</v>
      </c>
      <c r="G299" s="306"/>
      <c r="H299" s="307"/>
      <c r="I299" s="307"/>
      <c r="J299" s="308"/>
      <c r="K299" s="309"/>
      <c r="L299" s="310">
        <f t="shared" si="197"/>
        <v>0</v>
      </c>
      <c r="M299" s="311"/>
      <c r="N299" s="153"/>
      <c r="O299" s="153"/>
      <c r="P299" s="153"/>
      <c r="Q299" s="153"/>
      <c r="R299" s="153"/>
      <c r="S299" s="312"/>
      <c r="T299" s="54" t="e">
        <f>HLOOKUP(F256,リスト!$N$7:$AC$25,18,)</f>
        <v>#N/A</v>
      </c>
      <c r="U299" s="52" t="e">
        <f t="shared" si="195"/>
        <v>#N/A</v>
      </c>
    </row>
    <row r="300" spans="1:22" ht="15" thickBot="1">
      <c r="A300" s="1">
        <f t="shared" ref="A300:B300" si="213">A299</f>
        <v>6</v>
      </c>
      <c r="B300" s="1">
        <f t="shared" si="213"/>
        <v>0</v>
      </c>
      <c r="C300" s="288"/>
      <c r="D300" s="313" t="s">
        <v>77</v>
      </c>
      <c r="E300" s="313"/>
      <c r="F300" s="313" t="s">
        <v>77</v>
      </c>
      <c r="G300" s="313"/>
      <c r="H300" s="314"/>
      <c r="I300" s="314"/>
      <c r="J300" s="315"/>
      <c r="K300" s="316"/>
      <c r="L300" s="317">
        <f t="shared" si="197"/>
        <v>0</v>
      </c>
      <c r="M300" s="318"/>
      <c r="N300" s="319"/>
      <c r="O300" s="319"/>
      <c r="P300" s="319"/>
      <c r="Q300" s="319"/>
      <c r="R300" s="319"/>
      <c r="S300" s="320"/>
      <c r="T300" s="54" t="e">
        <f>HLOOKUP(F256,リスト!$N$7:$AC$25,19,)</f>
        <v>#N/A</v>
      </c>
      <c r="U300" s="52" t="e">
        <f t="shared" si="195"/>
        <v>#N/A</v>
      </c>
    </row>
    <row r="301" spans="1:22" ht="15.6" thickTop="1" thickBot="1">
      <c r="A301" s="1">
        <f t="shared" ref="A301:B301" si="214">A300</f>
        <v>6</v>
      </c>
      <c r="B301" s="1">
        <f t="shared" si="214"/>
        <v>0</v>
      </c>
      <c r="C301" s="289"/>
      <c r="D301" s="278" t="s">
        <v>78</v>
      </c>
      <c r="E301" s="279"/>
      <c r="F301" s="279"/>
      <c r="G301" s="280"/>
      <c r="H301" s="281">
        <f>SUM(H283:I300)</f>
        <v>0</v>
      </c>
      <c r="I301" s="281"/>
      <c r="J301" s="282">
        <f t="shared" ref="J301" si="215">SUM(J283:K300)</f>
        <v>0</v>
      </c>
      <c r="K301" s="283"/>
      <c r="L301" s="283">
        <f t="shared" ref="L301" si="216">SUM(L283:M300)</f>
        <v>0</v>
      </c>
      <c r="M301" s="284"/>
      <c r="N301" s="285"/>
      <c r="O301" s="285"/>
      <c r="P301" s="285"/>
      <c r="Q301" s="285"/>
      <c r="R301" s="285"/>
      <c r="S301" s="286"/>
      <c r="T301" s="54"/>
    </row>
    <row r="302" spans="1:22">
      <c r="A302" s="1">
        <f>F305</f>
        <v>7</v>
      </c>
      <c r="B302" s="1">
        <f>IF(H326&gt;0,1,0)</f>
        <v>0</v>
      </c>
      <c r="C302" s="198" t="s">
        <v>47</v>
      </c>
      <c r="D302" s="198"/>
      <c r="E302" s="198"/>
      <c r="U302" s="11" t="s">
        <v>49</v>
      </c>
      <c r="V302" s="11" t="s">
        <v>199</v>
      </c>
    </row>
    <row r="303" spans="1:22">
      <c r="A303" s="1">
        <f>A302</f>
        <v>7</v>
      </c>
      <c r="B303" s="1">
        <f>B302</f>
        <v>0</v>
      </c>
      <c r="C303" s="192" t="str">
        <f>"チームやまぐちパワーアップ事業　"&amp;基本!$G$24</f>
        <v>チームやまぐちパワーアップ事業　事業計画書</v>
      </c>
      <c r="D303" s="192"/>
      <c r="E303" s="192"/>
      <c r="F303" s="192"/>
      <c r="G303" s="192"/>
      <c r="H303" s="192"/>
      <c r="I303" s="192"/>
      <c r="J303" s="192"/>
      <c r="K303" s="192"/>
      <c r="L303" s="192"/>
      <c r="M303" s="192"/>
      <c r="N303" s="192"/>
      <c r="O303" s="192"/>
      <c r="P303" s="192"/>
      <c r="Q303" s="192"/>
      <c r="R303" s="192"/>
      <c r="S303" s="192"/>
      <c r="U303" s="16" t="str">
        <f t="shared" ref="U303:V306" si="217">IF(U253="","",U253)</f>
        <v>有望競技種別強化事業</v>
      </c>
      <c r="V303" s="16" t="str">
        <f t="shared" si="217"/>
        <v>有望競技</v>
      </c>
    </row>
    <row r="304" spans="1:22" ht="15" thickBot="1">
      <c r="A304" s="1">
        <f t="shared" ref="A304:B304" si="218">A303</f>
        <v>7</v>
      </c>
      <c r="B304" s="1">
        <f t="shared" si="218"/>
        <v>0</v>
      </c>
      <c r="C304" s="337" t="s">
        <v>48</v>
      </c>
      <c r="D304" s="337"/>
      <c r="U304" s="32" t="str">
        <f t="shared" si="217"/>
        <v>ふるさと選手確保・活用事業</v>
      </c>
      <c r="V304" s="32" t="str">
        <f t="shared" si="217"/>
        <v>ふるさと</v>
      </c>
    </row>
    <row r="305" spans="1:24" ht="15" thickBot="1">
      <c r="A305" s="1">
        <f t="shared" ref="A305:B305" si="219">A304</f>
        <v>7</v>
      </c>
      <c r="B305" s="1">
        <f t="shared" si="219"/>
        <v>0</v>
      </c>
      <c r="C305" s="375" t="s">
        <v>50</v>
      </c>
      <c r="D305" s="376"/>
      <c r="E305" s="376"/>
      <c r="F305" s="377">
        <f>F255+1</f>
        <v>7</v>
      </c>
      <c r="G305" s="378"/>
      <c r="U305" s="32" t="str">
        <f t="shared" si="217"/>
        <v>中高成連携合同強化練習会事業</v>
      </c>
      <c r="V305" s="32" t="str">
        <f t="shared" si="217"/>
        <v>中高成連携</v>
      </c>
    </row>
    <row r="306" spans="1:24">
      <c r="A306" s="1">
        <f t="shared" ref="A306:B306" si="220">A305</f>
        <v>7</v>
      </c>
      <c r="B306" s="1">
        <f t="shared" si="220"/>
        <v>0</v>
      </c>
      <c r="C306" s="379" t="s">
        <v>49</v>
      </c>
      <c r="D306" s="290"/>
      <c r="E306" s="290"/>
      <c r="F306" s="380"/>
      <c r="G306" s="380"/>
      <c r="H306" s="380"/>
      <c r="I306" s="380"/>
      <c r="J306" s="380"/>
      <c r="K306" s="380"/>
      <c r="L306" s="380"/>
      <c r="M306" s="290" t="s">
        <v>53</v>
      </c>
      <c r="N306" s="290"/>
      <c r="O306" s="290"/>
      <c r="P306" s="380"/>
      <c r="Q306" s="380"/>
      <c r="R306" s="380"/>
      <c r="S306" s="381"/>
      <c r="T306" s="81" t="str">
        <f>IF(F306="","",VLOOKUP(F306,U303:V306,2,))</f>
        <v/>
      </c>
      <c r="U306" s="18" t="str">
        <f t="shared" si="217"/>
        <v>チームやまぐちチャレンジ強化事業</v>
      </c>
      <c r="V306" s="18" t="str">
        <f t="shared" si="217"/>
        <v>チャレンジ</v>
      </c>
    </row>
    <row r="307" spans="1:24">
      <c r="A307" s="1">
        <f t="shared" ref="A307:B307" si="221">A306</f>
        <v>7</v>
      </c>
      <c r="B307" s="1">
        <f t="shared" si="221"/>
        <v>0</v>
      </c>
      <c r="C307" s="389" t="s">
        <v>179</v>
      </c>
      <c r="D307" s="390"/>
      <c r="E307" s="356"/>
      <c r="F307" s="386"/>
      <c r="G307" s="387"/>
      <c r="H307" s="387"/>
      <c r="I307" s="387"/>
      <c r="J307" s="387"/>
      <c r="K307" s="387"/>
      <c r="L307" s="387"/>
      <c r="M307" s="387"/>
      <c r="N307" s="387"/>
      <c r="O307" s="387"/>
      <c r="P307" s="387"/>
      <c r="Q307" s="387"/>
      <c r="R307" s="387"/>
      <c r="S307" s="388"/>
      <c r="U307" s="55"/>
    </row>
    <row r="308" spans="1:24">
      <c r="A308" s="1">
        <f t="shared" ref="A308:B308" si="222">A307</f>
        <v>7</v>
      </c>
      <c r="B308" s="1">
        <f t="shared" si="222"/>
        <v>0</v>
      </c>
      <c r="C308" s="348" t="s">
        <v>51</v>
      </c>
      <c r="D308" s="291"/>
      <c r="E308" s="291"/>
      <c r="F308" s="382"/>
      <c r="G308" s="383"/>
      <c r="H308" s="383"/>
      <c r="I308" s="20" t="str">
        <f>IF(F308="","～",IF(J308="","","～"))</f>
        <v>～</v>
      </c>
      <c r="J308" s="383"/>
      <c r="K308" s="383"/>
      <c r="L308" s="383"/>
      <c r="M308" s="21" t="s">
        <v>52</v>
      </c>
      <c r="N308" s="384" t="str">
        <f>IF(T308=1,IF(F308="","",IF(J308="","",IF(F308=J308,"日帰り",(J308-F308)&amp;"泊"&amp;(J308-F308+1)&amp;"日"))),"")</f>
        <v/>
      </c>
      <c r="O308" s="384"/>
      <c r="P308" s="384"/>
      <c r="Q308" s="13" t="s">
        <v>68</v>
      </c>
      <c r="R308" s="258"/>
      <c r="S308" s="385"/>
      <c r="T308" s="53">
        <v>1</v>
      </c>
    </row>
    <row r="309" spans="1:24">
      <c r="A309" s="1">
        <f t="shared" ref="A309:B309" si="223">A308</f>
        <v>7</v>
      </c>
      <c r="B309" s="1">
        <f t="shared" si="223"/>
        <v>0</v>
      </c>
      <c r="C309" s="348" t="s">
        <v>54</v>
      </c>
      <c r="D309" s="346" t="s">
        <v>55</v>
      </c>
      <c r="E309" s="346"/>
      <c r="F309" s="349"/>
      <c r="G309" s="349"/>
      <c r="H309" s="349"/>
      <c r="I309" s="349"/>
      <c r="J309" s="349"/>
      <c r="K309" s="349"/>
      <c r="L309" s="349"/>
      <c r="M309" s="349"/>
      <c r="N309" s="349"/>
      <c r="O309" s="349"/>
      <c r="P309" s="349"/>
      <c r="Q309" s="349"/>
      <c r="R309" s="349"/>
      <c r="S309" s="350"/>
      <c r="U309" s="156" t="s">
        <v>53</v>
      </c>
      <c r="V309" s="156"/>
      <c r="W309" s="156"/>
      <c r="X309" s="156"/>
    </row>
    <row r="310" spans="1:24">
      <c r="A310" s="1">
        <f t="shared" ref="A310:B310" si="224">A309</f>
        <v>7</v>
      </c>
      <c r="B310" s="1">
        <f t="shared" si="224"/>
        <v>0</v>
      </c>
      <c r="C310" s="348"/>
      <c r="D310" s="351" t="s">
        <v>7</v>
      </c>
      <c r="E310" s="351"/>
      <c r="F310" s="352"/>
      <c r="G310" s="352"/>
      <c r="H310" s="352"/>
      <c r="I310" s="352"/>
      <c r="J310" s="352"/>
      <c r="K310" s="352"/>
      <c r="L310" s="352"/>
      <c r="M310" s="352"/>
      <c r="N310" s="352"/>
      <c r="O310" s="352"/>
      <c r="P310" s="352"/>
      <c r="Q310" s="352"/>
      <c r="R310" s="352"/>
      <c r="S310" s="353"/>
      <c r="U310" s="78" t="str">
        <f>U303</f>
        <v>有望競技種別強化事業</v>
      </c>
      <c r="V310" s="78" t="str">
        <f>U304</f>
        <v>ふるさと選手確保・活用事業</v>
      </c>
      <c r="W310" s="78" t="str">
        <f>U305</f>
        <v>中高成連携合同強化練習会事業</v>
      </c>
      <c r="X310" s="78" t="str">
        <f>U306</f>
        <v>チームやまぐちチャレンジ強化事業</v>
      </c>
    </row>
    <row r="311" spans="1:24">
      <c r="A311" s="1">
        <f t="shared" ref="A311:B311" si="225">A310</f>
        <v>7</v>
      </c>
      <c r="B311" s="1">
        <f t="shared" si="225"/>
        <v>0</v>
      </c>
      <c r="C311" s="348" t="s">
        <v>56</v>
      </c>
      <c r="D311" s="346" t="s">
        <v>55</v>
      </c>
      <c r="E311" s="346"/>
      <c r="F311" s="349"/>
      <c r="G311" s="349"/>
      <c r="H311" s="349"/>
      <c r="I311" s="349"/>
      <c r="J311" s="349"/>
      <c r="K311" s="349"/>
      <c r="L311" s="349"/>
      <c r="M311" s="349"/>
      <c r="N311" s="349"/>
      <c r="O311" s="349"/>
      <c r="P311" s="349"/>
      <c r="Q311" s="349"/>
      <c r="R311" s="349"/>
      <c r="S311" s="350"/>
      <c r="U311" s="6" t="str">
        <f t="shared" ref="U311:X314" si="226">IF(U261="","",U261)</f>
        <v>①強化活動</v>
      </c>
      <c r="V311" s="6" t="str">
        <f t="shared" si="226"/>
        <v>①交渉</v>
      </c>
      <c r="W311" s="6" t="str">
        <f t="shared" si="226"/>
        <v>①合同練習会</v>
      </c>
      <c r="X311" s="6" t="str">
        <f t="shared" si="226"/>
        <v>①トップ招へい</v>
      </c>
    </row>
    <row r="312" spans="1:24">
      <c r="A312" s="1">
        <f t="shared" ref="A312:B312" si="227">A311</f>
        <v>7</v>
      </c>
      <c r="B312" s="1">
        <f t="shared" si="227"/>
        <v>0</v>
      </c>
      <c r="C312" s="348"/>
      <c r="D312" s="351" t="s">
        <v>7</v>
      </c>
      <c r="E312" s="351"/>
      <c r="F312" s="352"/>
      <c r="G312" s="352"/>
      <c r="H312" s="352"/>
      <c r="I312" s="352"/>
      <c r="J312" s="352"/>
      <c r="K312" s="352"/>
      <c r="L312" s="352"/>
      <c r="M312" s="352"/>
      <c r="N312" s="352"/>
      <c r="O312" s="352"/>
      <c r="P312" s="352"/>
      <c r="Q312" s="352"/>
      <c r="R312" s="352"/>
      <c r="S312" s="353"/>
      <c r="U312" s="8" t="str">
        <f t="shared" si="226"/>
        <v/>
      </c>
      <c r="V312" s="8" t="str">
        <f t="shared" si="226"/>
        <v>②強化活動参加</v>
      </c>
      <c r="W312" s="8" t="str">
        <f t="shared" si="226"/>
        <v>②情報交換会等</v>
      </c>
      <c r="X312" s="8" t="str">
        <f t="shared" si="226"/>
        <v/>
      </c>
    </row>
    <row r="313" spans="1:24">
      <c r="A313" s="1">
        <f t="shared" ref="A313:B313" si="228">A312</f>
        <v>7</v>
      </c>
      <c r="B313" s="1">
        <f t="shared" si="228"/>
        <v>0</v>
      </c>
      <c r="C313" s="354" t="s">
        <v>57</v>
      </c>
      <c r="D313" s="291" t="s">
        <v>58</v>
      </c>
      <c r="E313" s="291"/>
      <c r="F313" s="291" t="s">
        <v>61</v>
      </c>
      <c r="G313" s="355"/>
      <c r="H313" s="339" t="s">
        <v>62</v>
      </c>
      <c r="I313" s="296"/>
      <c r="J313" s="356" t="s">
        <v>63</v>
      </c>
      <c r="K313" s="355"/>
      <c r="L313" s="339" t="s">
        <v>64</v>
      </c>
      <c r="M313" s="296"/>
      <c r="N313" s="356" t="s">
        <v>65</v>
      </c>
      <c r="O313" s="355"/>
      <c r="P313" s="339" t="s">
        <v>66</v>
      </c>
      <c r="Q313" s="291"/>
      <c r="R313" s="356" t="s">
        <v>36</v>
      </c>
      <c r="S313" s="295"/>
      <c r="U313" s="8" t="str">
        <f t="shared" si="226"/>
        <v/>
      </c>
      <c r="V313" s="8" t="str">
        <f t="shared" si="226"/>
        <v/>
      </c>
      <c r="W313" s="8" t="str">
        <f t="shared" si="226"/>
        <v/>
      </c>
      <c r="X313" s="8" t="str">
        <f t="shared" si="226"/>
        <v/>
      </c>
    </row>
    <row r="314" spans="1:24">
      <c r="A314" s="1">
        <f t="shared" ref="A314:B314" si="229">A313</f>
        <v>7</v>
      </c>
      <c r="B314" s="1">
        <f t="shared" si="229"/>
        <v>0</v>
      </c>
      <c r="C314" s="348"/>
      <c r="D314" s="346" t="s">
        <v>59</v>
      </c>
      <c r="E314" s="346"/>
      <c r="F314" s="22">
        <f>VLOOKUP("成男ﾊﾟﾜｰｱｯﾌﾟ",指導者!$J$133:$AN$156,$F305+1,)</f>
        <v>0</v>
      </c>
      <c r="G314" s="23" t="s">
        <v>67</v>
      </c>
      <c r="H314" s="24">
        <f>VLOOKUP("成女ﾊﾟﾜｰｱｯﾌﾟ",指導者!$J$133:$AN$156,$F305+1,)</f>
        <v>0</v>
      </c>
      <c r="I314" s="25" t="s">
        <v>67</v>
      </c>
      <c r="J314" s="24">
        <f>VLOOKUP("少男ﾊﾟﾜｰｱｯﾌﾟ",指導者!$J$133:$AN$156,$F305+1,)</f>
        <v>0</v>
      </c>
      <c r="K314" s="23" t="s">
        <v>67</v>
      </c>
      <c r="L314" s="24">
        <f>VLOOKUP("少女ﾊﾟﾜｰｱｯﾌﾟ",指導者!$J$133:$AN$156,$F305+1,)</f>
        <v>0</v>
      </c>
      <c r="M314" s="25" t="s">
        <v>67</v>
      </c>
      <c r="N314" s="24">
        <f>VLOOKUP("Jr男ﾊﾟﾜｰｱｯﾌﾟ",指導者!$J$133:$AN$156,$F305+1,)</f>
        <v>0</v>
      </c>
      <c r="O314" s="23" t="s">
        <v>67</v>
      </c>
      <c r="P314" s="24">
        <f>VLOOKUP("Jr女ﾊﾟﾜｰｱｯﾌﾟ",指導者!$J$133:$AN$156,$F305+1,)</f>
        <v>0</v>
      </c>
      <c r="Q314" s="26" t="s">
        <v>67</v>
      </c>
      <c r="R314" s="23">
        <f>SUM(F314:Q314)</f>
        <v>0</v>
      </c>
      <c r="S314" s="33" t="s">
        <v>67</v>
      </c>
      <c r="U314" s="10" t="str">
        <f t="shared" si="226"/>
        <v/>
      </c>
      <c r="V314" s="10" t="str">
        <f t="shared" si="226"/>
        <v/>
      </c>
      <c r="W314" s="10" t="str">
        <f t="shared" si="226"/>
        <v/>
      </c>
      <c r="X314" s="10" t="str">
        <f t="shared" si="226"/>
        <v/>
      </c>
    </row>
    <row r="315" spans="1:24">
      <c r="A315" s="1">
        <f t="shared" ref="A315:B315" si="230">A314</f>
        <v>7</v>
      </c>
      <c r="B315" s="1">
        <f t="shared" si="230"/>
        <v>0</v>
      </c>
      <c r="C315" s="348"/>
      <c r="D315" s="351" t="s">
        <v>60</v>
      </c>
      <c r="E315" s="351"/>
      <c r="F315" s="27">
        <f>VLOOKUP("成男ﾊﾟﾜｰｱｯﾌﾟ",選手!$J$333:$AN$350,$F305+1,)</f>
        <v>0</v>
      </c>
      <c r="G315" s="28" t="s">
        <v>67</v>
      </c>
      <c r="H315" s="29">
        <f>VLOOKUP("成女ﾊﾟﾜｰｱｯﾌﾟ",選手!$J$333:$AN$350,$F305+1,)</f>
        <v>0</v>
      </c>
      <c r="I315" s="30" t="s">
        <v>67</v>
      </c>
      <c r="J315" s="29">
        <f>VLOOKUP("少男ﾊﾟﾜｰｱｯﾌﾟ",選手!$J$333:$AN$350,$F305+1,)</f>
        <v>0</v>
      </c>
      <c r="K315" s="28" t="s">
        <v>67</v>
      </c>
      <c r="L315" s="29">
        <f>VLOOKUP("少女ﾊﾟﾜｰｱｯﾌﾟ",選手!$J$333:$AN$350,$F305+1,)</f>
        <v>0</v>
      </c>
      <c r="M315" s="30" t="s">
        <v>67</v>
      </c>
      <c r="N315" s="29">
        <f>VLOOKUP("Jr男ﾊﾟﾜｰｱｯﾌﾟ",選手!$J$333:$AN$350,$F305+1,)</f>
        <v>0</v>
      </c>
      <c r="O315" s="28" t="s">
        <v>67</v>
      </c>
      <c r="P315" s="29">
        <f>VLOOKUP("Jr女ﾊﾟﾜｰｱｯﾌﾟ",選手!$J$333:$AN$350,$F305+1,)</f>
        <v>0</v>
      </c>
      <c r="Q315" s="31" t="s">
        <v>67</v>
      </c>
      <c r="R315" s="28">
        <f>SUM(F315:Q315)</f>
        <v>0</v>
      </c>
      <c r="S315" s="34" t="s">
        <v>67</v>
      </c>
    </row>
    <row r="316" spans="1:24">
      <c r="A316" s="1">
        <f t="shared" ref="A316:B316" si="231">A315</f>
        <v>7</v>
      </c>
      <c r="B316" s="1">
        <f t="shared" si="231"/>
        <v>0</v>
      </c>
      <c r="C316" s="366" t="s">
        <v>69</v>
      </c>
      <c r="D316" s="367"/>
      <c r="E316" s="368"/>
      <c r="F316" s="357"/>
      <c r="G316" s="358"/>
      <c r="H316" s="358"/>
      <c r="I316" s="358"/>
      <c r="J316" s="358"/>
      <c r="K316" s="358"/>
      <c r="L316" s="358"/>
      <c r="M316" s="358"/>
      <c r="N316" s="358"/>
      <c r="O316" s="358"/>
      <c r="P316" s="358"/>
      <c r="Q316" s="358"/>
      <c r="R316" s="358"/>
      <c r="S316" s="359"/>
    </row>
    <row r="317" spans="1:24">
      <c r="A317" s="1">
        <f t="shared" ref="A317:B317" si="232">A316</f>
        <v>7</v>
      </c>
      <c r="B317" s="1">
        <f t="shared" si="232"/>
        <v>0</v>
      </c>
      <c r="C317" s="369"/>
      <c r="D317" s="370"/>
      <c r="E317" s="371"/>
      <c r="F317" s="360"/>
      <c r="G317" s="361"/>
      <c r="H317" s="361"/>
      <c r="I317" s="361"/>
      <c r="J317" s="361"/>
      <c r="K317" s="361"/>
      <c r="L317" s="361"/>
      <c r="M317" s="361"/>
      <c r="N317" s="361"/>
      <c r="O317" s="361"/>
      <c r="P317" s="361"/>
      <c r="Q317" s="361"/>
      <c r="R317" s="361"/>
      <c r="S317" s="362"/>
    </row>
    <row r="318" spans="1:24">
      <c r="A318" s="1">
        <f t="shared" ref="A318:B318" si="233">A317</f>
        <v>7</v>
      </c>
      <c r="B318" s="1">
        <f t="shared" si="233"/>
        <v>0</v>
      </c>
      <c r="C318" s="369"/>
      <c r="D318" s="370"/>
      <c r="E318" s="371"/>
      <c r="F318" s="360"/>
      <c r="G318" s="361"/>
      <c r="H318" s="361"/>
      <c r="I318" s="361"/>
      <c r="J318" s="361"/>
      <c r="K318" s="361"/>
      <c r="L318" s="361"/>
      <c r="M318" s="361"/>
      <c r="N318" s="361"/>
      <c r="O318" s="361"/>
      <c r="P318" s="361"/>
      <c r="Q318" s="361"/>
      <c r="R318" s="361"/>
      <c r="S318" s="362"/>
    </row>
    <row r="319" spans="1:24">
      <c r="A319" s="1">
        <f t="shared" ref="A319:B319" si="234">A318</f>
        <v>7</v>
      </c>
      <c r="B319" s="1">
        <f t="shared" si="234"/>
        <v>0</v>
      </c>
      <c r="C319" s="369"/>
      <c r="D319" s="370"/>
      <c r="E319" s="371"/>
      <c r="F319" s="360"/>
      <c r="G319" s="361"/>
      <c r="H319" s="361"/>
      <c r="I319" s="361"/>
      <c r="J319" s="361"/>
      <c r="K319" s="361"/>
      <c r="L319" s="361"/>
      <c r="M319" s="361"/>
      <c r="N319" s="361"/>
      <c r="O319" s="361"/>
      <c r="P319" s="361"/>
      <c r="Q319" s="361"/>
      <c r="R319" s="361"/>
      <c r="S319" s="362"/>
    </row>
    <row r="320" spans="1:24">
      <c r="A320" s="1">
        <f t="shared" ref="A320:B320" si="235">A319</f>
        <v>7</v>
      </c>
      <c r="B320" s="1">
        <f t="shared" si="235"/>
        <v>0</v>
      </c>
      <c r="C320" s="369"/>
      <c r="D320" s="370"/>
      <c r="E320" s="371"/>
      <c r="F320" s="360"/>
      <c r="G320" s="361"/>
      <c r="H320" s="361"/>
      <c r="I320" s="361"/>
      <c r="J320" s="361"/>
      <c r="K320" s="361"/>
      <c r="L320" s="361"/>
      <c r="M320" s="361"/>
      <c r="N320" s="361"/>
      <c r="O320" s="361"/>
      <c r="P320" s="361"/>
      <c r="Q320" s="361"/>
      <c r="R320" s="361"/>
      <c r="S320" s="362"/>
    </row>
    <row r="321" spans="1:21">
      <c r="A321" s="1">
        <f t="shared" ref="A321:B321" si="236">A320</f>
        <v>7</v>
      </c>
      <c r="B321" s="1">
        <f t="shared" si="236"/>
        <v>0</v>
      </c>
      <c r="C321" s="369"/>
      <c r="D321" s="370"/>
      <c r="E321" s="371"/>
      <c r="F321" s="360"/>
      <c r="G321" s="361"/>
      <c r="H321" s="361"/>
      <c r="I321" s="361"/>
      <c r="J321" s="361"/>
      <c r="K321" s="361"/>
      <c r="L321" s="361"/>
      <c r="M321" s="361"/>
      <c r="N321" s="361"/>
      <c r="O321" s="361"/>
      <c r="P321" s="361"/>
      <c r="Q321" s="361"/>
      <c r="R321" s="361"/>
      <c r="S321" s="362"/>
    </row>
    <row r="322" spans="1:21" ht="15" thickBot="1">
      <c r="A322" s="1">
        <f t="shared" ref="A322:B322" si="237">A321</f>
        <v>7</v>
      </c>
      <c r="B322" s="1">
        <f t="shared" si="237"/>
        <v>0</v>
      </c>
      <c r="C322" s="372"/>
      <c r="D322" s="373"/>
      <c r="E322" s="374"/>
      <c r="F322" s="363"/>
      <c r="G322" s="364"/>
      <c r="H322" s="364"/>
      <c r="I322" s="364"/>
      <c r="J322" s="364"/>
      <c r="K322" s="364"/>
      <c r="L322" s="364"/>
      <c r="M322" s="364"/>
      <c r="N322" s="364"/>
      <c r="O322" s="364"/>
      <c r="P322" s="364"/>
      <c r="Q322" s="364"/>
      <c r="R322" s="364"/>
      <c r="S322" s="365"/>
    </row>
    <row r="323" spans="1:21">
      <c r="A323" s="1">
        <f t="shared" ref="A323:B323" si="238">A322</f>
        <v>7</v>
      </c>
      <c r="B323" s="1">
        <f t="shared" si="238"/>
        <v>0</v>
      </c>
    </row>
    <row r="324" spans="1:21" ht="15" thickBot="1">
      <c r="A324" s="1">
        <f t="shared" ref="A324:B324" si="239">A323</f>
        <v>7</v>
      </c>
      <c r="B324" s="1">
        <f t="shared" si="239"/>
        <v>0</v>
      </c>
      <c r="C324" s="337" t="s">
        <v>70</v>
      </c>
      <c r="D324" s="337"/>
      <c r="Q324" s="338" t="s">
        <v>71</v>
      </c>
      <c r="R324" s="338"/>
      <c r="S324" s="338"/>
    </row>
    <row r="325" spans="1:21">
      <c r="A325" s="1">
        <f t="shared" ref="A325:B325" si="240">A324</f>
        <v>7</v>
      </c>
      <c r="B325" s="1">
        <f t="shared" si="240"/>
        <v>0</v>
      </c>
      <c r="C325" s="287" t="s">
        <v>72</v>
      </c>
      <c r="D325" s="290" t="s">
        <v>73</v>
      </c>
      <c r="E325" s="290"/>
      <c r="F325" s="290"/>
      <c r="G325" s="290"/>
      <c r="H325" s="290" t="s">
        <v>79</v>
      </c>
      <c r="I325" s="290"/>
      <c r="J325" s="290" t="s">
        <v>13</v>
      </c>
      <c r="K325" s="290"/>
      <c r="L325" s="290"/>
      <c r="M325" s="290"/>
      <c r="N325" s="290"/>
      <c r="O325" s="290"/>
      <c r="P325" s="290"/>
      <c r="Q325" s="290"/>
      <c r="R325" s="290"/>
      <c r="S325" s="294"/>
    </row>
    <row r="326" spans="1:21">
      <c r="A326" s="1">
        <f t="shared" ref="A326:B326" si="241">A325</f>
        <v>7</v>
      </c>
      <c r="B326" s="1">
        <f t="shared" si="241"/>
        <v>0</v>
      </c>
      <c r="C326" s="288"/>
      <c r="D326" s="346" t="s">
        <v>74</v>
      </c>
      <c r="E326" s="346"/>
      <c r="F326" s="346"/>
      <c r="G326" s="346"/>
      <c r="H326" s="347">
        <f>J351</f>
        <v>0</v>
      </c>
      <c r="I326" s="347"/>
      <c r="J326" s="152"/>
      <c r="K326" s="152"/>
      <c r="L326" s="152"/>
      <c r="M326" s="152"/>
      <c r="N326" s="152"/>
      <c r="O326" s="152"/>
      <c r="P326" s="152"/>
      <c r="Q326" s="152"/>
      <c r="R326" s="152"/>
      <c r="S326" s="305"/>
    </row>
    <row r="327" spans="1:21">
      <c r="A327" s="1">
        <f t="shared" ref="A327:B327" si="242">A326</f>
        <v>7</v>
      </c>
      <c r="B327" s="1">
        <f t="shared" si="242"/>
        <v>0</v>
      </c>
      <c r="C327" s="288"/>
      <c r="D327" s="340" t="s">
        <v>75</v>
      </c>
      <c r="E327" s="340"/>
      <c r="F327" s="340"/>
      <c r="G327" s="340"/>
      <c r="H327" s="330"/>
      <c r="I327" s="330"/>
      <c r="J327" s="335"/>
      <c r="K327" s="335"/>
      <c r="L327" s="335"/>
      <c r="M327" s="335"/>
      <c r="N327" s="335"/>
      <c r="O327" s="335"/>
      <c r="P327" s="335"/>
      <c r="Q327" s="335"/>
      <c r="R327" s="335"/>
      <c r="S327" s="336"/>
    </row>
    <row r="328" spans="1:21">
      <c r="A328" s="1">
        <f t="shared" ref="A328:B328" si="243">A327</f>
        <v>7</v>
      </c>
      <c r="B328" s="1">
        <f t="shared" si="243"/>
        <v>0</v>
      </c>
      <c r="C328" s="288"/>
      <c r="D328" s="340" t="s">
        <v>76</v>
      </c>
      <c r="E328" s="340"/>
      <c r="F328" s="340"/>
      <c r="G328" s="340"/>
      <c r="H328" s="330"/>
      <c r="I328" s="330"/>
      <c r="J328" s="335"/>
      <c r="K328" s="335"/>
      <c r="L328" s="335"/>
      <c r="M328" s="335"/>
      <c r="N328" s="335"/>
      <c r="O328" s="335"/>
      <c r="P328" s="335"/>
      <c r="Q328" s="335"/>
      <c r="R328" s="335"/>
      <c r="S328" s="336"/>
    </row>
    <row r="329" spans="1:21" ht="15" thickBot="1">
      <c r="A329" s="1">
        <f t="shared" ref="A329:B329" si="244">A328</f>
        <v>7</v>
      </c>
      <c r="B329" s="1">
        <f t="shared" si="244"/>
        <v>0</v>
      </c>
      <c r="C329" s="288"/>
      <c r="D329" s="341" t="s">
        <v>77</v>
      </c>
      <c r="E329" s="341"/>
      <c r="F329" s="341"/>
      <c r="G329" s="341"/>
      <c r="H329" s="342">
        <f>H351-SUM(H326:I328)</f>
        <v>0</v>
      </c>
      <c r="I329" s="342"/>
      <c r="J329" s="343"/>
      <c r="K329" s="343"/>
      <c r="L329" s="343"/>
      <c r="M329" s="343"/>
      <c r="N329" s="343"/>
      <c r="O329" s="343"/>
      <c r="P329" s="343"/>
      <c r="Q329" s="343"/>
      <c r="R329" s="343"/>
      <c r="S329" s="344"/>
    </row>
    <row r="330" spans="1:21" ht="15.6" thickTop="1" thickBot="1">
      <c r="A330" s="1">
        <f t="shared" ref="A330:B330" si="245">A329</f>
        <v>7</v>
      </c>
      <c r="B330" s="1">
        <f t="shared" si="245"/>
        <v>0</v>
      </c>
      <c r="C330" s="289"/>
      <c r="D330" s="345" t="s">
        <v>78</v>
      </c>
      <c r="E330" s="345"/>
      <c r="F330" s="345"/>
      <c r="G330" s="345"/>
      <c r="H330" s="281">
        <f>SUM(H326:I329)</f>
        <v>0</v>
      </c>
      <c r="I330" s="281"/>
      <c r="J330" s="285"/>
      <c r="K330" s="285"/>
      <c r="L330" s="285"/>
      <c r="M330" s="285"/>
      <c r="N330" s="285"/>
      <c r="O330" s="285"/>
      <c r="P330" s="285"/>
      <c r="Q330" s="285"/>
      <c r="R330" s="285"/>
      <c r="S330" s="286"/>
    </row>
    <row r="331" spans="1:21">
      <c r="A331" s="1">
        <f t="shared" ref="A331:B331" si="246">A330</f>
        <v>7</v>
      </c>
      <c r="B331" s="1">
        <f t="shared" si="246"/>
        <v>0</v>
      </c>
      <c r="C331" s="287" t="s">
        <v>218</v>
      </c>
      <c r="D331" s="290" t="s">
        <v>73</v>
      </c>
      <c r="E331" s="290"/>
      <c r="F331" s="290" t="s">
        <v>83</v>
      </c>
      <c r="G331" s="290"/>
      <c r="H331" s="290" t="s">
        <v>79</v>
      </c>
      <c r="I331" s="292"/>
      <c r="J331" s="293"/>
      <c r="K331" s="290"/>
      <c r="L331" s="290"/>
      <c r="M331" s="290"/>
      <c r="N331" s="290" t="s">
        <v>82</v>
      </c>
      <c r="O331" s="290"/>
      <c r="P331" s="290"/>
      <c r="Q331" s="290"/>
      <c r="R331" s="290"/>
      <c r="S331" s="294"/>
    </row>
    <row r="332" spans="1:21">
      <c r="A332" s="1">
        <f t="shared" ref="A332:B332" si="247">A331</f>
        <v>7</v>
      </c>
      <c r="B332" s="1">
        <f t="shared" si="247"/>
        <v>0</v>
      </c>
      <c r="C332" s="288"/>
      <c r="D332" s="291"/>
      <c r="E332" s="291"/>
      <c r="F332" s="291"/>
      <c r="G332" s="291"/>
      <c r="H332" s="291"/>
      <c r="I332" s="291"/>
      <c r="J332" s="296" t="s">
        <v>80</v>
      </c>
      <c r="K332" s="297"/>
      <c r="L332" s="297" t="s">
        <v>81</v>
      </c>
      <c r="M332" s="339"/>
      <c r="N332" s="291"/>
      <c r="O332" s="291"/>
      <c r="P332" s="291"/>
      <c r="Q332" s="291"/>
      <c r="R332" s="291"/>
      <c r="S332" s="295"/>
    </row>
    <row r="333" spans="1:21">
      <c r="A333" s="1">
        <f t="shared" ref="A333:B333" si="248">A332</f>
        <v>7</v>
      </c>
      <c r="B333" s="1">
        <f t="shared" si="248"/>
        <v>0</v>
      </c>
      <c r="C333" s="288"/>
      <c r="D333" s="298" t="s">
        <v>88</v>
      </c>
      <c r="E333" s="298"/>
      <c r="F333" s="298" t="s">
        <v>88</v>
      </c>
      <c r="G333" s="298"/>
      <c r="H333" s="323"/>
      <c r="I333" s="323"/>
      <c r="J333" s="324"/>
      <c r="K333" s="325"/>
      <c r="L333" s="326">
        <f>H333-J333</f>
        <v>0</v>
      </c>
      <c r="M333" s="327"/>
      <c r="N333" s="167"/>
      <c r="O333" s="167"/>
      <c r="P333" s="167"/>
      <c r="Q333" s="167"/>
      <c r="R333" s="167"/>
      <c r="S333" s="328"/>
      <c r="T333" s="54" t="e">
        <f>HLOOKUP(F306,リスト!$N$7:$AC$25,2,)</f>
        <v>#N/A</v>
      </c>
      <c r="U333" s="52" t="e">
        <f t="shared" ref="U333:U350" si="249">IF(T333="対象外",IF(J333&gt;0,"補助対象外経費です!!",""),"")</f>
        <v>#N/A</v>
      </c>
    </row>
    <row r="334" spans="1:21">
      <c r="A334" s="1">
        <f t="shared" ref="A334:B334" si="250">A333</f>
        <v>7</v>
      </c>
      <c r="B334" s="1">
        <f t="shared" si="250"/>
        <v>0</v>
      </c>
      <c r="C334" s="288"/>
      <c r="D334" s="298" t="s">
        <v>99</v>
      </c>
      <c r="E334" s="298"/>
      <c r="F334" s="299" t="s">
        <v>84</v>
      </c>
      <c r="G334" s="299"/>
      <c r="H334" s="300"/>
      <c r="I334" s="300"/>
      <c r="J334" s="301"/>
      <c r="K334" s="302"/>
      <c r="L334" s="303">
        <f t="shared" ref="L334:L350" si="251">H334-J334</f>
        <v>0</v>
      </c>
      <c r="M334" s="304"/>
      <c r="N334" s="152"/>
      <c r="O334" s="152"/>
      <c r="P334" s="152"/>
      <c r="Q334" s="152"/>
      <c r="R334" s="152"/>
      <c r="S334" s="305"/>
      <c r="T334" s="54" t="e">
        <f>HLOOKUP(F306,リスト!$N$7:$AC$25,3,)</f>
        <v>#N/A</v>
      </c>
      <c r="U334" s="52" t="e">
        <f t="shared" si="249"/>
        <v>#N/A</v>
      </c>
    </row>
    <row r="335" spans="1:21">
      <c r="A335" s="1">
        <f t="shared" ref="A335:B335" si="252">A334</f>
        <v>7</v>
      </c>
      <c r="B335" s="1">
        <f t="shared" si="252"/>
        <v>0</v>
      </c>
      <c r="C335" s="288"/>
      <c r="D335" s="298"/>
      <c r="E335" s="298"/>
      <c r="F335" s="329" t="s">
        <v>85</v>
      </c>
      <c r="G335" s="329"/>
      <c r="H335" s="330"/>
      <c r="I335" s="330"/>
      <c r="J335" s="331"/>
      <c r="K335" s="332"/>
      <c r="L335" s="333">
        <f t="shared" si="251"/>
        <v>0</v>
      </c>
      <c r="M335" s="334"/>
      <c r="N335" s="335"/>
      <c r="O335" s="335"/>
      <c r="P335" s="335"/>
      <c r="Q335" s="335"/>
      <c r="R335" s="335"/>
      <c r="S335" s="336"/>
      <c r="T335" s="54" t="e">
        <f>HLOOKUP(F306,リスト!$N$7:$AC$25,4,)</f>
        <v>#N/A</v>
      </c>
      <c r="U335" s="52" t="e">
        <f t="shared" si="249"/>
        <v>#N/A</v>
      </c>
    </row>
    <row r="336" spans="1:21">
      <c r="A336" s="1">
        <f t="shared" ref="A336:B336" si="253">A335</f>
        <v>7</v>
      </c>
      <c r="B336" s="1">
        <f t="shared" si="253"/>
        <v>0</v>
      </c>
      <c r="C336" s="288"/>
      <c r="D336" s="298"/>
      <c r="E336" s="298"/>
      <c r="F336" s="306" t="s">
        <v>86</v>
      </c>
      <c r="G336" s="306"/>
      <c r="H336" s="307"/>
      <c r="I336" s="307"/>
      <c r="J336" s="308"/>
      <c r="K336" s="309"/>
      <c r="L336" s="310">
        <f t="shared" si="251"/>
        <v>0</v>
      </c>
      <c r="M336" s="311"/>
      <c r="N336" s="153"/>
      <c r="O336" s="153"/>
      <c r="P336" s="153"/>
      <c r="Q336" s="153"/>
      <c r="R336" s="153"/>
      <c r="S336" s="312"/>
      <c r="T336" s="54" t="e">
        <f>HLOOKUP(F306,リスト!$N$7:$AC$25,5,)</f>
        <v>#N/A</v>
      </c>
      <c r="U336" s="52" t="e">
        <f t="shared" si="249"/>
        <v>#N/A</v>
      </c>
    </row>
    <row r="337" spans="1:22">
      <c r="A337" s="1">
        <f t="shared" ref="A337:B337" si="254">A336</f>
        <v>7</v>
      </c>
      <c r="B337" s="1">
        <f t="shared" si="254"/>
        <v>0</v>
      </c>
      <c r="C337" s="288"/>
      <c r="D337" s="298" t="s">
        <v>100</v>
      </c>
      <c r="E337" s="298"/>
      <c r="F337" s="299" t="s">
        <v>87</v>
      </c>
      <c r="G337" s="299"/>
      <c r="H337" s="300"/>
      <c r="I337" s="300"/>
      <c r="J337" s="301"/>
      <c r="K337" s="302"/>
      <c r="L337" s="303">
        <f t="shared" si="251"/>
        <v>0</v>
      </c>
      <c r="M337" s="304"/>
      <c r="N337" s="152"/>
      <c r="O337" s="152"/>
      <c r="P337" s="152"/>
      <c r="Q337" s="152"/>
      <c r="R337" s="152"/>
      <c r="S337" s="305"/>
      <c r="T337" s="54" t="e">
        <f>HLOOKUP(F306,リスト!$N$7:$AC$25,6,)</f>
        <v>#N/A</v>
      </c>
      <c r="U337" s="52" t="e">
        <f t="shared" si="249"/>
        <v>#N/A</v>
      </c>
    </row>
    <row r="338" spans="1:22">
      <c r="A338" s="1">
        <f t="shared" ref="A338:B338" si="255">A337</f>
        <v>7</v>
      </c>
      <c r="B338" s="1">
        <f t="shared" si="255"/>
        <v>0</v>
      </c>
      <c r="C338" s="288"/>
      <c r="D338" s="298"/>
      <c r="E338" s="298"/>
      <c r="F338" s="329" t="s">
        <v>89</v>
      </c>
      <c r="G338" s="329"/>
      <c r="H338" s="330"/>
      <c r="I338" s="330"/>
      <c r="J338" s="331"/>
      <c r="K338" s="332"/>
      <c r="L338" s="333">
        <f t="shared" si="251"/>
        <v>0</v>
      </c>
      <c r="M338" s="334"/>
      <c r="N338" s="335"/>
      <c r="O338" s="335"/>
      <c r="P338" s="335"/>
      <c r="Q338" s="335"/>
      <c r="R338" s="335"/>
      <c r="S338" s="336"/>
      <c r="T338" s="54" t="e">
        <f>HLOOKUP(F306,リスト!$N$7:$AC$25,7,)</f>
        <v>#N/A</v>
      </c>
      <c r="U338" s="52" t="e">
        <f t="shared" si="249"/>
        <v>#N/A</v>
      </c>
    </row>
    <row r="339" spans="1:22">
      <c r="A339" s="1">
        <f t="shared" ref="A339:B339" si="256">A338</f>
        <v>7</v>
      </c>
      <c r="B339" s="1">
        <f t="shared" si="256"/>
        <v>0</v>
      </c>
      <c r="C339" s="288"/>
      <c r="D339" s="298"/>
      <c r="E339" s="298"/>
      <c r="F339" s="329" t="s">
        <v>214</v>
      </c>
      <c r="G339" s="329"/>
      <c r="H339" s="330"/>
      <c r="I339" s="330"/>
      <c r="J339" s="331"/>
      <c r="K339" s="332"/>
      <c r="L339" s="333">
        <f t="shared" si="251"/>
        <v>0</v>
      </c>
      <c r="M339" s="334"/>
      <c r="N339" s="335"/>
      <c r="O339" s="335"/>
      <c r="P339" s="335"/>
      <c r="Q339" s="335"/>
      <c r="R339" s="335"/>
      <c r="S339" s="336"/>
      <c r="T339" s="54" t="e">
        <f>HLOOKUP(F306,リスト!$N$7:$AC$25,8,)</f>
        <v>#N/A</v>
      </c>
      <c r="U339" s="52" t="e">
        <f t="shared" si="249"/>
        <v>#N/A</v>
      </c>
    </row>
    <row r="340" spans="1:22">
      <c r="A340" s="1">
        <f t="shared" ref="A340:B340" si="257">A339</f>
        <v>7</v>
      </c>
      <c r="B340" s="1">
        <f t="shared" si="257"/>
        <v>0</v>
      </c>
      <c r="C340" s="288"/>
      <c r="D340" s="298"/>
      <c r="E340" s="298"/>
      <c r="F340" s="306" t="s">
        <v>90</v>
      </c>
      <c r="G340" s="306"/>
      <c r="H340" s="307"/>
      <c r="I340" s="307"/>
      <c r="J340" s="308"/>
      <c r="K340" s="309"/>
      <c r="L340" s="310">
        <f t="shared" si="251"/>
        <v>0</v>
      </c>
      <c r="M340" s="311"/>
      <c r="N340" s="153"/>
      <c r="O340" s="153"/>
      <c r="P340" s="153"/>
      <c r="Q340" s="153"/>
      <c r="R340" s="153"/>
      <c r="S340" s="312"/>
      <c r="T340" s="54" t="e">
        <f>HLOOKUP(F306,リスト!$N$7:$AC$25,9,)</f>
        <v>#N/A</v>
      </c>
      <c r="U340" s="52" t="e">
        <f t="shared" si="249"/>
        <v>#N/A</v>
      </c>
    </row>
    <row r="341" spans="1:22">
      <c r="A341" s="1">
        <f t="shared" ref="A341:B341" si="258">A340</f>
        <v>7</v>
      </c>
      <c r="B341" s="1">
        <f t="shared" si="258"/>
        <v>0</v>
      </c>
      <c r="C341" s="288"/>
      <c r="D341" s="298" t="s">
        <v>101</v>
      </c>
      <c r="E341" s="298"/>
      <c r="F341" s="299" t="s">
        <v>91</v>
      </c>
      <c r="G341" s="299"/>
      <c r="H341" s="300"/>
      <c r="I341" s="300"/>
      <c r="J341" s="301"/>
      <c r="K341" s="302"/>
      <c r="L341" s="303">
        <f t="shared" si="251"/>
        <v>0</v>
      </c>
      <c r="M341" s="304"/>
      <c r="N341" s="152"/>
      <c r="O341" s="152"/>
      <c r="P341" s="152"/>
      <c r="Q341" s="152"/>
      <c r="R341" s="152"/>
      <c r="S341" s="305"/>
      <c r="T341" s="54" t="e">
        <f>HLOOKUP(F306,リスト!$N$7:$AC$25,10,)</f>
        <v>#N/A</v>
      </c>
      <c r="U341" s="52" t="e">
        <f t="shared" si="249"/>
        <v>#N/A</v>
      </c>
    </row>
    <row r="342" spans="1:22">
      <c r="A342" s="1">
        <f t="shared" ref="A342:B342" si="259">A341</f>
        <v>7</v>
      </c>
      <c r="B342" s="1">
        <f t="shared" si="259"/>
        <v>0</v>
      </c>
      <c r="C342" s="288"/>
      <c r="D342" s="298"/>
      <c r="E342" s="298"/>
      <c r="F342" s="329" t="s">
        <v>92</v>
      </c>
      <c r="G342" s="329"/>
      <c r="H342" s="330"/>
      <c r="I342" s="330"/>
      <c r="J342" s="331"/>
      <c r="K342" s="332"/>
      <c r="L342" s="333">
        <f t="shared" si="251"/>
        <v>0</v>
      </c>
      <c r="M342" s="334"/>
      <c r="N342" s="335"/>
      <c r="O342" s="335"/>
      <c r="P342" s="335"/>
      <c r="Q342" s="335"/>
      <c r="R342" s="335"/>
      <c r="S342" s="336"/>
      <c r="T342" s="54" t="e">
        <f>HLOOKUP(F306,リスト!$N$7:$AC$25,11,)</f>
        <v>#N/A</v>
      </c>
      <c r="U342" s="52" t="e">
        <f t="shared" si="249"/>
        <v>#N/A</v>
      </c>
    </row>
    <row r="343" spans="1:22">
      <c r="A343" s="1">
        <f t="shared" ref="A343:B343" si="260">A342</f>
        <v>7</v>
      </c>
      <c r="B343" s="1">
        <f t="shared" si="260"/>
        <v>0</v>
      </c>
      <c r="C343" s="288"/>
      <c r="D343" s="298"/>
      <c r="E343" s="298"/>
      <c r="F343" s="306" t="s">
        <v>93</v>
      </c>
      <c r="G343" s="306"/>
      <c r="H343" s="307"/>
      <c r="I343" s="307"/>
      <c r="J343" s="308"/>
      <c r="K343" s="309"/>
      <c r="L343" s="310">
        <f t="shared" si="251"/>
        <v>0</v>
      </c>
      <c r="M343" s="311"/>
      <c r="N343" s="153"/>
      <c r="O343" s="153"/>
      <c r="P343" s="153"/>
      <c r="Q343" s="153"/>
      <c r="R343" s="153"/>
      <c r="S343" s="312"/>
      <c r="T343" s="54" t="e">
        <f>HLOOKUP(F306,リスト!$N$7:$AC$25,12,)</f>
        <v>#N/A</v>
      </c>
      <c r="U343" s="52" t="e">
        <f t="shared" si="249"/>
        <v>#N/A</v>
      </c>
    </row>
    <row r="344" spans="1:22">
      <c r="A344" s="1">
        <f t="shared" ref="A344:B344" si="261">A343</f>
        <v>7</v>
      </c>
      <c r="B344" s="1">
        <f t="shared" si="261"/>
        <v>0</v>
      </c>
      <c r="C344" s="288"/>
      <c r="D344" s="298" t="s">
        <v>102</v>
      </c>
      <c r="E344" s="298"/>
      <c r="F344" s="298" t="s">
        <v>102</v>
      </c>
      <c r="G344" s="298"/>
      <c r="H344" s="323"/>
      <c r="I344" s="323"/>
      <c r="J344" s="324"/>
      <c r="K344" s="325"/>
      <c r="L344" s="326">
        <f t="shared" si="251"/>
        <v>0</v>
      </c>
      <c r="M344" s="327"/>
      <c r="N344" s="167"/>
      <c r="O344" s="167"/>
      <c r="P344" s="167"/>
      <c r="Q344" s="167"/>
      <c r="R344" s="167"/>
      <c r="S344" s="328"/>
      <c r="T344" s="54" t="e">
        <f>HLOOKUP(F306,リスト!$N$7:$AC$25,13,)</f>
        <v>#N/A</v>
      </c>
      <c r="U344" s="52" t="e">
        <f t="shared" si="249"/>
        <v>#N/A</v>
      </c>
    </row>
    <row r="345" spans="1:22">
      <c r="A345" s="1">
        <f t="shared" ref="A345:B345" si="262">A344</f>
        <v>7</v>
      </c>
      <c r="B345" s="1">
        <f t="shared" si="262"/>
        <v>0</v>
      </c>
      <c r="C345" s="288"/>
      <c r="D345" s="321" t="s">
        <v>105</v>
      </c>
      <c r="E345" s="298"/>
      <c r="F345" s="299" t="s">
        <v>94</v>
      </c>
      <c r="G345" s="299"/>
      <c r="H345" s="300"/>
      <c r="I345" s="300"/>
      <c r="J345" s="301"/>
      <c r="K345" s="302"/>
      <c r="L345" s="303">
        <f t="shared" si="251"/>
        <v>0</v>
      </c>
      <c r="M345" s="304"/>
      <c r="N345" s="152"/>
      <c r="O345" s="152"/>
      <c r="P345" s="152"/>
      <c r="Q345" s="152"/>
      <c r="R345" s="152"/>
      <c r="S345" s="305"/>
      <c r="T345" s="54" t="e">
        <f>HLOOKUP(F306,リスト!$N$7:$AC$25,14,)</f>
        <v>#N/A</v>
      </c>
      <c r="U345" s="52" t="e">
        <f t="shared" si="249"/>
        <v>#N/A</v>
      </c>
    </row>
    <row r="346" spans="1:22">
      <c r="A346" s="1">
        <f t="shared" ref="A346:B346" si="263">A345</f>
        <v>7</v>
      </c>
      <c r="B346" s="1">
        <f t="shared" si="263"/>
        <v>0</v>
      </c>
      <c r="C346" s="288"/>
      <c r="D346" s="298"/>
      <c r="E346" s="298"/>
      <c r="F346" s="306" t="s">
        <v>95</v>
      </c>
      <c r="G346" s="306"/>
      <c r="H346" s="307"/>
      <c r="I346" s="307"/>
      <c r="J346" s="308"/>
      <c r="K346" s="309"/>
      <c r="L346" s="310">
        <f t="shared" si="251"/>
        <v>0</v>
      </c>
      <c r="M346" s="311"/>
      <c r="N346" s="153"/>
      <c r="O346" s="153"/>
      <c r="P346" s="153"/>
      <c r="Q346" s="153"/>
      <c r="R346" s="153"/>
      <c r="S346" s="312"/>
      <c r="T346" s="54" t="e">
        <f>HLOOKUP(F306,リスト!$N$7:$AC$25,15,)</f>
        <v>#N/A</v>
      </c>
      <c r="U346" s="52" t="e">
        <f t="shared" si="249"/>
        <v>#N/A</v>
      </c>
    </row>
    <row r="347" spans="1:22">
      <c r="A347" s="1">
        <f t="shared" ref="A347:B347" si="264">A346</f>
        <v>7</v>
      </c>
      <c r="B347" s="1">
        <f t="shared" si="264"/>
        <v>0</v>
      </c>
      <c r="C347" s="288"/>
      <c r="D347" s="322" t="s">
        <v>103</v>
      </c>
      <c r="E347" s="322"/>
      <c r="F347" s="298" t="s">
        <v>96</v>
      </c>
      <c r="G347" s="298"/>
      <c r="H347" s="323"/>
      <c r="I347" s="323"/>
      <c r="J347" s="324"/>
      <c r="K347" s="325"/>
      <c r="L347" s="326">
        <f t="shared" si="251"/>
        <v>0</v>
      </c>
      <c r="M347" s="327"/>
      <c r="N347" s="167"/>
      <c r="O347" s="167"/>
      <c r="P347" s="167"/>
      <c r="Q347" s="167"/>
      <c r="R347" s="167"/>
      <c r="S347" s="328"/>
      <c r="T347" s="54" t="e">
        <f>HLOOKUP(F306,リスト!$N$7:$AC$25,16,)</f>
        <v>#N/A</v>
      </c>
      <c r="U347" s="52" t="e">
        <f t="shared" si="249"/>
        <v>#N/A</v>
      </c>
    </row>
    <row r="348" spans="1:22" ht="14.4" customHeight="1">
      <c r="A348" s="1">
        <f t="shared" ref="A348:B348" si="265">A347</f>
        <v>7</v>
      </c>
      <c r="B348" s="1">
        <f t="shared" si="265"/>
        <v>0</v>
      </c>
      <c r="C348" s="288"/>
      <c r="D348" s="298" t="s">
        <v>104</v>
      </c>
      <c r="E348" s="298"/>
      <c r="F348" s="299" t="s">
        <v>97</v>
      </c>
      <c r="G348" s="299"/>
      <c r="H348" s="300"/>
      <c r="I348" s="300"/>
      <c r="J348" s="301"/>
      <c r="K348" s="302"/>
      <c r="L348" s="303">
        <f t="shared" si="251"/>
        <v>0</v>
      </c>
      <c r="M348" s="304"/>
      <c r="N348" s="152"/>
      <c r="O348" s="152"/>
      <c r="P348" s="152"/>
      <c r="Q348" s="152"/>
      <c r="R348" s="152"/>
      <c r="S348" s="305"/>
      <c r="T348" s="54" t="e">
        <f>HLOOKUP(F306,リスト!$N$7:$AC$25,17,)</f>
        <v>#N/A</v>
      </c>
      <c r="U348" s="52" t="e">
        <f t="shared" si="249"/>
        <v>#N/A</v>
      </c>
    </row>
    <row r="349" spans="1:22">
      <c r="A349" s="1">
        <f t="shared" ref="A349:B349" si="266">A348</f>
        <v>7</v>
      </c>
      <c r="B349" s="1">
        <f t="shared" si="266"/>
        <v>0</v>
      </c>
      <c r="C349" s="288"/>
      <c r="D349" s="298"/>
      <c r="E349" s="298"/>
      <c r="F349" s="306" t="s">
        <v>98</v>
      </c>
      <c r="G349" s="306"/>
      <c r="H349" s="307"/>
      <c r="I349" s="307"/>
      <c r="J349" s="308"/>
      <c r="K349" s="309"/>
      <c r="L349" s="310">
        <f t="shared" si="251"/>
        <v>0</v>
      </c>
      <c r="M349" s="311"/>
      <c r="N349" s="153"/>
      <c r="O349" s="153"/>
      <c r="P349" s="153"/>
      <c r="Q349" s="153"/>
      <c r="R349" s="153"/>
      <c r="S349" s="312"/>
      <c r="T349" s="54" t="e">
        <f>HLOOKUP(F306,リスト!$N$7:$AC$25,18,)</f>
        <v>#N/A</v>
      </c>
      <c r="U349" s="52" t="e">
        <f t="shared" si="249"/>
        <v>#N/A</v>
      </c>
    </row>
    <row r="350" spans="1:22" ht="15" thickBot="1">
      <c r="A350" s="1">
        <f t="shared" ref="A350:B350" si="267">A349</f>
        <v>7</v>
      </c>
      <c r="B350" s="1">
        <f t="shared" si="267"/>
        <v>0</v>
      </c>
      <c r="C350" s="288"/>
      <c r="D350" s="313" t="s">
        <v>77</v>
      </c>
      <c r="E350" s="313"/>
      <c r="F350" s="313" t="s">
        <v>77</v>
      </c>
      <c r="G350" s="313"/>
      <c r="H350" s="314"/>
      <c r="I350" s="314"/>
      <c r="J350" s="315"/>
      <c r="K350" s="316"/>
      <c r="L350" s="317">
        <f t="shared" si="251"/>
        <v>0</v>
      </c>
      <c r="M350" s="318"/>
      <c r="N350" s="319"/>
      <c r="O350" s="319"/>
      <c r="P350" s="319"/>
      <c r="Q350" s="319"/>
      <c r="R350" s="319"/>
      <c r="S350" s="320"/>
      <c r="T350" s="54" t="e">
        <f>HLOOKUP(F306,リスト!$N$7:$AC$25,19,)</f>
        <v>#N/A</v>
      </c>
      <c r="U350" s="52" t="e">
        <f t="shared" si="249"/>
        <v>#N/A</v>
      </c>
    </row>
    <row r="351" spans="1:22" ht="15.6" thickTop="1" thickBot="1">
      <c r="A351" s="1">
        <f t="shared" ref="A351:B351" si="268">A350</f>
        <v>7</v>
      </c>
      <c r="B351" s="1">
        <f t="shared" si="268"/>
        <v>0</v>
      </c>
      <c r="C351" s="289"/>
      <c r="D351" s="278" t="s">
        <v>78</v>
      </c>
      <c r="E351" s="279"/>
      <c r="F351" s="279"/>
      <c r="G351" s="280"/>
      <c r="H351" s="281">
        <f>SUM(H333:I350)</f>
        <v>0</v>
      </c>
      <c r="I351" s="281"/>
      <c r="J351" s="282">
        <f t="shared" ref="J351" si="269">SUM(J333:K350)</f>
        <v>0</v>
      </c>
      <c r="K351" s="283"/>
      <c r="L351" s="283">
        <f t="shared" ref="L351" si="270">SUM(L333:M350)</f>
        <v>0</v>
      </c>
      <c r="M351" s="284"/>
      <c r="N351" s="285"/>
      <c r="O351" s="285"/>
      <c r="P351" s="285"/>
      <c r="Q351" s="285"/>
      <c r="R351" s="285"/>
      <c r="S351" s="286"/>
      <c r="T351" s="54"/>
    </row>
    <row r="352" spans="1:22">
      <c r="A352" s="1">
        <f>F355</f>
        <v>8</v>
      </c>
      <c r="B352" s="1">
        <f>IF(H376&gt;0,1,0)</f>
        <v>0</v>
      </c>
      <c r="C352" s="198" t="s">
        <v>47</v>
      </c>
      <c r="D352" s="198"/>
      <c r="E352" s="198"/>
      <c r="U352" s="11" t="s">
        <v>49</v>
      </c>
      <c r="V352" s="11" t="s">
        <v>199</v>
      </c>
    </row>
    <row r="353" spans="1:24">
      <c r="A353" s="1">
        <f>A352</f>
        <v>8</v>
      </c>
      <c r="B353" s="1">
        <f>B352</f>
        <v>0</v>
      </c>
      <c r="C353" s="192" t="str">
        <f>"チームやまぐちパワーアップ事業　"&amp;基本!$G$24</f>
        <v>チームやまぐちパワーアップ事業　事業計画書</v>
      </c>
      <c r="D353" s="192"/>
      <c r="E353" s="192"/>
      <c r="F353" s="192"/>
      <c r="G353" s="192"/>
      <c r="H353" s="192"/>
      <c r="I353" s="192"/>
      <c r="J353" s="192"/>
      <c r="K353" s="192"/>
      <c r="L353" s="192"/>
      <c r="M353" s="192"/>
      <c r="N353" s="192"/>
      <c r="O353" s="192"/>
      <c r="P353" s="192"/>
      <c r="Q353" s="192"/>
      <c r="R353" s="192"/>
      <c r="S353" s="192"/>
      <c r="U353" s="16" t="str">
        <f t="shared" ref="U353:V356" si="271">IF(U303="","",U303)</f>
        <v>有望競技種別強化事業</v>
      </c>
      <c r="V353" s="16" t="str">
        <f t="shared" si="271"/>
        <v>有望競技</v>
      </c>
    </row>
    <row r="354" spans="1:24" ht="15" thickBot="1">
      <c r="A354" s="1">
        <f t="shared" ref="A354:B354" si="272">A353</f>
        <v>8</v>
      </c>
      <c r="B354" s="1">
        <f t="shared" si="272"/>
        <v>0</v>
      </c>
      <c r="C354" s="337" t="s">
        <v>48</v>
      </c>
      <c r="D354" s="337"/>
      <c r="U354" s="32" t="str">
        <f t="shared" si="271"/>
        <v>ふるさと選手確保・活用事業</v>
      </c>
      <c r="V354" s="32" t="str">
        <f t="shared" si="271"/>
        <v>ふるさと</v>
      </c>
    </row>
    <row r="355" spans="1:24" ht="15" thickBot="1">
      <c r="A355" s="1">
        <f t="shared" ref="A355:B355" si="273">A354</f>
        <v>8</v>
      </c>
      <c r="B355" s="1">
        <f t="shared" si="273"/>
        <v>0</v>
      </c>
      <c r="C355" s="375" t="s">
        <v>50</v>
      </c>
      <c r="D355" s="376"/>
      <c r="E355" s="376"/>
      <c r="F355" s="377">
        <f>F305+1</f>
        <v>8</v>
      </c>
      <c r="G355" s="378"/>
      <c r="U355" s="32" t="str">
        <f t="shared" si="271"/>
        <v>中高成連携合同強化練習会事業</v>
      </c>
      <c r="V355" s="32" t="str">
        <f t="shared" si="271"/>
        <v>中高成連携</v>
      </c>
    </row>
    <row r="356" spans="1:24">
      <c r="A356" s="1">
        <f t="shared" ref="A356:B356" si="274">A355</f>
        <v>8</v>
      </c>
      <c r="B356" s="1">
        <f t="shared" si="274"/>
        <v>0</v>
      </c>
      <c r="C356" s="379" t="s">
        <v>49</v>
      </c>
      <c r="D356" s="290"/>
      <c r="E356" s="290"/>
      <c r="F356" s="380"/>
      <c r="G356" s="380"/>
      <c r="H356" s="380"/>
      <c r="I356" s="380"/>
      <c r="J356" s="380"/>
      <c r="K356" s="380"/>
      <c r="L356" s="380"/>
      <c r="M356" s="290" t="s">
        <v>53</v>
      </c>
      <c r="N356" s="290"/>
      <c r="O356" s="290"/>
      <c r="P356" s="380"/>
      <c r="Q356" s="380"/>
      <c r="R356" s="380"/>
      <c r="S356" s="381"/>
      <c r="T356" s="81" t="str">
        <f>IF(F356="","",VLOOKUP(F356,U353:V356,2,))</f>
        <v/>
      </c>
      <c r="U356" s="18" t="str">
        <f t="shared" si="271"/>
        <v>チームやまぐちチャレンジ強化事業</v>
      </c>
      <c r="V356" s="18" t="str">
        <f t="shared" si="271"/>
        <v>チャレンジ</v>
      </c>
    </row>
    <row r="357" spans="1:24">
      <c r="A357" s="1">
        <f t="shared" ref="A357:B357" si="275">A356</f>
        <v>8</v>
      </c>
      <c r="B357" s="1">
        <f t="shared" si="275"/>
        <v>0</v>
      </c>
      <c r="C357" s="389" t="s">
        <v>179</v>
      </c>
      <c r="D357" s="390"/>
      <c r="E357" s="356"/>
      <c r="F357" s="386"/>
      <c r="G357" s="387"/>
      <c r="H357" s="387"/>
      <c r="I357" s="387"/>
      <c r="J357" s="387"/>
      <c r="K357" s="387"/>
      <c r="L357" s="387"/>
      <c r="M357" s="387"/>
      <c r="N357" s="387"/>
      <c r="O357" s="387"/>
      <c r="P357" s="387"/>
      <c r="Q357" s="387"/>
      <c r="R357" s="387"/>
      <c r="S357" s="388"/>
      <c r="U357" s="55"/>
    </row>
    <row r="358" spans="1:24">
      <c r="A358" s="1">
        <f t="shared" ref="A358:B358" si="276">A357</f>
        <v>8</v>
      </c>
      <c r="B358" s="1">
        <f t="shared" si="276"/>
        <v>0</v>
      </c>
      <c r="C358" s="348" t="s">
        <v>51</v>
      </c>
      <c r="D358" s="291"/>
      <c r="E358" s="291"/>
      <c r="F358" s="382"/>
      <c r="G358" s="383"/>
      <c r="H358" s="383"/>
      <c r="I358" s="20" t="str">
        <f>IF(F358="","～",IF(J358="","","～"))</f>
        <v>～</v>
      </c>
      <c r="J358" s="383"/>
      <c r="K358" s="383"/>
      <c r="L358" s="383"/>
      <c r="M358" s="21" t="s">
        <v>52</v>
      </c>
      <c r="N358" s="384" t="str">
        <f>IF(T358=1,IF(F358="","",IF(J358="","",IF(F358=J358,"日帰り",(J358-F358)&amp;"泊"&amp;(J358-F358+1)&amp;"日"))),"")</f>
        <v/>
      </c>
      <c r="O358" s="384"/>
      <c r="P358" s="384"/>
      <c r="Q358" s="13" t="s">
        <v>68</v>
      </c>
      <c r="R358" s="258"/>
      <c r="S358" s="385"/>
      <c r="T358" s="53">
        <v>1</v>
      </c>
    </row>
    <row r="359" spans="1:24">
      <c r="A359" s="1">
        <f t="shared" ref="A359:B359" si="277">A358</f>
        <v>8</v>
      </c>
      <c r="B359" s="1">
        <f t="shared" si="277"/>
        <v>0</v>
      </c>
      <c r="C359" s="348" t="s">
        <v>54</v>
      </c>
      <c r="D359" s="346" t="s">
        <v>55</v>
      </c>
      <c r="E359" s="346"/>
      <c r="F359" s="349"/>
      <c r="G359" s="349"/>
      <c r="H359" s="349"/>
      <c r="I359" s="349"/>
      <c r="J359" s="349"/>
      <c r="K359" s="349"/>
      <c r="L359" s="349"/>
      <c r="M359" s="349"/>
      <c r="N359" s="349"/>
      <c r="O359" s="349"/>
      <c r="P359" s="349"/>
      <c r="Q359" s="349"/>
      <c r="R359" s="349"/>
      <c r="S359" s="350"/>
      <c r="U359" s="156" t="s">
        <v>53</v>
      </c>
      <c r="V359" s="156"/>
      <c r="W359" s="156"/>
      <c r="X359" s="156"/>
    </row>
    <row r="360" spans="1:24">
      <c r="A360" s="1">
        <f t="shared" ref="A360:B360" si="278">A359</f>
        <v>8</v>
      </c>
      <c r="B360" s="1">
        <f t="shared" si="278"/>
        <v>0</v>
      </c>
      <c r="C360" s="348"/>
      <c r="D360" s="351" t="s">
        <v>7</v>
      </c>
      <c r="E360" s="351"/>
      <c r="F360" s="352"/>
      <c r="G360" s="352"/>
      <c r="H360" s="352"/>
      <c r="I360" s="352"/>
      <c r="J360" s="352"/>
      <c r="K360" s="352"/>
      <c r="L360" s="352"/>
      <c r="M360" s="352"/>
      <c r="N360" s="352"/>
      <c r="O360" s="352"/>
      <c r="P360" s="352"/>
      <c r="Q360" s="352"/>
      <c r="R360" s="352"/>
      <c r="S360" s="353"/>
      <c r="U360" s="78" t="str">
        <f>U353</f>
        <v>有望競技種別強化事業</v>
      </c>
      <c r="V360" s="78" t="str">
        <f>U354</f>
        <v>ふるさと選手確保・活用事業</v>
      </c>
      <c r="W360" s="78" t="str">
        <f>U355</f>
        <v>中高成連携合同強化練習会事業</v>
      </c>
      <c r="X360" s="78" t="str">
        <f>U356</f>
        <v>チームやまぐちチャレンジ強化事業</v>
      </c>
    </row>
    <row r="361" spans="1:24">
      <c r="A361" s="1">
        <f t="shared" ref="A361:B361" si="279">A360</f>
        <v>8</v>
      </c>
      <c r="B361" s="1">
        <f t="shared" si="279"/>
        <v>0</v>
      </c>
      <c r="C361" s="348" t="s">
        <v>56</v>
      </c>
      <c r="D361" s="346" t="s">
        <v>55</v>
      </c>
      <c r="E361" s="346"/>
      <c r="F361" s="349"/>
      <c r="G361" s="349"/>
      <c r="H361" s="349"/>
      <c r="I361" s="349"/>
      <c r="J361" s="349"/>
      <c r="K361" s="349"/>
      <c r="L361" s="349"/>
      <c r="M361" s="349"/>
      <c r="N361" s="349"/>
      <c r="O361" s="349"/>
      <c r="P361" s="349"/>
      <c r="Q361" s="349"/>
      <c r="R361" s="349"/>
      <c r="S361" s="350"/>
      <c r="U361" s="6" t="str">
        <f t="shared" ref="U361:X364" si="280">IF(U311="","",U311)</f>
        <v>①強化活動</v>
      </c>
      <c r="V361" s="6" t="str">
        <f t="shared" si="280"/>
        <v>①交渉</v>
      </c>
      <c r="W361" s="6" t="str">
        <f t="shared" si="280"/>
        <v>①合同練習会</v>
      </c>
      <c r="X361" s="6" t="str">
        <f t="shared" si="280"/>
        <v>①トップ招へい</v>
      </c>
    </row>
    <row r="362" spans="1:24">
      <c r="A362" s="1">
        <f t="shared" ref="A362:B362" si="281">A361</f>
        <v>8</v>
      </c>
      <c r="B362" s="1">
        <f t="shared" si="281"/>
        <v>0</v>
      </c>
      <c r="C362" s="348"/>
      <c r="D362" s="351" t="s">
        <v>7</v>
      </c>
      <c r="E362" s="351"/>
      <c r="F362" s="352"/>
      <c r="G362" s="352"/>
      <c r="H362" s="352"/>
      <c r="I362" s="352"/>
      <c r="J362" s="352"/>
      <c r="K362" s="352"/>
      <c r="L362" s="352"/>
      <c r="M362" s="352"/>
      <c r="N362" s="352"/>
      <c r="O362" s="352"/>
      <c r="P362" s="352"/>
      <c r="Q362" s="352"/>
      <c r="R362" s="352"/>
      <c r="S362" s="353"/>
      <c r="U362" s="8" t="str">
        <f t="shared" si="280"/>
        <v/>
      </c>
      <c r="V362" s="8" t="str">
        <f t="shared" si="280"/>
        <v>②強化活動参加</v>
      </c>
      <c r="W362" s="8" t="str">
        <f t="shared" si="280"/>
        <v>②情報交換会等</v>
      </c>
      <c r="X362" s="8" t="str">
        <f t="shared" si="280"/>
        <v/>
      </c>
    </row>
    <row r="363" spans="1:24">
      <c r="A363" s="1">
        <f t="shared" ref="A363:B363" si="282">A362</f>
        <v>8</v>
      </c>
      <c r="B363" s="1">
        <f t="shared" si="282"/>
        <v>0</v>
      </c>
      <c r="C363" s="354" t="s">
        <v>57</v>
      </c>
      <c r="D363" s="291" t="s">
        <v>58</v>
      </c>
      <c r="E363" s="291"/>
      <c r="F363" s="291" t="s">
        <v>61</v>
      </c>
      <c r="G363" s="355"/>
      <c r="H363" s="339" t="s">
        <v>62</v>
      </c>
      <c r="I363" s="296"/>
      <c r="J363" s="356" t="s">
        <v>63</v>
      </c>
      <c r="K363" s="355"/>
      <c r="L363" s="339" t="s">
        <v>64</v>
      </c>
      <c r="M363" s="296"/>
      <c r="N363" s="356" t="s">
        <v>65</v>
      </c>
      <c r="O363" s="355"/>
      <c r="P363" s="339" t="s">
        <v>66</v>
      </c>
      <c r="Q363" s="291"/>
      <c r="R363" s="356" t="s">
        <v>36</v>
      </c>
      <c r="S363" s="295"/>
      <c r="U363" s="8" t="str">
        <f t="shared" si="280"/>
        <v/>
      </c>
      <c r="V363" s="8" t="str">
        <f t="shared" si="280"/>
        <v/>
      </c>
      <c r="W363" s="8" t="str">
        <f t="shared" si="280"/>
        <v/>
      </c>
      <c r="X363" s="8" t="str">
        <f t="shared" si="280"/>
        <v/>
      </c>
    </row>
    <row r="364" spans="1:24">
      <c r="A364" s="1">
        <f t="shared" ref="A364:B364" si="283">A363</f>
        <v>8</v>
      </c>
      <c r="B364" s="1">
        <f t="shared" si="283"/>
        <v>0</v>
      </c>
      <c r="C364" s="348"/>
      <c r="D364" s="346" t="s">
        <v>59</v>
      </c>
      <c r="E364" s="346"/>
      <c r="F364" s="22">
        <f>VLOOKUP("成男ﾊﾟﾜｰｱｯﾌﾟ",指導者!$J$133:$AN$156,$F355+1,)</f>
        <v>0</v>
      </c>
      <c r="G364" s="23" t="s">
        <v>67</v>
      </c>
      <c r="H364" s="24">
        <f>VLOOKUP("成女ﾊﾟﾜｰｱｯﾌﾟ",指導者!$J$133:$AN$156,$F355+1,)</f>
        <v>0</v>
      </c>
      <c r="I364" s="25" t="s">
        <v>67</v>
      </c>
      <c r="J364" s="24">
        <f>VLOOKUP("少男ﾊﾟﾜｰｱｯﾌﾟ",指導者!$J$133:$AN$156,$F355+1,)</f>
        <v>0</v>
      </c>
      <c r="K364" s="23" t="s">
        <v>67</v>
      </c>
      <c r="L364" s="24">
        <f>VLOOKUP("少女ﾊﾟﾜｰｱｯﾌﾟ",指導者!$J$133:$AN$156,$F355+1,)</f>
        <v>0</v>
      </c>
      <c r="M364" s="25" t="s">
        <v>67</v>
      </c>
      <c r="N364" s="24">
        <f>VLOOKUP("Jr男ﾊﾟﾜｰｱｯﾌﾟ",指導者!$J$133:$AN$156,$F355+1,)</f>
        <v>0</v>
      </c>
      <c r="O364" s="23" t="s">
        <v>67</v>
      </c>
      <c r="P364" s="24">
        <f>VLOOKUP("Jr女ﾊﾟﾜｰｱｯﾌﾟ",指導者!$J$133:$AN$156,$F355+1,)</f>
        <v>0</v>
      </c>
      <c r="Q364" s="26" t="s">
        <v>67</v>
      </c>
      <c r="R364" s="23">
        <f>SUM(F364:Q364)</f>
        <v>0</v>
      </c>
      <c r="S364" s="33" t="s">
        <v>67</v>
      </c>
      <c r="U364" s="10" t="str">
        <f t="shared" si="280"/>
        <v/>
      </c>
      <c r="V364" s="10" t="str">
        <f t="shared" si="280"/>
        <v/>
      </c>
      <c r="W364" s="10" t="str">
        <f t="shared" si="280"/>
        <v/>
      </c>
      <c r="X364" s="10" t="str">
        <f t="shared" si="280"/>
        <v/>
      </c>
    </row>
    <row r="365" spans="1:24">
      <c r="A365" s="1">
        <f t="shared" ref="A365:B365" si="284">A364</f>
        <v>8</v>
      </c>
      <c r="B365" s="1">
        <f t="shared" si="284"/>
        <v>0</v>
      </c>
      <c r="C365" s="348"/>
      <c r="D365" s="351" t="s">
        <v>60</v>
      </c>
      <c r="E365" s="351"/>
      <c r="F365" s="27">
        <f>VLOOKUP("成男ﾊﾟﾜｰｱｯﾌﾟ",選手!$J$333:$AN$350,$F355+1,)</f>
        <v>0</v>
      </c>
      <c r="G365" s="28" t="s">
        <v>67</v>
      </c>
      <c r="H365" s="29">
        <f>VLOOKUP("成女ﾊﾟﾜｰｱｯﾌﾟ",選手!$J$333:$AN$350,$F355+1,)</f>
        <v>0</v>
      </c>
      <c r="I365" s="30" t="s">
        <v>67</v>
      </c>
      <c r="J365" s="29">
        <f>VLOOKUP("少男ﾊﾟﾜｰｱｯﾌﾟ",選手!$J$333:$AN$350,$F355+1,)</f>
        <v>0</v>
      </c>
      <c r="K365" s="28" t="s">
        <v>67</v>
      </c>
      <c r="L365" s="29">
        <f>VLOOKUP("少女ﾊﾟﾜｰｱｯﾌﾟ",選手!$J$333:$AN$350,$F355+1,)</f>
        <v>0</v>
      </c>
      <c r="M365" s="30" t="s">
        <v>67</v>
      </c>
      <c r="N365" s="29">
        <f>VLOOKUP("Jr男ﾊﾟﾜｰｱｯﾌﾟ",選手!$J$333:$AN$350,$F355+1,)</f>
        <v>0</v>
      </c>
      <c r="O365" s="28" t="s">
        <v>67</v>
      </c>
      <c r="P365" s="29">
        <f>VLOOKUP("Jr女ﾊﾟﾜｰｱｯﾌﾟ",選手!$J$333:$AN$350,$F355+1,)</f>
        <v>0</v>
      </c>
      <c r="Q365" s="31" t="s">
        <v>67</v>
      </c>
      <c r="R365" s="28">
        <f>SUM(F365:Q365)</f>
        <v>0</v>
      </c>
      <c r="S365" s="34" t="s">
        <v>67</v>
      </c>
    </row>
    <row r="366" spans="1:24">
      <c r="A366" s="1">
        <f t="shared" ref="A366:B366" si="285">A365</f>
        <v>8</v>
      </c>
      <c r="B366" s="1">
        <f t="shared" si="285"/>
        <v>0</v>
      </c>
      <c r="C366" s="366" t="s">
        <v>69</v>
      </c>
      <c r="D366" s="367"/>
      <c r="E366" s="368"/>
      <c r="F366" s="357"/>
      <c r="G366" s="358"/>
      <c r="H366" s="358"/>
      <c r="I366" s="358"/>
      <c r="J366" s="358"/>
      <c r="K366" s="358"/>
      <c r="L366" s="358"/>
      <c r="M366" s="358"/>
      <c r="N366" s="358"/>
      <c r="O366" s="358"/>
      <c r="P366" s="358"/>
      <c r="Q366" s="358"/>
      <c r="R366" s="358"/>
      <c r="S366" s="359"/>
    </row>
    <row r="367" spans="1:24">
      <c r="A367" s="1">
        <f t="shared" ref="A367:B367" si="286">A366</f>
        <v>8</v>
      </c>
      <c r="B367" s="1">
        <f t="shared" si="286"/>
        <v>0</v>
      </c>
      <c r="C367" s="369"/>
      <c r="D367" s="370"/>
      <c r="E367" s="371"/>
      <c r="F367" s="360"/>
      <c r="G367" s="361"/>
      <c r="H367" s="361"/>
      <c r="I367" s="361"/>
      <c r="J367" s="361"/>
      <c r="K367" s="361"/>
      <c r="L367" s="361"/>
      <c r="M367" s="361"/>
      <c r="N367" s="361"/>
      <c r="O367" s="361"/>
      <c r="P367" s="361"/>
      <c r="Q367" s="361"/>
      <c r="R367" s="361"/>
      <c r="S367" s="362"/>
    </row>
    <row r="368" spans="1:24">
      <c r="A368" s="1">
        <f t="shared" ref="A368:B368" si="287">A367</f>
        <v>8</v>
      </c>
      <c r="B368" s="1">
        <f t="shared" si="287"/>
        <v>0</v>
      </c>
      <c r="C368" s="369"/>
      <c r="D368" s="370"/>
      <c r="E368" s="371"/>
      <c r="F368" s="360"/>
      <c r="G368" s="361"/>
      <c r="H368" s="361"/>
      <c r="I368" s="361"/>
      <c r="J368" s="361"/>
      <c r="K368" s="361"/>
      <c r="L368" s="361"/>
      <c r="M368" s="361"/>
      <c r="N368" s="361"/>
      <c r="O368" s="361"/>
      <c r="P368" s="361"/>
      <c r="Q368" s="361"/>
      <c r="R368" s="361"/>
      <c r="S368" s="362"/>
    </row>
    <row r="369" spans="1:21">
      <c r="A369" s="1">
        <f t="shared" ref="A369:B369" si="288">A368</f>
        <v>8</v>
      </c>
      <c r="B369" s="1">
        <f t="shared" si="288"/>
        <v>0</v>
      </c>
      <c r="C369" s="369"/>
      <c r="D369" s="370"/>
      <c r="E369" s="371"/>
      <c r="F369" s="360"/>
      <c r="G369" s="361"/>
      <c r="H369" s="361"/>
      <c r="I369" s="361"/>
      <c r="J369" s="361"/>
      <c r="K369" s="361"/>
      <c r="L369" s="361"/>
      <c r="M369" s="361"/>
      <c r="N369" s="361"/>
      <c r="O369" s="361"/>
      <c r="P369" s="361"/>
      <c r="Q369" s="361"/>
      <c r="R369" s="361"/>
      <c r="S369" s="362"/>
    </row>
    <row r="370" spans="1:21">
      <c r="A370" s="1">
        <f t="shared" ref="A370:B370" si="289">A369</f>
        <v>8</v>
      </c>
      <c r="B370" s="1">
        <f t="shared" si="289"/>
        <v>0</v>
      </c>
      <c r="C370" s="369"/>
      <c r="D370" s="370"/>
      <c r="E370" s="371"/>
      <c r="F370" s="360"/>
      <c r="G370" s="361"/>
      <c r="H370" s="361"/>
      <c r="I370" s="361"/>
      <c r="J370" s="361"/>
      <c r="K370" s="361"/>
      <c r="L370" s="361"/>
      <c r="M370" s="361"/>
      <c r="N370" s="361"/>
      <c r="O370" s="361"/>
      <c r="P370" s="361"/>
      <c r="Q370" s="361"/>
      <c r="R370" s="361"/>
      <c r="S370" s="362"/>
    </row>
    <row r="371" spans="1:21">
      <c r="A371" s="1">
        <f t="shared" ref="A371:B371" si="290">A370</f>
        <v>8</v>
      </c>
      <c r="B371" s="1">
        <f t="shared" si="290"/>
        <v>0</v>
      </c>
      <c r="C371" s="369"/>
      <c r="D371" s="370"/>
      <c r="E371" s="371"/>
      <c r="F371" s="360"/>
      <c r="G371" s="361"/>
      <c r="H371" s="361"/>
      <c r="I371" s="361"/>
      <c r="J371" s="361"/>
      <c r="K371" s="361"/>
      <c r="L371" s="361"/>
      <c r="M371" s="361"/>
      <c r="N371" s="361"/>
      <c r="O371" s="361"/>
      <c r="P371" s="361"/>
      <c r="Q371" s="361"/>
      <c r="R371" s="361"/>
      <c r="S371" s="362"/>
    </row>
    <row r="372" spans="1:21" ht="15" thickBot="1">
      <c r="A372" s="1">
        <f t="shared" ref="A372:B372" si="291">A371</f>
        <v>8</v>
      </c>
      <c r="B372" s="1">
        <f t="shared" si="291"/>
        <v>0</v>
      </c>
      <c r="C372" s="372"/>
      <c r="D372" s="373"/>
      <c r="E372" s="374"/>
      <c r="F372" s="363"/>
      <c r="G372" s="364"/>
      <c r="H372" s="364"/>
      <c r="I372" s="364"/>
      <c r="J372" s="364"/>
      <c r="K372" s="364"/>
      <c r="L372" s="364"/>
      <c r="M372" s="364"/>
      <c r="N372" s="364"/>
      <c r="O372" s="364"/>
      <c r="P372" s="364"/>
      <c r="Q372" s="364"/>
      <c r="R372" s="364"/>
      <c r="S372" s="365"/>
    </row>
    <row r="373" spans="1:21">
      <c r="A373" s="1">
        <f t="shared" ref="A373:B373" si="292">A372</f>
        <v>8</v>
      </c>
      <c r="B373" s="1">
        <f t="shared" si="292"/>
        <v>0</v>
      </c>
    </row>
    <row r="374" spans="1:21" ht="15" thickBot="1">
      <c r="A374" s="1">
        <f t="shared" ref="A374:B374" si="293">A373</f>
        <v>8</v>
      </c>
      <c r="B374" s="1">
        <f t="shared" si="293"/>
        <v>0</v>
      </c>
      <c r="C374" s="337" t="s">
        <v>70</v>
      </c>
      <c r="D374" s="337"/>
      <c r="Q374" s="338" t="s">
        <v>71</v>
      </c>
      <c r="R374" s="338"/>
      <c r="S374" s="338"/>
    </row>
    <row r="375" spans="1:21">
      <c r="A375" s="1">
        <f t="shared" ref="A375:B375" si="294">A374</f>
        <v>8</v>
      </c>
      <c r="B375" s="1">
        <f t="shared" si="294"/>
        <v>0</v>
      </c>
      <c r="C375" s="287" t="s">
        <v>72</v>
      </c>
      <c r="D375" s="290" t="s">
        <v>73</v>
      </c>
      <c r="E375" s="290"/>
      <c r="F375" s="290"/>
      <c r="G375" s="290"/>
      <c r="H375" s="290" t="s">
        <v>79</v>
      </c>
      <c r="I375" s="290"/>
      <c r="J375" s="290" t="s">
        <v>13</v>
      </c>
      <c r="K375" s="290"/>
      <c r="L375" s="290"/>
      <c r="M375" s="290"/>
      <c r="N375" s="290"/>
      <c r="O375" s="290"/>
      <c r="P375" s="290"/>
      <c r="Q375" s="290"/>
      <c r="R375" s="290"/>
      <c r="S375" s="294"/>
    </row>
    <row r="376" spans="1:21">
      <c r="A376" s="1">
        <f t="shared" ref="A376:B376" si="295">A375</f>
        <v>8</v>
      </c>
      <c r="B376" s="1">
        <f t="shared" si="295"/>
        <v>0</v>
      </c>
      <c r="C376" s="288"/>
      <c r="D376" s="346" t="s">
        <v>74</v>
      </c>
      <c r="E376" s="346"/>
      <c r="F376" s="346"/>
      <c r="G376" s="346"/>
      <c r="H376" s="347">
        <f>J401</f>
        <v>0</v>
      </c>
      <c r="I376" s="347"/>
      <c r="J376" s="152"/>
      <c r="K376" s="152"/>
      <c r="L376" s="152"/>
      <c r="M376" s="152"/>
      <c r="N376" s="152"/>
      <c r="O376" s="152"/>
      <c r="P376" s="152"/>
      <c r="Q376" s="152"/>
      <c r="R376" s="152"/>
      <c r="S376" s="305"/>
    </row>
    <row r="377" spans="1:21">
      <c r="A377" s="1">
        <f t="shared" ref="A377:B377" si="296">A376</f>
        <v>8</v>
      </c>
      <c r="B377" s="1">
        <f t="shared" si="296"/>
        <v>0</v>
      </c>
      <c r="C377" s="288"/>
      <c r="D377" s="340" t="s">
        <v>75</v>
      </c>
      <c r="E377" s="340"/>
      <c r="F377" s="340"/>
      <c r="G377" s="340"/>
      <c r="H377" s="330"/>
      <c r="I377" s="330"/>
      <c r="J377" s="335"/>
      <c r="K377" s="335"/>
      <c r="L377" s="335"/>
      <c r="M377" s="335"/>
      <c r="N377" s="335"/>
      <c r="O377" s="335"/>
      <c r="P377" s="335"/>
      <c r="Q377" s="335"/>
      <c r="R377" s="335"/>
      <c r="S377" s="336"/>
    </row>
    <row r="378" spans="1:21">
      <c r="A378" s="1">
        <f t="shared" ref="A378:B378" si="297">A377</f>
        <v>8</v>
      </c>
      <c r="B378" s="1">
        <f t="shared" si="297"/>
        <v>0</v>
      </c>
      <c r="C378" s="288"/>
      <c r="D378" s="340" t="s">
        <v>76</v>
      </c>
      <c r="E378" s="340"/>
      <c r="F378" s="340"/>
      <c r="G378" s="340"/>
      <c r="H378" s="330"/>
      <c r="I378" s="330"/>
      <c r="J378" s="335"/>
      <c r="K378" s="335"/>
      <c r="L378" s="335"/>
      <c r="M378" s="335"/>
      <c r="N378" s="335"/>
      <c r="O378" s="335"/>
      <c r="P378" s="335"/>
      <c r="Q378" s="335"/>
      <c r="R378" s="335"/>
      <c r="S378" s="336"/>
    </row>
    <row r="379" spans="1:21" ht="15" thickBot="1">
      <c r="A379" s="1">
        <f t="shared" ref="A379:B379" si="298">A378</f>
        <v>8</v>
      </c>
      <c r="B379" s="1">
        <f t="shared" si="298"/>
        <v>0</v>
      </c>
      <c r="C379" s="288"/>
      <c r="D379" s="341" t="s">
        <v>77</v>
      </c>
      <c r="E379" s="341"/>
      <c r="F379" s="341"/>
      <c r="G379" s="341"/>
      <c r="H379" s="342">
        <f>H401-SUM(H376:I378)</f>
        <v>0</v>
      </c>
      <c r="I379" s="342"/>
      <c r="J379" s="343"/>
      <c r="K379" s="343"/>
      <c r="L379" s="343"/>
      <c r="M379" s="343"/>
      <c r="N379" s="343"/>
      <c r="O379" s="343"/>
      <c r="P379" s="343"/>
      <c r="Q379" s="343"/>
      <c r="R379" s="343"/>
      <c r="S379" s="344"/>
    </row>
    <row r="380" spans="1:21" ht="15.6" thickTop="1" thickBot="1">
      <c r="A380" s="1">
        <f t="shared" ref="A380:B380" si="299">A379</f>
        <v>8</v>
      </c>
      <c r="B380" s="1">
        <f t="shared" si="299"/>
        <v>0</v>
      </c>
      <c r="C380" s="289"/>
      <c r="D380" s="345" t="s">
        <v>78</v>
      </c>
      <c r="E380" s="345"/>
      <c r="F380" s="345"/>
      <c r="G380" s="345"/>
      <c r="H380" s="281">
        <f>SUM(H376:I379)</f>
        <v>0</v>
      </c>
      <c r="I380" s="281"/>
      <c r="J380" s="285"/>
      <c r="K380" s="285"/>
      <c r="L380" s="285"/>
      <c r="M380" s="285"/>
      <c r="N380" s="285"/>
      <c r="O380" s="285"/>
      <c r="P380" s="285"/>
      <c r="Q380" s="285"/>
      <c r="R380" s="285"/>
      <c r="S380" s="286"/>
    </row>
    <row r="381" spans="1:21">
      <c r="A381" s="1">
        <f t="shared" ref="A381:B381" si="300">A380</f>
        <v>8</v>
      </c>
      <c r="B381" s="1">
        <f t="shared" si="300"/>
        <v>0</v>
      </c>
      <c r="C381" s="287" t="s">
        <v>218</v>
      </c>
      <c r="D381" s="290" t="s">
        <v>73</v>
      </c>
      <c r="E381" s="290"/>
      <c r="F381" s="290" t="s">
        <v>83</v>
      </c>
      <c r="G381" s="290"/>
      <c r="H381" s="290" t="s">
        <v>79</v>
      </c>
      <c r="I381" s="292"/>
      <c r="J381" s="293"/>
      <c r="K381" s="290"/>
      <c r="L381" s="290"/>
      <c r="M381" s="290"/>
      <c r="N381" s="290" t="s">
        <v>82</v>
      </c>
      <c r="O381" s="290"/>
      <c r="P381" s="290"/>
      <c r="Q381" s="290"/>
      <c r="R381" s="290"/>
      <c r="S381" s="294"/>
    </row>
    <row r="382" spans="1:21">
      <c r="A382" s="1">
        <f t="shared" ref="A382:B382" si="301">A381</f>
        <v>8</v>
      </c>
      <c r="B382" s="1">
        <f t="shared" si="301"/>
        <v>0</v>
      </c>
      <c r="C382" s="288"/>
      <c r="D382" s="291"/>
      <c r="E382" s="291"/>
      <c r="F382" s="291"/>
      <c r="G382" s="291"/>
      <c r="H382" s="291"/>
      <c r="I382" s="291"/>
      <c r="J382" s="296" t="s">
        <v>80</v>
      </c>
      <c r="K382" s="297"/>
      <c r="L382" s="297" t="s">
        <v>81</v>
      </c>
      <c r="M382" s="339"/>
      <c r="N382" s="291"/>
      <c r="O382" s="291"/>
      <c r="P382" s="291"/>
      <c r="Q382" s="291"/>
      <c r="R382" s="291"/>
      <c r="S382" s="295"/>
    </row>
    <row r="383" spans="1:21">
      <c r="A383" s="1">
        <f t="shared" ref="A383:B383" si="302">A382</f>
        <v>8</v>
      </c>
      <c r="B383" s="1">
        <f t="shared" si="302"/>
        <v>0</v>
      </c>
      <c r="C383" s="288"/>
      <c r="D383" s="298" t="s">
        <v>88</v>
      </c>
      <c r="E383" s="298"/>
      <c r="F383" s="298" t="s">
        <v>88</v>
      </c>
      <c r="G383" s="298"/>
      <c r="H383" s="323"/>
      <c r="I383" s="323"/>
      <c r="J383" s="324"/>
      <c r="K383" s="325"/>
      <c r="L383" s="326">
        <f>H383-J383</f>
        <v>0</v>
      </c>
      <c r="M383" s="327"/>
      <c r="N383" s="167"/>
      <c r="O383" s="167"/>
      <c r="P383" s="167"/>
      <c r="Q383" s="167"/>
      <c r="R383" s="167"/>
      <c r="S383" s="328"/>
      <c r="T383" s="54" t="e">
        <f>HLOOKUP(F356,リスト!$N$7:$AC$25,2,)</f>
        <v>#N/A</v>
      </c>
      <c r="U383" s="52" t="e">
        <f t="shared" ref="U383:U400" si="303">IF(T383="対象外",IF(J383&gt;0,"補助対象外経費です!!",""),"")</f>
        <v>#N/A</v>
      </c>
    </row>
    <row r="384" spans="1:21">
      <c r="A384" s="1">
        <f t="shared" ref="A384:B384" si="304">A383</f>
        <v>8</v>
      </c>
      <c r="B384" s="1">
        <f t="shared" si="304"/>
        <v>0</v>
      </c>
      <c r="C384" s="288"/>
      <c r="D384" s="298" t="s">
        <v>99</v>
      </c>
      <c r="E384" s="298"/>
      <c r="F384" s="299" t="s">
        <v>84</v>
      </c>
      <c r="G384" s="299"/>
      <c r="H384" s="300"/>
      <c r="I384" s="300"/>
      <c r="J384" s="301"/>
      <c r="K384" s="302"/>
      <c r="L384" s="303">
        <f t="shared" ref="L384:L400" si="305">H384-J384</f>
        <v>0</v>
      </c>
      <c r="M384" s="304"/>
      <c r="N384" s="152"/>
      <c r="O384" s="152"/>
      <c r="P384" s="152"/>
      <c r="Q384" s="152"/>
      <c r="R384" s="152"/>
      <c r="S384" s="305"/>
      <c r="T384" s="54" t="e">
        <f>HLOOKUP(F356,リスト!$N$7:$AC$25,3,)</f>
        <v>#N/A</v>
      </c>
      <c r="U384" s="52" t="e">
        <f t="shared" si="303"/>
        <v>#N/A</v>
      </c>
    </row>
    <row r="385" spans="1:21">
      <c r="A385" s="1">
        <f t="shared" ref="A385:B385" si="306">A384</f>
        <v>8</v>
      </c>
      <c r="B385" s="1">
        <f t="shared" si="306"/>
        <v>0</v>
      </c>
      <c r="C385" s="288"/>
      <c r="D385" s="298"/>
      <c r="E385" s="298"/>
      <c r="F385" s="329" t="s">
        <v>85</v>
      </c>
      <c r="G385" s="329"/>
      <c r="H385" s="330"/>
      <c r="I385" s="330"/>
      <c r="J385" s="331"/>
      <c r="K385" s="332"/>
      <c r="L385" s="333">
        <f t="shared" si="305"/>
        <v>0</v>
      </c>
      <c r="M385" s="334"/>
      <c r="N385" s="335"/>
      <c r="O385" s="335"/>
      <c r="P385" s="335"/>
      <c r="Q385" s="335"/>
      <c r="R385" s="335"/>
      <c r="S385" s="336"/>
      <c r="T385" s="54" t="e">
        <f>HLOOKUP(F356,リスト!$N$7:$AC$25,4,)</f>
        <v>#N/A</v>
      </c>
      <c r="U385" s="52" t="e">
        <f t="shared" si="303"/>
        <v>#N/A</v>
      </c>
    </row>
    <row r="386" spans="1:21">
      <c r="A386" s="1">
        <f t="shared" ref="A386:B386" si="307">A385</f>
        <v>8</v>
      </c>
      <c r="B386" s="1">
        <f t="shared" si="307"/>
        <v>0</v>
      </c>
      <c r="C386" s="288"/>
      <c r="D386" s="298"/>
      <c r="E386" s="298"/>
      <c r="F386" s="306" t="s">
        <v>86</v>
      </c>
      <c r="G386" s="306"/>
      <c r="H386" s="307"/>
      <c r="I386" s="307"/>
      <c r="J386" s="308"/>
      <c r="K386" s="309"/>
      <c r="L386" s="310">
        <f t="shared" si="305"/>
        <v>0</v>
      </c>
      <c r="M386" s="311"/>
      <c r="N386" s="153"/>
      <c r="O386" s="153"/>
      <c r="P386" s="153"/>
      <c r="Q386" s="153"/>
      <c r="R386" s="153"/>
      <c r="S386" s="312"/>
      <c r="T386" s="54" t="e">
        <f>HLOOKUP(F356,リスト!$N$7:$AC$25,5,)</f>
        <v>#N/A</v>
      </c>
      <c r="U386" s="52" t="e">
        <f t="shared" si="303"/>
        <v>#N/A</v>
      </c>
    </row>
    <row r="387" spans="1:21">
      <c r="A387" s="1">
        <f t="shared" ref="A387:B387" si="308">A386</f>
        <v>8</v>
      </c>
      <c r="B387" s="1">
        <f t="shared" si="308"/>
        <v>0</v>
      </c>
      <c r="C387" s="288"/>
      <c r="D387" s="298" t="s">
        <v>100</v>
      </c>
      <c r="E387" s="298"/>
      <c r="F387" s="299" t="s">
        <v>87</v>
      </c>
      <c r="G387" s="299"/>
      <c r="H387" s="300"/>
      <c r="I387" s="300"/>
      <c r="J387" s="301"/>
      <c r="K387" s="302"/>
      <c r="L387" s="303">
        <f t="shared" si="305"/>
        <v>0</v>
      </c>
      <c r="M387" s="304"/>
      <c r="N387" s="152"/>
      <c r="O387" s="152"/>
      <c r="P387" s="152"/>
      <c r="Q387" s="152"/>
      <c r="R387" s="152"/>
      <c r="S387" s="305"/>
      <c r="T387" s="54" t="e">
        <f>HLOOKUP(F356,リスト!$N$7:$AC$25,6,)</f>
        <v>#N/A</v>
      </c>
      <c r="U387" s="52" t="e">
        <f t="shared" si="303"/>
        <v>#N/A</v>
      </c>
    </row>
    <row r="388" spans="1:21">
      <c r="A388" s="1">
        <f t="shared" ref="A388:B388" si="309">A387</f>
        <v>8</v>
      </c>
      <c r="B388" s="1">
        <f t="shared" si="309"/>
        <v>0</v>
      </c>
      <c r="C388" s="288"/>
      <c r="D388" s="298"/>
      <c r="E388" s="298"/>
      <c r="F388" s="329" t="s">
        <v>89</v>
      </c>
      <c r="G388" s="329"/>
      <c r="H388" s="330"/>
      <c r="I388" s="330"/>
      <c r="J388" s="331"/>
      <c r="K388" s="332"/>
      <c r="L388" s="333">
        <f t="shared" si="305"/>
        <v>0</v>
      </c>
      <c r="M388" s="334"/>
      <c r="N388" s="335"/>
      <c r="O388" s="335"/>
      <c r="P388" s="335"/>
      <c r="Q388" s="335"/>
      <c r="R388" s="335"/>
      <c r="S388" s="336"/>
      <c r="T388" s="54" t="e">
        <f>HLOOKUP(F356,リスト!$N$7:$AC$25,7,)</f>
        <v>#N/A</v>
      </c>
      <c r="U388" s="52" t="e">
        <f t="shared" si="303"/>
        <v>#N/A</v>
      </c>
    </row>
    <row r="389" spans="1:21">
      <c r="A389" s="1">
        <f t="shared" ref="A389:B389" si="310">A388</f>
        <v>8</v>
      </c>
      <c r="B389" s="1">
        <f t="shared" si="310"/>
        <v>0</v>
      </c>
      <c r="C389" s="288"/>
      <c r="D389" s="298"/>
      <c r="E389" s="298"/>
      <c r="F389" s="329" t="s">
        <v>214</v>
      </c>
      <c r="G389" s="329"/>
      <c r="H389" s="330"/>
      <c r="I389" s="330"/>
      <c r="J389" s="331"/>
      <c r="K389" s="332"/>
      <c r="L389" s="333">
        <f t="shared" si="305"/>
        <v>0</v>
      </c>
      <c r="M389" s="334"/>
      <c r="N389" s="335"/>
      <c r="O389" s="335"/>
      <c r="P389" s="335"/>
      <c r="Q389" s="335"/>
      <c r="R389" s="335"/>
      <c r="S389" s="336"/>
      <c r="T389" s="54" t="e">
        <f>HLOOKUP(F356,リスト!$N$7:$AC$25,8,)</f>
        <v>#N/A</v>
      </c>
      <c r="U389" s="52" t="e">
        <f t="shared" si="303"/>
        <v>#N/A</v>
      </c>
    </row>
    <row r="390" spans="1:21">
      <c r="A390" s="1">
        <f t="shared" ref="A390:B390" si="311">A389</f>
        <v>8</v>
      </c>
      <c r="B390" s="1">
        <f t="shared" si="311"/>
        <v>0</v>
      </c>
      <c r="C390" s="288"/>
      <c r="D390" s="298"/>
      <c r="E390" s="298"/>
      <c r="F390" s="306" t="s">
        <v>90</v>
      </c>
      <c r="G390" s="306"/>
      <c r="H390" s="307"/>
      <c r="I390" s="307"/>
      <c r="J390" s="308"/>
      <c r="K390" s="309"/>
      <c r="L390" s="310">
        <f t="shared" si="305"/>
        <v>0</v>
      </c>
      <c r="M390" s="311"/>
      <c r="N390" s="153"/>
      <c r="O390" s="153"/>
      <c r="P390" s="153"/>
      <c r="Q390" s="153"/>
      <c r="R390" s="153"/>
      <c r="S390" s="312"/>
      <c r="T390" s="54" t="e">
        <f>HLOOKUP(F356,リスト!$N$7:$AC$25,9,)</f>
        <v>#N/A</v>
      </c>
      <c r="U390" s="52" t="e">
        <f t="shared" si="303"/>
        <v>#N/A</v>
      </c>
    </row>
    <row r="391" spans="1:21">
      <c r="A391" s="1">
        <f t="shared" ref="A391:B391" si="312">A390</f>
        <v>8</v>
      </c>
      <c r="B391" s="1">
        <f t="shared" si="312"/>
        <v>0</v>
      </c>
      <c r="C391" s="288"/>
      <c r="D391" s="298" t="s">
        <v>101</v>
      </c>
      <c r="E391" s="298"/>
      <c r="F391" s="299" t="s">
        <v>91</v>
      </c>
      <c r="G391" s="299"/>
      <c r="H391" s="300"/>
      <c r="I391" s="300"/>
      <c r="J391" s="301"/>
      <c r="K391" s="302"/>
      <c r="L391" s="303">
        <f t="shared" si="305"/>
        <v>0</v>
      </c>
      <c r="M391" s="304"/>
      <c r="N391" s="152"/>
      <c r="O391" s="152"/>
      <c r="P391" s="152"/>
      <c r="Q391" s="152"/>
      <c r="R391" s="152"/>
      <c r="S391" s="305"/>
      <c r="T391" s="54" t="e">
        <f>HLOOKUP(F356,リスト!$N$7:$AC$25,10,)</f>
        <v>#N/A</v>
      </c>
      <c r="U391" s="52" t="e">
        <f t="shared" si="303"/>
        <v>#N/A</v>
      </c>
    </row>
    <row r="392" spans="1:21">
      <c r="A392" s="1">
        <f t="shared" ref="A392:B392" si="313">A391</f>
        <v>8</v>
      </c>
      <c r="B392" s="1">
        <f t="shared" si="313"/>
        <v>0</v>
      </c>
      <c r="C392" s="288"/>
      <c r="D392" s="298"/>
      <c r="E392" s="298"/>
      <c r="F392" s="329" t="s">
        <v>92</v>
      </c>
      <c r="G392" s="329"/>
      <c r="H392" s="330"/>
      <c r="I392" s="330"/>
      <c r="J392" s="331"/>
      <c r="K392" s="332"/>
      <c r="L392" s="333">
        <f t="shared" si="305"/>
        <v>0</v>
      </c>
      <c r="M392" s="334"/>
      <c r="N392" s="335"/>
      <c r="O392" s="335"/>
      <c r="P392" s="335"/>
      <c r="Q392" s="335"/>
      <c r="R392" s="335"/>
      <c r="S392" s="336"/>
      <c r="T392" s="54" t="e">
        <f>HLOOKUP(F356,リスト!$N$7:$AC$25,11,)</f>
        <v>#N/A</v>
      </c>
      <c r="U392" s="52" t="e">
        <f t="shared" si="303"/>
        <v>#N/A</v>
      </c>
    </row>
    <row r="393" spans="1:21">
      <c r="A393" s="1">
        <f t="shared" ref="A393:B393" si="314">A392</f>
        <v>8</v>
      </c>
      <c r="B393" s="1">
        <f t="shared" si="314"/>
        <v>0</v>
      </c>
      <c r="C393" s="288"/>
      <c r="D393" s="298"/>
      <c r="E393" s="298"/>
      <c r="F393" s="306" t="s">
        <v>93</v>
      </c>
      <c r="G393" s="306"/>
      <c r="H393" s="307"/>
      <c r="I393" s="307"/>
      <c r="J393" s="308"/>
      <c r="K393" s="309"/>
      <c r="L393" s="310">
        <f t="shared" si="305"/>
        <v>0</v>
      </c>
      <c r="M393" s="311"/>
      <c r="N393" s="153"/>
      <c r="O393" s="153"/>
      <c r="P393" s="153"/>
      <c r="Q393" s="153"/>
      <c r="R393" s="153"/>
      <c r="S393" s="312"/>
      <c r="T393" s="54" t="e">
        <f>HLOOKUP(F356,リスト!$N$7:$AC$25,12,)</f>
        <v>#N/A</v>
      </c>
      <c r="U393" s="52" t="e">
        <f t="shared" si="303"/>
        <v>#N/A</v>
      </c>
    </row>
    <row r="394" spans="1:21">
      <c r="A394" s="1">
        <f t="shared" ref="A394:B394" si="315">A393</f>
        <v>8</v>
      </c>
      <c r="B394" s="1">
        <f t="shared" si="315"/>
        <v>0</v>
      </c>
      <c r="C394" s="288"/>
      <c r="D394" s="298" t="s">
        <v>102</v>
      </c>
      <c r="E394" s="298"/>
      <c r="F394" s="298" t="s">
        <v>102</v>
      </c>
      <c r="G394" s="298"/>
      <c r="H394" s="323"/>
      <c r="I394" s="323"/>
      <c r="J394" s="324"/>
      <c r="K394" s="325"/>
      <c r="L394" s="326">
        <f t="shared" si="305"/>
        <v>0</v>
      </c>
      <c r="M394" s="327"/>
      <c r="N394" s="167"/>
      <c r="O394" s="167"/>
      <c r="P394" s="167"/>
      <c r="Q394" s="167"/>
      <c r="R394" s="167"/>
      <c r="S394" s="328"/>
      <c r="T394" s="54" t="e">
        <f>HLOOKUP(F356,リスト!$N$7:$AC$25,13,)</f>
        <v>#N/A</v>
      </c>
      <c r="U394" s="52" t="e">
        <f t="shared" si="303"/>
        <v>#N/A</v>
      </c>
    </row>
    <row r="395" spans="1:21">
      <c r="A395" s="1">
        <f t="shared" ref="A395:B395" si="316">A394</f>
        <v>8</v>
      </c>
      <c r="B395" s="1">
        <f t="shared" si="316"/>
        <v>0</v>
      </c>
      <c r="C395" s="288"/>
      <c r="D395" s="321" t="s">
        <v>105</v>
      </c>
      <c r="E395" s="298"/>
      <c r="F395" s="299" t="s">
        <v>94</v>
      </c>
      <c r="G395" s="299"/>
      <c r="H395" s="300"/>
      <c r="I395" s="300"/>
      <c r="J395" s="301"/>
      <c r="K395" s="302"/>
      <c r="L395" s="303">
        <f t="shared" si="305"/>
        <v>0</v>
      </c>
      <c r="M395" s="304"/>
      <c r="N395" s="152"/>
      <c r="O395" s="152"/>
      <c r="P395" s="152"/>
      <c r="Q395" s="152"/>
      <c r="R395" s="152"/>
      <c r="S395" s="305"/>
      <c r="T395" s="54" t="e">
        <f>HLOOKUP(F356,リスト!$N$7:$AC$25,14,)</f>
        <v>#N/A</v>
      </c>
      <c r="U395" s="52" t="e">
        <f t="shared" si="303"/>
        <v>#N/A</v>
      </c>
    </row>
    <row r="396" spans="1:21">
      <c r="A396" s="1">
        <f t="shared" ref="A396:B396" si="317">A395</f>
        <v>8</v>
      </c>
      <c r="B396" s="1">
        <f t="shared" si="317"/>
        <v>0</v>
      </c>
      <c r="C396" s="288"/>
      <c r="D396" s="298"/>
      <c r="E396" s="298"/>
      <c r="F396" s="306" t="s">
        <v>95</v>
      </c>
      <c r="G396" s="306"/>
      <c r="H396" s="307"/>
      <c r="I396" s="307"/>
      <c r="J396" s="308"/>
      <c r="K396" s="309"/>
      <c r="L396" s="310">
        <f t="shared" si="305"/>
        <v>0</v>
      </c>
      <c r="M396" s="311"/>
      <c r="N396" s="153"/>
      <c r="O396" s="153"/>
      <c r="P396" s="153"/>
      <c r="Q396" s="153"/>
      <c r="R396" s="153"/>
      <c r="S396" s="312"/>
      <c r="T396" s="54" t="e">
        <f>HLOOKUP(F356,リスト!$N$7:$AC$25,15,)</f>
        <v>#N/A</v>
      </c>
      <c r="U396" s="52" t="e">
        <f t="shared" si="303"/>
        <v>#N/A</v>
      </c>
    </row>
    <row r="397" spans="1:21">
      <c r="A397" s="1">
        <f t="shared" ref="A397:B397" si="318">A396</f>
        <v>8</v>
      </c>
      <c r="B397" s="1">
        <f t="shared" si="318"/>
        <v>0</v>
      </c>
      <c r="C397" s="288"/>
      <c r="D397" s="322" t="s">
        <v>103</v>
      </c>
      <c r="E397" s="322"/>
      <c r="F397" s="298" t="s">
        <v>96</v>
      </c>
      <c r="G397" s="298"/>
      <c r="H397" s="323"/>
      <c r="I397" s="323"/>
      <c r="J397" s="324"/>
      <c r="K397" s="325"/>
      <c r="L397" s="326">
        <f t="shared" si="305"/>
        <v>0</v>
      </c>
      <c r="M397" s="327"/>
      <c r="N397" s="167"/>
      <c r="O397" s="167"/>
      <c r="P397" s="167"/>
      <c r="Q397" s="167"/>
      <c r="R397" s="167"/>
      <c r="S397" s="328"/>
      <c r="T397" s="54" t="e">
        <f>HLOOKUP(F356,リスト!$N$7:$AC$25,16,)</f>
        <v>#N/A</v>
      </c>
      <c r="U397" s="52" t="e">
        <f t="shared" si="303"/>
        <v>#N/A</v>
      </c>
    </row>
    <row r="398" spans="1:21" ht="14.4" customHeight="1">
      <c r="A398" s="1">
        <f t="shared" ref="A398:B398" si="319">A397</f>
        <v>8</v>
      </c>
      <c r="B398" s="1">
        <f t="shared" si="319"/>
        <v>0</v>
      </c>
      <c r="C398" s="288"/>
      <c r="D398" s="298" t="s">
        <v>104</v>
      </c>
      <c r="E398" s="298"/>
      <c r="F398" s="299" t="s">
        <v>97</v>
      </c>
      <c r="G398" s="299"/>
      <c r="H398" s="300"/>
      <c r="I398" s="300"/>
      <c r="J398" s="301"/>
      <c r="K398" s="302"/>
      <c r="L398" s="303">
        <f t="shared" si="305"/>
        <v>0</v>
      </c>
      <c r="M398" s="304"/>
      <c r="N398" s="152"/>
      <c r="O398" s="152"/>
      <c r="P398" s="152"/>
      <c r="Q398" s="152"/>
      <c r="R398" s="152"/>
      <c r="S398" s="305"/>
      <c r="T398" s="54" t="e">
        <f>HLOOKUP(F356,リスト!$N$7:$AC$25,17,)</f>
        <v>#N/A</v>
      </c>
      <c r="U398" s="52" t="e">
        <f t="shared" si="303"/>
        <v>#N/A</v>
      </c>
    </row>
    <row r="399" spans="1:21">
      <c r="A399" s="1">
        <f t="shared" ref="A399:B399" si="320">A398</f>
        <v>8</v>
      </c>
      <c r="B399" s="1">
        <f t="shared" si="320"/>
        <v>0</v>
      </c>
      <c r="C399" s="288"/>
      <c r="D399" s="298"/>
      <c r="E399" s="298"/>
      <c r="F399" s="306" t="s">
        <v>98</v>
      </c>
      <c r="G399" s="306"/>
      <c r="H399" s="307"/>
      <c r="I399" s="307"/>
      <c r="J399" s="308"/>
      <c r="K399" s="309"/>
      <c r="L399" s="310">
        <f t="shared" si="305"/>
        <v>0</v>
      </c>
      <c r="M399" s="311"/>
      <c r="N399" s="153"/>
      <c r="O399" s="153"/>
      <c r="P399" s="153"/>
      <c r="Q399" s="153"/>
      <c r="R399" s="153"/>
      <c r="S399" s="312"/>
      <c r="T399" s="54" t="e">
        <f>HLOOKUP(F356,リスト!$N$7:$AC$25,18,)</f>
        <v>#N/A</v>
      </c>
      <c r="U399" s="52" t="e">
        <f t="shared" si="303"/>
        <v>#N/A</v>
      </c>
    </row>
    <row r="400" spans="1:21" ht="15" thickBot="1">
      <c r="A400" s="1">
        <f t="shared" ref="A400:B400" si="321">A399</f>
        <v>8</v>
      </c>
      <c r="B400" s="1">
        <f t="shared" si="321"/>
        <v>0</v>
      </c>
      <c r="C400" s="288"/>
      <c r="D400" s="313" t="s">
        <v>77</v>
      </c>
      <c r="E400" s="313"/>
      <c r="F400" s="313" t="s">
        <v>77</v>
      </c>
      <c r="G400" s="313"/>
      <c r="H400" s="314"/>
      <c r="I400" s="314"/>
      <c r="J400" s="315"/>
      <c r="K400" s="316"/>
      <c r="L400" s="317">
        <f t="shared" si="305"/>
        <v>0</v>
      </c>
      <c r="M400" s="318"/>
      <c r="N400" s="319"/>
      <c r="O400" s="319"/>
      <c r="P400" s="319"/>
      <c r="Q400" s="319"/>
      <c r="R400" s="319"/>
      <c r="S400" s="320"/>
      <c r="T400" s="54" t="e">
        <f>HLOOKUP(F356,リスト!$N$7:$AC$25,19,)</f>
        <v>#N/A</v>
      </c>
      <c r="U400" s="52" t="e">
        <f t="shared" si="303"/>
        <v>#N/A</v>
      </c>
    </row>
    <row r="401" spans="1:24" ht="15.6" thickTop="1" thickBot="1">
      <c r="A401" s="1">
        <f t="shared" ref="A401:B401" si="322">A400</f>
        <v>8</v>
      </c>
      <c r="B401" s="1">
        <f t="shared" si="322"/>
        <v>0</v>
      </c>
      <c r="C401" s="289"/>
      <c r="D401" s="278" t="s">
        <v>78</v>
      </c>
      <c r="E401" s="279"/>
      <c r="F401" s="279"/>
      <c r="G401" s="280"/>
      <c r="H401" s="281">
        <f>SUM(H383:I400)</f>
        <v>0</v>
      </c>
      <c r="I401" s="281"/>
      <c r="J401" s="282">
        <f t="shared" ref="J401" si="323">SUM(J383:K400)</f>
        <v>0</v>
      </c>
      <c r="K401" s="283"/>
      <c r="L401" s="283">
        <f t="shared" ref="L401" si="324">SUM(L383:M400)</f>
        <v>0</v>
      </c>
      <c r="M401" s="284"/>
      <c r="N401" s="285"/>
      <c r="O401" s="285"/>
      <c r="P401" s="285"/>
      <c r="Q401" s="285"/>
      <c r="R401" s="285"/>
      <c r="S401" s="286"/>
      <c r="T401" s="54"/>
    </row>
    <row r="402" spans="1:24">
      <c r="A402" s="1">
        <f>F405</f>
        <v>9</v>
      </c>
      <c r="B402" s="1">
        <f>IF(H426&gt;0,1,0)</f>
        <v>0</v>
      </c>
      <c r="C402" s="198" t="s">
        <v>47</v>
      </c>
      <c r="D402" s="198"/>
      <c r="E402" s="198"/>
      <c r="U402" s="11" t="s">
        <v>49</v>
      </c>
      <c r="V402" s="11" t="s">
        <v>199</v>
      </c>
    </row>
    <row r="403" spans="1:24">
      <c r="A403" s="1">
        <f>A402</f>
        <v>9</v>
      </c>
      <c r="B403" s="1">
        <f>B402</f>
        <v>0</v>
      </c>
      <c r="C403" s="192" t="str">
        <f>"チームやまぐちパワーアップ事業　"&amp;基本!$G$24</f>
        <v>チームやまぐちパワーアップ事業　事業計画書</v>
      </c>
      <c r="D403" s="192"/>
      <c r="E403" s="192"/>
      <c r="F403" s="192"/>
      <c r="G403" s="192"/>
      <c r="H403" s="192"/>
      <c r="I403" s="192"/>
      <c r="J403" s="192"/>
      <c r="K403" s="192"/>
      <c r="L403" s="192"/>
      <c r="M403" s="192"/>
      <c r="N403" s="192"/>
      <c r="O403" s="192"/>
      <c r="P403" s="192"/>
      <c r="Q403" s="192"/>
      <c r="R403" s="192"/>
      <c r="S403" s="192"/>
      <c r="U403" s="16" t="str">
        <f t="shared" ref="U403:V406" si="325">IF(U353="","",U353)</f>
        <v>有望競技種別強化事業</v>
      </c>
      <c r="V403" s="16" t="str">
        <f t="shared" si="325"/>
        <v>有望競技</v>
      </c>
    </row>
    <row r="404" spans="1:24" ht="15" thickBot="1">
      <c r="A404" s="1">
        <f t="shared" ref="A404:B404" si="326">A403</f>
        <v>9</v>
      </c>
      <c r="B404" s="1">
        <f t="shared" si="326"/>
        <v>0</v>
      </c>
      <c r="C404" s="337" t="s">
        <v>48</v>
      </c>
      <c r="D404" s="337"/>
      <c r="U404" s="32" t="str">
        <f t="shared" si="325"/>
        <v>ふるさと選手確保・活用事業</v>
      </c>
      <c r="V404" s="32" t="str">
        <f t="shared" si="325"/>
        <v>ふるさと</v>
      </c>
    </row>
    <row r="405" spans="1:24" ht="15" thickBot="1">
      <c r="A405" s="1">
        <f t="shared" ref="A405:B405" si="327">A404</f>
        <v>9</v>
      </c>
      <c r="B405" s="1">
        <f t="shared" si="327"/>
        <v>0</v>
      </c>
      <c r="C405" s="375" t="s">
        <v>50</v>
      </c>
      <c r="D405" s="376"/>
      <c r="E405" s="376"/>
      <c r="F405" s="377">
        <f>F355+1</f>
        <v>9</v>
      </c>
      <c r="G405" s="378"/>
      <c r="U405" s="32" t="str">
        <f t="shared" si="325"/>
        <v>中高成連携合同強化練習会事業</v>
      </c>
      <c r="V405" s="32" t="str">
        <f t="shared" si="325"/>
        <v>中高成連携</v>
      </c>
    </row>
    <row r="406" spans="1:24">
      <c r="A406" s="1">
        <f t="shared" ref="A406:B406" si="328">A405</f>
        <v>9</v>
      </c>
      <c r="B406" s="1">
        <f t="shared" si="328"/>
        <v>0</v>
      </c>
      <c r="C406" s="379" t="s">
        <v>49</v>
      </c>
      <c r="D406" s="290"/>
      <c r="E406" s="290"/>
      <c r="F406" s="380"/>
      <c r="G406" s="380"/>
      <c r="H406" s="380"/>
      <c r="I406" s="380"/>
      <c r="J406" s="380"/>
      <c r="K406" s="380"/>
      <c r="L406" s="380"/>
      <c r="M406" s="290" t="s">
        <v>53</v>
      </c>
      <c r="N406" s="290"/>
      <c r="O406" s="290"/>
      <c r="P406" s="380"/>
      <c r="Q406" s="380"/>
      <c r="R406" s="380"/>
      <c r="S406" s="381"/>
      <c r="T406" s="81" t="str">
        <f>IF(F406="","",VLOOKUP(F406,U403:V406,2,))</f>
        <v/>
      </c>
      <c r="U406" s="18" t="str">
        <f t="shared" si="325"/>
        <v>チームやまぐちチャレンジ強化事業</v>
      </c>
      <c r="V406" s="18" t="str">
        <f t="shared" si="325"/>
        <v>チャレンジ</v>
      </c>
    </row>
    <row r="407" spans="1:24">
      <c r="A407" s="1">
        <f t="shared" ref="A407:B407" si="329">A406</f>
        <v>9</v>
      </c>
      <c r="B407" s="1">
        <f t="shared" si="329"/>
        <v>0</v>
      </c>
      <c r="C407" s="389" t="s">
        <v>179</v>
      </c>
      <c r="D407" s="390"/>
      <c r="E407" s="356"/>
      <c r="F407" s="386"/>
      <c r="G407" s="387"/>
      <c r="H407" s="387"/>
      <c r="I407" s="387"/>
      <c r="J407" s="387"/>
      <c r="K407" s="387"/>
      <c r="L407" s="387"/>
      <c r="M407" s="387"/>
      <c r="N407" s="387"/>
      <c r="O407" s="387"/>
      <c r="P407" s="387"/>
      <c r="Q407" s="387"/>
      <c r="R407" s="387"/>
      <c r="S407" s="388"/>
      <c r="U407" s="55"/>
    </row>
    <row r="408" spans="1:24">
      <c r="A408" s="1">
        <f t="shared" ref="A408:B408" si="330">A407</f>
        <v>9</v>
      </c>
      <c r="B408" s="1">
        <f t="shared" si="330"/>
        <v>0</v>
      </c>
      <c r="C408" s="348" t="s">
        <v>51</v>
      </c>
      <c r="D408" s="291"/>
      <c r="E408" s="291"/>
      <c r="F408" s="382"/>
      <c r="G408" s="383"/>
      <c r="H408" s="383"/>
      <c r="I408" s="20" t="str">
        <f>IF(F408="","～",IF(J408="","","～"))</f>
        <v>～</v>
      </c>
      <c r="J408" s="383"/>
      <c r="K408" s="383"/>
      <c r="L408" s="383"/>
      <c r="M408" s="21" t="s">
        <v>52</v>
      </c>
      <c r="N408" s="384" t="str">
        <f>IF(T408=1,IF(F408="","",IF(J408="","",IF(F408=J408,"日帰り",(J408-F408)&amp;"泊"&amp;(J408-F408+1)&amp;"日"))),"")</f>
        <v/>
      </c>
      <c r="O408" s="384"/>
      <c r="P408" s="384"/>
      <c r="Q408" s="13" t="s">
        <v>68</v>
      </c>
      <c r="R408" s="258"/>
      <c r="S408" s="385"/>
      <c r="T408" s="53">
        <v>1</v>
      </c>
    </row>
    <row r="409" spans="1:24">
      <c r="A409" s="1">
        <f t="shared" ref="A409:B409" si="331">A408</f>
        <v>9</v>
      </c>
      <c r="B409" s="1">
        <f t="shared" si="331"/>
        <v>0</v>
      </c>
      <c r="C409" s="348" t="s">
        <v>54</v>
      </c>
      <c r="D409" s="346" t="s">
        <v>55</v>
      </c>
      <c r="E409" s="346"/>
      <c r="F409" s="349"/>
      <c r="G409" s="349"/>
      <c r="H409" s="349"/>
      <c r="I409" s="349"/>
      <c r="J409" s="349"/>
      <c r="K409" s="349"/>
      <c r="L409" s="349"/>
      <c r="M409" s="349"/>
      <c r="N409" s="349"/>
      <c r="O409" s="349"/>
      <c r="P409" s="349"/>
      <c r="Q409" s="349"/>
      <c r="R409" s="349"/>
      <c r="S409" s="350"/>
      <c r="U409" s="156" t="s">
        <v>53</v>
      </c>
      <c r="V409" s="156"/>
      <c r="W409" s="156"/>
      <c r="X409" s="156"/>
    </row>
    <row r="410" spans="1:24">
      <c r="A410" s="1">
        <f t="shared" ref="A410:B410" si="332">A409</f>
        <v>9</v>
      </c>
      <c r="B410" s="1">
        <f t="shared" si="332"/>
        <v>0</v>
      </c>
      <c r="C410" s="348"/>
      <c r="D410" s="351" t="s">
        <v>7</v>
      </c>
      <c r="E410" s="351"/>
      <c r="F410" s="352"/>
      <c r="G410" s="352"/>
      <c r="H410" s="352"/>
      <c r="I410" s="352"/>
      <c r="J410" s="352"/>
      <c r="K410" s="352"/>
      <c r="L410" s="352"/>
      <c r="M410" s="352"/>
      <c r="N410" s="352"/>
      <c r="O410" s="352"/>
      <c r="P410" s="352"/>
      <c r="Q410" s="352"/>
      <c r="R410" s="352"/>
      <c r="S410" s="353"/>
      <c r="U410" s="78" t="str">
        <f>U403</f>
        <v>有望競技種別強化事業</v>
      </c>
      <c r="V410" s="78" t="str">
        <f>U404</f>
        <v>ふるさと選手確保・活用事業</v>
      </c>
      <c r="W410" s="78" t="str">
        <f>U405</f>
        <v>中高成連携合同強化練習会事業</v>
      </c>
      <c r="X410" s="78" t="str">
        <f>U406</f>
        <v>チームやまぐちチャレンジ強化事業</v>
      </c>
    </row>
    <row r="411" spans="1:24">
      <c r="A411" s="1">
        <f t="shared" ref="A411:B411" si="333">A410</f>
        <v>9</v>
      </c>
      <c r="B411" s="1">
        <f t="shared" si="333"/>
        <v>0</v>
      </c>
      <c r="C411" s="348" t="s">
        <v>56</v>
      </c>
      <c r="D411" s="346" t="s">
        <v>55</v>
      </c>
      <c r="E411" s="346"/>
      <c r="F411" s="349"/>
      <c r="G411" s="349"/>
      <c r="H411" s="349"/>
      <c r="I411" s="349"/>
      <c r="J411" s="349"/>
      <c r="K411" s="349"/>
      <c r="L411" s="349"/>
      <c r="M411" s="349"/>
      <c r="N411" s="349"/>
      <c r="O411" s="349"/>
      <c r="P411" s="349"/>
      <c r="Q411" s="349"/>
      <c r="R411" s="349"/>
      <c r="S411" s="350"/>
      <c r="U411" s="6" t="str">
        <f t="shared" ref="U411:X414" si="334">IF(U361="","",U361)</f>
        <v>①強化活動</v>
      </c>
      <c r="V411" s="6" t="str">
        <f t="shared" si="334"/>
        <v>①交渉</v>
      </c>
      <c r="W411" s="6" t="str">
        <f t="shared" si="334"/>
        <v>①合同練習会</v>
      </c>
      <c r="X411" s="6" t="str">
        <f t="shared" si="334"/>
        <v>①トップ招へい</v>
      </c>
    </row>
    <row r="412" spans="1:24">
      <c r="A412" s="1">
        <f t="shared" ref="A412:B412" si="335">A411</f>
        <v>9</v>
      </c>
      <c r="B412" s="1">
        <f t="shared" si="335"/>
        <v>0</v>
      </c>
      <c r="C412" s="348"/>
      <c r="D412" s="351" t="s">
        <v>7</v>
      </c>
      <c r="E412" s="351"/>
      <c r="F412" s="352"/>
      <c r="G412" s="352"/>
      <c r="H412" s="352"/>
      <c r="I412" s="352"/>
      <c r="J412" s="352"/>
      <c r="K412" s="352"/>
      <c r="L412" s="352"/>
      <c r="M412" s="352"/>
      <c r="N412" s="352"/>
      <c r="O412" s="352"/>
      <c r="P412" s="352"/>
      <c r="Q412" s="352"/>
      <c r="R412" s="352"/>
      <c r="S412" s="353"/>
      <c r="U412" s="8" t="str">
        <f t="shared" si="334"/>
        <v/>
      </c>
      <c r="V412" s="8" t="str">
        <f t="shared" si="334"/>
        <v>②強化活動参加</v>
      </c>
      <c r="W412" s="8" t="str">
        <f t="shared" si="334"/>
        <v>②情報交換会等</v>
      </c>
      <c r="X412" s="8" t="str">
        <f t="shared" si="334"/>
        <v/>
      </c>
    </row>
    <row r="413" spans="1:24">
      <c r="A413" s="1">
        <f t="shared" ref="A413:B413" si="336">A412</f>
        <v>9</v>
      </c>
      <c r="B413" s="1">
        <f t="shared" si="336"/>
        <v>0</v>
      </c>
      <c r="C413" s="354" t="s">
        <v>57</v>
      </c>
      <c r="D413" s="291" t="s">
        <v>58</v>
      </c>
      <c r="E413" s="291"/>
      <c r="F413" s="291" t="s">
        <v>61</v>
      </c>
      <c r="G413" s="355"/>
      <c r="H413" s="339" t="s">
        <v>62</v>
      </c>
      <c r="I413" s="296"/>
      <c r="J413" s="356" t="s">
        <v>63</v>
      </c>
      <c r="K413" s="355"/>
      <c r="L413" s="339" t="s">
        <v>64</v>
      </c>
      <c r="M413" s="296"/>
      <c r="N413" s="356" t="s">
        <v>65</v>
      </c>
      <c r="O413" s="355"/>
      <c r="P413" s="339" t="s">
        <v>66</v>
      </c>
      <c r="Q413" s="291"/>
      <c r="R413" s="356" t="s">
        <v>36</v>
      </c>
      <c r="S413" s="295"/>
      <c r="U413" s="8" t="str">
        <f t="shared" si="334"/>
        <v/>
      </c>
      <c r="V413" s="8" t="str">
        <f t="shared" si="334"/>
        <v/>
      </c>
      <c r="W413" s="8" t="str">
        <f t="shared" si="334"/>
        <v/>
      </c>
      <c r="X413" s="8" t="str">
        <f t="shared" si="334"/>
        <v/>
      </c>
    </row>
    <row r="414" spans="1:24">
      <c r="A414" s="1">
        <f t="shared" ref="A414:B414" si="337">A413</f>
        <v>9</v>
      </c>
      <c r="B414" s="1">
        <f t="shared" si="337"/>
        <v>0</v>
      </c>
      <c r="C414" s="348"/>
      <c r="D414" s="346" t="s">
        <v>59</v>
      </c>
      <c r="E414" s="346"/>
      <c r="F414" s="22">
        <f>VLOOKUP("成男ﾊﾟﾜｰｱｯﾌﾟ",指導者!$J$133:$AN$156,$F405+1,)</f>
        <v>0</v>
      </c>
      <c r="G414" s="23" t="s">
        <v>67</v>
      </c>
      <c r="H414" s="24">
        <f>VLOOKUP("成女ﾊﾟﾜｰｱｯﾌﾟ",指導者!$J$133:$AN$156,$F405+1,)</f>
        <v>0</v>
      </c>
      <c r="I414" s="25" t="s">
        <v>67</v>
      </c>
      <c r="J414" s="24">
        <f>VLOOKUP("少男ﾊﾟﾜｰｱｯﾌﾟ",指導者!$J$133:$AN$156,$F405+1,)</f>
        <v>0</v>
      </c>
      <c r="K414" s="23" t="s">
        <v>67</v>
      </c>
      <c r="L414" s="24">
        <f>VLOOKUP("少女ﾊﾟﾜｰｱｯﾌﾟ",指導者!$J$133:$AN$156,$F405+1,)</f>
        <v>0</v>
      </c>
      <c r="M414" s="25" t="s">
        <v>67</v>
      </c>
      <c r="N414" s="24">
        <f>VLOOKUP("Jr男ﾊﾟﾜｰｱｯﾌﾟ",指導者!$J$133:$AN$156,$F405+1,)</f>
        <v>0</v>
      </c>
      <c r="O414" s="23" t="s">
        <v>67</v>
      </c>
      <c r="P414" s="24">
        <f>VLOOKUP("Jr女ﾊﾟﾜｰｱｯﾌﾟ",指導者!$J$133:$AN$156,$F405+1,)</f>
        <v>0</v>
      </c>
      <c r="Q414" s="26" t="s">
        <v>67</v>
      </c>
      <c r="R414" s="23">
        <f>SUM(F414:Q414)</f>
        <v>0</v>
      </c>
      <c r="S414" s="33" t="s">
        <v>67</v>
      </c>
      <c r="U414" s="10" t="str">
        <f t="shared" si="334"/>
        <v/>
      </c>
      <c r="V414" s="10" t="str">
        <f t="shared" si="334"/>
        <v/>
      </c>
      <c r="W414" s="10" t="str">
        <f t="shared" si="334"/>
        <v/>
      </c>
      <c r="X414" s="10" t="str">
        <f t="shared" si="334"/>
        <v/>
      </c>
    </row>
    <row r="415" spans="1:24">
      <c r="A415" s="1">
        <f t="shared" ref="A415:B415" si="338">A414</f>
        <v>9</v>
      </c>
      <c r="B415" s="1">
        <f t="shared" si="338"/>
        <v>0</v>
      </c>
      <c r="C415" s="348"/>
      <c r="D415" s="351" t="s">
        <v>60</v>
      </c>
      <c r="E415" s="351"/>
      <c r="F415" s="27">
        <f>VLOOKUP("成男ﾊﾟﾜｰｱｯﾌﾟ",選手!$J$333:$AN$350,$F405+1,)</f>
        <v>0</v>
      </c>
      <c r="G415" s="28" t="s">
        <v>67</v>
      </c>
      <c r="H415" s="29">
        <f>VLOOKUP("成女ﾊﾟﾜｰｱｯﾌﾟ",選手!$J$333:$AN$350,$F405+1,)</f>
        <v>0</v>
      </c>
      <c r="I415" s="30" t="s">
        <v>67</v>
      </c>
      <c r="J415" s="29">
        <f>VLOOKUP("少男ﾊﾟﾜｰｱｯﾌﾟ",選手!$J$333:$AN$350,$F405+1,)</f>
        <v>0</v>
      </c>
      <c r="K415" s="28" t="s">
        <v>67</v>
      </c>
      <c r="L415" s="29">
        <f>VLOOKUP("少女ﾊﾟﾜｰｱｯﾌﾟ",選手!$J$333:$AN$350,$F405+1,)</f>
        <v>0</v>
      </c>
      <c r="M415" s="30" t="s">
        <v>67</v>
      </c>
      <c r="N415" s="29">
        <f>VLOOKUP("Jr男ﾊﾟﾜｰｱｯﾌﾟ",選手!$J$333:$AN$350,$F405+1,)</f>
        <v>0</v>
      </c>
      <c r="O415" s="28" t="s">
        <v>67</v>
      </c>
      <c r="P415" s="29">
        <f>VLOOKUP("Jr女ﾊﾟﾜｰｱｯﾌﾟ",選手!$J$333:$AN$350,$F405+1,)</f>
        <v>0</v>
      </c>
      <c r="Q415" s="31" t="s">
        <v>67</v>
      </c>
      <c r="R415" s="28">
        <f>SUM(F415:Q415)</f>
        <v>0</v>
      </c>
      <c r="S415" s="34" t="s">
        <v>67</v>
      </c>
    </row>
    <row r="416" spans="1:24">
      <c r="A416" s="1">
        <f t="shared" ref="A416:B416" si="339">A415</f>
        <v>9</v>
      </c>
      <c r="B416" s="1">
        <f t="shared" si="339"/>
        <v>0</v>
      </c>
      <c r="C416" s="366" t="s">
        <v>69</v>
      </c>
      <c r="D416" s="367"/>
      <c r="E416" s="368"/>
      <c r="F416" s="357"/>
      <c r="G416" s="358"/>
      <c r="H416" s="358"/>
      <c r="I416" s="358"/>
      <c r="J416" s="358"/>
      <c r="K416" s="358"/>
      <c r="L416" s="358"/>
      <c r="M416" s="358"/>
      <c r="N416" s="358"/>
      <c r="O416" s="358"/>
      <c r="P416" s="358"/>
      <c r="Q416" s="358"/>
      <c r="R416" s="358"/>
      <c r="S416" s="359"/>
    </row>
    <row r="417" spans="1:19">
      <c r="A417" s="1">
        <f t="shared" ref="A417:B417" si="340">A416</f>
        <v>9</v>
      </c>
      <c r="B417" s="1">
        <f t="shared" si="340"/>
        <v>0</v>
      </c>
      <c r="C417" s="369"/>
      <c r="D417" s="370"/>
      <c r="E417" s="371"/>
      <c r="F417" s="360"/>
      <c r="G417" s="361"/>
      <c r="H417" s="361"/>
      <c r="I417" s="361"/>
      <c r="J417" s="361"/>
      <c r="K417" s="361"/>
      <c r="L417" s="361"/>
      <c r="M417" s="361"/>
      <c r="N417" s="361"/>
      <c r="O417" s="361"/>
      <c r="P417" s="361"/>
      <c r="Q417" s="361"/>
      <c r="R417" s="361"/>
      <c r="S417" s="362"/>
    </row>
    <row r="418" spans="1:19">
      <c r="A418" s="1">
        <f t="shared" ref="A418:B418" si="341">A417</f>
        <v>9</v>
      </c>
      <c r="B418" s="1">
        <f t="shared" si="341"/>
        <v>0</v>
      </c>
      <c r="C418" s="369"/>
      <c r="D418" s="370"/>
      <c r="E418" s="371"/>
      <c r="F418" s="360"/>
      <c r="G418" s="361"/>
      <c r="H418" s="361"/>
      <c r="I418" s="361"/>
      <c r="J418" s="361"/>
      <c r="K418" s="361"/>
      <c r="L418" s="361"/>
      <c r="M418" s="361"/>
      <c r="N418" s="361"/>
      <c r="O418" s="361"/>
      <c r="P418" s="361"/>
      <c r="Q418" s="361"/>
      <c r="R418" s="361"/>
      <c r="S418" s="362"/>
    </row>
    <row r="419" spans="1:19">
      <c r="A419" s="1">
        <f t="shared" ref="A419:B419" si="342">A418</f>
        <v>9</v>
      </c>
      <c r="B419" s="1">
        <f t="shared" si="342"/>
        <v>0</v>
      </c>
      <c r="C419" s="369"/>
      <c r="D419" s="370"/>
      <c r="E419" s="371"/>
      <c r="F419" s="360"/>
      <c r="G419" s="361"/>
      <c r="H419" s="361"/>
      <c r="I419" s="361"/>
      <c r="J419" s="361"/>
      <c r="K419" s="361"/>
      <c r="L419" s="361"/>
      <c r="M419" s="361"/>
      <c r="N419" s="361"/>
      <c r="O419" s="361"/>
      <c r="P419" s="361"/>
      <c r="Q419" s="361"/>
      <c r="R419" s="361"/>
      <c r="S419" s="362"/>
    </row>
    <row r="420" spans="1:19">
      <c r="A420" s="1">
        <f t="shared" ref="A420:B420" si="343">A419</f>
        <v>9</v>
      </c>
      <c r="B420" s="1">
        <f t="shared" si="343"/>
        <v>0</v>
      </c>
      <c r="C420" s="369"/>
      <c r="D420" s="370"/>
      <c r="E420" s="371"/>
      <c r="F420" s="360"/>
      <c r="G420" s="361"/>
      <c r="H420" s="361"/>
      <c r="I420" s="361"/>
      <c r="J420" s="361"/>
      <c r="K420" s="361"/>
      <c r="L420" s="361"/>
      <c r="M420" s="361"/>
      <c r="N420" s="361"/>
      <c r="O420" s="361"/>
      <c r="P420" s="361"/>
      <c r="Q420" s="361"/>
      <c r="R420" s="361"/>
      <c r="S420" s="362"/>
    </row>
    <row r="421" spans="1:19">
      <c r="A421" s="1">
        <f t="shared" ref="A421:B421" si="344">A420</f>
        <v>9</v>
      </c>
      <c r="B421" s="1">
        <f t="shared" si="344"/>
        <v>0</v>
      </c>
      <c r="C421" s="369"/>
      <c r="D421" s="370"/>
      <c r="E421" s="371"/>
      <c r="F421" s="360"/>
      <c r="G421" s="361"/>
      <c r="H421" s="361"/>
      <c r="I421" s="361"/>
      <c r="J421" s="361"/>
      <c r="K421" s="361"/>
      <c r="L421" s="361"/>
      <c r="M421" s="361"/>
      <c r="N421" s="361"/>
      <c r="O421" s="361"/>
      <c r="P421" s="361"/>
      <c r="Q421" s="361"/>
      <c r="R421" s="361"/>
      <c r="S421" s="362"/>
    </row>
    <row r="422" spans="1:19" ht="15" thickBot="1">
      <c r="A422" s="1">
        <f t="shared" ref="A422:B422" si="345">A421</f>
        <v>9</v>
      </c>
      <c r="B422" s="1">
        <f t="shared" si="345"/>
        <v>0</v>
      </c>
      <c r="C422" s="372"/>
      <c r="D422" s="373"/>
      <c r="E422" s="374"/>
      <c r="F422" s="363"/>
      <c r="G422" s="364"/>
      <c r="H422" s="364"/>
      <c r="I422" s="364"/>
      <c r="J422" s="364"/>
      <c r="K422" s="364"/>
      <c r="L422" s="364"/>
      <c r="M422" s="364"/>
      <c r="N422" s="364"/>
      <c r="O422" s="364"/>
      <c r="P422" s="364"/>
      <c r="Q422" s="364"/>
      <c r="R422" s="364"/>
      <c r="S422" s="365"/>
    </row>
    <row r="423" spans="1:19">
      <c r="A423" s="1">
        <f t="shared" ref="A423:B423" si="346">A422</f>
        <v>9</v>
      </c>
      <c r="B423" s="1">
        <f t="shared" si="346"/>
        <v>0</v>
      </c>
    </row>
    <row r="424" spans="1:19" ht="15" thickBot="1">
      <c r="A424" s="1">
        <f t="shared" ref="A424:B424" si="347">A423</f>
        <v>9</v>
      </c>
      <c r="B424" s="1">
        <f t="shared" si="347"/>
        <v>0</v>
      </c>
      <c r="C424" s="337" t="s">
        <v>70</v>
      </c>
      <c r="D424" s="337"/>
      <c r="Q424" s="338" t="s">
        <v>71</v>
      </c>
      <c r="R424" s="338"/>
      <c r="S424" s="338"/>
    </row>
    <row r="425" spans="1:19">
      <c r="A425" s="1">
        <f t="shared" ref="A425:B425" si="348">A424</f>
        <v>9</v>
      </c>
      <c r="B425" s="1">
        <f t="shared" si="348"/>
        <v>0</v>
      </c>
      <c r="C425" s="287" t="s">
        <v>72</v>
      </c>
      <c r="D425" s="290" t="s">
        <v>73</v>
      </c>
      <c r="E425" s="290"/>
      <c r="F425" s="290"/>
      <c r="G425" s="290"/>
      <c r="H425" s="290" t="s">
        <v>79</v>
      </c>
      <c r="I425" s="290"/>
      <c r="J425" s="290" t="s">
        <v>13</v>
      </c>
      <c r="K425" s="290"/>
      <c r="L425" s="290"/>
      <c r="M425" s="290"/>
      <c r="N425" s="290"/>
      <c r="O425" s="290"/>
      <c r="P425" s="290"/>
      <c r="Q425" s="290"/>
      <c r="R425" s="290"/>
      <c r="S425" s="294"/>
    </row>
    <row r="426" spans="1:19">
      <c r="A426" s="1">
        <f t="shared" ref="A426:B426" si="349">A425</f>
        <v>9</v>
      </c>
      <c r="B426" s="1">
        <f t="shared" si="349"/>
        <v>0</v>
      </c>
      <c r="C426" s="288"/>
      <c r="D426" s="346" t="s">
        <v>74</v>
      </c>
      <c r="E426" s="346"/>
      <c r="F426" s="346"/>
      <c r="G426" s="346"/>
      <c r="H426" s="347">
        <f>J451</f>
        <v>0</v>
      </c>
      <c r="I426" s="347"/>
      <c r="J426" s="152"/>
      <c r="K426" s="152"/>
      <c r="L426" s="152"/>
      <c r="M426" s="152"/>
      <c r="N426" s="152"/>
      <c r="O426" s="152"/>
      <c r="P426" s="152"/>
      <c r="Q426" s="152"/>
      <c r="R426" s="152"/>
      <c r="S426" s="305"/>
    </row>
    <row r="427" spans="1:19">
      <c r="A427" s="1">
        <f t="shared" ref="A427:B427" si="350">A426</f>
        <v>9</v>
      </c>
      <c r="B427" s="1">
        <f t="shared" si="350"/>
        <v>0</v>
      </c>
      <c r="C427" s="288"/>
      <c r="D427" s="340" t="s">
        <v>75</v>
      </c>
      <c r="E427" s="340"/>
      <c r="F427" s="340"/>
      <c r="G427" s="340"/>
      <c r="H427" s="330"/>
      <c r="I427" s="330"/>
      <c r="J427" s="335"/>
      <c r="K427" s="335"/>
      <c r="L427" s="335"/>
      <c r="M427" s="335"/>
      <c r="N427" s="335"/>
      <c r="O427" s="335"/>
      <c r="P427" s="335"/>
      <c r="Q427" s="335"/>
      <c r="R427" s="335"/>
      <c r="S427" s="336"/>
    </row>
    <row r="428" spans="1:19">
      <c r="A428" s="1">
        <f t="shared" ref="A428:B428" si="351">A427</f>
        <v>9</v>
      </c>
      <c r="B428" s="1">
        <f t="shared" si="351"/>
        <v>0</v>
      </c>
      <c r="C428" s="288"/>
      <c r="D428" s="340" t="s">
        <v>76</v>
      </c>
      <c r="E428" s="340"/>
      <c r="F428" s="340"/>
      <c r="G428" s="340"/>
      <c r="H428" s="330"/>
      <c r="I428" s="330"/>
      <c r="J428" s="335"/>
      <c r="K428" s="335"/>
      <c r="L428" s="335"/>
      <c r="M428" s="335"/>
      <c r="N428" s="335"/>
      <c r="O428" s="335"/>
      <c r="P428" s="335"/>
      <c r="Q428" s="335"/>
      <c r="R428" s="335"/>
      <c r="S428" s="336"/>
    </row>
    <row r="429" spans="1:19" ht="15" thickBot="1">
      <c r="A429" s="1">
        <f t="shared" ref="A429:B429" si="352">A428</f>
        <v>9</v>
      </c>
      <c r="B429" s="1">
        <f t="shared" si="352"/>
        <v>0</v>
      </c>
      <c r="C429" s="288"/>
      <c r="D429" s="341" t="s">
        <v>77</v>
      </c>
      <c r="E429" s="341"/>
      <c r="F429" s="341"/>
      <c r="G429" s="341"/>
      <c r="H429" s="342">
        <f>H451-SUM(H426:I428)</f>
        <v>0</v>
      </c>
      <c r="I429" s="342"/>
      <c r="J429" s="343"/>
      <c r="K429" s="343"/>
      <c r="L429" s="343"/>
      <c r="M429" s="343"/>
      <c r="N429" s="343"/>
      <c r="O429" s="343"/>
      <c r="P429" s="343"/>
      <c r="Q429" s="343"/>
      <c r="R429" s="343"/>
      <c r="S429" s="344"/>
    </row>
    <row r="430" spans="1:19" ht="15.6" thickTop="1" thickBot="1">
      <c r="A430" s="1">
        <f t="shared" ref="A430:B430" si="353">A429</f>
        <v>9</v>
      </c>
      <c r="B430" s="1">
        <f t="shared" si="353"/>
        <v>0</v>
      </c>
      <c r="C430" s="289"/>
      <c r="D430" s="345" t="s">
        <v>78</v>
      </c>
      <c r="E430" s="345"/>
      <c r="F430" s="345"/>
      <c r="G430" s="345"/>
      <c r="H430" s="281">
        <f>SUM(H426:I429)</f>
        <v>0</v>
      </c>
      <c r="I430" s="281"/>
      <c r="J430" s="285"/>
      <c r="K430" s="285"/>
      <c r="L430" s="285"/>
      <c r="M430" s="285"/>
      <c r="N430" s="285"/>
      <c r="O430" s="285"/>
      <c r="P430" s="285"/>
      <c r="Q430" s="285"/>
      <c r="R430" s="285"/>
      <c r="S430" s="286"/>
    </row>
    <row r="431" spans="1:19">
      <c r="A431" s="1">
        <f t="shared" ref="A431:B431" si="354">A430</f>
        <v>9</v>
      </c>
      <c r="B431" s="1">
        <f t="shared" si="354"/>
        <v>0</v>
      </c>
      <c r="C431" s="287" t="s">
        <v>218</v>
      </c>
      <c r="D431" s="290" t="s">
        <v>73</v>
      </c>
      <c r="E431" s="290"/>
      <c r="F431" s="290" t="s">
        <v>83</v>
      </c>
      <c r="G431" s="290"/>
      <c r="H431" s="290" t="s">
        <v>79</v>
      </c>
      <c r="I431" s="292"/>
      <c r="J431" s="293"/>
      <c r="K431" s="290"/>
      <c r="L431" s="290"/>
      <c r="M431" s="290"/>
      <c r="N431" s="290" t="s">
        <v>82</v>
      </c>
      <c r="O431" s="290"/>
      <c r="P431" s="290"/>
      <c r="Q431" s="290"/>
      <c r="R431" s="290"/>
      <c r="S431" s="294"/>
    </row>
    <row r="432" spans="1:19">
      <c r="A432" s="1">
        <f t="shared" ref="A432:B432" si="355">A431</f>
        <v>9</v>
      </c>
      <c r="B432" s="1">
        <f t="shared" si="355"/>
        <v>0</v>
      </c>
      <c r="C432" s="288"/>
      <c r="D432" s="291"/>
      <c r="E432" s="291"/>
      <c r="F432" s="291"/>
      <c r="G432" s="291"/>
      <c r="H432" s="291"/>
      <c r="I432" s="291"/>
      <c r="J432" s="296" t="s">
        <v>80</v>
      </c>
      <c r="K432" s="297"/>
      <c r="L432" s="297" t="s">
        <v>81</v>
      </c>
      <c r="M432" s="339"/>
      <c r="N432" s="291"/>
      <c r="O432" s="291"/>
      <c r="P432" s="291"/>
      <c r="Q432" s="291"/>
      <c r="R432" s="291"/>
      <c r="S432" s="295"/>
    </row>
    <row r="433" spans="1:21">
      <c r="A433" s="1">
        <f t="shared" ref="A433:B433" si="356">A432</f>
        <v>9</v>
      </c>
      <c r="B433" s="1">
        <f t="shared" si="356"/>
        <v>0</v>
      </c>
      <c r="C433" s="288"/>
      <c r="D433" s="298" t="s">
        <v>88</v>
      </c>
      <c r="E433" s="298"/>
      <c r="F433" s="298" t="s">
        <v>88</v>
      </c>
      <c r="G433" s="298"/>
      <c r="H433" s="323"/>
      <c r="I433" s="323"/>
      <c r="J433" s="324"/>
      <c r="K433" s="325"/>
      <c r="L433" s="326">
        <f>H433-J433</f>
        <v>0</v>
      </c>
      <c r="M433" s="327"/>
      <c r="N433" s="167"/>
      <c r="O433" s="167"/>
      <c r="P433" s="167"/>
      <c r="Q433" s="167"/>
      <c r="R433" s="167"/>
      <c r="S433" s="328"/>
      <c r="T433" s="54" t="e">
        <f>HLOOKUP(F406,リスト!$N$7:$AC$25,2,)</f>
        <v>#N/A</v>
      </c>
      <c r="U433" s="52" t="e">
        <f t="shared" ref="U433:U450" si="357">IF(T433="対象外",IF(J433&gt;0,"補助対象外経費です!!",""),"")</f>
        <v>#N/A</v>
      </c>
    </row>
    <row r="434" spans="1:21">
      <c r="A434" s="1">
        <f t="shared" ref="A434:B434" si="358">A433</f>
        <v>9</v>
      </c>
      <c r="B434" s="1">
        <f t="shared" si="358"/>
        <v>0</v>
      </c>
      <c r="C434" s="288"/>
      <c r="D434" s="298" t="s">
        <v>99</v>
      </c>
      <c r="E434" s="298"/>
      <c r="F434" s="299" t="s">
        <v>84</v>
      </c>
      <c r="G434" s="299"/>
      <c r="H434" s="300"/>
      <c r="I434" s="300"/>
      <c r="J434" s="301"/>
      <c r="K434" s="302"/>
      <c r="L434" s="303">
        <f t="shared" ref="L434:L450" si="359">H434-J434</f>
        <v>0</v>
      </c>
      <c r="M434" s="304"/>
      <c r="N434" s="152"/>
      <c r="O434" s="152"/>
      <c r="P434" s="152"/>
      <c r="Q434" s="152"/>
      <c r="R434" s="152"/>
      <c r="S434" s="305"/>
      <c r="T434" s="54" t="e">
        <f>HLOOKUP(F406,リスト!$N$7:$AC$25,3,)</f>
        <v>#N/A</v>
      </c>
      <c r="U434" s="52" t="e">
        <f t="shared" si="357"/>
        <v>#N/A</v>
      </c>
    </row>
    <row r="435" spans="1:21">
      <c r="A435" s="1">
        <f t="shared" ref="A435:B435" si="360">A434</f>
        <v>9</v>
      </c>
      <c r="B435" s="1">
        <f t="shared" si="360"/>
        <v>0</v>
      </c>
      <c r="C435" s="288"/>
      <c r="D435" s="298"/>
      <c r="E435" s="298"/>
      <c r="F435" s="329" t="s">
        <v>85</v>
      </c>
      <c r="G435" s="329"/>
      <c r="H435" s="330"/>
      <c r="I435" s="330"/>
      <c r="J435" s="331"/>
      <c r="K435" s="332"/>
      <c r="L435" s="333">
        <f t="shared" si="359"/>
        <v>0</v>
      </c>
      <c r="M435" s="334"/>
      <c r="N435" s="335"/>
      <c r="O435" s="335"/>
      <c r="P435" s="335"/>
      <c r="Q435" s="335"/>
      <c r="R435" s="335"/>
      <c r="S435" s="336"/>
      <c r="T435" s="54" t="e">
        <f>HLOOKUP(F406,リスト!$N$7:$AC$25,4,)</f>
        <v>#N/A</v>
      </c>
      <c r="U435" s="52" t="e">
        <f t="shared" si="357"/>
        <v>#N/A</v>
      </c>
    </row>
    <row r="436" spans="1:21">
      <c r="A436" s="1">
        <f t="shared" ref="A436:B436" si="361">A435</f>
        <v>9</v>
      </c>
      <c r="B436" s="1">
        <f t="shared" si="361"/>
        <v>0</v>
      </c>
      <c r="C436" s="288"/>
      <c r="D436" s="298"/>
      <c r="E436" s="298"/>
      <c r="F436" s="306" t="s">
        <v>86</v>
      </c>
      <c r="G436" s="306"/>
      <c r="H436" s="307"/>
      <c r="I436" s="307"/>
      <c r="J436" s="308"/>
      <c r="K436" s="309"/>
      <c r="L436" s="310">
        <f t="shared" si="359"/>
        <v>0</v>
      </c>
      <c r="M436" s="311"/>
      <c r="N436" s="153"/>
      <c r="O436" s="153"/>
      <c r="P436" s="153"/>
      <c r="Q436" s="153"/>
      <c r="R436" s="153"/>
      <c r="S436" s="312"/>
      <c r="T436" s="54" t="e">
        <f>HLOOKUP(F406,リスト!$N$7:$AC$25,5,)</f>
        <v>#N/A</v>
      </c>
      <c r="U436" s="52" t="e">
        <f t="shared" si="357"/>
        <v>#N/A</v>
      </c>
    </row>
    <row r="437" spans="1:21">
      <c r="A437" s="1">
        <f t="shared" ref="A437:B437" si="362">A436</f>
        <v>9</v>
      </c>
      <c r="B437" s="1">
        <f t="shared" si="362"/>
        <v>0</v>
      </c>
      <c r="C437" s="288"/>
      <c r="D437" s="298" t="s">
        <v>100</v>
      </c>
      <c r="E437" s="298"/>
      <c r="F437" s="299" t="s">
        <v>87</v>
      </c>
      <c r="G437" s="299"/>
      <c r="H437" s="300"/>
      <c r="I437" s="300"/>
      <c r="J437" s="301"/>
      <c r="K437" s="302"/>
      <c r="L437" s="303">
        <f t="shared" si="359"/>
        <v>0</v>
      </c>
      <c r="M437" s="304"/>
      <c r="N437" s="152"/>
      <c r="O437" s="152"/>
      <c r="P437" s="152"/>
      <c r="Q437" s="152"/>
      <c r="R437" s="152"/>
      <c r="S437" s="305"/>
      <c r="T437" s="54" t="e">
        <f>HLOOKUP(F406,リスト!$N$7:$AC$25,6,)</f>
        <v>#N/A</v>
      </c>
      <c r="U437" s="52" t="e">
        <f t="shared" si="357"/>
        <v>#N/A</v>
      </c>
    </row>
    <row r="438" spans="1:21">
      <c r="A438" s="1">
        <f t="shared" ref="A438:B438" si="363">A437</f>
        <v>9</v>
      </c>
      <c r="B438" s="1">
        <f t="shared" si="363"/>
        <v>0</v>
      </c>
      <c r="C438" s="288"/>
      <c r="D438" s="298"/>
      <c r="E438" s="298"/>
      <c r="F438" s="329" t="s">
        <v>89</v>
      </c>
      <c r="G438" s="329"/>
      <c r="H438" s="330"/>
      <c r="I438" s="330"/>
      <c r="J438" s="331"/>
      <c r="K438" s="332"/>
      <c r="L438" s="333">
        <f t="shared" si="359"/>
        <v>0</v>
      </c>
      <c r="M438" s="334"/>
      <c r="N438" s="335"/>
      <c r="O438" s="335"/>
      <c r="P438" s="335"/>
      <c r="Q438" s="335"/>
      <c r="R438" s="335"/>
      <c r="S438" s="336"/>
      <c r="T438" s="54" t="e">
        <f>HLOOKUP(F406,リスト!$N$7:$AC$25,7,)</f>
        <v>#N/A</v>
      </c>
      <c r="U438" s="52" t="e">
        <f t="shared" si="357"/>
        <v>#N/A</v>
      </c>
    </row>
    <row r="439" spans="1:21">
      <c r="A439" s="1">
        <f t="shared" ref="A439:B439" si="364">A438</f>
        <v>9</v>
      </c>
      <c r="B439" s="1">
        <f t="shared" si="364"/>
        <v>0</v>
      </c>
      <c r="C439" s="288"/>
      <c r="D439" s="298"/>
      <c r="E439" s="298"/>
      <c r="F439" s="329" t="s">
        <v>214</v>
      </c>
      <c r="G439" s="329"/>
      <c r="H439" s="330"/>
      <c r="I439" s="330"/>
      <c r="J439" s="331"/>
      <c r="K439" s="332"/>
      <c r="L439" s="333">
        <f t="shared" si="359"/>
        <v>0</v>
      </c>
      <c r="M439" s="334"/>
      <c r="N439" s="335"/>
      <c r="O439" s="335"/>
      <c r="P439" s="335"/>
      <c r="Q439" s="335"/>
      <c r="R439" s="335"/>
      <c r="S439" s="336"/>
      <c r="T439" s="54" t="e">
        <f>HLOOKUP(F406,リスト!$N$7:$AC$25,8,)</f>
        <v>#N/A</v>
      </c>
      <c r="U439" s="52" t="e">
        <f t="shared" si="357"/>
        <v>#N/A</v>
      </c>
    </row>
    <row r="440" spans="1:21">
      <c r="A440" s="1">
        <f t="shared" ref="A440:B440" si="365">A439</f>
        <v>9</v>
      </c>
      <c r="B440" s="1">
        <f t="shared" si="365"/>
        <v>0</v>
      </c>
      <c r="C440" s="288"/>
      <c r="D440" s="298"/>
      <c r="E440" s="298"/>
      <c r="F440" s="306" t="s">
        <v>90</v>
      </c>
      <c r="G440" s="306"/>
      <c r="H440" s="307"/>
      <c r="I440" s="307"/>
      <c r="J440" s="308"/>
      <c r="K440" s="309"/>
      <c r="L440" s="310">
        <f t="shared" si="359"/>
        <v>0</v>
      </c>
      <c r="M440" s="311"/>
      <c r="N440" s="153"/>
      <c r="O440" s="153"/>
      <c r="P440" s="153"/>
      <c r="Q440" s="153"/>
      <c r="R440" s="153"/>
      <c r="S440" s="312"/>
      <c r="T440" s="54" t="e">
        <f>HLOOKUP(F406,リスト!$N$7:$AC$25,9,)</f>
        <v>#N/A</v>
      </c>
      <c r="U440" s="52" t="e">
        <f t="shared" si="357"/>
        <v>#N/A</v>
      </c>
    </row>
    <row r="441" spans="1:21">
      <c r="A441" s="1">
        <f t="shared" ref="A441:B441" si="366">A440</f>
        <v>9</v>
      </c>
      <c r="B441" s="1">
        <f t="shared" si="366"/>
        <v>0</v>
      </c>
      <c r="C441" s="288"/>
      <c r="D441" s="298" t="s">
        <v>101</v>
      </c>
      <c r="E441" s="298"/>
      <c r="F441" s="299" t="s">
        <v>91</v>
      </c>
      <c r="G441" s="299"/>
      <c r="H441" s="300"/>
      <c r="I441" s="300"/>
      <c r="J441" s="301"/>
      <c r="K441" s="302"/>
      <c r="L441" s="303">
        <f t="shared" si="359"/>
        <v>0</v>
      </c>
      <c r="M441" s="304"/>
      <c r="N441" s="152"/>
      <c r="O441" s="152"/>
      <c r="P441" s="152"/>
      <c r="Q441" s="152"/>
      <c r="R441" s="152"/>
      <c r="S441" s="305"/>
      <c r="T441" s="54" t="e">
        <f>HLOOKUP(F406,リスト!$N$7:$AC$25,10,)</f>
        <v>#N/A</v>
      </c>
      <c r="U441" s="52" t="e">
        <f t="shared" si="357"/>
        <v>#N/A</v>
      </c>
    </row>
    <row r="442" spans="1:21">
      <c r="A442" s="1">
        <f t="shared" ref="A442:B442" si="367">A441</f>
        <v>9</v>
      </c>
      <c r="B442" s="1">
        <f t="shared" si="367"/>
        <v>0</v>
      </c>
      <c r="C442" s="288"/>
      <c r="D442" s="298"/>
      <c r="E442" s="298"/>
      <c r="F442" s="329" t="s">
        <v>92</v>
      </c>
      <c r="G442" s="329"/>
      <c r="H442" s="330"/>
      <c r="I442" s="330"/>
      <c r="J442" s="331"/>
      <c r="K442" s="332"/>
      <c r="L442" s="333">
        <f t="shared" si="359"/>
        <v>0</v>
      </c>
      <c r="M442" s="334"/>
      <c r="N442" s="335"/>
      <c r="O442" s="335"/>
      <c r="P442" s="335"/>
      <c r="Q442" s="335"/>
      <c r="R442" s="335"/>
      <c r="S442" s="336"/>
      <c r="T442" s="54" t="e">
        <f>HLOOKUP(F406,リスト!$N$7:$AC$25,11,)</f>
        <v>#N/A</v>
      </c>
      <c r="U442" s="52" t="e">
        <f t="shared" si="357"/>
        <v>#N/A</v>
      </c>
    </row>
    <row r="443" spans="1:21">
      <c r="A443" s="1">
        <f t="shared" ref="A443:B443" si="368">A442</f>
        <v>9</v>
      </c>
      <c r="B443" s="1">
        <f t="shared" si="368"/>
        <v>0</v>
      </c>
      <c r="C443" s="288"/>
      <c r="D443" s="298"/>
      <c r="E443" s="298"/>
      <c r="F443" s="306" t="s">
        <v>93</v>
      </c>
      <c r="G443" s="306"/>
      <c r="H443" s="307"/>
      <c r="I443" s="307"/>
      <c r="J443" s="308"/>
      <c r="K443" s="309"/>
      <c r="L443" s="310">
        <f t="shared" si="359"/>
        <v>0</v>
      </c>
      <c r="M443" s="311"/>
      <c r="N443" s="153"/>
      <c r="O443" s="153"/>
      <c r="P443" s="153"/>
      <c r="Q443" s="153"/>
      <c r="R443" s="153"/>
      <c r="S443" s="312"/>
      <c r="T443" s="54" t="e">
        <f>HLOOKUP(F406,リスト!$N$7:$AC$25,12,)</f>
        <v>#N/A</v>
      </c>
      <c r="U443" s="52" t="e">
        <f t="shared" si="357"/>
        <v>#N/A</v>
      </c>
    </row>
    <row r="444" spans="1:21">
      <c r="A444" s="1">
        <f t="shared" ref="A444:B444" si="369">A443</f>
        <v>9</v>
      </c>
      <c r="B444" s="1">
        <f t="shared" si="369"/>
        <v>0</v>
      </c>
      <c r="C444" s="288"/>
      <c r="D444" s="298" t="s">
        <v>102</v>
      </c>
      <c r="E444" s="298"/>
      <c r="F444" s="298" t="s">
        <v>102</v>
      </c>
      <c r="G444" s="298"/>
      <c r="H444" s="323"/>
      <c r="I444" s="323"/>
      <c r="J444" s="324"/>
      <c r="K444" s="325"/>
      <c r="L444" s="326">
        <f t="shared" si="359"/>
        <v>0</v>
      </c>
      <c r="M444" s="327"/>
      <c r="N444" s="167"/>
      <c r="O444" s="167"/>
      <c r="P444" s="167"/>
      <c r="Q444" s="167"/>
      <c r="R444" s="167"/>
      <c r="S444" s="328"/>
      <c r="T444" s="54" t="e">
        <f>HLOOKUP(F406,リスト!$N$7:$AC$25,13,)</f>
        <v>#N/A</v>
      </c>
      <c r="U444" s="52" t="e">
        <f t="shared" si="357"/>
        <v>#N/A</v>
      </c>
    </row>
    <row r="445" spans="1:21">
      <c r="A445" s="1">
        <f t="shared" ref="A445:B445" si="370">A444</f>
        <v>9</v>
      </c>
      <c r="B445" s="1">
        <f t="shared" si="370"/>
        <v>0</v>
      </c>
      <c r="C445" s="288"/>
      <c r="D445" s="321" t="s">
        <v>105</v>
      </c>
      <c r="E445" s="298"/>
      <c r="F445" s="299" t="s">
        <v>94</v>
      </c>
      <c r="G445" s="299"/>
      <c r="H445" s="300"/>
      <c r="I445" s="300"/>
      <c r="J445" s="301"/>
      <c r="K445" s="302"/>
      <c r="L445" s="303">
        <f t="shared" si="359"/>
        <v>0</v>
      </c>
      <c r="M445" s="304"/>
      <c r="N445" s="152"/>
      <c r="O445" s="152"/>
      <c r="P445" s="152"/>
      <c r="Q445" s="152"/>
      <c r="R445" s="152"/>
      <c r="S445" s="305"/>
      <c r="T445" s="54" t="e">
        <f>HLOOKUP(F406,リスト!$N$7:$AC$25,14,)</f>
        <v>#N/A</v>
      </c>
      <c r="U445" s="52" t="e">
        <f t="shared" si="357"/>
        <v>#N/A</v>
      </c>
    </row>
    <row r="446" spans="1:21">
      <c r="A446" s="1">
        <f t="shared" ref="A446:B446" si="371">A445</f>
        <v>9</v>
      </c>
      <c r="B446" s="1">
        <f t="shared" si="371"/>
        <v>0</v>
      </c>
      <c r="C446" s="288"/>
      <c r="D446" s="298"/>
      <c r="E446" s="298"/>
      <c r="F446" s="306" t="s">
        <v>95</v>
      </c>
      <c r="G446" s="306"/>
      <c r="H446" s="307"/>
      <c r="I446" s="307"/>
      <c r="J446" s="308"/>
      <c r="K446" s="309"/>
      <c r="L446" s="310">
        <f t="shared" si="359"/>
        <v>0</v>
      </c>
      <c r="M446" s="311"/>
      <c r="N446" s="153"/>
      <c r="O446" s="153"/>
      <c r="P446" s="153"/>
      <c r="Q446" s="153"/>
      <c r="R446" s="153"/>
      <c r="S446" s="312"/>
      <c r="T446" s="54" t="e">
        <f>HLOOKUP(F406,リスト!$N$7:$AC$25,15,)</f>
        <v>#N/A</v>
      </c>
      <c r="U446" s="52" t="e">
        <f t="shared" si="357"/>
        <v>#N/A</v>
      </c>
    </row>
    <row r="447" spans="1:21">
      <c r="A447" s="1">
        <f t="shared" ref="A447:B447" si="372">A446</f>
        <v>9</v>
      </c>
      <c r="B447" s="1">
        <f t="shared" si="372"/>
        <v>0</v>
      </c>
      <c r="C447" s="288"/>
      <c r="D447" s="322" t="s">
        <v>103</v>
      </c>
      <c r="E447" s="322"/>
      <c r="F447" s="298" t="s">
        <v>96</v>
      </c>
      <c r="G447" s="298"/>
      <c r="H447" s="323"/>
      <c r="I447" s="323"/>
      <c r="J447" s="324"/>
      <c r="K447" s="325"/>
      <c r="L447" s="326">
        <f t="shared" si="359"/>
        <v>0</v>
      </c>
      <c r="M447" s="327"/>
      <c r="N447" s="167"/>
      <c r="O447" s="167"/>
      <c r="P447" s="167"/>
      <c r="Q447" s="167"/>
      <c r="R447" s="167"/>
      <c r="S447" s="328"/>
      <c r="T447" s="54" t="e">
        <f>HLOOKUP(F406,リスト!$N$7:$AC$25,16,)</f>
        <v>#N/A</v>
      </c>
      <c r="U447" s="52" t="e">
        <f t="shared" si="357"/>
        <v>#N/A</v>
      </c>
    </row>
    <row r="448" spans="1:21" ht="14.4" customHeight="1">
      <c r="A448" s="1">
        <f t="shared" ref="A448:B448" si="373">A447</f>
        <v>9</v>
      </c>
      <c r="B448" s="1">
        <f t="shared" si="373"/>
        <v>0</v>
      </c>
      <c r="C448" s="288"/>
      <c r="D448" s="298" t="s">
        <v>104</v>
      </c>
      <c r="E448" s="298"/>
      <c r="F448" s="299" t="s">
        <v>97</v>
      </c>
      <c r="G448" s="299"/>
      <c r="H448" s="300"/>
      <c r="I448" s="300"/>
      <c r="J448" s="301"/>
      <c r="K448" s="302"/>
      <c r="L448" s="303">
        <f t="shared" si="359"/>
        <v>0</v>
      </c>
      <c r="M448" s="304"/>
      <c r="N448" s="152"/>
      <c r="O448" s="152"/>
      <c r="P448" s="152"/>
      <c r="Q448" s="152"/>
      <c r="R448" s="152"/>
      <c r="S448" s="305"/>
      <c r="T448" s="54" t="e">
        <f>HLOOKUP(F406,リスト!$N$7:$AC$25,17,)</f>
        <v>#N/A</v>
      </c>
      <c r="U448" s="52" t="e">
        <f t="shared" si="357"/>
        <v>#N/A</v>
      </c>
    </row>
    <row r="449" spans="1:24">
      <c r="A449" s="1">
        <f t="shared" ref="A449:B449" si="374">A448</f>
        <v>9</v>
      </c>
      <c r="B449" s="1">
        <f t="shared" si="374"/>
        <v>0</v>
      </c>
      <c r="C449" s="288"/>
      <c r="D449" s="298"/>
      <c r="E449" s="298"/>
      <c r="F449" s="306" t="s">
        <v>98</v>
      </c>
      <c r="G449" s="306"/>
      <c r="H449" s="307"/>
      <c r="I449" s="307"/>
      <c r="J449" s="308"/>
      <c r="K449" s="309"/>
      <c r="L449" s="310">
        <f t="shared" si="359"/>
        <v>0</v>
      </c>
      <c r="M449" s="311"/>
      <c r="N449" s="153"/>
      <c r="O449" s="153"/>
      <c r="P449" s="153"/>
      <c r="Q449" s="153"/>
      <c r="R449" s="153"/>
      <c r="S449" s="312"/>
      <c r="T449" s="54" t="e">
        <f>HLOOKUP(F406,リスト!$N$7:$AC$25,18,)</f>
        <v>#N/A</v>
      </c>
      <c r="U449" s="52" t="e">
        <f t="shared" si="357"/>
        <v>#N/A</v>
      </c>
    </row>
    <row r="450" spans="1:24" ht="15" thickBot="1">
      <c r="A450" s="1">
        <f t="shared" ref="A450:B450" si="375">A449</f>
        <v>9</v>
      </c>
      <c r="B450" s="1">
        <f t="shared" si="375"/>
        <v>0</v>
      </c>
      <c r="C450" s="288"/>
      <c r="D450" s="313" t="s">
        <v>77</v>
      </c>
      <c r="E450" s="313"/>
      <c r="F450" s="313" t="s">
        <v>77</v>
      </c>
      <c r="G450" s="313"/>
      <c r="H450" s="314"/>
      <c r="I450" s="314"/>
      <c r="J450" s="315"/>
      <c r="K450" s="316"/>
      <c r="L450" s="317">
        <f t="shared" si="359"/>
        <v>0</v>
      </c>
      <c r="M450" s="318"/>
      <c r="N450" s="319"/>
      <c r="O450" s="319"/>
      <c r="P450" s="319"/>
      <c r="Q450" s="319"/>
      <c r="R450" s="319"/>
      <c r="S450" s="320"/>
      <c r="T450" s="54" t="e">
        <f>HLOOKUP(F406,リスト!$N$7:$AC$25,19,)</f>
        <v>#N/A</v>
      </c>
      <c r="U450" s="52" t="e">
        <f t="shared" si="357"/>
        <v>#N/A</v>
      </c>
    </row>
    <row r="451" spans="1:24" ht="15.6" thickTop="1" thickBot="1">
      <c r="A451" s="1">
        <f t="shared" ref="A451:B451" si="376">A450</f>
        <v>9</v>
      </c>
      <c r="B451" s="1">
        <f t="shared" si="376"/>
        <v>0</v>
      </c>
      <c r="C451" s="289"/>
      <c r="D451" s="278" t="s">
        <v>78</v>
      </c>
      <c r="E451" s="279"/>
      <c r="F451" s="279"/>
      <c r="G451" s="280"/>
      <c r="H451" s="281">
        <f>SUM(H433:I450)</f>
        <v>0</v>
      </c>
      <c r="I451" s="281"/>
      <c r="J451" s="282">
        <f t="shared" ref="J451" si="377">SUM(J433:K450)</f>
        <v>0</v>
      </c>
      <c r="K451" s="283"/>
      <c r="L451" s="283">
        <f t="shared" ref="L451" si="378">SUM(L433:M450)</f>
        <v>0</v>
      </c>
      <c r="M451" s="284"/>
      <c r="N451" s="285"/>
      <c r="O451" s="285"/>
      <c r="P451" s="285"/>
      <c r="Q451" s="285"/>
      <c r="R451" s="285"/>
      <c r="S451" s="286"/>
      <c r="T451" s="54"/>
    </row>
    <row r="452" spans="1:24">
      <c r="A452" s="1">
        <f>F455</f>
        <v>10</v>
      </c>
      <c r="B452" s="1">
        <f>IF(H476&gt;0,1,0)</f>
        <v>0</v>
      </c>
      <c r="C452" s="198" t="s">
        <v>47</v>
      </c>
      <c r="D452" s="198"/>
      <c r="E452" s="198"/>
      <c r="U452" s="11" t="s">
        <v>49</v>
      </c>
      <c r="V452" s="11" t="s">
        <v>199</v>
      </c>
    </row>
    <row r="453" spans="1:24">
      <c r="A453" s="1">
        <f>A452</f>
        <v>10</v>
      </c>
      <c r="B453" s="1">
        <f>B452</f>
        <v>0</v>
      </c>
      <c r="C453" s="192" t="str">
        <f>"チームやまぐちパワーアップ事業　"&amp;基本!$G$24</f>
        <v>チームやまぐちパワーアップ事業　事業計画書</v>
      </c>
      <c r="D453" s="192"/>
      <c r="E453" s="192"/>
      <c r="F453" s="192"/>
      <c r="G453" s="192"/>
      <c r="H453" s="192"/>
      <c r="I453" s="192"/>
      <c r="J453" s="192"/>
      <c r="K453" s="192"/>
      <c r="L453" s="192"/>
      <c r="M453" s="192"/>
      <c r="N453" s="192"/>
      <c r="O453" s="192"/>
      <c r="P453" s="192"/>
      <c r="Q453" s="192"/>
      <c r="R453" s="192"/>
      <c r="S453" s="192"/>
      <c r="U453" s="16" t="str">
        <f t="shared" ref="U453:V456" si="379">IF(U403="","",U403)</f>
        <v>有望競技種別強化事業</v>
      </c>
      <c r="V453" s="16" t="str">
        <f t="shared" si="379"/>
        <v>有望競技</v>
      </c>
    </row>
    <row r="454" spans="1:24" ht="15" thickBot="1">
      <c r="A454" s="1">
        <f t="shared" ref="A454:B454" si="380">A453</f>
        <v>10</v>
      </c>
      <c r="B454" s="1">
        <f t="shared" si="380"/>
        <v>0</v>
      </c>
      <c r="C454" s="337" t="s">
        <v>48</v>
      </c>
      <c r="D454" s="337"/>
      <c r="U454" s="32" t="str">
        <f t="shared" si="379"/>
        <v>ふるさと選手確保・活用事業</v>
      </c>
      <c r="V454" s="32" t="str">
        <f t="shared" si="379"/>
        <v>ふるさと</v>
      </c>
    </row>
    <row r="455" spans="1:24" ht="15" thickBot="1">
      <c r="A455" s="1">
        <f t="shared" ref="A455:B455" si="381">A454</f>
        <v>10</v>
      </c>
      <c r="B455" s="1">
        <f t="shared" si="381"/>
        <v>0</v>
      </c>
      <c r="C455" s="375" t="s">
        <v>50</v>
      </c>
      <c r="D455" s="376"/>
      <c r="E455" s="376"/>
      <c r="F455" s="377">
        <f>F405+1</f>
        <v>10</v>
      </c>
      <c r="G455" s="378"/>
      <c r="U455" s="32" t="str">
        <f t="shared" si="379"/>
        <v>中高成連携合同強化練習会事業</v>
      </c>
      <c r="V455" s="32" t="str">
        <f t="shared" si="379"/>
        <v>中高成連携</v>
      </c>
    </row>
    <row r="456" spans="1:24">
      <c r="A456" s="1">
        <f t="shared" ref="A456:B456" si="382">A455</f>
        <v>10</v>
      </c>
      <c r="B456" s="1">
        <f t="shared" si="382"/>
        <v>0</v>
      </c>
      <c r="C456" s="379" t="s">
        <v>49</v>
      </c>
      <c r="D456" s="290"/>
      <c r="E456" s="290"/>
      <c r="F456" s="380"/>
      <c r="G456" s="380"/>
      <c r="H456" s="380"/>
      <c r="I456" s="380"/>
      <c r="J456" s="380"/>
      <c r="K456" s="380"/>
      <c r="L456" s="380"/>
      <c r="M456" s="290" t="s">
        <v>53</v>
      </c>
      <c r="N456" s="290"/>
      <c r="O456" s="290"/>
      <c r="P456" s="380"/>
      <c r="Q456" s="380"/>
      <c r="R456" s="380"/>
      <c r="S456" s="381"/>
      <c r="T456" s="81" t="str">
        <f>IF(F456="","",VLOOKUP(F456,U453:V456,2,))</f>
        <v/>
      </c>
      <c r="U456" s="18" t="str">
        <f t="shared" si="379"/>
        <v>チームやまぐちチャレンジ強化事業</v>
      </c>
      <c r="V456" s="18" t="str">
        <f t="shared" si="379"/>
        <v>チャレンジ</v>
      </c>
    </row>
    <row r="457" spans="1:24">
      <c r="A457" s="1">
        <f t="shared" ref="A457:B457" si="383">A456</f>
        <v>10</v>
      </c>
      <c r="B457" s="1">
        <f t="shared" si="383"/>
        <v>0</v>
      </c>
      <c r="C457" s="389" t="s">
        <v>179</v>
      </c>
      <c r="D457" s="390"/>
      <c r="E457" s="356"/>
      <c r="F457" s="386"/>
      <c r="G457" s="387"/>
      <c r="H457" s="387"/>
      <c r="I457" s="387"/>
      <c r="J457" s="387"/>
      <c r="K457" s="387"/>
      <c r="L457" s="387"/>
      <c r="M457" s="387"/>
      <c r="N457" s="387"/>
      <c r="O457" s="387"/>
      <c r="P457" s="387"/>
      <c r="Q457" s="387"/>
      <c r="R457" s="387"/>
      <c r="S457" s="388"/>
      <c r="U457" s="55"/>
    </row>
    <row r="458" spans="1:24">
      <c r="A458" s="1">
        <f t="shared" ref="A458:B458" si="384">A457</f>
        <v>10</v>
      </c>
      <c r="B458" s="1">
        <f t="shared" si="384"/>
        <v>0</v>
      </c>
      <c r="C458" s="348" t="s">
        <v>51</v>
      </c>
      <c r="D458" s="291"/>
      <c r="E458" s="291"/>
      <c r="F458" s="382"/>
      <c r="G458" s="383"/>
      <c r="H458" s="383"/>
      <c r="I458" s="20" t="str">
        <f>IF(F458="","～",IF(J458="","","～"))</f>
        <v>～</v>
      </c>
      <c r="J458" s="383"/>
      <c r="K458" s="383"/>
      <c r="L458" s="383"/>
      <c r="M458" s="21" t="s">
        <v>52</v>
      </c>
      <c r="N458" s="384" t="str">
        <f>IF(T458=1,IF(F458="","",IF(J458="","",IF(F458=J458,"日帰り",(J458-F458)&amp;"泊"&amp;(J458-F458+1)&amp;"日"))),"")</f>
        <v/>
      </c>
      <c r="O458" s="384"/>
      <c r="P458" s="384"/>
      <c r="Q458" s="13" t="s">
        <v>68</v>
      </c>
      <c r="R458" s="258"/>
      <c r="S458" s="385"/>
      <c r="T458" s="53">
        <v>1</v>
      </c>
    </row>
    <row r="459" spans="1:24">
      <c r="A459" s="1">
        <f t="shared" ref="A459:B459" si="385">A458</f>
        <v>10</v>
      </c>
      <c r="B459" s="1">
        <f t="shared" si="385"/>
        <v>0</v>
      </c>
      <c r="C459" s="348" t="s">
        <v>54</v>
      </c>
      <c r="D459" s="346" t="s">
        <v>55</v>
      </c>
      <c r="E459" s="346"/>
      <c r="F459" s="349"/>
      <c r="G459" s="349"/>
      <c r="H459" s="349"/>
      <c r="I459" s="349"/>
      <c r="J459" s="349"/>
      <c r="K459" s="349"/>
      <c r="L459" s="349"/>
      <c r="M459" s="349"/>
      <c r="N459" s="349"/>
      <c r="O459" s="349"/>
      <c r="P459" s="349"/>
      <c r="Q459" s="349"/>
      <c r="R459" s="349"/>
      <c r="S459" s="350"/>
      <c r="U459" s="156" t="s">
        <v>53</v>
      </c>
      <c r="V459" s="156"/>
      <c r="W459" s="156"/>
      <c r="X459" s="156"/>
    </row>
    <row r="460" spans="1:24">
      <c r="A460" s="1">
        <f t="shared" ref="A460:B460" si="386">A459</f>
        <v>10</v>
      </c>
      <c r="B460" s="1">
        <f t="shared" si="386"/>
        <v>0</v>
      </c>
      <c r="C460" s="348"/>
      <c r="D460" s="351" t="s">
        <v>7</v>
      </c>
      <c r="E460" s="351"/>
      <c r="F460" s="352"/>
      <c r="G460" s="352"/>
      <c r="H460" s="352"/>
      <c r="I460" s="352"/>
      <c r="J460" s="352"/>
      <c r="K460" s="352"/>
      <c r="L460" s="352"/>
      <c r="M460" s="352"/>
      <c r="N460" s="352"/>
      <c r="O460" s="352"/>
      <c r="P460" s="352"/>
      <c r="Q460" s="352"/>
      <c r="R460" s="352"/>
      <c r="S460" s="353"/>
      <c r="U460" s="78" t="str">
        <f>U453</f>
        <v>有望競技種別強化事業</v>
      </c>
      <c r="V460" s="78" t="str">
        <f>U454</f>
        <v>ふるさと選手確保・活用事業</v>
      </c>
      <c r="W460" s="78" t="str">
        <f>U455</f>
        <v>中高成連携合同強化練習会事業</v>
      </c>
      <c r="X460" s="78" t="str">
        <f>U456</f>
        <v>チームやまぐちチャレンジ強化事業</v>
      </c>
    </row>
    <row r="461" spans="1:24">
      <c r="A461" s="1">
        <f t="shared" ref="A461:B461" si="387">A460</f>
        <v>10</v>
      </c>
      <c r="B461" s="1">
        <f t="shared" si="387"/>
        <v>0</v>
      </c>
      <c r="C461" s="348" t="s">
        <v>56</v>
      </c>
      <c r="D461" s="346" t="s">
        <v>55</v>
      </c>
      <c r="E461" s="346"/>
      <c r="F461" s="349"/>
      <c r="G461" s="349"/>
      <c r="H461" s="349"/>
      <c r="I461" s="349"/>
      <c r="J461" s="349"/>
      <c r="K461" s="349"/>
      <c r="L461" s="349"/>
      <c r="M461" s="349"/>
      <c r="N461" s="349"/>
      <c r="O461" s="349"/>
      <c r="P461" s="349"/>
      <c r="Q461" s="349"/>
      <c r="R461" s="349"/>
      <c r="S461" s="350"/>
      <c r="U461" s="6" t="str">
        <f t="shared" ref="U461:X464" si="388">IF(U411="","",U411)</f>
        <v>①強化活動</v>
      </c>
      <c r="V461" s="6" t="str">
        <f t="shared" si="388"/>
        <v>①交渉</v>
      </c>
      <c r="W461" s="6" t="str">
        <f t="shared" si="388"/>
        <v>①合同練習会</v>
      </c>
      <c r="X461" s="6" t="str">
        <f t="shared" si="388"/>
        <v>①トップ招へい</v>
      </c>
    </row>
    <row r="462" spans="1:24">
      <c r="A462" s="1">
        <f t="shared" ref="A462:B462" si="389">A461</f>
        <v>10</v>
      </c>
      <c r="B462" s="1">
        <f t="shared" si="389"/>
        <v>0</v>
      </c>
      <c r="C462" s="348"/>
      <c r="D462" s="351" t="s">
        <v>7</v>
      </c>
      <c r="E462" s="351"/>
      <c r="F462" s="352"/>
      <c r="G462" s="352"/>
      <c r="H462" s="352"/>
      <c r="I462" s="352"/>
      <c r="J462" s="352"/>
      <c r="K462" s="352"/>
      <c r="L462" s="352"/>
      <c r="M462" s="352"/>
      <c r="N462" s="352"/>
      <c r="O462" s="352"/>
      <c r="P462" s="352"/>
      <c r="Q462" s="352"/>
      <c r="R462" s="352"/>
      <c r="S462" s="353"/>
      <c r="U462" s="8" t="str">
        <f t="shared" si="388"/>
        <v/>
      </c>
      <c r="V462" s="8" t="str">
        <f t="shared" si="388"/>
        <v>②強化活動参加</v>
      </c>
      <c r="W462" s="8" t="str">
        <f t="shared" si="388"/>
        <v>②情報交換会等</v>
      </c>
      <c r="X462" s="8" t="str">
        <f t="shared" si="388"/>
        <v/>
      </c>
    </row>
    <row r="463" spans="1:24">
      <c r="A463" s="1">
        <f t="shared" ref="A463:B463" si="390">A462</f>
        <v>10</v>
      </c>
      <c r="B463" s="1">
        <f t="shared" si="390"/>
        <v>0</v>
      </c>
      <c r="C463" s="354" t="s">
        <v>57</v>
      </c>
      <c r="D463" s="291" t="s">
        <v>58</v>
      </c>
      <c r="E463" s="291"/>
      <c r="F463" s="291" t="s">
        <v>61</v>
      </c>
      <c r="G463" s="355"/>
      <c r="H463" s="339" t="s">
        <v>62</v>
      </c>
      <c r="I463" s="296"/>
      <c r="J463" s="356" t="s">
        <v>63</v>
      </c>
      <c r="K463" s="355"/>
      <c r="L463" s="339" t="s">
        <v>64</v>
      </c>
      <c r="M463" s="296"/>
      <c r="N463" s="356" t="s">
        <v>65</v>
      </c>
      <c r="O463" s="355"/>
      <c r="P463" s="339" t="s">
        <v>66</v>
      </c>
      <c r="Q463" s="291"/>
      <c r="R463" s="356" t="s">
        <v>36</v>
      </c>
      <c r="S463" s="295"/>
      <c r="U463" s="8" t="str">
        <f t="shared" si="388"/>
        <v/>
      </c>
      <c r="V463" s="8" t="str">
        <f t="shared" si="388"/>
        <v/>
      </c>
      <c r="W463" s="8" t="str">
        <f t="shared" si="388"/>
        <v/>
      </c>
      <c r="X463" s="8" t="str">
        <f t="shared" si="388"/>
        <v/>
      </c>
    </row>
    <row r="464" spans="1:24">
      <c r="A464" s="1">
        <f t="shared" ref="A464:B464" si="391">A463</f>
        <v>10</v>
      </c>
      <c r="B464" s="1">
        <f t="shared" si="391"/>
        <v>0</v>
      </c>
      <c r="C464" s="348"/>
      <c r="D464" s="346" t="s">
        <v>59</v>
      </c>
      <c r="E464" s="346"/>
      <c r="F464" s="22">
        <f>VLOOKUP("成男ﾊﾟﾜｰｱｯﾌﾟ",指導者!$J$133:$AN$156,$F455+1,)</f>
        <v>0</v>
      </c>
      <c r="G464" s="23" t="s">
        <v>67</v>
      </c>
      <c r="H464" s="24">
        <f>VLOOKUP("成女ﾊﾟﾜｰｱｯﾌﾟ",指導者!$J$133:$AN$156,$F455+1,)</f>
        <v>0</v>
      </c>
      <c r="I464" s="25" t="s">
        <v>67</v>
      </c>
      <c r="J464" s="24">
        <f>VLOOKUP("少男ﾊﾟﾜｰｱｯﾌﾟ",指導者!$J$133:$AN$156,$F455+1,)</f>
        <v>0</v>
      </c>
      <c r="K464" s="23" t="s">
        <v>67</v>
      </c>
      <c r="L464" s="24">
        <f>VLOOKUP("少女ﾊﾟﾜｰｱｯﾌﾟ",指導者!$J$133:$AN$156,$F455+1,)</f>
        <v>0</v>
      </c>
      <c r="M464" s="25" t="s">
        <v>67</v>
      </c>
      <c r="N464" s="24">
        <f>VLOOKUP("Jr男ﾊﾟﾜｰｱｯﾌﾟ",指導者!$J$133:$AN$156,$F455+1,)</f>
        <v>0</v>
      </c>
      <c r="O464" s="23" t="s">
        <v>67</v>
      </c>
      <c r="P464" s="24">
        <f>VLOOKUP("Jr女ﾊﾟﾜｰｱｯﾌﾟ",指導者!$J$133:$AN$156,$F455+1,)</f>
        <v>0</v>
      </c>
      <c r="Q464" s="26" t="s">
        <v>67</v>
      </c>
      <c r="R464" s="23">
        <f>SUM(F464:Q464)</f>
        <v>0</v>
      </c>
      <c r="S464" s="33" t="s">
        <v>67</v>
      </c>
      <c r="U464" s="10" t="str">
        <f t="shared" si="388"/>
        <v/>
      </c>
      <c r="V464" s="10" t="str">
        <f t="shared" si="388"/>
        <v/>
      </c>
      <c r="W464" s="10" t="str">
        <f t="shared" si="388"/>
        <v/>
      </c>
      <c r="X464" s="10" t="str">
        <f t="shared" si="388"/>
        <v/>
      </c>
    </row>
    <row r="465" spans="1:19">
      <c r="A465" s="1">
        <f t="shared" ref="A465:B465" si="392">A464</f>
        <v>10</v>
      </c>
      <c r="B465" s="1">
        <f t="shared" si="392"/>
        <v>0</v>
      </c>
      <c r="C465" s="348"/>
      <c r="D465" s="351" t="s">
        <v>60</v>
      </c>
      <c r="E465" s="351"/>
      <c r="F465" s="27">
        <f>VLOOKUP("成男ﾊﾟﾜｰｱｯﾌﾟ",選手!$J$333:$AN$350,$F455+1,)</f>
        <v>0</v>
      </c>
      <c r="G465" s="28" t="s">
        <v>67</v>
      </c>
      <c r="H465" s="29">
        <f>VLOOKUP("成女ﾊﾟﾜｰｱｯﾌﾟ",選手!$J$333:$AN$350,$F455+1,)</f>
        <v>0</v>
      </c>
      <c r="I465" s="30" t="s">
        <v>67</v>
      </c>
      <c r="J465" s="29">
        <f>VLOOKUP("少男ﾊﾟﾜｰｱｯﾌﾟ",選手!$J$333:$AN$350,$F455+1,)</f>
        <v>0</v>
      </c>
      <c r="K465" s="28" t="s">
        <v>67</v>
      </c>
      <c r="L465" s="29">
        <f>VLOOKUP("少女ﾊﾟﾜｰｱｯﾌﾟ",選手!$J$333:$AN$350,$F455+1,)</f>
        <v>0</v>
      </c>
      <c r="M465" s="30" t="s">
        <v>67</v>
      </c>
      <c r="N465" s="29">
        <f>VLOOKUP("Jr男ﾊﾟﾜｰｱｯﾌﾟ",選手!$J$333:$AN$350,$F455+1,)</f>
        <v>0</v>
      </c>
      <c r="O465" s="28" t="s">
        <v>67</v>
      </c>
      <c r="P465" s="29">
        <f>VLOOKUP("Jr女ﾊﾟﾜｰｱｯﾌﾟ",選手!$J$333:$AN$350,$F455+1,)</f>
        <v>0</v>
      </c>
      <c r="Q465" s="31" t="s">
        <v>67</v>
      </c>
      <c r="R465" s="28">
        <f>SUM(F465:Q465)</f>
        <v>0</v>
      </c>
      <c r="S465" s="34" t="s">
        <v>67</v>
      </c>
    </row>
    <row r="466" spans="1:19">
      <c r="A466" s="1">
        <f t="shared" ref="A466:B466" si="393">A465</f>
        <v>10</v>
      </c>
      <c r="B466" s="1">
        <f t="shared" si="393"/>
        <v>0</v>
      </c>
      <c r="C466" s="366" t="s">
        <v>69</v>
      </c>
      <c r="D466" s="367"/>
      <c r="E466" s="368"/>
      <c r="F466" s="357"/>
      <c r="G466" s="358"/>
      <c r="H466" s="358"/>
      <c r="I466" s="358"/>
      <c r="J466" s="358"/>
      <c r="K466" s="358"/>
      <c r="L466" s="358"/>
      <c r="M466" s="358"/>
      <c r="N466" s="358"/>
      <c r="O466" s="358"/>
      <c r="P466" s="358"/>
      <c r="Q466" s="358"/>
      <c r="R466" s="358"/>
      <c r="S466" s="359"/>
    </row>
    <row r="467" spans="1:19">
      <c r="A467" s="1">
        <f t="shared" ref="A467:B467" si="394">A466</f>
        <v>10</v>
      </c>
      <c r="B467" s="1">
        <f t="shared" si="394"/>
        <v>0</v>
      </c>
      <c r="C467" s="369"/>
      <c r="D467" s="370"/>
      <c r="E467" s="371"/>
      <c r="F467" s="360"/>
      <c r="G467" s="361"/>
      <c r="H467" s="361"/>
      <c r="I467" s="361"/>
      <c r="J467" s="361"/>
      <c r="K467" s="361"/>
      <c r="L467" s="361"/>
      <c r="M467" s="361"/>
      <c r="N467" s="361"/>
      <c r="O467" s="361"/>
      <c r="P467" s="361"/>
      <c r="Q467" s="361"/>
      <c r="R467" s="361"/>
      <c r="S467" s="362"/>
    </row>
    <row r="468" spans="1:19">
      <c r="A468" s="1">
        <f t="shared" ref="A468:B468" si="395">A467</f>
        <v>10</v>
      </c>
      <c r="B468" s="1">
        <f t="shared" si="395"/>
        <v>0</v>
      </c>
      <c r="C468" s="369"/>
      <c r="D468" s="370"/>
      <c r="E468" s="371"/>
      <c r="F468" s="360"/>
      <c r="G468" s="361"/>
      <c r="H468" s="361"/>
      <c r="I468" s="361"/>
      <c r="J468" s="361"/>
      <c r="K468" s="361"/>
      <c r="L468" s="361"/>
      <c r="M468" s="361"/>
      <c r="N468" s="361"/>
      <c r="O468" s="361"/>
      <c r="P468" s="361"/>
      <c r="Q468" s="361"/>
      <c r="R468" s="361"/>
      <c r="S468" s="362"/>
    </row>
    <row r="469" spans="1:19">
      <c r="A469" s="1">
        <f t="shared" ref="A469:B469" si="396">A468</f>
        <v>10</v>
      </c>
      <c r="B469" s="1">
        <f t="shared" si="396"/>
        <v>0</v>
      </c>
      <c r="C469" s="369"/>
      <c r="D469" s="370"/>
      <c r="E469" s="371"/>
      <c r="F469" s="360"/>
      <c r="G469" s="361"/>
      <c r="H469" s="361"/>
      <c r="I469" s="361"/>
      <c r="J469" s="361"/>
      <c r="K469" s="361"/>
      <c r="L469" s="361"/>
      <c r="M469" s="361"/>
      <c r="N469" s="361"/>
      <c r="O469" s="361"/>
      <c r="P469" s="361"/>
      <c r="Q469" s="361"/>
      <c r="R469" s="361"/>
      <c r="S469" s="362"/>
    </row>
    <row r="470" spans="1:19">
      <c r="A470" s="1">
        <f t="shared" ref="A470:B470" si="397">A469</f>
        <v>10</v>
      </c>
      <c r="B470" s="1">
        <f t="shared" si="397"/>
        <v>0</v>
      </c>
      <c r="C470" s="369"/>
      <c r="D470" s="370"/>
      <c r="E470" s="371"/>
      <c r="F470" s="360"/>
      <c r="G470" s="361"/>
      <c r="H470" s="361"/>
      <c r="I470" s="361"/>
      <c r="J470" s="361"/>
      <c r="K470" s="361"/>
      <c r="L470" s="361"/>
      <c r="M470" s="361"/>
      <c r="N470" s="361"/>
      <c r="O470" s="361"/>
      <c r="P470" s="361"/>
      <c r="Q470" s="361"/>
      <c r="R470" s="361"/>
      <c r="S470" s="362"/>
    </row>
    <row r="471" spans="1:19">
      <c r="A471" s="1">
        <f t="shared" ref="A471:B471" si="398">A470</f>
        <v>10</v>
      </c>
      <c r="B471" s="1">
        <f t="shared" si="398"/>
        <v>0</v>
      </c>
      <c r="C471" s="369"/>
      <c r="D471" s="370"/>
      <c r="E471" s="371"/>
      <c r="F471" s="360"/>
      <c r="G471" s="361"/>
      <c r="H471" s="361"/>
      <c r="I471" s="361"/>
      <c r="J471" s="361"/>
      <c r="K471" s="361"/>
      <c r="L471" s="361"/>
      <c r="M471" s="361"/>
      <c r="N471" s="361"/>
      <c r="O471" s="361"/>
      <c r="P471" s="361"/>
      <c r="Q471" s="361"/>
      <c r="R471" s="361"/>
      <c r="S471" s="362"/>
    </row>
    <row r="472" spans="1:19" ht="15" thickBot="1">
      <c r="A472" s="1">
        <f t="shared" ref="A472:B472" si="399">A471</f>
        <v>10</v>
      </c>
      <c r="B472" s="1">
        <f t="shared" si="399"/>
        <v>0</v>
      </c>
      <c r="C472" s="372"/>
      <c r="D472" s="373"/>
      <c r="E472" s="374"/>
      <c r="F472" s="363"/>
      <c r="G472" s="364"/>
      <c r="H472" s="364"/>
      <c r="I472" s="364"/>
      <c r="J472" s="364"/>
      <c r="K472" s="364"/>
      <c r="L472" s="364"/>
      <c r="M472" s="364"/>
      <c r="N472" s="364"/>
      <c r="O472" s="364"/>
      <c r="P472" s="364"/>
      <c r="Q472" s="364"/>
      <c r="R472" s="364"/>
      <c r="S472" s="365"/>
    </row>
    <row r="473" spans="1:19">
      <c r="A473" s="1">
        <f t="shared" ref="A473:B473" si="400">A472</f>
        <v>10</v>
      </c>
      <c r="B473" s="1">
        <f t="shared" si="400"/>
        <v>0</v>
      </c>
    </row>
    <row r="474" spans="1:19" ht="15" thickBot="1">
      <c r="A474" s="1">
        <f t="shared" ref="A474:B474" si="401">A473</f>
        <v>10</v>
      </c>
      <c r="B474" s="1">
        <f t="shared" si="401"/>
        <v>0</v>
      </c>
      <c r="C474" s="337" t="s">
        <v>70</v>
      </c>
      <c r="D474" s="337"/>
      <c r="Q474" s="338" t="s">
        <v>71</v>
      </c>
      <c r="R474" s="338"/>
      <c r="S474" s="338"/>
    </row>
    <row r="475" spans="1:19">
      <c r="A475" s="1">
        <f t="shared" ref="A475:B475" si="402">A474</f>
        <v>10</v>
      </c>
      <c r="B475" s="1">
        <f t="shared" si="402"/>
        <v>0</v>
      </c>
      <c r="C475" s="287" t="s">
        <v>72</v>
      </c>
      <c r="D475" s="290" t="s">
        <v>73</v>
      </c>
      <c r="E475" s="290"/>
      <c r="F475" s="290"/>
      <c r="G475" s="290"/>
      <c r="H475" s="290" t="s">
        <v>79</v>
      </c>
      <c r="I475" s="290"/>
      <c r="J475" s="290" t="s">
        <v>13</v>
      </c>
      <c r="K475" s="290"/>
      <c r="L475" s="290"/>
      <c r="M475" s="290"/>
      <c r="N475" s="290"/>
      <c r="O475" s="290"/>
      <c r="P475" s="290"/>
      <c r="Q475" s="290"/>
      <c r="R475" s="290"/>
      <c r="S475" s="294"/>
    </row>
    <row r="476" spans="1:19">
      <c r="A476" s="1">
        <f t="shared" ref="A476:B476" si="403">A475</f>
        <v>10</v>
      </c>
      <c r="B476" s="1">
        <f t="shared" si="403"/>
        <v>0</v>
      </c>
      <c r="C476" s="288"/>
      <c r="D476" s="346" t="s">
        <v>74</v>
      </c>
      <c r="E476" s="346"/>
      <c r="F476" s="346"/>
      <c r="G476" s="346"/>
      <c r="H476" s="347">
        <f>J501</f>
        <v>0</v>
      </c>
      <c r="I476" s="347"/>
      <c r="J476" s="152"/>
      <c r="K476" s="152"/>
      <c r="L476" s="152"/>
      <c r="M476" s="152"/>
      <c r="N476" s="152"/>
      <c r="O476" s="152"/>
      <c r="P476" s="152"/>
      <c r="Q476" s="152"/>
      <c r="R476" s="152"/>
      <c r="S476" s="305"/>
    </row>
    <row r="477" spans="1:19">
      <c r="A477" s="1">
        <f t="shared" ref="A477:B477" si="404">A476</f>
        <v>10</v>
      </c>
      <c r="B477" s="1">
        <f t="shared" si="404"/>
        <v>0</v>
      </c>
      <c r="C477" s="288"/>
      <c r="D477" s="340" t="s">
        <v>75</v>
      </c>
      <c r="E477" s="340"/>
      <c r="F477" s="340"/>
      <c r="G477" s="340"/>
      <c r="H477" s="330"/>
      <c r="I477" s="330"/>
      <c r="J477" s="335"/>
      <c r="K477" s="335"/>
      <c r="L477" s="335"/>
      <c r="M477" s="335"/>
      <c r="N477" s="335"/>
      <c r="O477" s="335"/>
      <c r="P477" s="335"/>
      <c r="Q477" s="335"/>
      <c r="R477" s="335"/>
      <c r="S477" s="336"/>
    </row>
    <row r="478" spans="1:19">
      <c r="A478" s="1">
        <f t="shared" ref="A478:B478" si="405">A477</f>
        <v>10</v>
      </c>
      <c r="B478" s="1">
        <f t="shared" si="405"/>
        <v>0</v>
      </c>
      <c r="C478" s="288"/>
      <c r="D478" s="340" t="s">
        <v>76</v>
      </c>
      <c r="E478" s="340"/>
      <c r="F478" s="340"/>
      <c r="G478" s="340"/>
      <c r="H478" s="330"/>
      <c r="I478" s="330"/>
      <c r="J478" s="335"/>
      <c r="K478" s="335"/>
      <c r="L478" s="335"/>
      <c r="M478" s="335"/>
      <c r="N478" s="335"/>
      <c r="O478" s="335"/>
      <c r="P478" s="335"/>
      <c r="Q478" s="335"/>
      <c r="R478" s="335"/>
      <c r="S478" s="336"/>
    </row>
    <row r="479" spans="1:19" ht="15" thickBot="1">
      <c r="A479" s="1">
        <f t="shared" ref="A479:B479" si="406">A478</f>
        <v>10</v>
      </c>
      <c r="B479" s="1">
        <f t="shared" si="406"/>
        <v>0</v>
      </c>
      <c r="C479" s="288"/>
      <c r="D479" s="341" t="s">
        <v>77</v>
      </c>
      <c r="E479" s="341"/>
      <c r="F479" s="341"/>
      <c r="G479" s="341"/>
      <c r="H479" s="342">
        <f>H501-SUM(H476:I478)</f>
        <v>0</v>
      </c>
      <c r="I479" s="342"/>
      <c r="J479" s="343"/>
      <c r="K479" s="343"/>
      <c r="L479" s="343"/>
      <c r="M479" s="343"/>
      <c r="N479" s="343"/>
      <c r="O479" s="343"/>
      <c r="P479" s="343"/>
      <c r="Q479" s="343"/>
      <c r="R479" s="343"/>
      <c r="S479" s="344"/>
    </row>
    <row r="480" spans="1:19" ht="15.6" thickTop="1" thickBot="1">
      <c r="A480" s="1">
        <f t="shared" ref="A480:B480" si="407">A479</f>
        <v>10</v>
      </c>
      <c r="B480" s="1">
        <f t="shared" si="407"/>
        <v>0</v>
      </c>
      <c r="C480" s="289"/>
      <c r="D480" s="345" t="s">
        <v>78</v>
      </c>
      <c r="E480" s="345"/>
      <c r="F480" s="345"/>
      <c r="G480" s="345"/>
      <c r="H480" s="281">
        <f>SUM(H476:I479)</f>
        <v>0</v>
      </c>
      <c r="I480" s="281"/>
      <c r="J480" s="285"/>
      <c r="K480" s="285"/>
      <c r="L480" s="285"/>
      <c r="M480" s="285"/>
      <c r="N480" s="285"/>
      <c r="O480" s="285"/>
      <c r="P480" s="285"/>
      <c r="Q480" s="285"/>
      <c r="R480" s="285"/>
      <c r="S480" s="286"/>
    </row>
    <row r="481" spans="1:21">
      <c r="A481" s="1">
        <f t="shared" ref="A481:B481" si="408">A480</f>
        <v>10</v>
      </c>
      <c r="B481" s="1">
        <f t="shared" si="408"/>
        <v>0</v>
      </c>
      <c r="C481" s="287" t="s">
        <v>218</v>
      </c>
      <c r="D481" s="290" t="s">
        <v>73</v>
      </c>
      <c r="E481" s="290"/>
      <c r="F481" s="290" t="s">
        <v>83</v>
      </c>
      <c r="G481" s="290"/>
      <c r="H481" s="290" t="s">
        <v>79</v>
      </c>
      <c r="I481" s="292"/>
      <c r="J481" s="293"/>
      <c r="K481" s="290"/>
      <c r="L481" s="290"/>
      <c r="M481" s="290"/>
      <c r="N481" s="290" t="s">
        <v>82</v>
      </c>
      <c r="O481" s="290"/>
      <c r="P481" s="290"/>
      <c r="Q481" s="290"/>
      <c r="R481" s="290"/>
      <c r="S481" s="294"/>
    </row>
    <row r="482" spans="1:21">
      <c r="A482" s="1">
        <f t="shared" ref="A482:B482" si="409">A481</f>
        <v>10</v>
      </c>
      <c r="B482" s="1">
        <f t="shared" si="409"/>
        <v>0</v>
      </c>
      <c r="C482" s="288"/>
      <c r="D482" s="291"/>
      <c r="E482" s="291"/>
      <c r="F482" s="291"/>
      <c r="G482" s="291"/>
      <c r="H482" s="291"/>
      <c r="I482" s="291"/>
      <c r="J482" s="296" t="s">
        <v>80</v>
      </c>
      <c r="K482" s="297"/>
      <c r="L482" s="297" t="s">
        <v>81</v>
      </c>
      <c r="M482" s="339"/>
      <c r="N482" s="291"/>
      <c r="O482" s="291"/>
      <c r="P482" s="291"/>
      <c r="Q482" s="291"/>
      <c r="R482" s="291"/>
      <c r="S482" s="295"/>
    </row>
    <row r="483" spans="1:21">
      <c r="A483" s="1">
        <f t="shared" ref="A483:B483" si="410">A482</f>
        <v>10</v>
      </c>
      <c r="B483" s="1">
        <f t="shared" si="410"/>
        <v>0</v>
      </c>
      <c r="C483" s="288"/>
      <c r="D483" s="298" t="s">
        <v>88</v>
      </c>
      <c r="E483" s="298"/>
      <c r="F483" s="298" t="s">
        <v>88</v>
      </c>
      <c r="G483" s="298"/>
      <c r="H483" s="323"/>
      <c r="I483" s="323"/>
      <c r="J483" s="324"/>
      <c r="K483" s="325"/>
      <c r="L483" s="326">
        <f>H483-J483</f>
        <v>0</v>
      </c>
      <c r="M483" s="327"/>
      <c r="N483" s="167"/>
      <c r="O483" s="167"/>
      <c r="P483" s="167"/>
      <c r="Q483" s="167"/>
      <c r="R483" s="167"/>
      <c r="S483" s="328"/>
      <c r="T483" s="54" t="e">
        <f>HLOOKUP(F456,リスト!$N$7:$AC$25,2,)</f>
        <v>#N/A</v>
      </c>
      <c r="U483" s="52" t="e">
        <f t="shared" ref="U483:U500" si="411">IF(T483="対象外",IF(J483&gt;0,"補助対象外経費です!!",""),"")</f>
        <v>#N/A</v>
      </c>
    </row>
    <row r="484" spans="1:21">
      <c r="A484" s="1">
        <f t="shared" ref="A484:B484" si="412">A483</f>
        <v>10</v>
      </c>
      <c r="B484" s="1">
        <f t="shared" si="412"/>
        <v>0</v>
      </c>
      <c r="C484" s="288"/>
      <c r="D484" s="298" t="s">
        <v>99</v>
      </c>
      <c r="E484" s="298"/>
      <c r="F484" s="299" t="s">
        <v>84</v>
      </c>
      <c r="G484" s="299"/>
      <c r="H484" s="300"/>
      <c r="I484" s="300"/>
      <c r="J484" s="301"/>
      <c r="K484" s="302"/>
      <c r="L484" s="303">
        <f t="shared" ref="L484:L500" si="413">H484-J484</f>
        <v>0</v>
      </c>
      <c r="M484" s="304"/>
      <c r="N484" s="152"/>
      <c r="O484" s="152"/>
      <c r="P484" s="152"/>
      <c r="Q484" s="152"/>
      <c r="R484" s="152"/>
      <c r="S484" s="305"/>
      <c r="T484" s="54" t="e">
        <f>HLOOKUP(F456,リスト!$N$7:$AC$25,3,)</f>
        <v>#N/A</v>
      </c>
      <c r="U484" s="52" t="e">
        <f t="shared" si="411"/>
        <v>#N/A</v>
      </c>
    </row>
    <row r="485" spans="1:21">
      <c r="A485" s="1">
        <f t="shared" ref="A485:B485" si="414">A484</f>
        <v>10</v>
      </c>
      <c r="B485" s="1">
        <f t="shared" si="414"/>
        <v>0</v>
      </c>
      <c r="C485" s="288"/>
      <c r="D485" s="298"/>
      <c r="E485" s="298"/>
      <c r="F485" s="329" t="s">
        <v>85</v>
      </c>
      <c r="G485" s="329"/>
      <c r="H485" s="330"/>
      <c r="I485" s="330"/>
      <c r="J485" s="331"/>
      <c r="K485" s="332"/>
      <c r="L485" s="333">
        <f t="shared" si="413"/>
        <v>0</v>
      </c>
      <c r="M485" s="334"/>
      <c r="N485" s="335"/>
      <c r="O485" s="335"/>
      <c r="P485" s="335"/>
      <c r="Q485" s="335"/>
      <c r="R485" s="335"/>
      <c r="S485" s="336"/>
      <c r="T485" s="54" t="e">
        <f>HLOOKUP(F456,リスト!$N$7:$AC$25,4,)</f>
        <v>#N/A</v>
      </c>
      <c r="U485" s="52" t="e">
        <f t="shared" si="411"/>
        <v>#N/A</v>
      </c>
    </row>
    <row r="486" spans="1:21">
      <c r="A486" s="1">
        <f t="shared" ref="A486:B486" si="415">A485</f>
        <v>10</v>
      </c>
      <c r="B486" s="1">
        <f t="shared" si="415"/>
        <v>0</v>
      </c>
      <c r="C486" s="288"/>
      <c r="D486" s="298"/>
      <c r="E486" s="298"/>
      <c r="F486" s="306" t="s">
        <v>86</v>
      </c>
      <c r="G486" s="306"/>
      <c r="H486" s="307"/>
      <c r="I486" s="307"/>
      <c r="J486" s="308"/>
      <c r="K486" s="309"/>
      <c r="L486" s="310">
        <f t="shared" si="413"/>
        <v>0</v>
      </c>
      <c r="M486" s="311"/>
      <c r="N486" s="153"/>
      <c r="O486" s="153"/>
      <c r="P486" s="153"/>
      <c r="Q486" s="153"/>
      <c r="R486" s="153"/>
      <c r="S486" s="312"/>
      <c r="T486" s="54" t="e">
        <f>HLOOKUP(F456,リスト!$N$7:$AC$25,5,)</f>
        <v>#N/A</v>
      </c>
      <c r="U486" s="52" t="e">
        <f t="shared" si="411"/>
        <v>#N/A</v>
      </c>
    </row>
    <row r="487" spans="1:21">
      <c r="A487" s="1">
        <f t="shared" ref="A487:B487" si="416">A486</f>
        <v>10</v>
      </c>
      <c r="B487" s="1">
        <f t="shared" si="416"/>
        <v>0</v>
      </c>
      <c r="C487" s="288"/>
      <c r="D487" s="298" t="s">
        <v>100</v>
      </c>
      <c r="E487" s="298"/>
      <c r="F487" s="299" t="s">
        <v>87</v>
      </c>
      <c r="G487" s="299"/>
      <c r="H487" s="300"/>
      <c r="I487" s="300"/>
      <c r="J487" s="301"/>
      <c r="K487" s="302"/>
      <c r="L487" s="303">
        <f t="shared" si="413"/>
        <v>0</v>
      </c>
      <c r="M487" s="304"/>
      <c r="N487" s="152"/>
      <c r="O487" s="152"/>
      <c r="P487" s="152"/>
      <c r="Q487" s="152"/>
      <c r="R487" s="152"/>
      <c r="S487" s="305"/>
      <c r="T487" s="54" t="e">
        <f>HLOOKUP(F456,リスト!$N$7:$AC$25,6,)</f>
        <v>#N/A</v>
      </c>
      <c r="U487" s="52" t="e">
        <f t="shared" si="411"/>
        <v>#N/A</v>
      </c>
    </row>
    <row r="488" spans="1:21">
      <c r="A488" s="1">
        <f t="shared" ref="A488:B488" si="417">A487</f>
        <v>10</v>
      </c>
      <c r="B488" s="1">
        <f t="shared" si="417"/>
        <v>0</v>
      </c>
      <c r="C488" s="288"/>
      <c r="D488" s="298"/>
      <c r="E488" s="298"/>
      <c r="F488" s="329" t="s">
        <v>89</v>
      </c>
      <c r="G488" s="329"/>
      <c r="H488" s="330"/>
      <c r="I488" s="330"/>
      <c r="J488" s="331"/>
      <c r="K488" s="332"/>
      <c r="L488" s="333">
        <f t="shared" si="413"/>
        <v>0</v>
      </c>
      <c r="M488" s="334"/>
      <c r="N488" s="335"/>
      <c r="O488" s="335"/>
      <c r="P488" s="335"/>
      <c r="Q488" s="335"/>
      <c r="R488" s="335"/>
      <c r="S488" s="336"/>
      <c r="T488" s="54" t="e">
        <f>HLOOKUP(F456,リスト!$N$7:$AC$25,7,)</f>
        <v>#N/A</v>
      </c>
      <c r="U488" s="52" t="e">
        <f t="shared" si="411"/>
        <v>#N/A</v>
      </c>
    </row>
    <row r="489" spans="1:21">
      <c r="A489" s="1">
        <f t="shared" ref="A489:B489" si="418">A488</f>
        <v>10</v>
      </c>
      <c r="B489" s="1">
        <f t="shared" si="418"/>
        <v>0</v>
      </c>
      <c r="C489" s="288"/>
      <c r="D489" s="298"/>
      <c r="E489" s="298"/>
      <c r="F489" s="329" t="s">
        <v>214</v>
      </c>
      <c r="G489" s="329"/>
      <c r="H489" s="330"/>
      <c r="I489" s="330"/>
      <c r="J489" s="331"/>
      <c r="K489" s="332"/>
      <c r="L489" s="333">
        <f t="shared" si="413"/>
        <v>0</v>
      </c>
      <c r="M489" s="334"/>
      <c r="N489" s="335"/>
      <c r="O489" s="335"/>
      <c r="P489" s="335"/>
      <c r="Q489" s="335"/>
      <c r="R489" s="335"/>
      <c r="S489" s="336"/>
      <c r="T489" s="54" t="e">
        <f>HLOOKUP(F456,リスト!$N$7:$AC$25,8,)</f>
        <v>#N/A</v>
      </c>
      <c r="U489" s="52" t="e">
        <f t="shared" si="411"/>
        <v>#N/A</v>
      </c>
    </row>
    <row r="490" spans="1:21">
      <c r="A490" s="1">
        <f t="shared" ref="A490:B490" si="419">A489</f>
        <v>10</v>
      </c>
      <c r="B490" s="1">
        <f t="shared" si="419"/>
        <v>0</v>
      </c>
      <c r="C490" s="288"/>
      <c r="D490" s="298"/>
      <c r="E490" s="298"/>
      <c r="F490" s="306" t="s">
        <v>90</v>
      </c>
      <c r="G490" s="306"/>
      <c r="H490" s="307"/>
      <c r="I490" s="307"/>
      <c r="J490" s="308"/>
      <c r="K490" s="309"/>
      <c r="L490" s="310">
        <f t="shared" si="413"/>
        <v>0</v>
      </c>
      <c r="M490" s="311"/>
      <c r="N490" s="153"/>
      <c r="O490" s="153"/>
      <c r="P490" s="153"/>
      <c r="Q490" s="153"/>
      <c r="R490" s="153"/>
      <c r="S490" s="312"/>
      <c r="T490" s="54" t="e">
        <f>HLOOKUP(F456,リスト!$N$7:$AC$25,9,)</f>
        <v>#N/A</v>
      </c>
      <c r="U490" s="52" t="e">
        <f t="shared" si="411"/>
        <v>#N/A</v>
      </c>
    </row>
    <row r="491" spans="1:21">
      <c r="A491" s="1">
        <f t="shared" ref="A491:B491" si="420">A490</f>
        <v>10</v>
      </c>
      <c r="B491" s="1">
        <f t="shared" si="420"/>
        <v>0</v>
      </c>
      <c r="C491" s="288"/>
      <c r="D491" s="298" t="s">
        <v>101</v>
      </c>
      <c r="E491" s="298"/>
      <c r="F491" s="299" t="s">
        <v>91</v>
      </c>
      <c r="G491" s="299"/>
      <c r="H491" s="300"/>
      <c r="I491" s="300"/>
      <c r="J491" s="301"/>
      <c r="K491" s="302"/>
      <c r="L491" s="303">
        <f t="shared" si="413"/>
        <v>0</v>
      </c>
      <c r="M491" s="304"/>
      <c r="N491" s="152"/>
      <c r="O491" s="152"/>
      <c r="P491" s="152"/>
      <c r="Q491" s="152"/>
      <c r="R491" s="152"/>
      <c r="S491" s="305"/>
      <c r="T491" s="54" t="e">
        <f>HLOOKUP(F456,リスト!$N$7:$AC$25,10,)</f>
        <v>#N/A</v>
      </c>
      <c r="U491" s="52" t="e">
        <f t="shared" si="411"/>
        <v>#N/A</v>
      </c>
    </row>
    <row r="492" spans="1:21">
      <c r="A492" s="1">
        <f t="shared" ref="A492:B492" si="421">A491</f>
        <v>10</v>
      </c>
      <c r="B492" s="1">
        <f t="shared" si="421"/>
        <v>0</v>
      </c>
      <c r="C492" s="288"/>
      <c r="D492" s="298"/>
      <c r="E492" s="298"/>
      <c r="F492" s="329" t="s">
        <v>92</v>
      </c>
      <c r="G492" s="329"/>
      <c r="H492" s="330"/>
      <c r="I492" s="330"/>
      <c r="J492" s="331"/>
      <c r="K492" s="332"/>
      <c r="L492" s="333">
        <f t="shared" si="413"/>
        <v>0</v>
      </c>
      <c r="M492" s="334"/>
      <c r="N492" s="335"/>
      <c r="O492" s="335"/>
      <c r="P492" s="335"/>
      <c r="Q492" s="335"/>
      <c r="R492" s="335"/>
      <c r="S492" s="336"/>
      <c r="T492" s="54" t="e">
        <f>HLOOKUP(F456,リスト!$N$7:$AC$25,11,)</f>
        <v>#N/A</v>
      </c>
      <c r="U492" s="52" t="e">
        <f t="shared" si="411"/>
        <v>#N/A</v>
      </c>
    </row>
    <row r="493" spans="1:21">
      <c r="A493" s="1">
        <f t="shared" ref="A493:B493" si="422">A492</f>
        <v>10</v>
      </c>
      <c r="B493" s="1">
        <f t="shared" si="422"/>
        <v>0</v>
      </c>
      <c r="C493" s="288"/>
      <c r="D493" s="298"/>
      <c r="E493" s="298"/>
      <c r="F493" s="306" t="s">
        <v>93</v>
      </c>
      <c r="G493" s="306"/>
      <c r="H493" s="307"/>
      <c r="I493" s="307"/>
      <c r="J493" s="308"/>
      <c r="K493" s="309"/>
      <c r="L493" s="310">
        <f t="shared" si="413"/>
        <v>0</v>
      </c>
      <c r="M493" s="311"/>
      <c r="N493" s="153"/>
      <c r="O493" s="153"/>
      <c r="P493" s="153"/>
      <c r="Q493" s="153"/>
      <c r="R493" s="153"/>
      <c r="S493" s="312"/>
      <c r="T493" s="54" t="e">
        <f>HLOOKUP(F456,リスト!$N$7:$AC$25,12,)</f>
        <v>#N/A</v>
      </c>
      <c r="U493" s="52" t="e">
        <f t="shared" si="411"/>
        <v>#N/A</v>
      </c>
    </row>
    <row r="494" spans="1:21">
      <c r="A494" s="1">
        <f t="shared" ref="A494:B494" si="423">A493</f>
        <v>10</v>
      </c>
      <c r="B494" s="1">
        <f t="shared" si="423"/>
        <v>0</v>
      </c>
      <c r="C494" s="288"/>
      <c r="D494" s="298" t="s">
        <v>102</v>
      </c>
      <c r="E494" s="298"/>
      <c r="F494" s="298" t="s">
        <v>102</v>
      </c>
      <c r="G494" s="298"/>
      <c r="H494" s="323"/>
      <c r="I494" s="323"/>
      <c r="J494" s="324"/>
      <c r="K494" s="325"/>
      <c r="L494" s="326">
        <f t="shared" si="413"/>
        <v>0</v>
      </c>
      <c r="M494" s="327"/>
      <c r="N494" s="167"/>
      <c r="O494" s="167"/>
      <c r="P494" s="167"/>
      <c r="Q494" s="167"/>
      <c r="R494" s="167"/>
      <c r="S494" s="328"/>
      <c r="T494" s="54" t="e">
        <f>HLOOKUP(F456,リスト!$N$7:$AC$25,13,)</f>
        <v>#N/A</v>
      </c>
      <c r="U494" s="52" t="e">
        <f t="shared" si="411"/>
        <v>#N/A</v>
      </c>
    </row>
    <row r="495" spans="1:21">
      <c r="A495" s="1">
        <f t="shared" ref="A495:B495" si="424">A494</f>
        <v>10</v>
      </c>
      <c r="B495" s="1">
        <f t="shared" si="424"/>
        <v>0</v>
      </c>
      <c r="C495" s="288"/>
      <c r="D495" s="321" t="s">
        <v>105</v>
      </c>
      <c r="E495" s="298"/>
      <c r="F495" s="299" t="s">
        <v>94</v>
      </c>
      <c r="G495" s="299"/>
      <c r="H495" s="300"/>
      <c r="I495" s="300"/>
      <c r="J495" s="301"/>
      <c r="K495" s="302"/>
      <c r="L495" s="303">
        <f t="shared" si="413"/>
        <v>0</v>
      </c>
      <c r="M495" s="304"/>
      <c r="N495" s="152"/>
      <c r="O495" s="152"/>
      <c r="P495" s="152"/>
      <c r="Q495" s="152"/>
      <c r="R495" s="152"/>
      <c r="S495" s="305"/>
      <c r="T495" s="54" t="e">
        <f>HLOOKUP(F456,リスト!$N$7:$AC$25,14,)</f>
        <v>#N/A</v>
      </c>
      <c r="U495" s="52" t="e">
        <f t="shared" si="411"/>
        <v>#N/A</v>
      </c>
    </row>
    <row r="496" spans="1:21">
      <c r="A496" s="1">
        <f t="shared" ref="A496:B496" si="425">A495</f>
        <v>10</v>
      </c>
      <c r="B496" s="1">
        <f t="shared" si="425"/>
        <v>0</v>
      </c>
      <c r="C496" s="288"/>
      <c r="D496" s="298"/>
      <c r="E496" s="298"/>
      <c r="F496" s="306" t="s">
        <v>95</v>
      </c>
      <c r="G496" s="306"/>
      <c r="H496" s="307"/>
      <c r="I496" s="307"/>
      <c r="J496" s="308"/>
      <c r="K496" s="309"/>
      <c r="L496" s="310">
        <f t="shared" si="413"/>
        <v>0</v>
      </c>
      <c r="M496" s="311"/>
      <c r="N496" s="153"/>
      <c r="O496" s="153"/>
      <c r="P496" s="153"/>
      <c r="Q496" s="153"/>
      <c r="R496" s="153"/>
      <c r="S496" s="312"/>
      <c r="T496" s="54" t="e">
        <f>HLOOKUP(F456,リスト!$N$7:$AC$25,15,)</f>
        <v>#N/A</v>
      </c>
      <c r="U496" s="52" t="e">
        <f t="shared" si="411"/>
        <v>#N/A</v>
      </c>
    </row>
    <row r="497" spans="1:24">
      <c r="A497" s="1">
        <f t="shared" ref="A497:B497" si="426">A496</f>
        <v>10</v>
      </c>
      <c r="B497" s="1">
        <f t="shared" si="426"/>
        <v>0</v>
      </c>
      <c r="C497" s="288"/>
      <c r="D497" s="322" t="s">
        <v>103</v>
      </c>
      <c r="E497" s="322"/>
      <c r="F497" s="298" t="s">
        <v>96</v>
      </c>
      <c r="G497" s="298"/>
      <c r="H497" s="323"/>
      <c r="I497" s="323"/>
      <c r="J497" s="324"/>
      <c r="K497" s="325"/>
      <c r="L497" s="326">
        <f t="shared" si="413"/>
        <v>0</v>
      </c>
      <c r="M497" s="327"/>
      <c r="N497" s="167"/>
      <c r="O497" s="167"/>
      <c r="P497" s="167"/>
      <c r="Q497" s="167"/>
      <c r="R497" s="167"/>
      <c r="S497" s="328"/>
      <c r="T497" s="54" t="e">
        <f>HLOOKUP(F456,リスト!$N$7:$AC$25,16,)</f>
        <v>#N/A</v>
      </c>
      <c r="U497" s="52" t="e">
        <f t="shared" si="411"/>
        <v>#N/A</v>
      </c>
    </row>
    <row r="498" spans="1:24" ht="14.4" customHeight="1">
      <c r="A498" s="1">
        <f t="shared" ref="A498:B498" si="427">A497</f>
        <v>10</v>
      </c>
      <c r="B498" s="1">
        <f t="shared" si="427"/>
        <v>0</v>
      </c>
      <c r="C498" s="288"/>
      <c r="D498" s="298" t="s">
        <v>104</v>
      </c>
      <c r="E498" s="298"/>
      <c r="F498" s="299" t="s">
        <v>97</v>
      </c>
      <c r="G498" s="299"/>
      <c r="H498" s="300"/>
      <c r="I498" s="300"/>
      <c r="J498" s="301"/>
      <c r="K498" s="302"/>
      <c r="L498" s="303">
        <f t="shared" si="413"/>
        <v>0</v>
      </c>
      <c r="M498" s="304"/>
      <c r="N498" s="152"/>
      <c r="O498" s="152"/>
      <c r="P498" s="152"/>
      <c r="Q498" s="152"/>
      <c r="R498" s="152"/>
      <c r="S498" s="305"/>
      <c r="T498" s="54" t="e">
        <f>HLOOKUP(F456,リスト!$N$7:$AC$25,17,)</f>
        <v>#N/A</v>
      </c>
      <c r="U498" s="52" t="e">
        <f t="shared" si="411"/>
        <v>#N/A</v>
      </c>
    </row>
    <row r="499" spans="1:24">
      <c r="A499" s="1">
        <f t="shared" ref="A499:B499" si="428">A498</f>
        <v>10</v>
      </c>
      <c r="B499" s="1">
        <f t="shared" si="428"/>
        <v>0</v>
      </c>
      <c r="C499" s="288"/>
      <c r="D499" s="298"/>
      <c r="E499" s="298"/>
      <c r="F499" s="306" t="s">
        <v>98</v>
      </c>
      <c r="G499" s="306"/>
      <c r="H499" s="307"/>
      <c r="I499" s="307"/>
      <c r="J499" s="308"/>
      <c r="K499" s="309"/>
      <c r="L499" s="310">
        <f t="shared" si="413"/>
        <v>0</v>
      </c>
      <c r="M499" s="311"/>
      <c r="N499" s="153"/>
      <c r="O499" s="153"/>
      <c r="P499" s="153"/>
      <c r="Q499" s="153"/>
      <c r="R499" s="153"/>
      <c r="S499" s="312"/>
      <c r="T499" s="54" t="e">
        <f>HLOOKUP(F456,リスト!$N$7:$AC$25,18,)</f>
        <v>#N/A</v>
      </c>
      <c r="U499" s="52" t="e">
        <f t="shared" si="411"/>
        <v>#N/A</v>
      </c>
    </row>
    <row r="500" spans="1:24" ht="15" thickBot="1">
      <c r="A500" s="1">
        <f t="shared" ref="A500:B500" si="429">A499</f>
        <v>10</v>
      </c>
      <c r="B500" s="1">
        <f t="shared" si="429"/>
        <v>0</v>
      </c>
      <c r="C500" s="288"/>
      <c r="D500" s="313" t="s">
        <v>77</v>
      </c>
      <c r="E500" s="313"/>
      <c r="F500" s="313" t="s">
        <v>77</v>
      </c>
      <c r="G500" s="313"/>
      <c r="H500" s="314"/>
      <c r="I500" s="314"/>
      <c r="J500" s="315"/>
      <c r="K500" s="316"/>
      <c r="L500" s="317">
        <f t="shared" si="413"/>
        <v>0</v>
      </c>
      <c r="M500" s="318"/>
      <c r="N500" s="319"/>
      <c r="O500" s="319"/>
      <c r="P500" s="319"/>
      <c r="Q500" s="319"/>
      <c r="R500" s="319"/>
      <c r="S500" s="320"/>
      <c r="T500" s="54" t="e">
        <f>HLOOKUP(F456,リスト!$N$7:$AC$25,19,)</f>
        <v>#N/A</v>
      </c>
      <c r="U500" s="52" t="e">
        <f t="shared" si="411"/>
        <v>#N/A</v>
      </c>
    </row>
    <row r="501" spans="1:24" ht="15.6" thickTop="1" thickBot="1">
      <c r="A501" s="1">
        <f t="shared" ref="A501:B501" si="430">A500</f>
        <v>10</v>
      </c>
      <c r="B501" s="1">
        <f t="shared" si="430"/>
        <v>0</v>
      </c>
      <c r="C501" s="289"/>
      <c r="D501" s="278" t="s">
        <v>78</v>
      </c>
      <c r="E501" s="279"/>
      <c r="F501" s="279"/>
      <c r="G501" s="280"/>
      <c r="H501" s="281">
        <f>SUM(H483:I500)</f>
        <v>0</v>
      </c>
      <c r="I501" s="281"/>
      <c r="J501" s="282">
        <f t="shared" ref="J501" si="431">SUM(J483:K500)</f>
        <v>0</v>
      </c>
      <c r="K501" s="283"/>
      <c r="L501" s="283">
        <f t="shared" ref="L501" si="432">SUM(L483:M500)</f>
        <v>0</v>
      </c>
      <c r="M501" s="284"/>
      <c r="N501" s="285"/>
      <c r="O501" s="285"/>
      <c r="P501" s="285"/>
      <c r="Q501" s="285"/>
      <c r="R501" s="285"/>
      <c r="S501" s="286"/>
      <c r="T501" s="54"/>
    </row>
    <row r="502" spans="1:24">
      <c r="A502" s="1">
        <f>F505</f>
        <v>11</v>
      </c>
      <c r="B502" s="1">
        <f>IF(H526&gt;0,1,0)</f>
        <v>0</v>
      </c>
      <c r="C502" s="198" t="s">
        <v>47</v>
      </c>
      <c r="D502" s="198"/>
      <c r="E502" s="198"/>
      <c r="U502" s="11" t="s">
        <v>49</v>
      </c>
      <c r="V502" s="11" t="s">
        <v>199</v>
      </c>
    </row>
    <row r="503" spans="1:24">
      <c r="A503" s="1">
        <f>A502</f>
        <v>11</v>
      </c>
      <c r="B503" s="1">
        <f>B502</f>
        <v>0</v>
      </c>
      <c r="C503" s="192" t="str">
        <f>"チームやまぐちパワーアップ事業　"&amp;基本!$G$24</f>
        <v>チームやまぐちパワーアップ事業　事業計画書</v>
      </c>
      <c r="D503" s="192"/>
      <c r="E503" s="192"/>
      <c r="F503" s="192"/>
      <c r="G503" s="192"/>
      <c r="H503" s="192"/>
      <c r="I503" s="192"/>
      <c r="J503" s="192"/>
      <c r="K503" s="192"/>
      <c r="L503" s="192"/>
      <c r="M503" s="192"/>
      <c r="N503" s="192"/>
      <c r="O503" s="192"/>
      <c r="P503" s="192"/>
      <c r="Q503" s="192"/>
      <c r="R503" s="192"/>
      <c r="S503" s="192"/>
      <c r="U503" s="16" t="str">
        <f t="shared" ref="U503:V506" si="433">IF(U453="","",U453)</f>
        <v>有望競技種別強化事業</v>
      </c>
      <c r="V503" s="16" t="str">
        <f t="shared" si="433"/>
        <v>有望競技</v>
      </c>
    </row>
    <row r="504" spans="1:24" ht="15" thickBot="1">
      <c r="A504" s="1">
        <f t="shared" ref="A504:B504" si="434">A503</f>
        <v>11</v>
      </c>
      <c r="B504" s="1">
        <f t="shared" si="434"/>
        <v>0</v>
      </c>
      <c r="C504" s="337" t="s">
        <v>48</v>
      </c>
      <c r="D504" s="337"/>
      <c r="U504" s="32" t="str">
        <f t="shared" si="433"/>
        <v>ふるさと選手確保・活用事業</v>
      </c>
      <c r="V504" s="32" t="str">
        <f t="shared" si="433"/>
        <v>ふるさと</v>
      </c>
    </row>
    <row r="505" spans="1:24" ht="15" thickBot="1">
      <c r="A505" s="1">
        <f t="shared" ref="A505:B505" si="435">A504</f>
        <v>11</v>
      </c>
      <c r="B505" s="1">
        <f t="shared" si="435"/>
        <v>0</v>
      </c>
      <c r="C505" s="375" t="s">
        <v>50</v>
      </c>
      <c r="D505" s="376"/>
      <c r="E505" s="376"/>
      <c r="F505" s="377">
        <f>F455+1</f>
        <v>11</v>
      </c>
      <c r="G505" s="378"/>
      <c r="U505" s="32" t="str">
        <f t="shared" si="433"/>
        <v>中高成連携合同強化練習会事業</v>
      </c>
      <c r="V505" s="32" t="str">
        <f t="shared" si="433"/>
        <v>中高成連携</v>
      </c>
    </row>
    <row r="506" spans="1:24">
      <c r="A506" s="1">
        <f t="shared" ref="A506:B506" si="436">A505</f>
        <v>11</v>
      </c>
      <c r="B506" s="1">
        <f t="shared" si="436"/>
        <v>0</v>
      </c>
      <c r="C506" s="379" t="s">
        <v>49</v>
      </c>
      <c r="D506" s="290"/>
      <c r="E506" s="290"/>
      <c r="F506" s="380"/>
      <c r="G506" s="380"/>
      <c r="H506" s="380"/>
      <c r="I506" s="380"/>
      <c r="J506" s="380"/>
      <c r="K506" s="380"/>
      <c r="L506" s="380"/>
      <c r="M506" s="290" t="s">
        <v>53</v>
      </c>
      <c r="N506" s="290"/>
      <c r="O506" s="290"/>
      <c r="P506" s="380"/>
      <c r="Q506" s="380"/>
      <c r="R506" s="380"/>
      <c r="S506" s="381"/>
      <c r="T506" s="81" t="str">
        <f>IF(F506="","",VLOOKUP(F506,U503:V506,2,))</f>
        <v/>
      </c>
      <c r="U506" s="18" t="str">
        <f t="shared" si="433"/>
        <v>チームやまぐちチャレンジ強化事業</v>
      </c>
      <c r="V506" s="18" t="str">
        <f t="shared" si="433"/>
        <v>チャレンジ</v>
      </c>
    </row>
    <row r="507" spans="1:24">
      <c r="A507" s="1">
        <f t="shared" ref="A507:B507" si="437">A506</f>
        <v>11</v>
      </c>
      <c r="B507" s="1">
        <f t="shared" si="437"/>
        <v>0</v>
      </c>
      <c r="C507" s="389" t="s">
        <v>179</v>
      </c>
      <c r="D507" s="390"/>
      <c r="E507" s="356"/>
      <c r="F507" s="386"/>
      <c r="G507" s="387"/>
      <c r="H507" s="387"/>
      <c r="I507" s="387"/>
      <c r="J507" s="387"/>
      <c r="K507" s="387"/>
      <c r="L507" s="387"/>
      <c r="M507" s="387"/>
      <c r="N507" s="387"/>
      <c r="O507" s="387"/>
      <c r="P507" s="387"/>
      <c r="Q507" s="387"/>
      <c r="R507" s="387"/>
      <c r="S507" s="388"/>
      <c r="U507" s="55"/>
    </row>
    <row r="508" spans="1:24">
      <c r="A508" s="1">
        <f t="shared" ref="A508:B508" si="438">A507</f>
        <v>11</v>
      </c>
      <c r="B508" s="1">
        <f t="shared" si="438"/>
        <v>0</v>
      </c>
      <c r="C508" s="348" t="s">
        <v>51</v>
      </c>
      <c r="D508" s="291"/>
      <c r="E508" s="291"/>
      <c r="F508" s="382"/>
      <c r="G508" s="383"/>
      <c r="H508" s="383"/>
      <c r="I508" s="20" t="str">
        <f>IF(F508="","～",IF(J508="","","～"))</f>
        <v>～</v>
      </c>
      <c r="J508" s="383"/>
      <c r="K508" s="383"/>
      <c r="L508" s="383"/>
      <c r="M508" s="21" t="s">
        <v>52</v>
      </c>
      <c r="N508" s="384" t="str">
        <f>IF(T508=1,IF(F508="","",IF(J508="","",IF(F508=J508,"日帰り",(J508-F508)&amp;"泊"&amp;(J508-F508+1)&amp;"日"))),"")</f>
        <v/>
      </c>
      <c r="O508" s="384"/>
      <c r="P508" s="384"/>
      <c r="Q508" s="13" t="s">
        <v>68</v>
      </c>
      <c r="R508" s="258"/>
      <c r="S508" s="385"/>
      <c r="T508" s="53">
        <v>1</v>
      </c>
    </row>
    <row r="509" spans="1:24">
      <c r="A509" s="1">
        <f t="shared" ref="A509:B509" si="439">A508</f>
        <v>11</v>
      </c>
      <c r="B509" s="1">
        <f t="shared" si="439"/>
        <v>0</v>
      </c>
      <c r="C509" s="348" t="s">
        <v>54</v>
      </c>
      <c r="D509" s="346" t="s">
        <v>55</v>
      </c>
      <c r="E509" s="346"/>
      <c r="F509" s="349"/>
      <c r="G509" s="349"/>
      <c r="H509" s="349"/>
      <c r="I509" s="349"/>
      <c r="J509" s="349"/>
      <c r="K509" s="349"/>
      <c r="L509" s="349"/>
      <c r="M509" s="349"/>
      <c r="N509" s="349"/>
      <c r="O509" s="349"/>
      <c r="P509" s="349"/>
      <c r="Q509" s="349"/>
      <c r="R509" s="349"/>
      <c r="S509" s="350"/>
      <c r="U509" s="156" t="s">
        <v>53</v>
      </c>
      <c r="V509" s="156"/>
      <c r="W509" s="156"/>
      <c r="X509" s="156"/>
    </row>
    <row r="510" spans="1:24">
      <c r="A510" s="1">
        <f t="shared" ref="A510:B510" si="440">A509</f>
        <v>11</v>
      </c>
      <c r="B510" s="1">
        <f t="shared" si="440"/>
        <v>0</v>
      </c>
      <c r="C510" s="348"/>
      <c r="D510" s="351" t="s">
        <v>7</v>
      </c>
      <c r="E510" s="351"/>
      <c r="F510" s="352"/>
      <c r="G510" s="352"/>
      <c r="H510" s="352"/>
      <c r="I510" s="352"/>
      <c r="J510" s="352"/>
      <c r="K510" s="352"/>
      <c r="L510" s="352"/>
      <c r="M510" s="352"/>
      <c r="N510" s="352"/>
      <c r="O510" s="352"/>
      <c r="P510" s="352"/>
      <c r="Q510" s="352"/>
      <c r="R510" s="352"/>
      <c r="S510" s="353"/>
      <c r="U510" s="78" t="str">
        <f>U503</f>
        <v>有望競技種別強化事業</v>
      </c>
      <c r="V510" s="78" t="str">
        <f>U504</f>
        <v>ふるさと選手確保・活用事業</v>
      </c>
      <c r="W510" s="78" t="str">
        <f>U505</f>
        <v>中高成連携合同強化練習会事業</v>
      </c>
      <c r="X510" s="78" t="str">
        <f>U506</f>
        <v>チームやまぐちチャレンジ強化事業</v>
      </c>
    </row>
    <row r="511" spans="1:24">
      <c r="A511" s="1">
        <f t="shared" ref="A511:B511" si="441">A510</f>
        <v>11</v>
      </c>
      <c r="B511" s="1">
        <f t="shared" si="441"/>
        <v>0</v>
      </c>
      <c r="C511" s="348" t="s">
        <v>56</v>
      </c>
      <c r="D511" s="346" t="s">
        <v>55</v>
      </c>
      <c r="E511" s="346"/>
      <c r="F511" s="349"/>
      <c r="G511" s="349"/>
      <c r="H511" s="349"/>
      <c r="I511" s="349"/>
      <c r="J511" s="349"/>
      <c r="K511" s="349"/>
      <c r="L511" s="349"/>
      <c r="M511" s="349"/>
      <c r="N511" s="349"/>
      <c r="O511" s="349"/>
      <c r="P511" s="349"/>
      <c r="Q511" s="349"/>
      <c r="R511" s="349"/>
      <c r="S511" s="350"/>
      <c r="U511" s="6" t="str">
        <f t="shared" ref="U511:X514" si="442">IF(U461="","",U461)</f>
        <v>①強化活動</v>
      </c>
      <c r="V511" s="6" t="str">
        <f t="shared" si="442"/>
        <v>①交渉</v>
      </c>
      <c r="W511" s="6" t="str">
        <f t="shared" si="442"/>
        <v>①合同練習会</v>
      </c>
      <c r="X511" s="6" t="str">
        <f t="shared" si="442"/>
        <v>①トップ招へい</v>
      </c>
    </row>
    <row r="512" spans="1:24">
      <c r="A512" s="1">
        <f t="shared" ref="A512:B512" si="443">A511</f>
        <v>11</v>
      </c>
      <c r="B512" s="1">
        <f t="shared" si="443"/>
        <v>0</v>
      </c>
      <c r="C512" s="348"/>
      <c r="D512" s="351" t="s">
        <v>7</v>
      </c>
      <c r="E512" s="351"/>
      <c r="F512" s="352"/>
      <c r="G512" s="352"/>
      <c r="H512" s="352"/>
      <c r="I512" s="352"/>
      <c r="J512" s="352"/>
      <c r="K512" s="352"/>
      <c r="L512" s="352"/>
      <c r="M512" s="352"/>
      <c r="N512" s="352"/>
      <c r="O512" s="352"/>
      <c r="P512" s="352"/>
      <c r="Q512" s="352"/>
      <c r="R512" s="352"/>
      <c r="S512" s="353"/>
      <c r="U512" s="8" t="str">
        <f t="shared" si="442"/>
        <v/>
      </c>
      <c r="V512" s="8" t="str">
        <f t="shared" si="442"/>
        <v>②強化活動参加</v>
      </c>
      <c r="W512" s="8" t="str">
        <f t="shared" si="442"/>
        <v>②情報交換会等</v>
      </c>
      <c r="X512" s="8" t="str">
        <f t="shared" si="442"/>
        <v/>
      </c>
    </row>
    <row r="513" spans="1:24">
      <c r="A513" s="1">
        <f t="shared" ref="A513:B513" si="444">A512</f>
        <v>11</v>
      </c>
      <c r="B513" s="1">
        <f t="shared" si="444"/>
        <v>0</v>
      </c>
      <c r="C513" s="354" t="s">
        <v>57</v>
      </c>
      <c r="D513" s="291" t="s">
        <v>58</v>
      </c>
      <c r="E513" s="291"/>
      <c r="F513" s="291" t="s">
        <v>61</v>
      </c>
      <c r="G513" s="355"/>
      <c r="H513" s="339" t="s">
        <v>62</v>
      </c>
      <c r="I513" s="296"/>
      <c r="J513" s="356" t="s">
        <v>63</v>
      </c>
      <c r="K513" s="355"/>
      <c r="L513" s="339" t="s">
        <v>64</v>
      </c>
      <c r="M513" s="296"/>
      <c r="N513" s="356" t="s">
        <v>65</v>
      </c>
      <c r="O513" s="355"/>
      <c r="P513" s="339" t="s">
        <v>66</v>
      </c>
      <c r="Q513" s="291"/>
      <c r="R513" s="356" t="s">
        <v>36</v>
      </c>
      <c r="S513" s="295"/>
      <c r="U513" s="8" t="str">
        <f t="shared" si="442"/>
        <v/>
      </c>
      <c r="V513" s="8" t="str">
        <f t="shared" si="442"/>
        <v/>
      </c>
      <c r="W513" s="8" t="str">
        <f t="shared" si="442"/>
        <v/>
      </c>
      <c r="X513" s="8" t="str">
        <f t="shared" si="442"/>
        <v/>
      </c>
    </row>
    <row r="514" spans="1:24">
      <c r="A514" s="1">
        <f t="shared" ref="A514:B514" si="445">A513</f>
        <v>11</v>
      </c>
      <c r="B514" s="1">
        <f t="shared" si="445"/>
        <v>0</v>
      </c>
      <c r="C514" s="348"/>
      <c r="D514" s="346" t="s">
        <v>59</v>
      </c>
      <c r="E514" s="346"/>
      <c r="F514" s="22">
        <f>VLOOKUP("成男ﾊﾟﾜｰｱｯﾌﾟ",指導者!$J$133:$AN$156,$F505+1,)</f>
        <v>0</v>
      </c>
      <c r="G514" s="23" t="s">
        <v>67</v>
      </c>
      <c r="H514" s="24">
        <f>VLOOKUP("成女ﾊﾟﾜｰｱｯﾌﾟ",指導者!$J$133:$AN$156,$F505+1,)</f>
        <v>0</v>
      </c>
      <c r="I514" s="25" t="s">
        <v>67</v>
      </c>
      <c r="J514" s="24">
        <f>VLOOKUP("少男ﾊﾟﾜｰｱｯﾌﾟ",指導者!$J$133:$AN$156,$F505+1,)</f>
        <v>0</v>
      </c>
      <c r="K514" s="23" t="s">
        <v>67</v>
      </c>
      <c r="L514" s="24">
        <f>VLOOKUP("少女ﾊﾟﾜｰｱｯﾌﾟ",指導者!$J$133:$AN$156,$F505+1,)</f>
        <v>0</v>
      </c>
      <c r="M514" s="25" t="s">
        <v>67</v>
      </c>
      <c r="N514" s="24">
        <f>VLOOKUP("Jr男ﾊﾟﾜｰｱｯﾌﾟ",指導者!$J$133:$AN$156,$F505+1,)</f>
        <v>0</v>
      </c>
      <c r="O514" s="23" t="s">
        <v>67</v>
      </c>
      <c r="P514" s="24">
        <f>VLOOKUP("Jr女ﾊﾟﾜｰｱｯﾌﾟ",指導者!$J$133:$AN$156,$F505+1,)</f>
        <v>0</v>
      </c>
      <c r="Q514" s="26" t="s">
        <v>67</v>
      </c>
      <c r="R514" s="23">
        <f>SUM(F514:Q514)</f>
        <v>0</v>
      </c>
      <c r="S514" s="33" t="s">
        <v>67</v>
      </c>
      <c r="U514" s="10" t="str">
        <f t="shared" si="442"/>
        <v/>
      </c>
      <c r="V514" s="10" t="str">
        <f t="shared" si="442"/>
        <v/>
      </c>
      <c r="W514" s="10" t="str">
        <f t="shared" si="442"/>
        <v/>
      </c>
      <c r="X514" s="10" t="str">
        <f t="shared" si="442"/>
        <v/>
      </c>
    </row>
    <row r="515" spans="1:24">
      <c r="A515" s="1">
        <f t="shared" ref="A515:B515" si="446">A514</f>
        <v>11</v>
      </c>
      <c r="B515" s="1">
        <f t="shared" si="446"/>
        <v>0</v>
      </c>
      <c r="C515" s="348"/>
      <c r="D515" s="351" t="s">
        <v>60</v>
      </c>
      <c r="E515" s="351"/>
      <c r="F515" s="27">
        <f>VLOOKUP("成男ﾊﾟﾜｰｱｯﾌﾟ",選手!$J$333:$AN$350,$F505+1,)</f>
        <v>0</v>
      </c>
      <c r="G515" s="28" t="s">
        <v>67</v>
      </c>
      <c r="H515" s="29">
        <f>VLOOKUP("成女ﾊﾟﾜｰｱｯﾌﾟ",選手!$J$333:$AN$350,$F505+1,)</f>
        <v>0</v>
      </c>
      <c r="I515" s="30" t="s">
        <v>67</v>
      </c>
      <c r="J515" s="29">
        <f>VLOOKUP("少男ﾊﾟﾜｰｱｯﾌﾟ",選手!$J$333:$AN$350,$F505+1,)</f>
        <v>0</v>
      </c>
      <c r="K515" s="28" t="s">
        <v>67</v>
      </c>
      <c r="L515" s="29">
        <f>VLOOKUP("少女ﾊﾟﾜｰｱｯﾌﾟ",選手!$J$333:$AN$350,$F505+1,)</f>
        <v>0</v>
      </c>
      <c r="M515" s="30" t="s">
        <v>67</v>
      </c>
      <c r="N515" s="29">
        <f>VLOOKUP("Jr男ﾊﾟﾜｰｱｯﾌﾟ",選手!$J$333:$AN$350,$F505+1,)</f>
        <v>0</v>
      </c>
      <c r="O515" s="28" t="s">
        <v>67</v>
      </c>
      <c r="P515" s="29">
        <f>VLOOKUP("Jr女ﾊﾟﾜｰｱｯﾌﾟ",選手!$J$333:$AN$350,$F505+1,)</f>
        <v>0</v>
      </c>
      <c r="Q515" s="31" t="s">
        <v>67</v>
      </c>
      <c r="R515" s="28">
        <f>SUM(F515:Q515)</f>
        <v>0</v>
      </c>
      <c r="S515" s="34" t="s">
        <v>67</v>
      </c>
    </row>
    <row r="516" spans="1:24">
      <c r="A516" s="1">
        <f t="shared" ref="A516:B516" si="447">A515</f>
        <v>11</v>
      </c>
      <c r="B516" s="1">
        <f t="shared" si="447"/>
        <v>0</v>
      </c>
      <c r="C516" s="366" t="s">
        <v>69</v>
      </c>
      <c r="D516" s="367"/>
      <c r="E516" s="368"/>
      <c r="F516" s="357"/>
      <c r="G516" s="358"/>
      <c r="H516" s="358"/>
      <c r="I516" s="358"/>
      <c r="J516" s="358"/>
      <c r="K516" s="358"/>
      <c r="L516" s="358"/>
      <c r="M516" s="358"/>
      <c r="N516" s="358"/>
      <c r="O516" s="358"/>
      <c r="P516" s="358"/>
      <c r="Q516" s="358"/>
      <c r="R516" s="358"/>
      <c r="S516" s="359"/>
    </row>
    <row r="517" spans="1:24">
      <c r="A517" s="1">
        <f t="shared" ref="A517:B517" si="448">A516</f>
        <v>11</v>
      </c>
      <c r="B517" s="1">
        <f t="shared" si="448"/>
        <v>0</v>
      </c>
      <c r="C517" s="369"/>
      <c r="D517" s="370"/>
      <c r="E517" s="371"/>
      <c r="F517" s="360"/>
      <c r="G517" s="361"/>
      <c r="H517" s="361"/>
      <c r="I517" s="361"/>
      <c r="J517" s="361"/>
      <c r="K517" s="361"/>
      <c r="L517" s="361"/>
      <c r="M517" s="361"/>
      <c r="N517" s="361"/>
      <c r="O517" s="361"/>
      <c r="P517" s="361"/>
      <c r="Q517" s="361"/>
      <c r="R517" s="361"/>
      <c r="S517" s="362"/>
    </row>
    <row r="518" spans="1:24">
      <c r="A518" s="1">
        <f t="shared" ref="A518:B518" si="449">A517</f>
        <v>11</v>
      </c>
      <c r="B518" s="1">
        <f t="shared" si="449"/>
        <v>0</v>
      </c>
      <c r="C518" s="369"/>
      <c r="D518" s="370"/>
      <c r="E518" s="371"/>
      <c r="F518" s="360"/>
      <c r="G518" s="361"/>
      <c r="H518" s="361"/>
      <c r="I518" s="361"/>
      <c r="J518" s="361"/>
      <c r="K518" s="361"/>
      <c r="L518" s="361"/>
      <c r="M518" s="361"/>
      <c r="N518" s="361"/>
      <c r="O518" s="361"/>
      <c r="P518" s="361"/>
      <c r="Q518" s="361"/>
      <c r="R518" s="361"/>
      <c r="S518" s="362"/>
    </row>
    <row r="519" spans="1:24">
      <c r="A519" s="1">
        <f t="shared" ref="A519:B519" si="450">A518</f>
        <v>11</v>
      </c>
      <c r="B519" s="1">
        <f t="shared" si="450"/>
        <v>0</v>
      </c>
      <c r="C519" s="369"/>
      <c r="D519" s="370"/>
      <c r="E519" s="371"/>
      <c r="F519" s="360"/>
      <c r="G519" s="361"/>
      <c r="H519" s="361"/>
      <c r="I519" s="361"/>
      <c r="J519" s="361"/>
      <c r="K519" s="361"/>
      <c r="L519" s="361"/>
      <c r="M519" s="361"/>
      <c r="N519" s="361"/>
      <c r="O519" s="361"/>
      <c r="P519" s="361"/>
      <c r="Q519" s="361"/>
      <c r="R519" s="361"/>
      <c r="S519" s="362"/>
    </row>
    <row r="520" spans="1:24">
      <c r="A520" s="1">
        <f t="shared" ref="A520:B520" si="451">A519</f>
        <v>11</v>
      </c>
      <c r="B520" s="1">
        <f t="shared" si="451"/>
        <v>0</v>
      </c>
      <c r="C520" s="369"/>
      <c r="D520" s="370"/>
      <c r="E520" s="371"/>
      <c r="F520" s="360"/>
      <c r="G520" s="361"/>
      <c r="H520" s="361"/>
      <c r="I520" s="361"/>
      <c r="J520" s="361"/>
      <c r="K520" s="361"/>
      <c r="L520" s="361"/>
      <c r="M520" s="361"/>
      <c r="N520" s="361"/>
      <c r="O520" s="361"/>
      <c r="P520" s="361"/>
      <c r="Q520" s="361"/>
      <c r="R520" s="361"/>
      <c r="S520" s="362"/>
    </row>
    <row r="521" spans="1:24">
      <c r="A521" s="1">
        <f t="shared" ref="A521:B521" si="452">A520</f>
        <v>11</v>
      </c>
      <c r="B521" s="1">
        <f t="shared" si="452"/>
        <v>0</v>
      </c>
      <c r="C521" s="369"/>
      <c r="D521" s="370"/>
      <c r="E521" s="371"/>
      <c r="F521" s="360"/>
      <c r="G521" s="361"/>
      <c r="H521" s="361"/>
      <c r="I521" s="361"/>
      <c r="J521" s="361"/>
      <c r="K521" s="361"/>
      <c r="L521" s="361"/>
      <c r="M521" s="361"/>
      <c r="N521" s="361"/>
      <c r="O521" s="361"/>
      <c r="P521" s="361"/>
      <c r="Q521" s="361"/>
      <c r="R521" s="361"/>
      <c r="S521" s="362"/>
    </row>
    <row r="522" spans="1:24" ht="15" thickBot="1">
      <c r="A522" s="1">
        <f t="shared" ref="A522:B522" si="453">A521</f>
        <v>11</v>
      </c>
      <c r="B522" s="1">
        <f t="shared" si="453"/>
        <v>0</v>
      </c>
      <c r="C522" s="372"/>
      <c r="D522" s="373"/>
      <c r="E522" s="374"/>
      <c r="F522" s="363"/>
      <c r="G522" s="364"/>
      <c r="H522" s="364"/>
      <c r="I522" s="364"/>
      <c r="J522" s="364"/>
      <c r="K522" s="364"/>
      <c r="L522" s="364"/>
      <c r="M522" s="364"/>
      <c r="N522" s="364"/>
      <c r="O522" s="364"/>
      <c r="P522" s="364"/>
      <c r="Q522" s="364"/>
      <c r="R522" s="364"/>
      <c r="S522" s="365"/>
    </row>
    <row r="523" spans="1:24">
      <c r="A523" s="1">
        <f t="shared" ref="A523:B523" si="454">A522</f>
        <v>11</v>
      </c>
      <c r="B523" s="1">
        <f t="shared" si="454"/>
        <v>0</v>
      </c>
    </row>
    <row r="524" spans="1:24" ht="15" thickBot="1">
      <c r="A524" s="1">
        <f t="shared" ref="A524:B524" si="455">A523</f>
        <v>11</v>
      </c>
      <c r="B524" s="1">
        <f t="shared" si="455"/>
        <v>0</v>
      </c>
      <c r="C524" s="337" t="s">
        <v>70</v>
      </c>
      <c r="D524" s="337"/>
      <c r="Q524" s="338" t="s">
        <v>71</v>
      </c>
      <c r="R524" s="338"/>
      <c r="S524" s="338"/>
    </row>
    <row r="525" spans="1:24">
      <c r="A525" s="1">
        <f t="shared" ref="A525:B525" si="456">A524</f>
        <v>11</v>
      </c>
      <c r="B525" s="1">
        <f t="shared" si="456"/>
        <v>0</v>
      </c>
      <c r="C525" s="287" t="s">
        <v>72</v>
      </c>
      <c r="D525" s="290" t="s">
        <v>73</v>
      </c>
      <c r="E525" s="290"/>
      <c r="F525" s="290"/>
      <c r="G525" s="290"/>
      <c r="H525" s="290" t="s">
        <v>79</v>
      </c>
      <c r="I525" s="290"/>
      <c r="J525" s="290" t="s">
        <v>13</v>
      </c>
      <c r="K525" s="290"/>
      <c r="L525" s="290"/>
      <c r="M525" s="290"/>
      <c r="N525" s="290"/>
      <c r="O525" s="290"/>
      <c r="P525" s="290"/>
      <c r="Q525" s="290"/>
      <c r="R525" s="290"/>
      <c r="S525" s="294"/>
    </row>
    <row r="526" spans="1:24">
      <c r="A526" s="1">
        <f t="shared" ref="A526:B526" si="457">A525</f>
        <v>11</v>
      </c>
      <c r="B526" s="1">
        <f t="shared" si="457"/>
        <v>0</v>
      </c>
      <c r="C526" s="288"/>
      <c r="D526" s="346" t="s">
        <v>74</v>
      </c>
      <c r="E526" s="346"/>
      <c r="F526" s="346"/>
      <c r="G526" s="346"/>
      <c r="H526" s="347">
        <f>J551</f>
        <v>0</v>
      </c>
      <c r="I526" s="347"/>
      <c r="J526" s="152"/>
      <c r="K526" s="152"/>
      <c r="L526" s="152"/>
      <c r="M526" s="152"/>
      <c r="N526" s="152"/>
      <c r="O526" s="152"/>
      <c r="P526" s="152"/>
      <c r="Q526" s="152"/>
      <c r="R526" s="152"/>
      <c r="S526" s="305"/>
    </row>
    <row r="527" spans="1:24">
      <c r="A527" s="1">
        <f t="shared" ref="A527:B527" si="458">A526</f>
        <v>11</v>
      </c>
      <c r="B527" s="1">
        <f t="shared" si="458"/>
        <v>0</v>
      </c>
      <c r="C527" s="288"/>
      <c r="D527" s="340" t="s">
        <v>75</v>
      </c>
      <c r="E527" s="340"/>
      <c r="F527" s="340"/>
      <c r="G527" s="340"/>
      <c r="H527" s="330"/>
      <c r="I527" s="330"/>
      <c r="J527" s="335"/>
      <c r="K527" s="335"/>
      <c r="L527" s="335"/>
      <c r="M527" s="335"/>
      <c r="N527" s="335"/>
      <c r="O527" s="335"/>
      <c r="P527" s="335"/>
      <c r="Q527" s="335"/>
      <c r="R527" s="335"/>
      <c r="S527" s="336"/>
    </row>
    <row r="528" spans="1:24">
      <c r="A528" s="1">
        <f t="shared" ref="A528:B528" si="459">A527</f>
        <v>11</v>
      </c>
      <c r="B528" s="1">
        <f t="shared" si="459"/>
        <v>0</v>
      </c>
      <c r="C528" s="288"/>
      <c r="D528" s="340" t="s">
        <v>76</v>
      </c>
      <c r="E528" s="340"/>
      <c r="F528" s="340"/>
      <c r="G528" s="340"/>
      <c r="H528" s="330"/>
      <c r="I528" s="330"/>
      <c r="J528" s="335"/>
      <c r="K528" s="335"/>
      <c r="L528" s="335"/>
      <c r="M528" s="335"/>
      <c r="N528" s="335"/>
      <c r="O528" s="335"/>
      <c r="P528" s="335"/>
      <c r="Q528" s="335"/>
      <c r="R528" s="335"/>
      <c r="S528" s="336"/>
    </row>
    <row r="529" spans="1:21" ht="15" thickBot="1">
      <c r="A529" s="1">
        <f t="shared" ref="A529:B529" si="460">A528</f>
        <v>11</v>
      </c>
      <c r="B529" s="1">
        <f t="shared" si="460"/>
        <v>0</v>
      </c>
      <c r="C529" s="288"/>
      <c r="D529" s="341" t="s">
        <v>77</v>
      </c>
      <c r="E529" s="341"/>
      <c r="F529" s="341"/>
      <c r="G529" s="341"/>
      <c r="H529" s="342">
        <f>H551-SUM(H526:I528)</f>
        <v>0</v>
      </c>
      <c r="I529" s="342"/>
      <c r="J529" s="343"/>
      <c r="K529" s="343"/>
      <c r="L529" s="343"/>
      <c r="M529" s="343"/>
      <c r="N529" s="343"/>
      <c r="O529" s="343"/>
      <c r="P529" s="343"/>
      <c r="Q529" s="343"/>
      <c r="R529" s="343"/>
      <c r="S529" s="344"/>
    </row>
    <row r="530" spans="1:21" ht="15.6" thickTop="1" thickBot="1">
      <c r="A530" s="1">
        <f t="shared" ref="A530:B530" si="461">A529</f>
        <v>11</v>
      </c>
      <c r="B530" s="1">
        <f t="shared" si="461"/>
        <v>0</v>
      </c>
      <c r="C530" s="289"/>
      <c r="D530" s="345" t="s">
        <v>78</v>
      </c>
      <c r="E530" s="345"/>
      <c r="F530" s="345"/>
      <c r="G530" s="345"/>
      <c r="H530" s="281">
        <f>SUM(H526:I529)</f>
        <v>0</v>
      </c>
      <c r="I530" s="281"/>
      <c r="J530" s="285"/>
      <c r="K530" s="285"/>
      <c r="L530" s="285"/>
      <c r="M530" s="285"/>
      <c r="N530" s="285"/>
      <c r="O530" s="285"/>
      <c r="P530" s="285"/>
      <c r="Q530" s="285"/>
      <c r="R530" s="285"/>
      <c r="S530" s="286"/>
    </row>
    <row r="531" spans="1:21">
      <c r="A531" s="1">
        <f t="shared" ref="A531:B531" si="462">A530</f>
        <v>11</v>
      </c>
      <c r="B531" s="1">
        <f t="shared" si="462"/>
        <v>0</v>
      </c>
      <c r="C531" s="287" t="s">
        <v>218</v>
      </c>
      <c r="D531" s="290" t="s">
        <v>73</v>
      </c>
      <c r="E531" s="290"/>
      <c r="F531" s="290" t="s">
        <v>83</v>
      </c>
      <c r="G531" s="290"/>
      <c r="H531" s="290" t="s">
        <v>79</v>
      </c>
      <c r="I531" s="292"/>
      <c r="J531" s="293"/>
      <c r="K531" s="290"/>
      <c r="L531" s="290"/>
      <c r="M531" s="290"/>
      <c r="N531" s="290" t="s">
        <v>82</v>
      </c>
      <c r="O531" s="290"/>
      <c r="P531" s="290"/>
      <c r="Q531" s="290"/>
      <c r="R531" s="290"/>
      <c r="S531" s="294"/>
    </row>
    <row r="532" spans="1:21">
      <c r="A532" s="1">
        <f t="shared" ref="A532:B532" si="463">A531</f>
        <v>11</v>
      </c>
      <c r="B532" s="1">
        <f t="shared" si="463"/>
        <v>0</v>
      </c>
      <c r="C532" s="288"/>
      <c r="D532" s="291"/>
      <c r="E532" s="291"/>
      <c r="F532" s="291"/>
      <c r="G532" s="291"/>
      <c r="H532" s="291"/>
      <c r="I532" s="291"/>
      <c r="J532" s="296" t="s">
        <v>80</v>
      </c>
      <c r="K532" s="297"/>
      <c r="L532" s="297" t="s">
        <v>81</v>
      </c>
      <c r="M532" s="339"/>
      <c r="N532" s="291"/>
      <c r="O532" s="291"/>
      <c r="P532" s="291"/>
      <c r="Q532" s="291"/>
      <c r="R532" s="291"/>
      <c r="S532" s="295"/>
    </row>
    <row r="533" spans="1:21">
      <c r="A533" s="1">
        <f t="shared" ref="A533:B533" si="464">A532</f>
        <v>11</v>
      </c>
      <c r="B533" s="1">
        <f t="shared" si="464"/>
        <v>0</v>
      </c>
      <c r="C533" s="288"/>
      <c r="D533" s="298" t="s">
        <v>88</v>
      </c>
      <c r="E533" s="298"/>
      <c r="F533" s="298" t="s">
        <v>88</v>
      </c>
      <c r="G533" s="298"/>
      <c r="H533" s="323"/>
      <c r="I533" s="323"/>
      <c r="J533" s="324"/>
      <c r="K533" s="325"/>
      <c r="L533" s="326">
        <f>H533-J533</f>
        <v>0</v>
      </c>
      <c r="M533" s="327"/>
      <c r="N533" s="167"/>
      <c r="O533" s="167"/>
      <c r="P533" s="167"/>
      <c r="Q533" s="167"/>
      <c r="R533" s="167"/>
      <c r="S533" s="328"/>
      <c r="T533" s="54" t="e">
        <f>HLOOKUP(F506,リスト!$N$7:$AC$25,2,)</f>
        <v>#N/A</v>
      </c>
      <c r="U533" s="52" t="e">
        <f t="shared" ref="U533:U550" si="465">IF(T533="対象外",IF(J533&gt;0,"補助対象外経費です!!",""),"")</f>
        <v>#N/A</v>
      </c>
    </row>
    <row r="534" spans="1:21">
      <c r="A534" s="1">
        <f t="shared" ref="A534:B534" si="466">A533</f>
        <v>11</v>
      </c>
      <c r="B534" s="1">
        <f t="shared" si="466"/>
        <v>0</v>
      </c>
      <c r="C534" s="288"/>
      <c r="D534" s="298" t="s">
        <v>99</v>
      </c>
      <c r="E534" s="298"/>
      <c r="F534" s="299" t="s">
        <v>84</v>
      </c>
      <c r="G534" s="299"/>
      <c r="H534" s="300"/>
      <c r="I534" s="300"/>
      <c r="J534" s="301"/>
      <c r="K534" s="302"/>
      <c r="L534" s="303">
        <f t="shared" ref="L534:L550" si="467">H534-J534</f>
        <v>0</v>
      </c>
      <c r="M534" s="304"/>
      <c r="N534" s="152"/>
      <c r="O534" s="152"/>
      <c r="P534" s="152"/>
      <c r="Q534" s="152"/>
      <c r="R534" s="152"/>
      <c r="S534" s="305"/>
      <c r="T534" s="54" t="e">
        <f>HLOOKUP(F506,リスト!$N$7:$AC$25,3,)</f>
        <v>#N/A</v>
      </c>
      <c r="U534" s="52" t="e">
        <f t="shared" si="465"/>
        <v>#N/A</v>
      </c>
    </row>
    <row r="535" spans="1:21">
      <c r="A535" s="1">
        <f t="shared" ref="A535:B535" si="468">A534</f>
        <v>11</v>
      </c>
      <c r="B535" s="1">
        <f t="shared" si="468"/>
        <v>0</v>
      </c>
      <c r="C535" s="288"/>
      <c r="D535" s="298"/>
      <c r="E535" s="298"/>
      <c r="F535" s="329" t="s">
        <v>85</v>
      </c>
      <c r="G535" s="329"/>
      <c r="H535" s="330"/>
      <c r="I535" s="330"/>
      <c r="J535" s="331"/>
      <c r="K535" s="332"/>
      <c r="L535" s="333">
        <f t="shared" si="467"/>
        <v>0</v>
      </c>
      <c r="M535" s="334"/>
      <c r="N535" s="335"/>
      <c r="O535" s="335"/>
      <c r="P535" s="335"/>
      <c r="Q535" s="335"/>
      <c r="R535" s="335"/>
      <c r="S535" s="336"/>
      <c r="T535" s="54" t="e">
        <f>HLOOKUP(F506,リスト!$N$7:$AC$25,4,)</f>
        <v>#N/A</v>
      </c>
      <c r="U535" s="52" t="e">
        <f t="shared" si="465"/>
        <v>#N/A</v>
      </c>
    </row>
    <row r="536" spans="1:21">
      <c r="A536" s="1">
        <f t="shared" ref="A536:B536" si="469">A535</f>
        <v>11</v>
      </c>
      <c r="B536" s="1">
        <f t="shared" si="469"/>
        <v>0</v>
      </c>
      <c r="C536" s="288"/>
      <c r="D536" s="298"/>
      <c r="E536" s="298"/>
      <c r="F536" s="306" t="s">
        <v>86</v>
      </c>
      <c r="G536" s="306"/>
      <c r="H536" s="307"/>
      <c r="I536" s="307"/>
      <c r="J536" s="308"/>
      <c r="K536" s="309"/>
      <c r="L536" s="310">
        <f t="shared" si="467"/>
        <v>0</v>
      </c>
      <c r="M536" s="311"/>
      <c r="N536" s="153"/>
      <c r="O536" s="153"/>
      <c r="P536" s="153"/>
      <c r="Q536" s="153"/>
      <c r="R536" s="153"/>
      <c r="S536" s="312"/>
      <c r="T536" s="54" t="e">
        <f>HLOOKUP(F506,リスト!$N$7:$AC$25,5,)</f>
        <v>#N/A</v>
      </c>
      <c r="U536" s="52" t="e">
        <f t="shared" si="465"/>
        <v>#N/A</v>
      </c>
    </row>
    <row r="537" spans="1:21">
      <c r="A537" s="1">
        <f t="shared" ref="A537:B537" si="470">A536</f>
        <v>11</v>
      </c>
      <c r="B537" s="1">
        <f t="shared" si="470"/>
        <v>0</v>
      </c>
      <c r="C537" s="288"/>
      <c r="D537" s="298" t="s">
        <v>100</v>
      </c>
      <c r="E537" s="298"/>
      <c r="F537" s="299" t="s">
        <v>87</v>
      </c>
      <c r="G537" s="299"/>
      <c r="H537" s="300"/>
      <c r="I537" s="300"/>
      <c r="J537" s="301"/>
      <c r="K537" s="302"/>
      <c r="L537" s="303">
        <f t="shared" si="467"/>
        <v>0</v>
      </c>
      <c r="M537" s="304"/>
      <c r="N537" s="152"/>
      <c r="O537" s="152"/>
      <c r="P537" s="152"/>
      <c r="Q537" s="152"/>
      <c r="R537" s="152"/>
      <c r="S537" s="305"/>
      <c r="T537" s="54" t="e">
        <f>HLOOKUP(F506,リスト!$N$7:$AC$25,6,)</f>
        <v>#N/A</v>
      </c>
      <c r="U537" s="52" t="e">
        <f t="shared" si="465"/>
        <v>#N/A</v>
      </c>
    </row>
    <row r="538" spans="1:21">
      <c r="A538" s="1">
        <f t="shared" ref="A538:B538" si="471">A537</f>
        <v>11</v>
      </c>
      <c r="B538" s="1">
        <f t="shared" si="471"/>
        <v>0</v>
      </c>
      <c r="C538" s="288"/>
      <c r="D538" s="298"/>
      <c r="E538" s="298"/>
      <c r="F538" s="329" t="s">
        <v>89</v>
      </c>
      <c r="G538" s="329"/>
      <c r="H538" s="330"/>
      <c r="I538" s="330"/>
      <c r="J538" s="331"/>
      <c r="K538" s="332"/>
      <c r="L538" s="333">
        <f t="shared" si="467"/>
        <v>0</v>
      </c>
      <c r="M538" s="334"/>
      <c r="N538" s="335"/>
      <c r="O538" s="335"/>
      <c r="P538" s="335"/>
      <c r="Q538" s="335"/>
      <c r="R538" s="335"/>
      <c r="S538" s="336"/>
      <c r="T538" s="54" t="e">
        <f>HLOOKUP(F506,リスト!$N$7:$AC$25,7,)</f>
        <v>#N/A</v>
      </c>
      <c r="U538" s="52" t="e">
        <f t="shared" si="465"/>
        <v>#N/A</v>
      </c>
    </row>
    <row r="539" spans="1:21">
      <c r="A539" s="1">
        <f t="shared" ref="A539:B539" si="472">A538</f>
        <v>11</v>
      </c>
      <c r="B539" s="1">
        <f t="shared" si="472"/>
        <v>0</v>
      </c>
      <c r="C539" s="288"/>
      <c r="D539" s="298"/>
      <c r="E539" s="298"/>
      <c r="F539" s="329" t="s">
        <v>214</v>
      </c>
      <c r="G539" s="329"/>
      <c r="H539" s="330"/>
      <c r="I539" s="330"/>
      <c r="J539" s="331"/>
      <c r="K539" s="332"/>
      <c r="L539" s="333">
        <f t="shared" si="467"/>
        <v>0</v>
      </c>
      <c r="M539" s="334"/>
      <c r="N539" s="335"/>
      <c r="O539" s="335"/>
      <c r="P539" s="335"/>
      <c r="Q539" s="335"/>
      <c r="R539" s="335"/>
      <c r="S539" s="336"/>
      <c r="T539" s="54" t="e">
        <f>HLOOKUP(F506,リスト!$N$7:$AC$25,8,)</f>
        <v>#N/A</v>
      </c>
      <c r="U539" s="52" t="e">
        <f t="shared" si="465"/>
        <v>#N/A</v>
      </c>
    </row>
    <row r="540" spans="1:21">
      <c r="A540" s="1">
        <f t="shared" ref="A540:B540" si="473">A539</f>
        <v>11</v>
      </c>
      <c r="B540" s="1">
        <f t="shared" si="473"/>
        <v>0</v>
      </c>
      <c r="C540" s="288"/>
      <c r="D540" s="298"/>
      <c r="E540" s="298"/>
      <c r="F540" s="306" t="s">
        <v>90</v>
      </c>
      <c r="G540" s="306"/>
      <c r="H540" s="307"/>
      <c r="I540" s="307"/>
      <c r="J540" s="308"/>
      <c r="K540" s="309"/>
      <c r="L540" s="310">
        <f t="shared" si="467"/>
        <v>0</v>
      </c>
      <c r="M540" s="311"/>
      <c r="N540" s="153"/>
      <c r="O540" s="153"/>
      <c r="P540" s="153"/>
      <c r="Q540" s="153"/>
      <c r="R540" s="153"/>
      <c r="S540" s="312"/>
      <c r="T540" s="54" t="e">
        <f>HLOOKUP(F506,リスト!$N$7:$AC$25,9,)</f>
        <v>#N/A</v>
      </c>
      <c r="U540" s="52" t="e">
        <f t="shared" si="465"/>
        <v>#N/A</v>
      </c>
    </row>
    <row r="541" spans="1:21">
      <c r="A541" s="1">
        <f t="shared" ref="A541:B541" si="474">A540</f>
        <v>11</v>
      </c>
      <c r="B541" s="1">
        <f t="shared" si="474"/>
        <v>0</v>
      </c>
      <c r="C541" s="288"/>
      <c r="D541" s="298" t="s">
        <v>101</v>
      </c>
      <c r="E541" s="298"/>
      <c r="F541" s="299" t="s">
        <v>91</v>
      </c>
      <c r="G541" s="299"/>
      <c r="H541" s="300"/>
      <c r="I541" s="300"/>
      <c r="J541" s="301"/>
      <c r="K541" s="302"/>
      <c r="L541" s="303">
        <f t="shared" si="467"/>
        <v>0</v>
      </c>
      <c r="M541" s="304"/>
      <c r="N541" s="152"/>
      <c r="O541" s="152"/>
      <c r="P541" s="152"/>
      <c r="Q541" s="152"/>
      <c r="R541" s="152"/>
      <c r="S541" s="305"/>
      <c r="T541" s="54" t="e">
        <f>HLOOKUP(F506,リスト!$N$7:$AC$25,10,)</f>
        <v>#N/A</v>
      </c>
      <c r="U541" s="52" t="e">
        <f t="shared" si="465"/>
        <v>#N/A</v>
      </c>
    </row>
    <row r="542" spans="1:21">
      <c r="A542" s="1">
        <f t="shared" ref="A542:B542" si="475">A541</f>
        <v>11</v>
      </c>
      <c r="B542" s="1">
        <f t="shared" si="475"/>
        <v>0</v>
      </c>
      <c r="C542" s="288"/>
      <c r="D542" s="298"/>
      <c r="E542" s="298"/>
      <c r="F542" s="329" t="s">
        <v>92</v>
      </c>
      <c r="G542" s="329"/>
      <c r="H542" s="330"/>
      <c r="I542" s="330"/>
      <c r="J542" s="331"/>
      <c r="K542" s="332"/>
      <c r="L542" s="333">
        <f t="shared" si="467"/>
        <v>0</v>
      </c>
      <c r="M542" s="334"/>
      <c r="N542" s="335"/>
      <c r="O542" s="335"/>
      <c r="P542" s="335"/>
      <c r="Q542" s="335"/>
      <c r="R542" s="335"/>
      <c r="S542" s="336"/>
      <c r="T542" s="54" t="e">
        <f>HLOOKUP(F506,リスト!$N$7:$AC$25,11,)</f>
        <v>#N/A</v>
      </c>
      <c r="U542" s="52" t="e">
        <f t="shared" si="465"/>
        <v>#N/A</v>
      </c>
    </row>
    <row r="543" spans="1:21">
      <c r="A543" s="1">
        <f t="shared" ref="A543:B543" si="476">A542</f>
        <v>11</v>
      </c>
      <c r="B543" s="1">
        <f t="shared" si="476"/>
        <v>0</v>
      </c>
      <c r="C543" s="288"/>
      <c r="D543" s="298"/>
      <c r="E543" s="298"/>
      <c r="F543" s="306" t="s">
        <v>93</v>
      </c>
      <c r="G543" s="306"/>
      <c r="H543" s="307"/>
      <c r="I543" s="307"/>
      <c r="J543" s="308"/>
      <c r="K543" s="309"/>
      <c r="L543" s="310">
        <f t="shared" si="467"/>
        <v>0</v>
      </c>
      <c r="M543" s="311"/>
      <c r="N543" s="153"/>
      <c r="O543" s="153"/>
      <c r="P543" s="153"/>
      <c r="Q543" s="153"/>
      <c r="R543" s="153"/>
      <c r="S543" s="312"/>
      <c r="T543" s="54" t="e">
        <f>HLOOKUP(F506,リスト!$N$7:$AC$25,12,)</f>
        <v>#N/A</v>
      </c>
      <c r="U543" s="52" t="e">
        <f t="shared" si="465"/>
        <v>#N/A</v>
      </c>
    </row>
    <row r="544" spans="1:21">
      <c r="A544" s="1">
        <f t="shared" ref="A544:B544" si="477">A543</f>
        <v>11</v>
      </c>
      <c r="B544" s="1">
        <f t="shared" si="477"/>
        <v>0</v>
      </c>
      <c r="C544" s="288"/>
      <c r="D544" s="298" t="s">
        <v>102</v>
      </c>
      <c r="E544" s="298"/>
      <c r="F544" s="298" t="s">
        <v>102</v>
      </c>
      <c r="G544" s="298"/>
      <c r="H544" s="323"/>
      <c r="I544" s="323"/>
      <c r="J544" s="324"/>
      <c r="K544" s="325"/>
      <c r="L544" s="326">
        <f t="shared" si="467"/>
        <v>0</v>
      </c>
      <c r="M544" s="327"/>
      <c r="N544" s="167"/>
      <c r="O544" s="167"/>
      <c r="P544" s="167"/>
      <c r="Q544" s="167"/>
      <c r="R544" s="167"/>
      <c r="S544" s="328"/>
      <c r="T544" s="54" t="e">
        <f>HLOOKUP(F506,リスト!$N$7:$AC$25,13,)</f>
        <v>#N/A</v>
      </c>
      <c r="U544" s="52" t="e">
        <f t="shared" si="465"/>
        <v>#N/A</v>
      </c>
    </row>
    <row r="545" spans="1:24">
      <c r="A545" s="1">
        <f t="shared" ref="A545:B545" si="478">A544</f>
        <v>11</v>
      </c>
      <c r="B545" s="1">
        <f t="shared" si="478"/>
        <v>0</v>
      </c>
      <c r="C545" s="288"/>
      <c r="D545" s="321" t="s">
        <v>105</v>
      </c>
      <c r="E545" s="298"/>
      <c r="F545" s="299" t="s">
        <v>94</v>
      </c>
      <c r="G545" s="299"/>
      <c r="H545" s="300"/>
      <c r="I545" s="300"/>
      <c r="J545" s="301"/>
      <c r="K545" s="302"/>
      <c r="L545" s="303">
        <f t="shared" si="467"/>
        <v>0</v>
      </c>
      <c r="M545" s="304"/>
      <c r="N545" s="152"/>
      <c r="O545" s="152"/>
      <c r="P545" s="152"/>
      <c r="Q545" s="152"/>
      <c r="R545" s="152"/>
      <c r="S545" s="305"/>
      <c r="T545" s="54" t="e">
        <f>HLOOKUP(F506,リスト!$N$7:$AC$25,14,)</f>
        <v>#N/A</v>
      </c>
      <c r="U545" s="52" t="e">
        <f t="shared" si="465"/>
        <v>#N/A</v>
      </c>
    </row>
    <row r="546" spans="1:24">
      <c r="A546" s="1">
        <f t="shared" ref="A546:B546" si="479">A545</f>
        <v>11</v>
      </c>
      <c r="B546" s="1">
        <f t="shared" si="479"/>
        <v>0</v>
      </c>
      <c r="C546" s="288"/>
      <c r="D546" s="298"/>
      <c r="E546" s="298"/>
      <c r="F546" s="306" t="s">
        <v>95</v>
      </c>
      <c r="G546" s="306"/>
      <c r="H546" s="307"/>
      <c r="I546" s="307"/>
      <c r="J546" s="308"/>
      <c r="K546" s="309"/>
      <c r="L546" s="310">
        <f t="shared" si="467"/>
        <v>0</v>
      </c>
      <c r="M546" s="311"/>
      <c r="N546" s="153"/>
      <c r="O546" s="153"/>
      <c r="P546" s="153"/>
      <c r="Q546" s="153"/>
      <c r="R546" s="153"/>
      <c r="S546" s="312"/>
      <c r="T546" s="54" t="e">
        <f>HLOOKUP(F506,リスト!$N$7:$AC$25,15,)</f>
        <v>#N/A</v>
      </c>
      <c r="U546" s="52" t="e">
        <f t="shared" si="465"/>
        <v>#N/A</v>
      </c>
    </row>
    <row r="547" spans="1:24">
      <c r="A547" s="1">
        <f t="shared" ref="A547:B547" si="480">A546</f>
        <v>11</v>
      </c>
      <c r="B547" s="1">
        <f t="shared" si="480"/>
        <v>0</v>
      </c>
      <c r="C547" s="288"/>
      <c r="D547" s="322" t="s">
        <v>103</v>
      </c>
      <c r="E547" s="322"/>
      <c r="F547" s="298" t="s">
        <v>96</v>
      </c>
      <c r="G547" s="298"/>
      <c r="H547" s="323"/>
      <c r="I547" s="323"/>
      <c r="J547" s="324"/>
      <c r="K547" s="325"/>
      <c r="L547" s="326">
        <f t="shared" si="467"/>
        <v>0</v>
      </c>
      <c r="M547" s="327"/>
      <c r="N547" s="167"/>
      <c r="O547" s="167"/>
      <c r="P547" s="167"/>
      <c r="Q547" s="167"/>
      <c r="R547" s="167"/>
      <c r="S547" s="328"/>
      <c r="T547" s="54" t="e">
        <f>HLOOKUP(F506,リスト!$N$7:$AC$25,16,)</f>
        <v>#N/A</v>
      </c>
      <c r="U547" s="52" t="e">
        <f t="shared" si="465"/>
        <v>#N/A</v>
      </c>
    </row>
    <row r="548" spans="1:24" ht="14.4" customHeight="1">
      <c r="A548" s="1">
        <f t="shared" ref="A548:B548" si="481">A547</f>
        <v>11</v>
      </c>
      <c r="B548" s="1">
        <f t="shared" si="481"/>
        <v>0</v>
      </c>
      <c r="C548" s="288"/>
      <c r="D548" s="298" t="s">
        <v>104</v>
      </c>
      <c r="E548" s="298"/>
      <c r="F548" s="299" t="s">
        <v>97</v>
      </c>
      <c r="G548" s="299"/>
      <c r="H548" s="300"/>
      <c r="I548" s="300"/>
      <c r="J548" s="301"/>
      <c r="K548" s="302"/>
      <c r="L548" s="303">
        <f t="shared" si="467"/>
        <v>0</v>
      </c>
      <c r="M548" s="304"/>
      <c r="N548" s="152"/>
      <c r="O548" s="152"/>
      <c r="P548" s="152"/>
      <c r="Q548" s="152"/>
      <c r="R548" s="152"/>
      <c r="S548" s="305"/>
      <c r="T548" s="54" t="e">
        <f>HLOOKUP(F506,リスト!$N$7:$AC$25,17,)</f>
        <v>#N/A</v>
      </c>
      <c r="U548" s="52" t="e">
        <f t="shared" si="465"/>
        <v>#N/A</v>
      </c>
    </row>
    <row r="549" spans="1:24">
      <c r="A549" s="1">
        <f t="shared" ref="A549:B549" si="482">A548</f>
        <v>11</v>
      </c>
      <c r="B549" s="1">
        <f t="shared" si="482"/>
        <v>0</v>
      </c>
      <c r="C549" s="288"/>
      <c r="D549" s="298"/>
      <c r="E549" s="298"/>
      <c r="F549" s="306" t="s">
        <v>98</v>
      </c>
      <c r="G549" s="306"/>
      <c r="H549" s="307"/>
      <c r="I549" s="307"/>
      <c r="J549" s="308"/>
      <c r="K549" s="309"/>
      <c r="L549" s="310">
        <f t="shared" si="467"/>
        <v>0</v>
      </c>
      <c r="M549" s="311"/>
      <c r="N549" s="153"/>
      <c r="O549" s="153"/>
      <c r="P549" s="153"/>
      <c r="Q549" s="153"/>
      <c r="R549" s="153"/>
      <c r="S549" s="312"/>
      <c r="T549" s="54" t="e">
        <f>HLOOKUP(F506,リスト!$N$7:$AC$25,18,)</f>
        <v>#N/A</v>
      </c>
      <c r="U549" s="52" t="e">
        <f t="shared" si="465"/>
        <v>#N/A</v>
      </c>
    </row>
    <row r="550" spans="1:24" ht="15" thickBot="1">
      <c r="A550" s="1">
        <f t="shared" ref="A550:B550" si="483">A549</f>
        <v>11</v>
      </c>
      <c r="B550" s="1">
        <f t="shared" si="483"/>
        <v>0</v>
      </c>
      <c r="C550" s="288"/>
      <c r="D550" s="313" t="s">
        <v>77</v>
      </c>
      <c r="E550" s="313"/>
      <c r="F550" s="313" t="s">
        <v>77</v>
      </c>
      <c r="G550" s="313"/>
      <c r="H550" s="314"/>
      <c r="I550" s="314"/>
      <c r="J550" s="315"/>
      <c r="K550" s="316"/>
      <c r="L550" s="317">
        <f t="shared" si="467"/>
        <v>0</v>
      </c>
      <c r="M550" s="318"/>
      <c r="N550" s="319"/>
      <c r="O550" s="319"/>
      <c r="P550" s="319"/>
      <c r="Q550" s="319"/>
      <c r="R550" s="319"/>
      <c r="S550" s="320"/>
      <c r="T550" s="54" t="e">
        <f>HLOOKUP(F506,リスト!$N$7:$AC$25,19,)</f>
        <v>#N/A</v>
      </c>
      <c r="U550" s="52" t="e">
        <f t="shared" si="465"/>
        <v>#N/A</v>
      </c>
    </row>
    <row r="551" spans="1:24" ht="15.6" thickTop="1" thickBot="1">
      <c r="A551" s="1">
        <f t="shared" ref="A551:B551" si="484">A550</f>
        <v>11</v>
      </c>
      <c r="B551" s="1">
        <f t="shared" si="484"/>
        <v>0</v>
      </c>
      <c r="C551" s="289"/>
      <c r="D551" s="278" t="s">
        <v>78</v>
      </c>
      <c r="E551" s="279"/>
      <c r="F551" s="279"/>
      <c r="G551" s="280"/>
      <c r="H551" s="281">
        <f>SUM(H533:I550)</f>
        <v>0</v>
      </c>
      <c r="I551" s="281"/>
      <c r="J551" s="282">
        <f t="shared" ref="J551" si="485">SUM(J533:K550)</f>
        <v>0</v>
      </c>
      <c r="K551" s="283"/>
      <c r="L551" s="283">
        <f t="shared" ref="L551" si="486">SUM(L533:M550)</f>
        <v>0</v>
      </c>
      <c r="M551" s="284"/>
      <c r="N551" s="285"/>
      <c r="O551" s="285"/>
      <c r="P551" s="285"/>
      <c r="Q551" s="285"/>
      <c r="R551" s="285"/>
      <c r="S551" s="286"/>
      <c r="T551" s="54"/>
    </row>
    <row r="552" spans="1:24">
      <c r="A552" s="1">
        <f>F555</f>
        <v>12</v>
      </c>
      <c r="B552" s="1">
        <f>IF(H576&gt;0,1,0)</f>
        <v>0</v>
      </c>
      <c r="C552" s="198" t="s">
        <v>47</v>
      </c>
      <c r="D552" s="198"/>
      <c r="E552" s="198"/>
      <c r="U552" s="11" t="s">
        <v>49</v>
      </c>
      <c r="V552" s="11" t="s">
        <v>199</v>
      </c>
    </row>
    <row r="553" spans="1:24">
      <c r="A553" s="1">
        <f>A552</f>
        <v>12</v>
      </c>
      <c r="B553" s="1">
        <f>B552</f>
        <v>0</v>
      </c>
      <c r="C553" s="192" t="str">
        <f>"チームやまぐちパワーアップ事業　"&amp;基本!$G$24</f>
        <v>チームやまぐちパワーアップ事業　事業計画書</v>
      </c>
      <c r="D553" s="192"/>
      <c r="E553" s="192"/>
      <c r="F553" s="192"/>
      <c r="G553" s="192"/>
      <c r="H553" s="192"/>
      <c r="I553" s="192"/>
      <c r="J553" s="192"/>
      <c r="K553" s="192"/>
      <c r="L553" s="192"/>
      <c r="M553" s="192"/>
      <c r="N553" s="192"/>
      <c r="O553" s="192"/>
      <c r="P553" s="192"/>
      <c r="Q553" s="192"/>
      <c r="R553" s="192"/>
      <c r="S553" s="192"/>
      <c r="U553" s="16" t="str">
        <f t="shared" ref="U553:V556" si="487">IF(U503="","",U503)</f>
        <v>有望競技種別強化事業</v>
      </c>
      <c r="V553" s="16" t="str">
        <f t="shared" si="487"/>
        <v>有望競技</v>
      </c>
    </row>
    <row r="554" spans="1:24" ht="15" thickBot="1">
      <c r="A554" s="1">
        <f t="shared" ref="A554:B554" si="488">A553</f>
        <v>12</v>
      </c>
      <c r="B554" s="1">
        <f t="shared" si="488"/>
        <v>0</v>
      </c>
      <c r="C554" s="337" t="s">
        <v>48</v>
      </c>
      <c r="D554" s="337"/>
      <c r="U554" s="32" t="str">
        <f t="shared" si="487"/>
        <v>ふるさと選手確保・活用事業</v>
      </c>
      <c r="V554" s="32" t="str">
        <f t="shared" si="487"/>
        <v>ふるさと</v>
      </c>
    </row>
    <row r="555" spans="1:24" ht="15" thickBot="1">
      <c r="A555" s="1">
        <f t="shared" ref="A555:B555" si="489">A554</f>
        <v>12</v>
      </c>
      <c r="B555" s="1">
        <f t="shared" si="489"/>
        <v>0</v>
      </c>
      <c r="C555" s="375" t="s">
        <v>50</v>
      </c>
      <c r="D555" s="376"/>
      <c r="E555" s="376"/>
      <c r="F555" s="377">
        <f>F505+1</f>
        <v>12</v>
      </c>
      <c r="G555" s="378"/>
      <c r="U555" s="32" t="str">
        <f t="shared" si="487"/>
        <v>中高成連携合同強化練習会事業</v>
      </c>
      <c r="V555" s="32" t="str">
        <f t="shared" si="487"/>
        <v>中高成連携</v>
      </c>
    </row>
    <row r="556" spans="1:24">
      <c r="A556" s="1">
        <f t="shared" ref="A556:B556" si="490">A555</f>
        <v>12</v>
      </c>
      <c r="B556" s="1">
        <f t="shared" si="490"/>
        <v>0</v>
      </c>
      <c r="C556" s="379" t="s">
        <v>49</v>
      </c>
      <c r="D556" s="290"/>
      <c r="E556" s="290"/>
      <c r="F556" s="380"/>
      <c r="G556" s="380"/>
      <c r="H556" s="380"/>
      <c r="I556" s="380"/>
      <c r="J556" s="380"/>
      <c r="K556" s="380"/>
      <c r="L556" s="380"/>
      <c r="M556" s="290" t="s">
        <v>53</v>
      </c>
      <c r="N556" s="290"/>
      <c r="O556" s="290"/>
      <c r="P556" s="380"/>
      <c r="Q556" s="380"/>
      <c r="R556" s="380"/>
      <c r="S556" s="381"/>
      <c r="T556" s="81" t="str">
        <f>IF(F556="","",VLOOKUP(F556,U553:V556,2,))</f>
        <v/>
      </c>
      <c r="U556" s="18" t="str">
        <f t="shared" si="487"/>
        <v>チームやまぐちチャレンジ強化事業</v>
      </c>
      <c r="V556" s="18" t="str">
        <f t="shared" si="487"/>
        <v>チャレンジ</v>
      </c>
    </row>
    <row r="557" spans="1:24">
      <c r="A557" s="1">
        <f t="shared" ref="A557:B557" si="491">A556</f>
        <v>12</v>
      </c>
      <c r="B557" s="1">
        <f t="shared" si="491"/>
        <v>0</v>
      </c>
      <c r="C557" s="389" t="s">
        <v>179</v>
      </c>
      <c r="D557" s="390"/>
      <c r="E557" s="356"/>
      <c r="F557" s="386"/>
      <c r="G557" s="387"/>
      <c r="H557" s="387"/>
      <c r="I557" s="387"/>
      <c r="J557" s="387"/>
      <c r="K557" s="387"/>
      <c r="L557" s="387"/>
      <c r="M557" s="387"/>
      <c r="N557" s="387"/>
      <c r="O557" s="387"/>
      <c r="P557" s="387"/>
      <c r="Q557" s="387"/>
      <c r="R557" s="387"/>
      <c r="S557" s="388"/>
      <c r="U557" s="55"/>
    </row>
    <row r="558" spans="1:24">
      <c r="A558" s="1">
        <f t="shared" ref="A558:B558" si="492">A557</f>
        <v>12</v>
      </c>
      <c r="B558" s="1">
        <f t="shared" si="492"/>
        <v>0</v>
      </c>
      <c r="C558" s="348" t="s">
        <v>51</v>
      </c>
      <c r="D558" s="291"/>
      <c r="E558" s="291"/>
      <c r="F558" s="382"/>
      <c r="G558" s="383"/>
      <c r="H558" s="383"/>
      <c r="I558" s="20" t="str">
        <f>IF(F558="","～",IF(J558="","","～"))</f>
        <v>～</v>
      </c>
      <c r="J558" s="383"/>
      <c r="K558" s="383"/>
      <c r="L558" s="383"/>
      <c r="M558" s="21" t="s">
        <v>52</v>
      </c>
      <c r="N558" s="384" t="str">
        <f>IF(T558=1,IF(F558="","",IF(J558="","",IF(F558=J558,"日帰り",(J558-F558)&amp;"泊"&amp;(J558-F558+1)&amp;"日"))),"")</f>
        <v/>
      </c>
      <c r="O558" s="384"/>
      <c r="P558" s="384"/>
      <c r="Q558" s="13" t="s">
        <v>68</v>
      </c>
      <c r="R558" s="258"/>
      <c r="S558" s="385"/>
      <c r="T558" s="53">
        <v>1</v>
      </c>
    </row>
    <row r="559" spans="1:24">
      <c r="A559" s="1">
        <f t="shared" ref="A559:B559" si="493">A558</f>
        <v>12</v>
      </c>
      <c r="B559" s="1">
        <f t="shared" si="493"/>
        <v>0</v>
      </c>
      <c r="C559" s="348" t="s">
        <v>54</v>
      </c>
      <c r="D559" s="346" t="s">
        <v>55</v>
      </c>
      <c r="E559" s="346"/>
      <c r="F559" s="349"/>
      <c r="G559" s="349"/>
      <c r="H559" s="349"/>
      <c r="I559" s="349"/>
      <c r="J559" s="349"/>
      <c r="K559" s="349"/>
      <c r="L559" s="349"/>
      <c r="M559" s="349"/>
      <c r="N559" s="349"/>
      <c r="O559" s="349"/>
      <c r="P559" s="349"/>
      <c r="Q559" s="349"/>
      <c r="R559" s="349"/>
      <c r="S559" s="350"/>
      <c r="U559" s="156" t="s">
        <v>53</v>
      </c>
      <c r="V559" s="156"/>
      <c r="W559" s="156"/>
      <c r="X559" s="156"/>
    </row>
    <row r="560" spans="1:24">
      <c r="A560" s="1">
        <f t="shared" ref="A560:B560" si="494">A559</f>
        <v>12</v>
      </c>
      <c r="B560" s="1">
        <f t="shared" si="494"/>
        <v>0</v>
      </c>
      <c r="C560" s="348"/>
      <c r="D560" s="351" t="s">
        <v>7</v>
      </c>
      <c r="E560" s="351"/>
      <c r="F560" s="352"/>
      <c r="G560" s="352"/>
      <c r="H560" s="352"/>
      <c r="I560" s="352"/>
      <c r="J560" s="352"/>
      <c r="K560" s="352"/>
      <c r="L560" s="352"/>
      <c r="M560" s="352"/>
      <c r="N560" s="352"/>
      <c r="O560" s="352"/>
      <c r="P560" s="352"/>
      <c r="Q560" s="352"/>
      <c r="R560" s="352"/>
      <c r="S560" s="353"/>
      <c r="U560" s="78" t="str">
        <f>U553</f>
        <v>有望競技種別強化事業</v>
      </c>
      <c r="V560" s="78" t="str">
        <f>U554</f>
        <v>ふるさと選手確保・活用事業</v>
      </c>
      <c r="W560" s="78" t="str">
        <f>U555</f>
        <v>中高成連携合同強化練習会事業</v>
      </c>
      <c r="X560" s="78" t="str">
        <f>U556</f>
        <v>チームやまぐちチャレンジ強化事業</v>
      </c>
    </row>
    <row r="561" spans="1:24">
      <c r="A561" s="1">
        <f t="shared" ref="A561:B561" si="495">A560</f>
        <v>12</v>
      </c>
      <c r="B561" s="1">
        <f t="shared" si="495"/>
        <v>0</v>
      </c>
      <c r="C561" s="348" t="s">
        <v>56</v>
      </c>
      <c r="D561" s="346" t="s">
        <v>55</v>
      </c>
      <c r="E561" s="346"/>
      <c r="F561" s="349"/>
      <c r="G561" s="349"/>
      <c r="H561" s="349"/>
      <c r="I561" s="349"/>
      <c r="J561" s="349"/>
      <c r="K561" s="349"/>
      <c r="L561" s="349"/>
      <c r="M561" s="349"/>
      <c r="N561" s="349"/>
      <c r="O561" s="349"/>
      <c r="P561" s="349"/>
      <c r="Q561" s="349"/>
      <c r="R561" s="349"/>
      <c r="S561" s="350"/>
      <c r="U561" s="6" t="str">
        <f t="shared" ref="U561:X564" si="496">IF(U511="","",U511)</f>
        <v>①強化活動</v>
      </c>
      <c r="V561" s="6" t="str">
        <f t="shared" si="496"/>
        <v>①交渉</v>
      </c>
      <c r="W561" s="6" t="str">
        <f t="shared" si="496"/>
        <v>①合同練習会</v>
      </c>
      <c r="X561" s="6" t="str">
        <f t="shared" si="496"/>
        <v>①トップ招へい</v>
      </c>
    </row>
    <row r="562" spans="1:24">
      <c r="A562" s="1">
        <f t="shared" ref="A562:B562" si="497">A561</f>
        <v>12</v>
      </c>
      <c r="B562" s="1">
        <f t="shared" si="497"/>
        <v>0</v>
      </c>
      <c r="C562" s="348"/>
      <c r="D562" s="351" t="s">
        <v>7</v>
      </c>
      <c r="E562" s="351"/>
      <c r="F562" s="352"/>
      <c r="G562" s="352"/>
      <c r="H562" s="352"/>
      <c r="I562" s="352"/>
      <c r="J562" s="352"/>
      <c r="K562" s="352"/>
      <c r="L562" s="352"/>
      <c r="M562" s="352"/>
      <c r="N562" s="352"/>
      <c r="O562" s="352"/>
      <c r="P562" s="352"/>
      <c r="Q562" s="352"/>
      <c r="R562" s="352"/>
      <c r="S562" s="353"/>
      <c r="U562" s="8" t="str">
        <f t="shared" si="496"/>
        <v/>
      </c>
      <c r="V562" s="8" t="str">
        <f t="shared" si="496"/>
        <v>②強化活動参加</v>
      </c>
      <c r="W562" s="8" t="str">
        <f t="shared" si="496"/>
        <v>②情報交換会等</v>
      </c>
      <c r="X562" s="8" t="str">
        <f t="shared" si="496"/>
        <v/>
      </c>
    </row>
    <row r="563" spans="1:24">
      <c r="A563" s="1">
        <f t="shared" ref="A563:B563" si="498">A562</f>
        <v>12</v>
      </c>
      <c r="B563" s="1">
        <f t="shared" si="498"/>
        <v>0</v>
      </c>
      <c r="C563" s="354" t="s">
        <v>57</v>
      </c>
      <c r="D563" s="291" t="s">
        <v>58</v>
      </c>
      <c r="E563" s="291"/>
      <c r="F563" s="291" t="s">
        <v>61</v>
      </c>
      <c r="G563" s="355"/>
      <c r="H563" s="339" t="s">
        <v>62</v>
      </c>
      <c r="I563" s="296"/>
      <c r="J563" s="356" t="s">
        <v>63</v>
      </c>
      <c r="K563" s="355"/>
      <c r="L563" s="339" t="s">
        <v>64</v>
      </c>
      <c r="M563" s="296"/>
      <c r="N563" s="356" t="s">
        <v>65</v>
      </c>
      <c r="O563" s="355"/>
      <c r="P563" s="339" t="s">
        <v>66</v>
      </c>
      <c r="Q563" s="291"/>
      <c r="R563" s="356" t="s">
        <v>36</v>
      </c>
      <c r="S563" s="295"/>
      <c r="U563" s="8" t="str">
        <f t="shared" si="496"/>
        <v/>
      </c>
      <c r="V563" s="8" t="str">
        <f t="shared" si="496"/>
        <v/>
      </c>
      <c r="W563" s="8" t="str">
        <f t="shared" si="496"/>
        <v/>
      </c>
      <c r="X563" s="8" t="str">
        <f t="shared" si="496"/>
        <v/>
      </c>
    </row>
    <row r="564" spans="1:24">
      <c r="A564" s="1">
        <f t="shared" ref="A564:B564" si="499">A563</f>
        <v>12</v>
      </c>
      <c r="B564" s="1">
        <f t="shared" si="499"/>
        <v>0</v>
      </c>
      <c r="C564" s="348"/>
      <c r="D564" s="346" t="s">
        <v>59</v>
      </c>
      <c r="E564" s="346"/>
      <c r="F564" s="22">
        <f>VLOOKUP("成男ﾊﾟﾜｰｱｯﾌﾟ",指導者!$J$133:$AN$156,$F555+1,)</f>
        <v>0</v>
      </c>
      <c r="G564" s="23" t="s">
        <v>67</v>
      </c>
      <c r="H564" s="24">
        <f>VLOOKUP("成女ﾊﾟﾜｰｱｯﾌﾟ",指導者!$J$133:$AN$156,$F555+1,)</f>
        <v>0</v>
      </c>
      <c r="I564" s="25" t="s">
        <v>67</v>
      </c>
      <c r="J564" s="24">
        <f>VLOOKUP("少男ﾊﾟﾜｰｱｯﾌﾟ",指導者!$J$133:$AN$156,$F555+1,)</f>
        <v>0</v>
      </c>
      <c r="K564" s="23" t="s">
        <v>67</v>
      </c>
      <c r="L564" s="24">
        <f>VLOOKUP("少女ﾊﾟﾜｰｱｯﾌﾟ",指導者!$J$133:$AN$156,$F555+1,)</f>
        <v>0</v>
      </c>
      <c r="M564" s="25" t="s">
        <v>67</v>
      </c>
      <c r="N564" s="24">
        <f>VLOOKUP("Jr男ﾊﾟﾜｰｱｯﾌﾟ",指導者!$J$133:$AN$156,$F555+1,)</f>
        <v>0</v>
      </c>
      <c r="O564" s="23" t="s">
        <v>67</v>
      </c>
      <c r="P564" s="24">
        <f>VLOOKUP("Jr女ﾊﾟﾜｰｱｯﾌﾟ",指導者!$J$133:$AN$156,$F555+1,)</f>
        <v>0</v>
      </c>
      <c r="Q564" s="26" t="s">
        <v>67</v>
      </c>
      <c r="R564" s="23">
        <f>SUM(F564:Q564)</f>
        <v>0</v>
      </c>
      <c r="S564" s="33" t="s">
        <v>67</v>
      </c>
      <c r="U564" s="10" t="str">
        <f t="shared" si="496"/>
        <v/>
      </c>
      <c r="V564" s="10" t="str">
        <f t="shared" si="496"/>
        <v/>
      </c>
      <c r="W564" s="10" t="str">
        <f t="shared" si="496"/>
        <v/>
      </c>
      <c r="X564" s="10" t="str">
        <f t="shared" si="496"/>
        <v/>
      </c>
    </row>
    <row r="565" spans="1:24">
      <c r="A565" s="1">
        <f t="shared" ref="A565:B565" si="500">A564</f>
        <v>12</v>
      </c>
      <c r="B565" s="1">
        <f t="shared" si="500"/>
        <v>0</v>
      </c>
      <c r="C565" s="348"/>
      <c r="D565" s="351" t="s">
        <v>60</v>
      </c>
      <c r="E565" s="351"/>
      <c r="F565" s="27">
        <f>VLOOKUP("成男ﾊﾟﾜｰｱｯﾌﾟ",選手!$J$333:$AN$350,$F555+1,)</f>
        <v>0</v>
      </c>
      <c r="G565" s="28" t="s">
        <v>67</v>
      </c>
      <c r="H565" s="29">
        <f>VLOOKUP("成女ﾊﾟﾜｰｱｯﾌﾟ",選手!$J$333:$AN$350,$F555+1,)</f>
        <v>0</v>
      </c>
      <c r="I565" s="30" t="s">
        <v>67</v>
      </c>
      <c r="J565" s="29">
        <f>VLOOKUP("少男ﾊﾟﾜｰｱｯﾌﾟ",選手!$J$333:$AN$350,$F555+1,)</f>
        <v>0</v>
      </c>
      <c r="K565" s="28" t="s">
        <v>67</v>
      </c>
      <c r="L565" s="29">
        <f>VLOOKUP("少女ﾊﾟﾜｰｱｯﾌﾟ",選手!$J$333:$AN$350,$F555+1,)</f>
        <v>0</v>
      </c>
      <c r="M565" s="30" t="s">
        <v>67</v>
      </c>
      <c r="N565" s="29">
        <f>VLOOKUP("Jr男ﾊﾟﾜｰｱｯﾌﾟ",選手!$J$333:$AN$350,$F555+1,)</f>
        <v>0</v>
      </c>
      <c r="O565" s="28" t="s">
        <v>67</v>
      </c>
      <c r="P565" s="29">
        <f>VLOOKUP("Jr女ﾊﾟﾜｰｱｯﾌﾟ",選手!$J$333:$AN$350,$F555+1,)</f>
        <v>0</v>
      </c>
      <c r="Q565" s="31" t="s">
        <v>67</v>
      </c>
      <c r="R565" s="28">
        <f>SUM(F565:Q565)</f>
        <v>0</v>
      </c>
      <c r="S565" s="34" t="s">
        <v>67</v>
      </c>
    </row>
    <row r="566" spans="1:24">
      <c r="A566" s="1">
        <f t="shared" ref="A566:B566" si="501">A565</f>
        <v>12</v>
      </c>
      <c r="B566" s="1">
        <f t="shared" si="501"/>
        <v>0</v>
      </c>
      <c r="C566" s="366" t="s">
        <v>69</v>
      </c>
      <c r="D566" s="367"/>
      <c r="E566" s="368"/>
      <c r="F566" s="357"/>
      <c r="G566" s="358"/>
      <c r="H566" s="358"/>
      <c r="I566" s="358"/>
      <c r="J566" s="358"/>
      <c r="K566" s="358"/>
      <c r="L566" s="358"/>
      <c r="M566" s="358"/>
      <c r="N566" s="358"/>
      <c r="O566" s="358"/>
      <c r="P566" s="358"/>
      <c r="Q566" s="358"/>
      <c r="R566" s="358"/>
      <c r="S566" s="359"/>
    </row>
    <row r="567" spans="1:24">
      <c r="A567" s="1">
        <f t="shared" ref="A567:B567" si="502">A566</f>
        <v>12</v>
      </c>
      <c r="B567" s="1">
        <f t="shared" si="502"/>
        <v>0</v>
      </c>
      <c r="C567" s="369"/>
      <c r="D567" s="370"/>
      <c r="E567" s="371"/>
      <c r="F567" s="360"/>
      <c r="G567" s="361"/>
      <c r="H567" s="361"/>
      <c r="I567" s="361"/>
      <c r="J567" s="361"/>
      <c r="K567" s="361"/>
      <c r="L567" s="361"/>
      <c r="M567" s="361"/>
      <c r="N567" s="361"/>
      <c r="O567" s="361"/>
      <c r="P567" s="361"/>
      <c r="Q567" s="361"/>
      <c r="R567" s="361"/>
      <c r="S567" s="362"/>
    </row>
    <row r="568" spans="1:24">
      <c r="A568" s="1">
        <f t="shared" ref="A568:B568" si="503">A567</f>
        <v>12</v>
      </c>
      <c r="B568" s="1">
        <f t="shared" si="503"/>
        <v>0</v>
      </c>
      <c r="C568" s="369"/>
      <c r="D568" s="370"/>
      <c r="E568" s="371"/>
      <c r="F568" s="360"/>
      <c r="G568" s="361"/>
      <c r="H568" s="361"/>
      <c r="I568" s="361"/>
      <c r="J568" s="361"/>
      <c r="K568" s="361"/>
      <c r="L568" s="361"/>
      <c r="M568" s="361"/>
      <c r="N568" s="361"/>
      <c r="O568" s="361"/>
      <c r="P568" s="361"/>
      <c r="Q568" s="361"/>
      <c r="R568" s="361"/>
      <c r="S568" s="362"/>
    </row>
    <row r="569" spans="1:24">
      <c r="A569" s="1">
        <f t="shared" ref="A569:B569" si="504">A568</f>
        <v>12</v>
      </c>
      <c r="B569" s="1">
        <f t="shared" si="504"/>
        <v>0</v>
      </c>
      <c r="C569" s="369"/>
      <c r="D569" s="370"/>
      <c r="E569" s="371"/>
      <c r="F569" s="360"/>
      <c r="G569" s="361"/>
      <c r="H569" s="361"/>
      <c r="I569" s="361"/>
      <c r="J569" s="361"/>
      <c r="K569" s="361"/>
      <c r="L569" s="361"/>
      <c r="M569" s="361"/>
      <c r="N569" s="361"/>
      <c r="O569" s="361"/>
      <c r="P569" s="361"/>
      <c r="Q569" s="361"/>
      <c r="R569" s="361"/>
      <c r="S569" s="362"/>
    </row>
    <row r="570" spans="1:24">
      <c r="A570" s="1">
        <f t="shared" ref="A570:B570" si="505">A569</f>
        <v>12</v>
      </c>
      <c r="B570" s="1">
        <f t="shared" si="505"/>
        <v>0</v>
      </c>
      <c r="C570" s="369"/>
      <c r="D570" s="370"/>
      <c r="E570" s="371"/>
      <c r="F570" s="360"/>
      <c r="G570" s="361"/>
      <c r="H570" s="361"/>
      <c r="I570" s="361"/>
      <c r="J570" s="361"/>
      <c r="K570" s="361"/>
      <c r="L570" s="361"/>
      <c r="M570" s="361"/>
      <c r="N570" s="361"/>
      <c r="O570" s="361"/>
      <c r="P570" s="361"/>
      <c r="Q570" s="361"/>
      <c r="R570" s="361"/>
      <c r="S570" s="362"/>
    </row>
    <row r="571" spans="1:24">
      <c r="A571" s="1">
        <f t="shared" ref="A571:B571" si="506">A570</f>
        <v>12</v>
      </c>
      <c r="B571" s="1">
        <f t="shared" si="506"/>
        <v>0</v>
      </c>
      <c r="C571" s="369"/>
      <c r="D571" s="370"/>
      <c r="E571" s="371"/>
      <c r="F571" s="360"/>
      <c r="G571" s="361"/>
      <c r="H571" s="361"/>
      <c r="I571" s="361"/>
      <c r="J571" s="361"/>
      <c r="K571" s="361"/>
      <c r="L571" s="361"/>
      <c r="M571" s="361"/>
      <c r="N571" s="361"/>
      <c r="O571" s="361"/>
      <c r="P571" s="361"/>
      <c r="Q571" s="361"/>
      <c r="R571" s="361"/>
      <c r="S571" s="362"/>
    </row>
    <row r="572" spans="1:24" ht="15" thickBot="1">
      <c r="A572" s="1">
        <f t="shared" ref="A572:B572" si="507">A571</f>
        <v>12</v>
      </c>
      <c r="B572" s="1">
        <f t="shared" si="507"/>
        <v>0</v>
      </c>
      <c r="C572" s="372"/>
      <c r="D572" s="373"/>
      <c r="E572" s="374"/>
      <c r="F572" s="363"/>
      <c r="G572" s="364"/>
      <c r="H572" s="364"/>
      <c r="I572" s="364"/>
      <c r="J572" s="364"/>
      <c r="K572" s="364"/>
      <c r="L572" s="364"/>
      <c r="M572" s="364"/>
      <c r="N572" s="364"/>
      <c r="O572" s="364"/>
      <c r="P572" s="364"/>
      <c r="Q572" s="364"/>
      <c r="R572" s="364"/>
      <c r="S572" s="365"/>
    </row>
    <row r="573" spans="1:24">
      <c r="A573" s="1">
        <f t="shared" ref="A573:B573" si="508">A572</f>
        <v>12</v>
      </c>
      <c r="B573" s="1">
        <f t="shared" si="508"/>
        <v>0</v>
      </c>
    </row>
    <row r="574" spans="1:24" ht="15" thickBot="1">
      <c r="A574" s="1">
        <f t="shared" ref="A574:B574" si="509">A573</f>
        <v>12</v>
      </c>
      <c r="B574" s="1">
        <f t="shared" si="509"/>
        <v>0</v>
      </c>
      <c r="C574" s="337" t="s">
        <v>70</v>
      </c>
      <c r="D574" s="337"/>
      <c r="Q574" s="338" t="s">
        <v>71</v>
      </c>
      <c r="R574" s="338"/>
      <c r="S574" s="338"/>
    </row>
    <row r="575" spans="1:24">
      <c r="A575" s="1">
        <f t="shared" ref="A575:B575" si="510">A574</f>
        <v>12</v>
      </c>
      <c r="B575" s="1">
        <f t="shared" si="510"/>
        <v>0</v>
      </c>
      <c r="C575" s="287" t="s">
        <v>72</v>
      </c>
      <c r="D575" s="290" t="s">
        <v>73</v>
      </c>
      <c r="E575" s="290"/>
      <c r="F575" s="290"/>
      <c r="G575" s="290"/>
      <c r="H575" s="290" t="s">
        <v>79</v>
      </c>
      <c r="I575" s="290"/>
      <c r="J575" s="290" t="s">
        <v>13</v>
      </c>
      <c r="K575" s="290"/>
      <c r="L575" s="290"/>
      <c r="M575" s="290"/>
      <c r="N575" s="290"/>
      <c r="O575" s="290"/>
      <c r="P575" s="290"/>
      <c r="Q575" s="290"/>
      <c r="R575" s="290"/>
      <c r="S575" s="294"/>
    </row>
    <row r="576" spans="1:24">
      <c r="A576" s="1">
        <f t="shared" ref="A576:B576" si="511">A575</f>
        <v>12</v>
      </c>
      <c r="B576" s="1">
        <f t="shared" si="511"/>
        <v>0</v>
      </c>
      <c r="C576" s="288"/>
      <c r="D576" s="346" t="s">
        <v>74</v>
      </c>
      <c r="E576" s="346"/>
      <c r="F576" s="346"/>
      <c r="G576" s="346"/>
      <c r="H576" s="347">
        <f>J601</f>
        <v>0</v>
      </c>
      <c r="I576" s="347"/>
      <c r="J576" s="152"/>
      <c r="K576" s="152"/>
      <c r="L576" s="152"/>
      <c r="M576" s="152"/>
      <c r="N576" s="152"/>
      <c r="O576" s="152"/>
      <c r="P576" s="152"/>
      <c r="Q576" s="152"/>
      <c r="R576" s="152"/>
      <c r="S576" s="305"/>
    </row>
    <row r="577" spans="1:21">
      <c r="A577" s="1">
        <f t="shared" ref="A577:B577" si="512">A576</f>
        <v>12</v>
      </c>
      <c r="B577" s="1">
        <f t="shared" si="512"/>
        <v>0</v>
      </c>
      <c r="C577" s="288"/>
      <c r="D577" s="340" t="s">
        <v>75</v>
      </c>
      <c r="E577" s="340"/>
      <c r="F577" s="340"/>
      <c r="G577" s="340"/>
      <c r="H577" s="330"/>
      <c r="I577" s="330"/>
      <c r="J577" s="335"/>
      <c r="K577" s="335"/>
      <c r="L577" s="335"/>
      <c r="M577" s="335"/>
      <c r="N577" s="335"/>
      <c r="O577" s="335"/>
      <c r="P577" s="335"/>
      <c r="Q577" s="335"/>
      <c r="R577" s="335"/>
      <c r="S577" s="336"/>
    </row>
    <row r="578" spans="1:21">
      <c r="A578" s="1">
        <f t="shared" ref="A578:B578" si="513">A577</f>
        <v>12</v>
      </c>
      <c r="B578" s="1">
        <f t="shared" si="513"/>
        <v>0</v>
      </c>
      <c r="C578" s="288"/>
      <c r="D578" s="340" t="s">
        <v>76</v>
      </c>
      <c r="E578" s="340"/>
      <c r="F578" s="340"/>
      <c r="G578" s="340"/>
      <c r="H578" s="330"/>
      <c r="I578" s="330"/>
      <c r="J578" s="335"/>
      <c r="K578" s="335"/>
      <c r="L578" s="335"/>
      <c r="M578" s="335"/>
      <c r="N578" s="335"/>
      <c r="O578" s="335"/>
      <c r="P578" s="335"/>
      <c r="Q578" s="335"/>
      <c r="R578" s="335"/>
      <c r="S578" s="336"/>
    </row>
    <row r="579" spans="1:21" ht="15" thickBot="1">
      <c r="A579" s="1">
        <f t="shared" ref="A579:B579" si="514">A578</f>
        <v>12</v>
      </c>
      <c r="B579" s="1">
        <f t="shared" si="514"/>
        <v>0</v>
      </c>
      <c r="C579" s="288"/>
      <c r="D579" s="341" t="s">
        <v>77</v>
      </c>
      <c r="E579" s="341"/>
      <c r="F579" s="341"/>
      <c r="G579" s="341"/>
      <c r="H579" s="342">
        <f>H601-SUM(H576:I578)</f>
        <v>0</v>
      </c>
      <c r="I579" s="342"/>
      <c r="J579" s="343"/>
      <c r="K579" s="343"/>
      <c r="L579" s="343"/>
      <c r="M579" s="343"/>
      <c r="N579" s="343"/>
      <c r="O579" s="343"/>
      <c r="P579" s="343"/>
      <c r="Q579" s="343"/>
      <c r="R579" s="343"/>
      <c r="S579" s="344"/>
    </row>
    <row r="580" spans="1:21" ht="15.6" thickTop="1" thickBot="1">
      <c r="A580" s="1">
        <f t="shared" ref="A580:B580" si="515">A579</f>
        <v>12</v>
      </c>
      <c r="B580" s="1">
        <f t="shared" si="515"/>
        <v>0</v>
      </c>
      <c r="C580" s="289"/>
      <c r="D580" s="345" t="s">
        <v>78</v>
      </c>
      <c r="E580" s="345"/>
      <c r="F580" s="345"/>
      <c r="G580" s="345"/>
      <c r="H580" s="281">
        <f>SUM(H576:I579)</f>
        <v>0</v>
      </c>
      <c r="I580" s="281"/>
      <c r="J580" s="285"/>
      <c r="K580" s="285"/>
      <c r="L580" s="285"/>
      <c r="M580" s="285"/>
      <c r="N580" s="285"/>
      <c r="O580" s="285"/>
      <c r="P580" s="285"/>
      <c r="Q580" s="285"/>
      <c r="R580" s="285"/>
      <c r="S580" s="286"/>
    </row>
    <row r="581" spans="1:21">
      <c r="A581" s="1">
        <f t="shared" ref="A581:B581" si="516">A580</f>
        <v>12</v>
      </c>
      <c r="B581" s="1">
        <f t="shared" si="516"/>
        <v>0</v>
      </c>
      <c r="C581" s="287" t="s">
        <v>218</v>
      </c>
      <c r="D581" s="290" t="s">
        <v>73</v>
      </c>
      <c r="E581" s="290"/>
      <c r="F581" s="290" t="s">
        <v>83</v>
      </c>
      <c r="G581" s="290"/>
      <c r="H581" s="290" t="s">
        <v>79</v>
      </c>
      <c r="I581" s="292"/>
      <c r="J581" s="293"/>
      <c r="K581" s="290"/>
      <c r="L581" s="290"/>
      <c r="M581" s="290"/>
      <c r="N581" s="290" t="s">
        <v>82</v>
      </c>
      <c r="O581" s="290"/>
      <c r="P581" s="290"/>
      <c r="Q581" s="290"/>
      <c r="R581" s="290"/>
      <c r="S581" s="294"/>
    </row>
    <row r="582" spans="1:21">
      <c r="A582" s="1">
        <f t="shared" ref="A582:B582" si="517">A581</f>
        <v>12</v>
      </c>
      <c r="B582" s="1">
        <f t="shared" si="517"/>
        <v>0</v>
      </c>
      <c r="C582" s="288"/>
      <c r="D582" s="291"/>
      <c r="E582" s="291"/>
      <c r="F582" s="291"/>
      <c r="G582" s="291"/>
      <c r="H582" s="291"/>
      <c r="I582" s="291"/>
      <c r="J582" s="296" t="s">
        <v>80</v>
      </c>
      <c r="K582" s="297"/>
      <c r="L582" s="297" t="s">
        <v>81</v>
      </c>
      <c r="M582" s="339"/>
      <c r="N582" s="291"/>
      <c r="O582" s="291"/>
      <c r="P582" s="291"/>
      <c r="Q582" s="291"/>
      <c r="R582" s="291"/>
      <c r="S582" s="295"/>
    </row>
    <row r="583" spans="1:21">
      <c r="A583" s="1">
        <f t="shared" ref="A583:B583" si="518">A582</f>
        <v>12</v>
      </c>
      <c r="B583" s="1">
        <f t="shared" si="518"/>
        <v>0</v>
      </c>
      <c r="C583" s="288"/>
      <c r="D583" s="298" t="s">
        <v>88</v>
      </c>
      <c r="E583" s="298"/>
      <c r="F583" s="298" t="s">
        <v>88</v>
      </c>
      <c r="G583" s="298"/>
      <c r="H583" s="323"/>
      <c r="I583" s="323"/>
      <c r="J583" s="324"/>
      <c r="K583" s="325"/>
      <c r="L583" s="326">
        <f>H583-J583</f>
        <v>0</v>
      </c>
      <c r="M583" s="327"/>
      <c r="N583" s="167"/>
      <c r="O583" s="167"/>
      <c r="P583" s="167"/>
      <c r="Q583" s="167"/>
      <c r="R583" s="167"/>
      <c r="S583" s="328"/>
      <c r="T583" s="54" t="e">
        <f>HLOOKUP(F556,リスト!$N$7:$AC$25,2,)</f>
        <v>#N/A</v>
      </c>
      <c r="U583" s="52" t="e">
        <f t="shared" ref="U583:U600" si="519">IF(T583="対象外",IF(J583&gt;0,"補助対象外経費です!!",""),"")</f>
        <v>#N/A</v>
      </c>
    </row>
    <row r="584" spans="1:21">
      <c r="A584" s="1">
        <f t="shared" ref="A584:B584" si="520">A583</f>
        <v>12</v>
      </c>
      <c r="B584" s="1">
        <f t="shared" si="520"/>
        <v>0</v>
      </c>
      <c r="C584" s="288"/>
      <c r="D584" s="298" t="s">
        <v>99</v>
      </c>
      <c r="E584" s="298"/>
      <c r="F584" s="299" t="s">
        <v>84</v>
      </c>
      <c r="G584" s="299"/>
      <c r="H584" s="300"/>
      <c r="I584" s="300"/>
      <c r="J584" s="301"/>
      <c r="K584" s="302"/>
      <c r="L584" s="303">
        <f t="shared" ref="L584:L600" si="521">H584-J584</f>
        <v>0</v>
      </c>
      <c r="M584" s="304"/>
      <c r="N584" s="152"/>
      <c r="O584" s="152"/>
      <c r="P584" s="152"/>
      <c r="Q584" s="152"/>
      <c r="R584" s="152"/>
      <c r="S584" s="305"/>
      <c r="T584" s="54" t="e">
        <f>HLOOKUP(F556,リスト!$N$7:$AC$25,3,)</f>
        <v>#N/A</v>
      </c>
      <c r="U584" s="52" t="e">
        <f t="shared" si="519"/>
        <v>#N/A</v>
      </c>
    </row>
    <row r="585" spans="1:21">
      <c r="A585" s="1">
        <f t="shared" ref="A585:B585" si="522">A584</f>
        <v>12</v>
      </c>
      <c r="B585" s="1">
        <f t="shared" si="522"/>
        <v>0</v>
      </c>
      <c r="C585" s="288"/>
      <c r="D585" s="298"/>
      <c r="E585" s="298"/>
      <c r="F585" s="329" t="s">
        <v>85</v>
      </c>
      <c r="G585" s="329"/>
      <c r="H585" s="330"/>
      <c r="I585" s="330"/>
      <c r="J585" s="331"/>
      <c r="K585" s="332"/>
      <c r="L585" s="333">
        <f t="shared" si="521"/>
        <v>0</v>
      </c>
      <c r="M585" s="334"/>
      <c r="N585" s="335"/>
      <c r="O585" s="335"/>
      <c r="P585" s="335"/>
      <c r="Q585" s="335"/>
      <c r="R585" s="335"/>
      <c r="S585" s="336"/>
      <c r="T585" s="54" t="e">
        <f>HLOOKUP(F556,リスト!$N$7:$AC$25,4,)</f>
        <v>#N/A</v>
      </c>
      <c r="U585" s="52" t="e">
        <f t="shared" si="519"/>
        <v>#N/A</v>
      </c>
    </row>
    <row r="586" spans="1:21">
      <c r="A586" s="1">
        <f t="shared" ref="A586:B586" si="523">A585</f>
        <v>12</v>
      </c>
      <c r="B586" s="1">
        <f t="shared" si="523"/>
        <v>0</v>
      </c>
      <c r="C586" s="288"/>
      <c r="D586" s="298"/>
      <c r="E586" s="298"/>
      <c r="F586" s="306" t="s">
        <v>86</v>
      </c>
      <c r="G586" s="306"/>
      <c r="H586" s="307"/>
      <c r="I586" s="307"/>
      <c r="J586" s="308"/>
      <c r="K586" s="309"/>
      <c r="L586" s="310">
        <f t="shared" si="521"/>
        <v>0</v>
      </c>
      <c r="M586" s="311"/>
      <c r="N586" s="153"/>
      <c r="O586" s="153"/>
      <c r="P586" s="153"/>
      <c r="Q586" s="153"/>
      <c r="R586" s="153"/>
      <c r="S586" s="312"/>
      <c r="T586" s="54" t="e">
        <f>HLOOKUP(F556,リスト!$N$7:$AC$25,5,)</f>
        <v>#N/A</v>
      </c>
      <c r="U586" s="52" t="e">
        <f t="shared" si="519"/>
        <v>#N/A</v>
      </c>
    </row>
    <row r="587" spans="1:21">
      <c r="A587" s="1">
        <f t="shared" ref="A587:B587" si="524">A586</f>
        <v>12</v>
      </c>
      <c r="B587" s="1">
        <f t="shared" si="524"/>
        <v>0</v>
      </c>
      <c r="C587" s="288"/>
      <c r="D587" s="298" t="s">
        <v>100</v>
      </c>
      <c r="E587" s="298"/>
      <c r="F587" s="299" t="s">
        <v>87</v>
      </c>
      <c r="G587" s="299"/>
      <c r="H587" s="300"/>
      <c r="I587" s="300"/>
      <c r="J587" s="301"/>
      <c r="K587" s="302"/>
      <c r="L587" s="303">
        <f t="shared" si="521"/>
        <v>0</v>
      </c>
      <c r="M587" s="304"/>
      <c r="N587" s="152"/>
      <c r="O587" s="152"/>
      <c r="P587" s="152"/>
      <c r="Q587" s="152"/>
      <c r="R587" s="152"/>
      <c r="S587" s="305"/>
      <c r="T587" s="54" t="e">
        <f>HLOOKUP(F556,リスト!$N$7:$AC$25,6,)</f>
        <v>#N/A</v>
      </c>
      <c r="U587" s="52" t="e">
        <f t="shared" si="519"/>
        <v>#N/A</v>
      </c>
    </row>
    <row r="588" spans="1:21">
      <c r="A588" s="1">
        <f t="shared" ref="A588:B588" si="525">A587</f>
        <v>12</v>
      </c>
      <c r="B588" s="1">
        <f t="shared" si="525"/>
        <v>0</v>
      </c>
      <c r="C588" s="288"/>
      <c r="D588" s="298"/>
      <c r="E588" s="298"/>
      <c r="F588" s="329" t="s">
        <v>89</v>
      </c>
      <c r="G588" s="329"/>
      <c r="H588" s="330"/>
      <c r="I588" s="330"/>
      <c r="J588" s="331"/>
      <c r="K588" s="332"/>
      <c r="L588" s="333">
        <f t="shared" si="521"/>
        <v>0</v>
      </c>
      <c r="M588" s="334"/>
      <c r="N588" s="335"/>
      <c r="O588" s="335"/>
      <c r="P588" s="335"/>
      <c r="Q588" s="335"/>
      <c r="R588" s="335"/>
      <c r="S588" s="336"/>
      <c r="T588" s="54" t="e">
        <f>HLOOKUP(F556,リスト!$N$7:$AC$25,7,)</f>
        <v>#N/A</v>
      </c>
      <c r="U588" s="52" t="e">
        <f t="shared" si="519"/>
        <v>#N/A</v>
      </c>
    </row>
    <row r="589" spans="1:21">
      <c r="A589" s="1">
        <f t="shared" ref="A589:B589" si="526">A588</f>
        <v>12</v>
      </c>
      <c r="B589" s="1">
        <f t="shared" si="526"/>
        <v>0</v>
      </c>
      <c r="C589" s="288"/>
      <c r="D589" s="298"/>
      <c r="E589" s="298"/>
      <c r="F589" s="329" t="s">
        <v>214</v>
      </c>
      <c r="G589" s="329"/>
      <c r="H589" s="330"/>
      <c r="I589" s="330"/>
      <c r="J589" s="331"/>
      <c r="K589" s="332"/>
      <c r="L589" s="333">
        <f t="shared" si="521"/>
        <v>0</v>
      </c>
      <c r="M589" s="334"/>
      <c r="N589" s="335"/>
      <c r="O589" s="335"/>
      <c r="P589" s="335"/>
      <c r="Q589" s="335"/>
      <c r="R589" s="335"/>
      <c r="S589" s="336"/>
      <c r="T589" s="54" t="e">
        <f>HLOOKUP(F556,リスト!$N$7:$AC$25,8,)</f>
        <v>#N/A</v>
      </c>
      <c r="U589" s="52" t="e">
        <f t="shared" si="519"/>
        <v>#N/A</v>
      </c>
    </row>
    <row r="590" spans="1:21">
      <c r="A590" s="1">
        <f t="shared" ref="A590:B590" si="527">A589</f>
        <v>12</v>
      </c>
      <c r="B590" s="1">
        <f t="shared" si="527"/>
        <v>0</v>
      </c>
      <c r="C590" s="288"/>
      <c r="D590" s="298"/>
      <c r="E590" s="298"/>
      <c r="F590" s="306" t="s">
        <v>90</v>
      </c>
      <c r="G590" s="306"/>
      <c r="H590" s="307"/>
      <c r="I590" s="307"/>
      <c r="J590" s="308"/>
      <c r="K590" s="309"/>
      <c r="L590" s="310">
        <f t="shared" si="521"/>
        <v>0</v>
      </c>
      <c r="M590" s="311"/>
      <c r="N590" s="153"/>
      <c r="O590" s="153"/>
      <c r="P590" s="153"/>
      <c r="Q590" s="153"/>
      <c r="R590" s="153"/>
      <c r="S590" s="312"/>
      <c r="T590" s="54" t="e">
        <f>HLOOKUP(F556,リスト!$N$7:$AC$25,9,)</f>
        <v>#N/A</v>
      </c>
      <c r="U590" s="52" t="e">
        <f t="shared" si="519"/>
        <v>#N/A</v>
      </c>
    </row>
    <row r="591" spans="1:21">
      <c r="A591" s="1">
        <f t="shared" ref="A591:B591" si="528">A590</f>
        <v>12</v>
      </c>
      <c r="B591" s="1">
        <f t="shared" si="528"/>
        <v>0</v>
      </c>
      <c r="C591" s="288"/>
      <c r="D591" s="298" t="s">
        <v>101</v>
      </c>
      <c r="E591" s="298"/>
      <c r="F591" s="299" t="s">
        <v>91</v>
      </c>
      <c r="G591" s="299"/>
      <c r="H591" s="300"/>
      <c r="I591" s="300"/>
      <c r="J591" s="301"/>
      <c r="K591" s="302"/>
      <c r="L591" s="303">
        <f t="shared" si="521"/>
        <v>0</v>
      </c>
      <c r="M591" s="304"/>
      <c r="N591" s="152"/>
      <c r="O591" s="152"/>
      <c r="P591" s="152"/>
      <c r="Q591" s="152"/>
      <c r="R591" s="152"/>
      <c r="S591" s="305"/>
      <c r="T591" s="54" t="e">
        <f>HLOOKUP(F556,リスト!$N$7:$AC$25,10,)</f>
        <v>#N/A</v>
      </c>
      <c r="U591" s="52" t="e">
        <f t="shared" si="519"/>
        <v>#N/A</v>
      </c>
    </row>
    <row r="592" spans="1:21">
      <c r="A592" s="1">
        <f t="shared" ref="A592:B592" si="529">A591</f>
        <v>12</v>
      </c>
      <c r="B592" s="1">
        <f t="shared" si="529"/>
        <v>0</v>
      </c>
      <c r="C592" s="288"/>
      <c r="D592" s="298"/>
      <c r="E592" s="298"/>
      <c r="F592" s="329" t="s">
        <v>92</v>
      </c>
      <c r="G592" s="329"/>
      <c r="H592" s="330"/>
      <c r="I592" s="330"/>
      <c r="J592" s="331"/>
      <c r="K592" s="332"/>
      <c r="L592" s="333">
        <f t="shared" si="521"/>
        <v>0</v>
      </c>
      <c r="M592" s="334"/>
      <c r="N592" s="335"/>
      <c r="O592" s="335"/>
      <c r="P592" s="335"/>
      <c r="Q592" s="335"/>
      <c r="R592" s="335"/>
      <c r="S592" s="336"/>
      <c r="T592" s="54" t="e">
        <f>HLOOKUP(F556,リスト!$N$7:$AC$25,11,)</f>
        <v>#N/A</v>
      </c>
      <c r="U592" s="52" t="e">
        <f t="shared" si="519"/>
        <v>#N/A</v>
      </c>
    </row>
    <row r="593" spans="1:22">
      <c r="A593" s="1">
        <f t="shared" ref="A593:B593" si="530">A592</f>
        <v>12</v>
      </c>
      <c r="B593" s="1">
        <f t="shared" si="530"/>
        <v>0</v>
      </c>
      <c r="C593" s="288"/>
      <c r="D593" s="298"/>
      <c r="E593" s="298"/>
      <c r="F593" s="306" t="s">
        <v>93</v>
      </c>
      <c r="G593" s="306"/>
      <c r="H593" s="307"/>
      <c r="I593" s="307"/>
      <c r="J593" s="308"/>
      <c r="K593" s="309"/>
      <c r="L593" s="310">
        <f t="shared" si="521"/>
        <v>0</v>
      </c>
      <c r="M593" s="311"/>
      <c r="N593" s="153"/>
      <c r="O593" s="153"/>
      <c r="P593" s="153"/>
      <c r="Q593" s="153"/>
      <c r="R593" s="153"/>
      <c r="S593" s="312"/>
      <c r="T593" s="54" t="e">
        <f>HLOOKUP(F556,リスト!$N$7:$AC$25,12,)</f>
        <v>#N/A</v>
      </c>
      <c r="U593" s="52" t="e">
        <f t="shared" si="519"/>
        <v>#N/A</v>
      </c>
    </row>
    <row r="594" spans="1:22">
      <c r="A594" s="1">
        <f t="shared" ref="A594:B594" si="531">A593</f>
        <v>12</v>
      </c>
      <c r="B594" s="1">
        <f t="shared" si="531"/>
        <v>0</v>
      </c>
      <c r="C594" s="288"/>
      <c r="D594" s="298" t="s">
        <v>102</v>
      </c>
      <c r="E594" s="298"/>
      <c r="F594" s="298" t="s">
        <v>102</v>
      </c>
      <c r="G594" s="298"/>
      <c r="H594" s="323"/>
      <c r="I594" s="323"/>
      <c r="J594" s="324"/>
      <c r="K594" s="325"/>
      <c r="L594" s="326">
        <f t="shared" si="521"/>
        <v>0</v>
      </c>
      <c r="M594" s="327"/>
      <c r="N594" s="167"/>
      <c r="O594" s="167"/>
      <c r="P594" s="167"/>
      <c r="Q594" s="167"/>
      <c r="R594" s="167"/>
      <c r="S594" s="328"/>
      <c r="T594" s="54" t="e">
        <f>HLOOKUP(F556,リスト!$N$7:$AC$25,13,)</f>
        <v>#N/A</v>
      </c>
      <c r="U594" s="52" t="e">
        <f t="shared" si="519"/>
        <v>#N/A</v>
      </c>
    </row>
    <row r="595" spans="1:22">
      <c r="A595" s="1">
        <f t="shared" ref="A595:B595" si="532">A594</f>
        <v>12</v>
      </c>
      <c r="B595" s="1">
        <f t="shared" si="532"/>
        <v>0</v>
      </c>
      <c r="C595" s="288"/>
      <c r="D595" s="321" t="s">
        <v>105</v>
      </c>
      <c r="E595" s="298"/>
      <c r="F595" s="299" t="s">
        <v>94</v>
      </c>
      <c r="G595" s="299"/>
      <c r="H595" s="300"/>
      <c r="I595" s="300"/>
      <c r="J595" s="301"/>
      <c r="K595" s="302"/>
      <c r="L595" s="303">
        <f t="shared" si="521"/>
        <v>0</v>
      </c>
      <c r="M595" s="304"/>
      <c r="N595" s="152"/>
      <c r="O595" s="152"/>
      <c r="P595" s="152"/>
      <c r="Q595" s="152"/>
      <c r="R595" s="152"/>
      <c r="S595" s="305"/>
      <c r="T595" s="54" t="e">
        <f>HLOOKUP(F556,リスト!$N$7:$AC$25,14,)</f>
        <v>#N/A</v>
      </c>
      <c r="U595" s="52" t="e">
        <f t="shared" si="519"/>
        <v>#N/A</v>
      </c>
    </row>
    <row r="596" spans="1:22">
      <c r="A596" s="1">
        <f t="shared" ref="A596:B596" si="533">A595</f>
        <v>12</v>
      </c>
      <c r="B596" s="1">
        <f t="shared" si="533"/>
        <v>0</v>
      </c>
      <c r="C596" s="288"/>
      <c r="D596" s="298"/>
      <c r="E596" s="298"/>
      <c r="F596" s="306" t="s">
        <v>95</v>
      </c>
      <c r="G596" s="306"/>
      <c r="H596" s="307"/>
      <c r="I596" s="307"/>
      <c r="J596" s="308"/>
      <c r="K596" s="309"/>
      <c r="L596" s="310">
        <f t="shared" si="521"/>
        <v>0</v>
      </c>
      <c r="M596" s="311"/>
      <c r="N596" s="153"/>
      <c r="O596" s="153"/>
      <c r="P596" s="153"/>
      <c r="Q596" s="153"/>
      <c r="R596" s="153"/>
      <c r="S596" s="312"/>
      <c r="T596" s="54" t="e">
        <f>HLOOKUP(F556,リスト!$N$7:$AC$25,15,)</f>
        <v>#N/A</v>
      </c>
      <c r="U596" s="52" t="e">
        <f t="shared" si="519"/>
        <v>#N/A</v>
      </c>
    </row>
    <row r="597" spans="1:22">
      <c r="A597" s="1">
        <f t="shared" ref="A597:B597" si="534">A596</f>
        <v>12</v>
      </c>
      <c r="B597" s="1">
        <f t="shared" si="534"/>
        <v>0</v>
      </c>
      <c r="C597" s="288"/>
      <c r="D597" s="322" t="s">
        <v>103</v>
      </c>
      <c r="E597" s="322"/>
      <c r="F597" s="298" t="s">
        <v>96</v>
      </c>
      <c r="G597" s="298"/>
      <c r="H597" s="323"/>
      <c r="I597" s="323"/>
      <c r="J597" s="324"/>
      <c r="K597" s="325"/>
      <c r="L597" s="326">
        <f t="shared" si="521"/>
        <v>0</v>
      </c>
      <c r="M597" s="327"/>
      <c r="N597" s="167"/>
      <c r="O597" s="167"/>
      <c r="P597" s="167"/>
      <c r="Q597" s="167"/>
      <c r="R597" s="167"/>
      <c r="S597" s="328"/>
      <c r="T597" s="54" t="e">
        <f>HLOOKUP(F556,リスト!$N$7:$AC$25,16,)</f>
        <v>#N/A</v>
      </c>
      <c r="U597" s="52" t="e">
        <f t="shared" si="519"/>
        <v>#N/A</v>
      </c>
    </row>
    <row r="598" spans="1:22" ht="14.4" customHeight="1">
      <c r="A598" s="1">
        <f t="shared" ref="A598:B598" si="535">A597</f>
        <v>12</v>
      </c>
      <c r="B598" s="1">
        <f t="shared" si="535"/>
        <v>0</v>
      </c>
      <c r="C598" s="288"/>
      <c r="D598" s="298" t="s">
        <v>104</v>
      </c>
      <c r="E598" s="298"/>
      <c r="F598" s="299" t="s">
        <v>97</v>
      </c>
      <c r="G598" s="299"/>
      <c r="H598" s="300"/>
      <c r="I598" s="300"/>
      <c r="J598" s="301"/>
      <c r="K598" s="302"/>
      <c r="L598" s="303">
        <f t="shared" si="521"/>
        <v>0</v>
      </c>
      <c r="M598" s="304"/>
      <c r="N598" s="152"/>
      <c r="O598" s="152"/>
      <c r="P598" s="152"/>
      <c r="Q598" s="152"/>
      <c r="R598" s="152"/>
      <c r="S598" s="305"/>
      <c r="T598" s="54" t="e">
        <f>HLOOKUP(F556,リスト!$N$7:$AC$25,17,)</f>
        <v>#N/A</v>
      </c>
      <c r="U598" s="52" t="e">
        <f t="shared" si="519"/>
        <v>#N/A</v>
      </c>
    </row>
    <row r="599" spans="1:22">
      <c r="A599" s="1">
        <f t="shared" ref="A599:B599" si="536">A598</f>
        <v>12</v>
      </c>
      <c r="B599" s="1">
        <f t="shared" si="536"/>
        <v>0</v>
      </c>
      <c r="C599" s="288"/>
      <c r="D599" s="298"/>
      <c r="E599" s="298"/>
      <c r="F599" s="306" t="s">
        <v>98</v>
      </c>
      <c r="G599" s="306"/>
      <c r="H599" s="307"/>
      <c r="I599" s="307"/>
      <c r="J599" s="308"/>
      <c r="K599" s="309"/>
      <c r="L599" s="310">
        <f t="shared" si="521"/>
        <v>0</v>
      </c>
      <c r="M599" s="311"/>
      <c r="N599" s="153"/>
      <c r="O599" s="153"/>
      <c r="P599" s="153"/>
      <c r="Q599" s="153"/>
      <c r="R599" s="153"/>
      <c r="S599" s="312"/>
      <c r="T599" s="54" t="e">
        <f>HLOOKUP(F556,リスト!$N$7:$AC$25,18,)</f>
        <v>#N/A</v>
      </c>
      <c r="U599" s="52" t="e">
        <f t="shared" si="519"/>
        <v>#N/A</v>
      </c>
    </row>
    <row r="600" spans="1:22" ht="15" thickBot="1">
      <c r="A600" s="1">
        <f t="shared" ref="A600:B600" si="537">A599</f>
        <v>12</v>
      </c>
      <c r="B600" s="1">
        <f t="shared" si="537"/>
        <v>0</v>
      </c>
      <c r="C600" s="288"/>
      <c r="D600" s="313" t="s">
        <v>77</v>
      </c>
      <c r="E600" s="313"/>
      <c r="F600" s="313" t="s">
        <v>77</v>
      </c>
      <c r="G600" s="313"/>
      <c r="H600" s="314"/>
      <c r="I600" s="314"/>
      <c r="J600" s="315"/>
      <c r="K600" s="316"/>
      <c r="L600" s="317">
        <f t="shared" si="521"/>
        <v>0</v>
      </c>
      <c r="M600" s="318"/>
      <c r="N600" s="319"/>
      <c r="O600" s="319"/>
      <c r="P600" s="319"/>
      <c r="Q600" s="319"/>
      <c r="R600" s="319"/>
      <c r="S600" s="320"/>
      <c r="T600" s="54" t="e">
        <f>HLOOKUP(F556,リスト!$N$7:$AC$25,19,)</f>
        <v>#N/A</v>
      </c>
      <c r="U600" s="52" t="e">
        <f t="shared" si="519"/>
        <v>#N/A</v>
      </c>
    </row>
    <row r="601" spans="1:22" ht="15.6" thickTop="1" thickBot="1">
      <c r="A601" s="1">
        <f t="shared" ref="A601:B601" si="538">A600</f>
        <v>12</v>
      </c>
      <c r="B601" s="1">
        <f t="shared" si="538"/>
        <v>0</v>
      </c>
      <c r="C601" s="289"/>
      <c r="D601" s="278" t="s">
        <v>78</v>
      </c>
      <c r="E601" s="279"/>
      <c r="F601" s="279"/>
      <c r="G601" s="280"/>
      <c r="H601" s="281">
        <f>SUM(H583:I600)</f>
        <v>0</v>
      </c>
      <c r="I601" s="281"/>
      <c r="J601" s="282">
        <f t="shared" ref="J601" si="539">SUM(J583:K600)</f>
        <v>0</v>
      </c>
      <c r="K601" s="283"/>
      <c r="L601" s="283">
        <f t="shared" ref="L601" si="540">SUM(L583:M600)</f>
        <v>0</v>
      </c>
      <c r="M601" s="284"/>
      <c r="N601" s="285"/>
      <c r="O601" s="285"/>
      <c r="P601" s="285"/>
      <c r="Q601" s="285"/>
      <c r="R601" s="285"/>
      <c r="S601" s="286"/>
      <c r="T601" s="54"/>
    </row>
    <row r="602" spans="1:22">
      <c r="A602" s="1">
        <f>F605</f>
        <v>13</v>
      </c>
      <c r="B602" s="1">
        <f>IF(H626&gt;0,1,0)</f>
        <v>0</v>
      </c>
      <c r="C602" s="198" t="s">
        <v>47</v>
      </c>
      <c r="D602" s="198"/>
      <c r="E602" s="198"/>
      <c r="U602" s="11" t="s">
        <v>49</v>
      </c>
      <c r="V602" s="11" t="s">
        <v>199</v>
      </c>
    </row>
    <row r="603" spans="1:22">
      <c r="A603" s="1">
        <f>A602</f>
        <v>13</v>
      </c>
      <c r="B603" s="1">
        <f>B602</f>
        <v>0</v>
      </c>
      <c r="C603" s="192" t="str">
        <f>"チームやまぐちパワーアップ事業　"&amp;基本!$G$24</f>
        <v>チームやまぐちパワーアップ事業　事業計画書</v>
      </c>
      <c r="D603" s="192"/>
      <c r="E603" s="192"/>
      <c r="F603" s="192"/>
      <c r="G603" s="192"/>
      <c r="H603" s="192"/>
      <c r="I603" s="192"/>
      <c r="J603" s="192"/>
      <c r="K603" s="192"/>
      <c r="L603" s="192"/>
      <c r="M603" s="192"/>
      <c r="N603" s="192"/>
      <c r="O603" s="192"/>
      <c r="P603" s="192"/>
      <c r="Q603" s="192"/>
      <c r="R603" s="192"/>
      <c r="S603" s="192"/>
      <c r="U603" s="16" t="str">
        <f t="shared" ref="U603:V606" si="541">IF(U553="","",U553)</f>
        <v>有望競技種別強化事業</v>
      </c>
      <c r="V603" s="16" t="str">
        <f t="shared" si="541"/>
        <v>有望競技</v>
      </c>
    </row>
    <row r="604" spans="1:22" ht="15" thickBot="1">
      <c r="A604" s="1">
        <f t="shared" ref="A604:B604" si="542">A603</f>
        <v>13</v>
      </c>
      <c r="B604" s="1">
        <f t="shared" si="542"/>
        <v>0</v>
      </c>
      <c r="C604" s="337" t="s">
        <v>48</v>
      </c>
      <c r="D604" s="337"/>
      <c r="U604" s="32" t="str">
        <f t="shared" si="541"/>
        <v>ふるさと選手確保・活用事業</v>
      </c>
      <c r="V604" s="32" t="str">
        <f t="shared" si="541"/>
        <v>ふるさと</v>
      </c>
    </row>
    <row r="605" spans="1:22" ht="15" thickBot="1">
      <c r="A605" s="1">
        <f t="shared" ref="A605:B605" si="543">A604</f>
        <v>13</v>
      </c>
      <c r="B605" s="1">
        <f t="shared" si="543"/>
        <v>0</v>
      </c>
      <c r="C605" s="375" t="s">
        <v>50</v>
      </c>
      <c r="D605" s="376"/>
      <c r="E605" s="376"/>
      <c r="F605" s="377">
        <f>F555+1</f>
        <v>13</v>
      </c>
      <c r="G605" s="378"/>
      <c r="U605" s="32" t="str">
        <f t="shared" si="541"/>
        <v>中高成連携合同強化練習会事業</v>
      </c>
      <c r="V605" s="32" t="str">
        <f t="shared" si="541"/>
        <v>中高成連携</v>
      </c>
    </row>
    <row r="606" spans="1:22">
      <c r="A606" s="1">
        <f t="shared" ref="A606:B606" si="544">A605</f>
        <v>13</v>
      </c>
      <c r="B606" s="1">
        <f t="shared" si="544"/>
        <v>0</v>
      </c>
      <c r="C606" s="379" t="s">
        <v>49</v>
      </c>
      <c r="D606" s="290"/>
      <c r="E606" s="290"/>
      <c r="F606" s="380"/>
      <c r="G606" s="380"/>
      <c r="H606" s="380"/>
      <c r="I606" s="380"/>
      <c r="J606" s="380"/>
      <c r="K606" s="380"/>
      <c r="L606" s="380"/>
      <c r="M606" s="290" t="s">
        <v>53</v>
      </c>
      <c r="N606" s="290"/>
      <c r="O606" s="290"/>
      <c r="P606" s="380"/>
      <c r="Q606" s="380"/>
      <c r="R606" s="380"/>
      <c r="S606" s="381"/>
      <c r="T606" s="81" t="str">
        <f>IF(F606="","",VLOOKUP(F606,U603:V606,2,))</f>
        <v/>
      </c>
      <c r="U606" s="18" t="str">
        <f t="shared" si="541"/>
        <v>チームやまぐちチャレンジ強化事業</v>
      </c>
      <c r="V606" s="18" t="str">
        <f t="shared" si="541"/>
        <v>チャレンジ</v>
      </c>
    </row>
    <row r="607" spans="1:22">
      <c r="A607" s="1">
        <f t="shared" ref="A607:B607" si="545">A606</f>
        <v>13</v>
      </c>
      <c r="B607" s="1">
        <f t="shared" si="545"/>
        <v>0</v>
      </c>
      <c r="C607" s="389" t="s">
        <v>179</v>
      </c>
      <c r="D607" s="390"/>
      <c r="E607" s="356"/>
      <c r="F607" s="386"/>
      <c r="G607" s="387"/>
      <c r="H607" s="387"/>
      <c r="I607" s="387"/>
      <c r="J607" s="387"/>
      <c r="K607" s="387"/>
      <c r="L607" s="387"/>
      <c r="M607" s="387"/>
      <c r="N607" s="387"/>
      <c r="O607" s="387"/>
      <c r="P607" s="387"/>
      <c r="Q607" s="387"/>
      <c r="R607" s="387"/>
      <c r="S607" s="388"/>
      <c r="U607" s="55"/>
    </row>
    <row r="608" spans="1:22">
      <c r="A608" s="1">
        <f t="shared" ref="A608:B608" si="546">A607</f>
        <v>13</v>
      </c>
      <c r="B608" s="1">
        <f t="shared" si="546"/>
        <v>0</v>
      </c>
      <c r="C608" s="348" t="s">
        <v>51</v>
      </c>
      <c r="D608" s="291"/>
      <c r="E608" s="291"/>
      <c r="F608" s="382"/>
      <c r="G608" s="383"/>
      <c r="H608" s="383"/>
      <c r="I608" s="20" t="str">
        <f>IF(F608="","～",IF(J608="","","～"))</f>
        <v>～</v>
      </c>
      <c r="J608" s="383"/>
      <c r="K608" s="383"/>
      <c r="L608" s="383"/>
      <c r="M608" s="21" t="s">
        <v>52</v>
      </c>
      <c r="N608" s="384" t="str">
        <f>IF(T608=1,IF(F608="","",IF(J608="","",IF(F608=J608,"日帰り",(J608-F608)&amp;"泊"&amp;(J608-F608+1)&amp;"日"))),"")</f>
        <v/>
      </c>
      <c r="O608" s="384"/>
      <c r="P608" s="384"/>
      <c r="Q608" s="13" t="s">
        <v>68</v>
      </c>
      <c r="R608" s="258"/>
      <c r="S608" s="385"/>
      <c r="T608" s="53">
        <v>1</v>
      </c>
    </row>
    <row r="609" spans="1:24">
      <c r="A609" s="1">
        <f t="shared" ref="A609:B609" si="547">A608</f>
        <v>13</v>
      </c>
      <c r="B609" s="1">
        <f t="shared" si="547"/>
        <v>0</v>
      </c>
      <c r="C609" s="348" t="s">
        <v>54</v>
      </c>
      <c r="D609" s="346" t="s">
        <v>55</v>
      </c>
      <c r="E609" s="346"/>
      <c r="F609" s="349"/>
      <c r="G609" s="349"/>
      <c r="H609" s="349"/>
      <c r="I609" s="349"/>
      <c r="J609" s="349"/>
      <c r="K609" s="349"/>
      <c r="L609" s="349"/>
      <c r="M609" s="349"/>
      <c r="N609" s="349"/>
      <c r="O609" s="349"/>
      <c r="P609" s="349"/>
      <c r="Q609" s="349"/>
      <c r="R609" s="349"/>
      <c r="S609" s="350"/>
      <c r="U609" s="156" t="s">
        <v>53</v>
      </c>
      <c r="V609" s="156"/>
      <c r="W609" s="156"/>
      <c r="X609" s="156"/>
    </row>
    <row r="610" spans="1:24">
      <c r="A610" s="1">
        <f t="shared" ref="A610:B610" si="548">A609</f>
        <v>13</v>
      </c>
      <c r="B610" s="1">
        <f t="shared" si="548"/>
        <v>0</v>
      </c>
      <c r="C610" s="348"/>
      <c r="D610" s="351" t="s">
        <v>7</v>
      </c>
      <c r="E610" s="351"/>
      <c r="F610" s="352"/>
      <c r="G610" s="352"/>
      <c r="H610" s="352"/>
      <c r="I610" s="352"/>
      <c r="J610" s="352"/>
      <c r="K610" s="352"/>
      <c r="L610" s="352"/>
      <c r="M610" s="352"/>
      <c r="N610" s="352"/>
      <c r="O610" s="352"/>
      <c r="P610" s="352"/>
      <c r="Q610" s="352"/>
      <c r="R610" s="352"/>
      <c r="S610" s="353"/>
      <c r="U610" s="78" t="str">
        <f>U603</f>
        <v>有望競技種別強化事業</v>
      </c>
      <c r="V610" s="78" t="str">
        <f>U604</f>
        <v>ふるさと選手確保・活用事業</v>
      </c>
      <c r="W610" s="78" t="str">
        <f>U605</f>
        <v>中高成連携合同強化練習会事業</v>
      </c>
      <c r="X610" s="78" t="str">
        <f>U606</f>
        <v>チームやまぐちチャレンジ強化事業</v>
      </c>
    </row>
    <row r="611" spans="1:24">
      <c r="A611" s="1">
        <f t="shared" ref="A611:B611" si="549">A610</f>
        <v>13</v>
      </c>
      <c r="B611" s="1">
        <f t="shared" si="549"/>
        <v>0</v>
      </c>
      <c r="C611" s="348" t="s">
        <v>56</v>
      </c>
      <c r="D611" s="346" t="s">
        <v>55</v>
      </c>
      <c r="E611" s="346"/>
      <c r="F611" s="349"/>
      <c r="G611" s="349"/>
      <c r="H611" s="349"/>
      <c r="I611" s="349"/>
      <c r="J611" s="349"/>
      <c r="K611" s="349"/>
      <c r="L611" s="349"/>
      <c r="M611" s="349"/>
      <c r="N611" s="349"/>
      <c r="O611" s="349"/>
      <c r="P611" s="349"/>
      <c r="Q611" s="349"/>
      <c r="R611" s="349"/>
      <c r="S611" s="350"/>
      <c r="U611" s="6" t="str">
        <f t="shared" ref="U611:X614" si="550">IF(U561="","",U561)</f>
        <v>①強化活動</v>
      </c>
      <c r="V611" s="6" t="str">
        <f t="shared" si="550"/>
        <v>①交渉</v>
      </c>
      <c r="W611" s="6" t="str">
        <f t="shared" si="550"/>
        <v>①合同練習会</v>
      </c>
      <c r="X611" s="6" t="str">
        <f t="shared" si="550"/>
        <v>①トップ招へい</v>
      </c>
    </row>
    <row r="612" spans="1:24">
      <c r="A612" s="1">
        <f t="shared" ref="A612:B612" si="551">A611</f>
        <v>13</v>
      </c>
      <c r="B612" s="1">
        <f t="shared" si="551"/>
        <v>0</v>
      </c>
      <c r="C612" s="348"/>
      <c r="D612" s="351" t="s">
        <v>7</v>
      </c>
      <c r="E612" s="351"/>
      <c r="F612" s="352"/>
      <c r="G612" s="352"/>
      <c r="H612" s="352"/>
      <c r="I612" s="352"/>
      <c r="J612" s="352"/>
      <c r="K612" s="352"/>
      <c r="L612" s="352"/>
      <c r="M612" s="352"/>
      <c r="N612" s="352"/>
      <c r="O612" s="352"/>
      <c r="P612" s="352"/>
      <c r="Q612" s="352"/>
      <c r="R612" s="352"/>
      <c r="S612" s="353"/>
      <c r="U612" s="8" t="str">
        <f t="shared" si="550"/>
        <v/>
      </c>
      <c r="V612" s="8" t="str">
        <f t="shared" si="550"/>
        <v>②強化活動参加</v>
      </c>
      <c r="W612" s="8" t="str">
        <f t="shared" si="550"/>
        <v>②情報交換会等</v>
      </c>
      <c r="X612" s="8" t="str">
        <f t="shared" si="550"/>
        <v/>
      </c>
    </row>
    <row r="613" spans="1:24">
      <c r="A613" s="1">
        <f t="shared" ref="A613:B613" si="552">A612</f>
        <v>13</v>
      </c>
      <c r="B613" s="1">
        <f t="shared" si="552"/>
        <v>0</v>
      </c>
      <c r="C613" s="354" t="s">
        <v>57</v>
      </c>
      <c r="D613" s="291" t="s">
        <v>58</v>
      </c>
      <c r="E613" s="291"/>
      <c r="F613" s="291" t="s">
        <v>61</v>
      </c>
      <c r="G613" s="355"/>
      <c r="H613" s="339" t="s">
        <v>62</v>
      </c>
      <c r="I613" s="296"/>
      <c r="J613" s="356" t="s">
        <v>63</v>
      </c>
      <c r="K613" s="355"/>
      <c r="L613" s="339" t="s">
        <v>64</v>
      </c>
      <c r="M613" s="296"/>
      <c r="N613" s="356" t="s">
        <v>65</v>
      </c>
      <c r="O613" s="355"/>
      <c r="P613" s="339" t="s">
        <v>66</v>
      </c>
      <c r="Q613" s="291"/>
      <c r="R613" s="356" t="s">
        <v>36</v>
      </c>
      <c r="S613" s="295"/>
      <c r="U613" s="8" t="str">
        <f t="shared" si="550"/>
        <v/>
      </c>
      <c r="V613" s="8" t="str">
        <f t="shared" si="550"/>
        <v/>
      </c>
      <c r="W613" s="8" t="str">
        <f t="shared" si="550"/>
        <v/>
      </c>
      <c r="X613" s="8" t="str">
        <f t="shared" si="550"/>
        <v/>
      </c>
    </row>
    <row r="614" spans="1:24">
      <c r="A614" s="1">
        <f t="shared" ref="A614:B614" si="553">A613</f>
        <v>13</v>
      </c>
      <c r="B614" s="1">
        <f t="shared" si="553"/>
        <v>0</v>
      </c>
      <c r="C614" s="348"/>
      <c r="D614" s="346" t="s">
        <v>59</v>
      </c>
      <c r="E614" s="346"/>
      <c r="F614" s="22">
        <f>VLOOKUP("成男ﾊﾟﾜｰｱｯﾌﾟ",指導者!$J$133:$AN$156,$F605+1,)</f>
        <v>0</v>
      </c>
      <c r="G614" s="23" t="s">
        <v>67</v>
      </c>
      <c r="H614" s="24">
        <f>VLOOKUP("成女ﾊﾟﾜｰｱｯﾌﾟ",指導者!$J$133:$AN$156,$F605+1,)</f>
        <v>0</v>
      </c>
      <c r="I614" s="25" t="s">
        <v>67</v>
      </c>
      <c r="J614" s="24">
        <f>VLOOKUP("少男ﾊﾟﾜｰｱｯﾌﾟ",指導者!$J$133:$AN$156,$F605+1,)</f>
        <v>0</v>
      </c>
      <c r="K614" s="23" t="s">
        <v>67</v>
      </c>
      <c r="L614" s="24">
        <f>VLOOKUP("少女ﾊﾟﾜｰｱｯﾌﾟ",指導者!$J$133:$AN$156,$F605+1,)</f>
        <v>0</v>
      </c>
      <c r="M614" s="25" t="s">
        <v>67</v>
      </c>
      <c r="N614" s="24">
        <f>VLOOKUP("Jr男ﾊﾟﾜｰｱｯﾌﾟ",指導者!$J$133:$AN$156,$F605+1,)</f>
        <v>0</v>
      </c>
      <c r="O614" s="23" t="s">
        <v>67</v>
      </c>
      <c r="P614" s="24">
        <f>VLOOKUP("Jr女ﾊﾟﾜｰｱｯﾌﾟ",指導者!$J$133:$AN$156,$F605+1,)</f>
        <v>0</v>
      </c>
      <c r="Q614" s="26" t="s">
        <v>67</v>
      </c>
      <c r="R614" s="23">
        <f>SUM(F614:Q614)</f>
        <v>0</v>
      </c>
      <c r="S614" s="33" t="s">
        <v>67</v>
      </c>
      <c r="U614" s="10" t="str">
        <f t="shared" si="550"/>
        <v/>
      </c>
      <c r="V614" s="10" t="str">
        <f t="shared" si="550"/>
        <v/>
      </c>
      <c r="W614" s="10" t="str">
        <f t="shared" si="550"/>
        <v/>
      </c>
      <c r="X614" s="10" t="str">
        <f t="shared" si="550"/>
        <v/>
      </c>
    </row>
    <row r="615" spans="1:24">
      <c r="A615" s="1">
        <f t="shared" ref="A615:B615" si="554">A614</f>
        <v>13</v>
      </c>
      <c r="B615" s="1">
        <f t="shared" si="554"/>
        <v>0</v>
      </c>
      <c r="C615" s="348"/>
      <c r="D615" s="351" t="s">
        <v>60</v>
      </c>
      <c r="E615" s="351"/>
      <c r="F615" s="27">
        <f>VLOOKUP("成男ﾊﾟﾜｰｱｯﾌﾟ",選手!$J$333:$AN$350,$F605+1,)</f>
        <v>0</v>
      </c>
      <c r="G615" s="28" t="s">
        <v>67</v>
      </c>
      <c r="H615" s="29">
        <f>VLOOKUP("成女ﾊﾟﾜｰｱｯﾌﾟ",選手!$J$333:$AN$350,$F605+1,)</f>
        <v>0</v>
      </c>
      <c r="I615" s="30" t="s">
        <v>67</v>
      </c>
      <c r="J615" s="29">
        <f>VLOOKUP("少男ﾊﾟﾜｰｱｯﾌﾟ",選手!$J$333:$AN$350,$F605+1,)</f>
        <v>0</v>
      </c>
      <c r="K615" s="28" t="s">
        <v>67</v>
      </c>
      <c r="L615" s="29">
        <f>VLOOKUP("少女ﾊﾟﾜｰｱｯﾌﾟ",選手!$J$333:$AN$350,$F605+1,)</f>
        <v>0</v>
      </c>
      <c r="M615" s="30" t="s">
        <v>67</v>
      </c>
      <c r="N615" s="29">
        <f>VLOOKUP("Jr男ﾊﾟﾜｰｱｯﾌﾟ",選手!$J$333:$AN$350,$F605+1,)</f>
        <v>0</v>
      </c>
      <c r="O615" s="28" t="s">
        <v>67</v>
      </c>
      <c r="P615" s="29">
        <f>VLOOKUP("Jr女ﾊﾟﾜｰｱｯﾌﾟ",選手!$J$333:$AN$350,$F605+1,)</f>
        <v>0</v>
      </c>
      <c r="Q615" s="31" t="s">
        <v>67</v>
      </c>
      <c r="R615" s="28">
        <f>SUM(F615:Q615)</f>
        <v>0</v>
      </c>
      <c r="S615" s="34" t="s">
        <v>67</v>
      </c>
    </row>
    <row r="616" spans="1:24">
      <c r="A616" s="1">
        <f t="shared" ref="A616:B616" si="555">A615</f>
        <v>13</v>
      </c>
      <c r="B616" s="1">
        <f t="shared" si="555"/>
        <v>0</v>
      </c>
      <c r="C616" s="366" t="s">
        <v>69</v>
      </c>
      <c r="D616" s="367"/>
      <c r="E616" s="368"/>
      <c r="F616" s="357"/>
      <c r="G616" s="358"/>
      <c r="H616" s="358"/>
      <c r="I616" s="358"/>
      <c r="J616" s="358"/>
      <c r="K616" s="358"/>
      <c r="L616" s="358"/>
      <c r="M616" s="358"/>
      <c r="N616" s="358"/>
      <c r="O616" s="358"/>
      <c r="P616" s="358"/>
      <c r="Q616" s="358"/>
      <c r="R616" s="358"/>
      <c r="S616" s="359"/>
    </row>
    <row r="617" spans="1:24">
      <c r="A617" s="1">
        <f t="shared" ref="A617:B617" si="556">A616</f>
        <v>13</v>
      </c>
      <c r="B617" s="1">
        <f t="shared" si="556"/>
        <v>0</v>
      </c>
      <c r="C617" s="369"/>
      <c r="D617" s="370"/>
      <c r="E617" s="371"/>
      <c r="F617" s="360"/>
      <c r="G617" s="361"/>
      <c r="H617" s="361"/>
      <c r="I617" s="361"/>
      <c r="J617" s="361"/>
      <c r="K617" s="361"/>
      <c r="L617" s="361"/>
      <c r="M617" s="361"/>
      <c r="N617" s="361"/>
      <c r="O617" s="361"/>
      <c r="P617" s="361"/>
      <c r="Q617" s="361"/>
      <c r="R617" s="361"/>
      <c r="S617" s="362"/>
    </row>
    <row r="618" spans="1:24">
      <c r="A618" s="1">
        <f t="shared" ref="A618:B618" si="557">A617</f>
        <v>13</v>
      </c>
      <c r="B618" s="1">
        <f t="shared" si="557"/>
        <v>0</v>
      </c>
      <c r="C618" s="369"/>
      <c r="D618" s="370"/>
      <c r="E618" s="371"/>
      <c r="F618" s="360"/>
      <c r="G618" s="361"/>
      <c r="H618" s="361"/>
      <c r="I618" s="361"/>
      <c r="J618" s="361"/>
      <c r="K618" s="361"/>
      <c r="L618" s="361"/>
      <c r="M618" s="361"/>
      <c r="N618" s="361"/>
      <c r="O618" s="361"/>
      <c r="P618" s="361"/>
      <c r="Q618" s="361"/>
      <c r="R618" s="361"/>
      <c r="S618" s="362"/>
    </row>
    <row r="619" spans="1:24">
      <c r="A619" s="1">
        <f t="shared" ref="A619:B619" si="558">A618</f>
        <v>13</v>
      </c>
      <c r="B619" s="1">
        <f t="shared" si="558"/>
        <v>0</v>
      </c>
      <c r="C619" s="369"/>
      <c r="D619" s="370"/>
      <c r="E619" s="371"/>
      <c r="F619" s="360"/>
      <c r="G619" s="361"/>
      <c r="H619" s="361"/>
      <c r="I619" s="361"/>
      <c r="J619" s="361"/>
      <c r="K619" s="361"/>
      <c r="L619" s="361"/>
      <c r="M619" s="361"/>
      <c r="N619" s="361"/>
      <c r="O619" s="361"/>
      <c r="P619" s="361"/>
      <c r="Q619" s="361"/>
      <c r="R619" s="361"/>
      <c r="S619" s="362"/>
    </row>
    <row r="620" spans="1:24">
      <c r="A620" s="1">
        <f t="shared" ref="A620:B620" si="559">A619</f>
        <v>13</v>
      </c>
      <c r="B620" s="1">
        <f t="shared" si="559"/>
        <v>0</v>
      </c>
      <c r="C620" s="369"/>
      <c r="D620" s="370"/>
      <c r="E620" s="371"/>
      <c r="F620" s="360"/>
      <c r="G620" s="361"/>
      <c r="H620" s="361"/>
      <c r="I620" s="361"/>
      <c r="J620" s="361"/>
      <c r="K620" s="361"/>
      <c r="L620" s="361"/>
      <c r="M620" s="361"/>
      <c r="N620" s="361"/>
      <c r="O620" s="361"/>
      <c r="P620" s="361"/>
      <c r="Q620" s="361"/>
      <c r="R620" s="361"/>
      <c r="S620" s="362"/>
    </row>
    <row r="621" spans="1:24">
      <c r="A621" s="1">
        <f t="shared" ref="A621:B621" si="560">A620</f>
        <v>13</v>
      </c>
      <c r="B621" s="1">
        <f t="shared" si="560"/>
        <v>0</v>
      </c>
      <c r="C621" s="369"/>
      <c r="D621" s="370"/>
      <c r="E621" s="371"/>
      <c r="F621" s="360"/>
      <c r="G621" s="361"/>
      <c r="H621" s="361"/>
      <c r="I621" s="361"/>
      <c r="J621" s="361"/>
      <c r="K621" s="361"/>
      <c r="L621" s="361"/>
      <c r="M621" s="361"/>
      <c r="N621" s="361"/>
      <c r="O621" s="361"/>
      <c r="P621" s="361"/>
      <c r="Q621" s="361"/>
      <c r="R621" s="361"/>
      <c r="S621" s="362"/>
    </row>
    <row r="622" spans="1:24" ht="15" thickBot="1">
      <c r="A622" s="1">
        <f t="shared" ref="A622:B622" si="561">A621</f>
        <v>13</v>
      </c>
      <c r="B622" s="1">
        <f t="shared" si="561"/>
        <v>0</v>
      </c>
      <c r="C622" s="372"/>
      <c r="D622" s="373"/>
      <c r="E622" s="374"/>
      <c r="F622" s="363"/>
      <c r="G622" s="364"/>
      <c r="H622" s="364"/>
      <c r="I622" s="364"/>
      <c r="J622" s="364"/>
      <c r="K622" s="364"/>
      <c r="L622" s="364"/>
      <c r="M622" s="364"/>
      <c r="N622" s="364"/>
      <c r="O622" s="364"/>
      <c r="P622" s="364"/>
      <c r="Q622" s="364"/>
      <c r="R622" s="364"/>
      <c r="S622" s="365"/>
    </row>
    <row r="623" spans="1:24">
      <c r="A623" s="1">
        <f t="shared" ref="A623:B623" si="562">A622</f>
        <v>13</v>
      </c>
      <c r="B623" s="1">
        <f t="shared" si="562"/>
        <v>0</v>
      </c>
    </row>
    <row r="624" spans="1:24" ht="15" thickBot="1">
      <c r="A624" s="1">
        <f t="shared" ref="A624:B624" si="563">A623</f>
        <v>13</v>
      </c>
      <c r="B624" s="1">
        <f t="shared" si="563"/>
        <v>0</v>
      </c>
      <c r="C624" s="337" t="s">
        <v>70</v>
      </c>
      <c r="D624" s="337"/>
      <c r="Q624" s="338" t="s">
        <v>71</v>
      </c>
      <c r="R624" s="338"/>
      <c r="S624" s="338"/>
    </row>
    <row r="625" spans="1:21">
      <c r="A625" s="1">
        <f t="shared" ref="A625:B625" si="564">A624</f>
        <v>13</v>
      </c>
      <c r="B625" s="1">
        <f t="shared" si="564"/>
        <v>0</v>
      </c>
      <c r="C625" s="287" t="s">
        <v>72</v>
      </c>
      <c r="D625" s="290" t="s">
        <v>73</v>
      </c>
      <c r="E625" s="290"/>
      <c r="F625" s="290"/>
      <c r="G625" s="290"/>
      <c r="H625" s="290" t="s">
        <v>79</v>
      </c>
      <c r="I625" s="290"/>
      <c r="J625" s="290" t="s">
        <v>13</v>
      </c>
      <c r="K625" s="290"/>
      <c r="L625" s="290"/>
      <c r="M625" s="290"/>
      <c r="N625" s="290"/>
      <c r="O625" s="290"/>
      <c r="P625" s="290"/>
      <c r="Q625" s="290"/>
      <c r="R625" s="290"/>
      <c r="S625" s="294"/>
    </row>
    <row r="626" spans="1:21">
      <c r="A626" s="1">
        <f t="shared" ref="A626:B626" si="565">A625</f>
        <v>13</v>
      </c>
      <c r="B626" s="1">
        <f t="shared" si="565"/>
        <v>0</v>
      </c>
      <c r="C626" s="288"/>
      <c r="D626" s="346" t="s">
        <v>74</v>
      </c>
      <c r="E626" s="346"/>
      <c r="F626" s="346"/>
      <c r="G626" s="346"/>
      <c r="H626" s="347">
        <f>J651</f>
        <v>0</v>
      </c>
      <c r="I626" s="347"/>
      <c r="J626" s="152"/>
      <c r="K626" s="152"/>
      <c r="L626" s="152"/>
      <c r="M626" s="152"/>
      <c r="N626" s="152"/>
      <c r="O626" s="152"/>
      <c r="P626" s="152"/>
      <c r="Q626" s="152"/>
      <c r="R626" s="152"/>
      <c r="S626" s="305"/>
    </row>
    <row r="627" spans="1:21">
      <c r="A627" s="1">
        <f t="shared" ref="A627:B627" si="566">A626</f>
        <v>13</v>
      </c>
      <c r="B627" s="1">
        <f t="shared" si="566"/>
        <v>0</v>
      </c>
      <c r="C627" s="288"/>
      <c r="D627" s="340" t="s">
        <v>75</v>
      </c>
      <c r="E627" s="340"/>
      <c r="F627" s="340"/>
      <c r="G627" s="340"/>
      <c r="H627" s="330"/>
      <c r="I627" s="330"/>
      <c r="J627" s="335"/>
      <c r="K627" s="335"/>
      <c r="L627" s="335"/>
      <c r="M627" s="335"/>
      <c r="N627" s="335"/>
      <c r="O627" s="335"/>
      <c r="P627" s="335"/>
      <c r="Q627" s="335"/>
      <c r="R627" s="335"/>
      <c r="S627" s="336"/>
    </row>
    <row r="628" spans="1:21">
      <c r="A628" s="1">
        <f t="shared" ref="A628:B628" si="567">A627</f>
        <v>13</v>
      </c>
      <c r="B628" s="1">
        <f t="shared" si="567"/>
        <v>0</v>
      </c>
      <c r="C628" s="288"/>
      <c r="D628" s="340" t="s">
        <v>76</v>
      </c>
      <c r="E628" s="340"/>
      <c r="F628" s="340"/>
      <c r="G628" s="340"/>
      <c r="H628" s="330"/>
      <c r="I628" s="330"/>
      <c r="J628" s="335"/>
      <c r="K628" s="335"/>
      <c r="L628" s="335"/>
      <c r="M628" s="335"/>
      <c r="N628" s="335"/>
      <c r="O628" s="335"/>
      <c r="P628" s="335"/>
      <c r="Q628" s="335"/>
      <c r="R628" s="335"/>
      <c r="S628" s="336"/>
    </row>
    <row r="629" spans="1:21" ht="15" thickBot="1">
      <c r="A629" s="1">
        <f t="shared" ref="A629:B629" si="568">A628</f>
        <v>13</v>
      </c>
      <c r="B629" s="1">
        <f t="shared" si="568"/>
        <v>0</v>
      </c>
      <c r="C629" s="288"/>
      <c r="D629" s="341" t="s">
        <v>77</v>
      </c>
      <c r="E629" s="341"/>
      <c r="F629" s="341"/>
      <c r="G629" s="341"/>
      <c r="H629" s="342">
        <f>H651-SUM(H626:I628)</f>
        <v>0</v>
      </c>
      <c r="I629" s="342"/>
      <c r="J629" s="343"/>
      <c r="K629" s="343"/>
      <c r="L629" s="343"/>
      <c r="M629" s="343"/>
      <c r="N629" s="343"/>
      <c r="O629" s="343"/>
      <c r="P629" s="343"/>
      <c r="Q629" s="343"/>
      <c r="R629" s="343"/>
      <c r="S629" s="344"/>
    </row>
    <row r="630" spans="1:21" ht="15.6" thickTop="1" thickBot="1">
      <c r="A630" s="1">
        <f t="shared" ref="A630:B630" si="569">A629</f>
        <v>13</v>
      </c>
      <c r="B630" s="1">
        <f t="shared" si="569"/>
        <v>0</v>
      </c>
      <c r="C630" s="289"/>
      <c r="D630" s="345" t="s">
        <v>78</v>
      </c>
      <c r="E630" s="345"/>
      <c r="F630" s="345"/>
      <c r="G630" s="345"/>
      <c r="H630" s="281">
        <f>SUM(H626:I629)</f>
        <v>0</v>
      </c>
      <c r="I630" s="281"/>
      <c r="J630" s="285"/>
      <c r="K630" s="285"/>
      <c r="L630" s="285"/>
      <c r="M630" s="285"/>
      <c r="N630" s="285"/>
      <c r="O630" s="285"/>
      <c r="P630" s="285"/>
      <c r="Q630" s="285"/>
      <c r="R630" s="285"/>
      <c r="S630" s="286"/>
    </row>
    <row r="631" spans="1:21">
      <c r="A631" s="1">
        <f t="shared" ref="A631:B631" si="570">A630</f>
        <v>13</v>
      </c>
      <c r="B631" s="1">
        <f t="shared" si="570"/>
        <v>0</v>
      </c>
      <c r="C631" s="287" t="s">
        <v>218</v>
      </c>
      <c r="D631" s="290" t="s">
        <v>73</v>
      </c>
      <c r="E631" s="290"/>
      <c r="F631" s="290" t="s">
        <v>83</v>
      </c>
      <c r="G631" s="290"/>
      <c r="H631" s="290" t="s">
        <v>79</v>
      </c>
      <c r="I631" s="292"/>
      <c r="J631" s="293"/>
      <c r="K631" s="290"/>
      <c r="L631" s="290"/>
      <c r="M631" s="290"/>
      <c r="N631" s="290" t="s">
        <v>82</v>
      </c>
      <c r="O631" s="290"/>
      <c r="P631" s="290"/>
      <c r="Q631" s="290"/>
      <c r="R631" s="290"/>
      <c r="S631" s="294"/>
    </row>
    <row r="632" spans="1:21">
      <c r="A632" s="1">
        <f t="shared" ref="A632:B632" si="571">A631</f>
        <v>13</v>
      </c>
      <c r="B632" s="1">
        <f t="shared" si="571"/>
        <v>0</v>
      </c>
      <c r="C632" s="288"/>
      <c r="D632" s="291"/>
      <c r="E632" s="291"/>
      <c r="F632" s="291"/>
      <c r="G632" s="291"/>
      <c r="H632" s="291"/>
      <c r="I632" s="291"/>
      <c r="J632" s="296" t="s">
        <v>80</v>
      </c>
      <c r="K632" s="297"/>
      <c r="L632" s="297" t="s">
        <v>81</v>
      </c>
      <c r="M632" s="339"/>
      <c r="N632" s="291"/>
      <c r="O632" s="291"/>
      <c r="P632" s="291"/>
      <c r="Q632" s="291"/>
      <c r="R632" s="291"/>
      <c r="S632" s="295"/>
    </row>
    <row r="633" spans="1:21">
      <c r="A633" s="1">
        <f t="shared" ref="A633:B633" si="572">A632</f>
        <v>13</v>
      </c>
      <c r="B633" s="1">
        <f t="shared" si="572"/>
        <v>0</v>
      </c>
      <c r="C633" s="288"/>
      <c r="D633" s="298" t="s">
        <v>88</v>
      </c>
      <c r="E633" s="298"/>
      <c r="F633" s="298" t="s">
        <v>88</v>
      </c>
      <c r="G633" s="298"/>
      <c r="H633" s="323"/>
      <c r="I633" s="323"/>
      <c r="J633" s="324"/>
      <c r="K633" s="325"/>
      <c r="L633" s="326">
        <f>H633-J633</f>
        <v>0</v>
      </c>
      <c r="M633" s="327"/>
      <c r="N633" s="167"/>
      <c r="O633" s="167"/>
      <c r="P633" s="167"/>
      <c r="Q633" s="167"/>
      <c r="R633" s="167"/>
      <c r="S633" s="328"/>
      <c r="T633" s="54" t="e">
        <f>HLOOKUP(F606,リスト!$N$7:$AC$25,2,)</f>
        <v>#N/A</v>
      </c>
      <c r="U633" s="52" t="e">
        <f t="shared" ref="U633:U650" si="573">IF(T633="対象外",IF(J633&gt;0,"補助対象外経費です!!",""),"")</f>
        <v>#N/A</v>
      </c>
    </row>
    <row r="634" spans="1:21">
      <c r="A634" s="1">
        <f t="shared" ref="A634:B634" si="574">A633</f>
        <v>13</v>
      </c>
      <c r="B634" s="1">
        <f t="shared" si="574"/>
        <v>0</v>
      </c>
      <c r="C634" s="288"/>
      <c r="D634" s="298" t="s">
        <v>99</v>
      </c>
      <c r="E634" s="298"/>
      <c r="F634" s="299" t="s">
        <v>84</v>
      </c>
      <c r="G634" s="299"/>
      <c r="H634" s="300"/>
      <c r="I634" s="300"/>
      <c r="J634" s="301"/>
      <c r="K634" s="302"/>
      <c r="L634" s="303">
        <f t="shared" ref="L634:L650" si="575">H634-J634</f>
        <v>0</v>
      </c>
      <c r="M634" s="304"/>
      <c r="N634" s="152"/>
      <c r="O634" s="152"/>
      <c r="P634" s="152"/>
      <c r="Q634" s="152"/>
      <c r="R634" s="152"/>
      <c r="S634" s="305"/>
      <c r="T634" s="54" t="e">
        <f>HLOOKUP(F606,リスト!$N$7:$AC$25,3,)</f>
        <v>#N/A</v>
      </c>
      <c r="U634" s="52" t="e">
        <f t="shared" si="573"/>
        <v>#N/A</v>
      </c>
    </row>
    <row r="635" spans="1:21">
      <c r="A635" s="1">
        <f t="shared" ref="A635:B635" si="576">A634</f>
        <v>13</v>
      </c>
      <c r="B635" s="1">
        <f t="shared" si="576"/>
        <v>0</v>
      </c>
      <c r="C635" s="288"/>
      <c r="D635" s="298"/>
      <c r="E635" s="298"/>
      <c r="F635" s="329" t="s">
        <v>85</v>
      </c>
      <c r="G635" s="329"/>
      <c r="H635" s="330"/>
      <c r="I635" s="330"/>
      <c r="J635" s="331"/>
      <c r="K635" s="332"/>
      <c r="L635" s="333">
        <f t="shared" si="575"/>
        <v>0</v>
      </c>
      <c r="M635" s="334"/>
      <c r="N635" s="335"/>
      <c r="O635" s="335"/>
      <c r="P635" s="335"/>
      <c r="Q635" s="335"/>
      <c r="R635" s="335"/>
      <c r="S635" s="336"/>
      <c r="T635" s="54" t="e">
        <f>HLOOKUP(F606,リスト!$N$7:$AC$25,4,)</f>
        <v>#N/A</v>
      </c>
      <c r="U635" s="52" t="e">
        <f t="shared" si="573"/>
        <v>#N/A</v>
      </c>
    </row>
    <row r="636" spans="1:21">
      <c r="A636" s="1">
        <f t="shared" ref="A636:B636" si="577">A635</f>
        <v>13</v>
      </c>
      <c r="B636" s="1">
        <f t="shared" si="577"/>
        <v>0</v>
      </c>
      <c r="C636" s="288"/>
      <c r="D636" s="298"/>
      <c r="E636" s="298"/>
      <c r="F636" s="306" t="s">
        <v>86</v>
      </c>
      <c r="G636" s="306"/>
      <c r="H636" s="307"/>
      <c r="I636" s="307"/>
      <c r="J636" s="308"/>
      <c r="K636" s="309"/>
      <c r="L636" s="310">
        <f t="shared" si="575"/>
        <v>0</v>
      </c>
      <c r="M636" s="311"/>
      <c r="N636" s="153"/>
      <c r="O636" s="153"/>
      <c r="P636" s="153"/>
      <c r="Q636" s="153"/>
      <c r="R636" s="153"/>
      <c r="S636" s="312"/>
      <c r="T636" s="54" t="e">
        <f>HLOOKUP(F606,リスト!$N$7:$AC$25,5,)</f>
        <v>#N/A</v>
      </c>
      <c r="U636" s="52" t="e">
        <f t="shared" si="573"/>
        <v>#N/A</v>
      </c>
    </row>
    <row r="637" spans="1:21">
      <c r="A637" s="1">
        <f t="shared" ref="A637:B637" si="578">A636</f>
        <v>13</v>
      </c>
      <c r="B637" s="1">
        <f t="shared" si="578"/>
        <v>0</v>
      </c>
      <c r="C637" s="288"/>
      <c r="D637" s="298" t="s">
        <v>100</v>
      </c>
      <c r="E637" s="298"/>
      <c r="F637" s="299" t="s">
        <v>87</v>
      </c>
      <c r="G637" s="299"/>
      <c r="H637" s="300"/>
      <c r="I637" s="300"/>
      <c r="J637" s="301"/>
      <c r="K637" s="302"/>
      <c r="L637" s="303">
        <f t="shared" si="575"/>
        <v>0</v>
      </c>
      <c r="M637" s="304"/>
      <c r="N637" s="152"/>
      <c r="O637" s="152"/>
      <c r="P637" s="152"/>
      <c r="Q637" s="152"/>
      <c r="R637" s="152"/>
      <c r="S637" s="305"/>
      <c r="T637" s="54" t="e">
        <f>HLOOKUP(F606,リスト!$N$7:$AC$25,6,)</f>
        <v>#N/A</v>
      </c>
      <c r="U637" s="52" t="e">
        <f t="shared" si="573"/>
        <v>#N/A</v>
      </c>
    </row>
    <row r="638" spans="1:21">
      <c r="A638" s="1">
        <f t="shared" ref="A638:B638" si="579">A637</f>
        <v>13</v>
      </c>
      <c r="B638" s="1">
        <f t="shared" si="579"/>
        <v>0</v>
      </c>
      <c r="C638" s="288"/>
      <c r="D638" s="298"/>
      <c r="E638" s="298"/>
      <c r="F638" s="329" t="s">
        <v>89</v>
      </c>
      <c r="G638" s="329"/>
      <c r="H638" s="330"/>
      <c r="I638" s="330"/>
      <c r="J638" s="331"/>
      <c r="K638" s="332"/>
      <c r="L638" s="333">
        <f t="shared" si="575"/>
        <v>0</v>
      </c>
      <c r="M638" s="334"/>
      <c r="N638" s="335"/>
      <c r="O638" s="335"/>
      <c r="P638" s="335"/>
      <c r="Q638" s="335"/>
      <c r="R638" s="335"/>
      <c r="S638" s="336"/>
      <c r="T638" s="54" t="e">
        <f>HLOOKUP(F606,リスト!$N$7:$AC$25,7,)</f>
        <v>#N/A</v>
      </c>
      <c r="U638" s="52" t="e">
        <f t="shared" si="573"/>
        <v>#N/A</v>
      </c>
    </row>
    <row r="639" spans="1:21">
      <c r="A639" s="1">
        <f t="shared" ref="A639:B639" si="580">A638</f>
        <v>13</v>
      </c>
      <c r="B639" s="1">
        <f t="shared" si="580"/>
        <v>0</v>
      </c>
      <c r="C639" s="288"/>
      <c r="D639" s="298"/>
      <c r="E639" s="298"/>
      <c r="F639" s="329" t="s">
        <v>214</v>
      </c>
      <c r="G639" s="329"/>
      <c r="H639" s="330"/>
      <c r="I639" s="330"/>
      <c r="J639" s="331"/>
      <c r="K639" s="332"/>
      <c r="L639" s="333">
        <f t="shared" si="575"/>
        <v>0</v>
      </c>
      <c r="M639" s="334"/>
      <c r="N639" s="335"/>
      <c r="O639" s="335"/>
      <c r="P639" s="335"/>
      <c r="Q639" s="335"/>
      <c r="R639" s="335"/>
      <c r="S639" s="336"/>
      <c r="T639" s="54" t="e">
        <f>HLOOKUP(F606,リスト!$N$7:$AC$25,8,)</f>
        <v>#N/A</v>
      </c>
      <c r="U639" s="52" t="e">
        <f t="shared" si="573"/>
        <v>#N/A</v>
      </c>
    </row>
    <row r="640" spans="1:21">
      <c r="A640" s="1">
        <f t="shared" ref="A640:B640" si="581">A639</f>
        <v>13</v>
      </c>
      <c r="B640" s="1">
        <f t="shared" si="581"/>
        <v>0</v>
      </c>
      <c r="C640" s="288"/>
      <c r="D640" s="298"/>
      <c r="E640" s="298"/>
      <c r="F640" s="306" t="s">
        <v>90</v>
      </c>
      <c r="G640" s="306"/>
      <c r="H640" s="307"/>
      <c r="I640" s="307"/>
      <c r="J640" s="308"/>
      <c r="K640" s="309"/>
      <c r="L640" s="310">
        <f t="shared" si="575"/>
        <v>0</v>
      </c>
      <c r="M640" s="311"/>
      <c r="N640" s="153"/>
      <c r="O640" s="153"/>
      <c r="P640" s="153"/>
      <c r="Q640" s="153"/>
      <c r="R640" s="153"/>
      <c r="S640" s="312"/>
      <c r="T640" s="54" t="e">
        <f>HLOOKUP(F606,リスト!$N$7:$AC$25,9,)</f>
        <v>#N/A</v>
      </c>
      <c r="U640" s="52" t="e">
        <f t="shared" si="573"/>
        <v>#N/A</v>
      </c>
    </row>
    <row r="641" spans="1:22">
      <c r="A641" s="1">
        <f t="shared" ref="A641:B641" si="582">A640</f>
        <v>13</v>
      </c>
      <c r="B641" s="1">
        <f t="shared" si="582"/>
        <v>0</v>
      </c>
      <c r="C641" s="288"/>
      <c r="D641" s="298" t="s">
        <v>101</v>
      </c>
      <c r="E641" s="298"/>
      <c r="F641" s="299" t="s">
        <v>91</v>
      </c>
      <c r="G641" s="299"/>
      <c r="H641" s="300"/>
      <c r="I641" s="300"/>
      <c r="J641" s="301"/>
      <c r="K641" s="302"/>
      <c r="L641" s="303">
        <f t="shared" si="575"/>
        <v>0</v>
      </c>
      <c r="M641" s="304"/>
      <c r="N641" s="152"/>
      <c r="O641" s="152"/>
      <c r="P641" s="152"/>
      <c r="Q641" s="152"/>
      <c r="R641" s="152"/>
      <c r="S641" s="305"/>
      <c r="T641" s="54" t="e">
        <f>HLOOKUP(F606,リスト!$N$7:$AC$25,10,)</f>
        <v>#N/A</v>
      </c>
      <c r="U641" s="52" t="e">
        <f t="shared" si="573"/>
        <v>#N/A</v>
      </c>
    </row>
    <row r="642" spans="1:22">
      <c r="A642" s="1">
        <f t="shared" ref="A642:B642" si="583">A641</f>
        <v>13</v>
      </c>
      <c r="B642" s="1">
        <f t="shared" si="583"/>
        <v>0</v>
      </c>
      <c r="C642" s="288"/>
      <c r="D642" s="298"/>
      <c r="E642" s="298"/>
      <c r="F642" s="329" t="s">
        <v>92</v>
      </c>
      <c r="G642" s="329"/>
      <c r="H642" s="330"/>
      <c r="I642" s="330"/>
      <c r="J642" s="331"/>
      <c r="K642" s="332"/>
      <c r="L642" s="333">
        <f t="shared" si="575"/>
        <v>0</v>
      </c>
      <c r="M642" s="334"/>
      <c r="N642" s="335"/>
      <c r="O642" s="335"/>
      <c r="P642" s="335"/>
      <c r="Q642" s="335"/>
      <c r="R642" s="335"/>
      <c r="S642" s="336"/>
      <c r="T642" s="54" t="e">
        <f>HLOOKUP(F606,リスト!$N$7:$AC$25,11,)</f>
        <v>#N/A</v>
      </c>
      <c r="U642" s="52" t="e">
        <f t="shared" si="573"/>
        <v>#N/A</v>
      </c>
    </row>
    <row r="643" spans="1:22">
      <c r="A643" s="1">
        <f t="shared" ref="A643:B643" si="584">A642</f>
        <v>13</v>
      </c>
      <c r="B643" s="1">
        <f t="shared" si="584"/>
        <v>0</v>
      </c>
      <c r="C643" s="288"/>
      <c r="D643" s="298"/>
      <c r="E643" s="298"/>
      <c r="F643" s="306" t="s">
        <v>93</v>
      </c>
      <c r="G643" s="306"/>
      <c r="H643" s="307"/>
      <c r="I643" s="307"/>
      <c r="J643" s="308"/>
      <c r="K643" s="309"/>
      <c r="L643" s="310">
        <f t="shared" si="575"/>
        <v>0</v>
      </c>
      <c r="M643" s="311"/>
      <c r="N643" s="153"/>
      <c r="O643" s="153"/>
      <c r="P643" s="153"/>
      <c r="Q643" s="153"/>
      <c r="R643" s="153"/>
      <c r="S643" s="312"/>
      <c r="T643" s="54" t="e">
        <f>HLOOKUP(F606,リスト!$N$7:$AC$25,12,)</f>
        <v>#N/A</v>
      </c>
      <c r="U643" s="52" t="e">
        <f t="shared" si="573"/>
        <v>#N/A</v>
      </c>
    </row>
    <row r="644" spans="1:22">
      <c r="A644" s="1">
        <f t="shared" ref="A644:B644" si="585">A643</f>
        <v>13</v>
      </c>
      <c r="B644" s="1">
        <f t="shared" si="585"/>
        <v>0</v>
      </c>
      <c r="C644" s="288"/>
      <c r="D644" s="298" t="s">
        <v>102</v>
      </c>
      <c r="E644" s="298"/>
      <c r="F644" s="298" t="s">
        <v>102</v>
      </c>
      <c r="G644" s="298"/>
      <c r="H644" s="323"/>
      <c r="I644" s="323"/>
      <c r="J644" s="324"/>
      <c r="K644" s="325"/>
      <c r="L644" s="326">
        <f t="shared" si="575"/>
        <v>0</v>
      </c>
      <c r="M644" s="327"/>
      <c r="N644" s="167"/>
      <c r="O644" s="167"/>
      <c r="P644" s="167"/>
      <c r="Q644" s="167"/>
      <c r="R644" s="167"/>
      <c r="S644" s="328"/>
      <c r="T644" s="54" t="e">
        <f>HLOOKUP(F606,リスト!$N$7:$AC$25,13,)</f>
        <v>#N/A</v>
      </c>
      <c r="U644" s="52" t="e">
        <f t="shared" si="573"/>
        <v>#N/A</v>
      </c>
    </row>
    <row r="645" spans="1:22">
      <c r="A645" s="1">
        <f t="shared" ref="A645:B645" si="586">A644</f>
        <v>13</v>
      </c>
      <c r="B645" s="1">
        <f t="shared" si="586"/>
        <v>0</v>
      </c>
      <c r="C645" s="288"/>
      <c r="D645" s="321" t="s">
        <v>105</v>
      </c>
      <c r="E645" s="298"/>
      <c r="F645" s="299" t="s">
        <v>94</v>
      </c>
      <c r="G645" s="299"/>
      <c r="H645" s="300"/>
      <c r="I645" s="300"/>
      <c r="J645" s="301"/>
      <c r="K645" s="302"/>
      <c r="L645" s="303">
        <f t="shared" si="575"/>
        <v>0</v>
      </c>
      <c r="M645" s="304"/>
      <c r="N645" s="152"/>
      <c r="O645" s="152"/>
      <c r="P645" s="152"/>
      <c r="Q645" s="152"/>
      <c r="R645" s="152"/>
      <c r="S645" s="305"/>
      <c r="T645" s="54" t="e">
        <f>HLOOKUP(F606,リスト!$N$7:$AC$25,14,)</f>
        <v>#N/A</v>
      </c>
      <c r="U645" s="52" t="e">
        <f t="shared" si="573"/>
        <v>#N/A</v>
      </c>
    </row>
    <row r="646" spans="1:22">
      <c r="A646" s="1">
        <f t="shared" ref="A646:B646" si="587">A645</f>
        <v>13</v>
      </c>
      <c r="B646" s="1">
        <f t="shared" si="587"/>
        <v>0</v>
      </c>
      <c r="C646" s="288"/>
      <c r="D646" s="298"/>
      <c r="E646" s="298"/>
      <c r="F646" s="306" t="s">
        <v>95</v>
      </c>
      <c r="G646" s="306"/>
      <c r="H646" s="307"/>
      <c r="I646" s="307"/>
      <c r="J646" s="308"/>
      <c r="K646" s="309"/>
      <c r="L646" s="310">
        <f t="shared" si="575"/>
        <v>0</v>
      </c>
      <c r="M646" s="311"/>
      <c r="N646" s="153"/>
      <c r="O646" s="153"/>
      <c r="P646" s="153"/>
      <c r="Q646" s="153"/>
      <c r="R646" s="153"/>
      <c r="S646" s="312"/>
      <c r="T646" s="54" t="e">
        <f>HLOOKUP(F606,リスト!$N$7:$AC$25,15,)</f>
        <v>#N/A</v>
      </c>
      <c r="U646" s="52" t="e">
        <f t="shared" si="573"/>
        <v>#N/A</v>
      </c>
    </row>
    <row r="647" spans="1:22">
      <c r="A647" s="1">
        <f t="shared" ref="A647:B647" si="588">A646</f>
        <v>13</v>
      </c>
      <c r="B647" s="1">
        <f t="shared" si="588"/>
        <v>0</v>
      </c>
      <c r="C647" s="288"/>
      <c r="D647" s="322" t="s">
        <v>103</v>
      </c>
      <c r="E647" s="322"/>
      <c r="F647" s="298" t="s">
        <v>96</v>
      </c>
      <c r="G647" s="298"/>
      <c r="H647" s="323"/>
      <c r="I647" s="323"/>
      <c r="J647" s="324"/>
      <c r="K647" s="325"/>
      <c r="L647" s="326">
        <f t="shared" si="575"/>
        <v>0</v>
      </c>
      <c r="M647" s="327"/>
      <c r="N647" s="167"/>
      <c r="O647" s="167"/>
      <c r="P647" s="167"/>
      <c r="Q647" s="167"/>
      <c r="R647" s="167"/>
      <c r="S647" s="328"/>
      <c r="T647" s="54" t="e">
        <f>HLOOKUP(F606,リスト!$N$7:$AC$25,16,)</f>
        <v>#N/A</v>
      </c>
      <c r="U647" s="52" t="e">
        <f t="shared" si="573"/>
        <v>#N/A</v>
      </c>
    </row>
    <row r="648" spans="1:22" ht="14.4" customHeight="1">
      <c r="A648" s="1">
        <f t="shared" ref="A648:B648" si="589">A647</f>
        <v>13</v>
      </c>
      <c r="B648" s="1">
        <f t="shared" si="589"/>
        <v>0</v>
      </c>
      <c r="C648" s="288"/>
      <c r="D648" s="298" t="s">
        <v>104</v>
      </c>
      <c r="E648" s="298"/>
      <c r="F648" s="299" t="s">
        <v>97</v>
      </c>
      <c r="G648" s="299"/>
      <c r="H648" s="300"/>
      <c r="I648" s="300"/>
      <c r="J648" s="301"/>
      <c r="K648" s="302"/>
      <c r="L648" s="303">
        <f t="shared" si="575"/>
        <v>0</v>
      </c>
      <c r="M648" s="304"/>
      <c r="N648" s="152"/>
      <c r="O648" s="152"/>
      <c r="P648" s="152"/>
      <c r="Q648" s="152"/>
      <c r="R648" s="152"/>
      <c r="S648" s="305"/>
      <c r="T648" s="54" t="e">
        <f>HLOOKUP(F606,リスト!$N$7:$AC$25,17,)</f>
        <v>#N/A</v>
      </c>
      <c r="U648" s="52" t="e">
        <f t="shared" si="573"/>
        <v>#N/A</v>
      </c>
    </row>
    <row r="649" spans="1:22">
      <c r="A649" s="1">
        <f t="shared" ref="A649:B649" si="590">A648</f>
        <v>13</v>
      </c>
      <c r="B649" s="1">
        <f t="shared" si="590"/>
        <v>0</v>
      </c>
      <c r="C649" s="288"/>
      <c r="D649" s="298"/>
      <c r="E649" s="298"/>
      <c r="F649" s="306" t="s">
        <v>98</v>
      </c>
      <c r="G649" s="306"/>
      <c r="H649" s="307"/>
      <c r="I649" s="307"/>
      <c r="J649" s="308"/>
      <c r="K649" s="309"/>
      <c r="L649" s="310">
        <f t="shared" si="575"/>
        <v>0</v>
      </c>
      <c r="M649" s="311"/>
      <c r="N649" s="153"/>
      <c r="O649" s="153"/>
      <c r="P649" s="153"/>
      <c r="Q649" s="153"/>
      <c r="R649" s="153"/>
      <c r="S649" s="312"/>
      <c r="T649" s="54" t="e">
        <f>HLOOKUP(F606,リスト!$N$7:$AC$25,18,)</f>
        <v>#N/A</v>
      </c>
      <c r="U649" s="52" t="e">
        <f t="shared" si="573"/>
        <v>#N/A</v>
      </c>
    </row>
    <row r="650" spans="1:22" ht="15" thickBot="1">
      <c r="A650" s="1">
        <f t="shared" ref="A650:B650" si="591">A649</f>
        <v>13</v>
      </c>
      <c r="B650" s="1">
        <f t="shared" si="591"/>
        <v>0</v>
      </c>
      <c r="C650" s="288"/>
      <c r="D650" s="313" t="s">
        <v>77</v>
      </c>
      <c r="E650" s="313"/>
      <c r="F650" s="313" t="s">
        <v>77</v>
      </c>
      <c r="G650" s="313"/>
      <c r="H650" s="314"/>
      <c r="I650" s="314"/>
      <c r="J650" s="315"/>
      <c r="K650" s="316"/>
      <c r="L650" s="317">
        <f t="shared" si="575"/>
        <v>0</v>
      </c>
      <c r="M650" s="318"/>
      <c r="N650" s="319"/>
      <c r="O650" s="319"/>
      <c r="P650" s="319"/>
      <c r="Q650" s="319"/>
      <c r="R650" s="319"/>
      <c r="S650" s="320"/>
      <c r="T650" s="54" t="e">
        <f>HLOOKUP(F606,リスト!$N$7:$AC$25,19,)</f>
        <v>#N/A</v>
      </c>
      <c r="U650" s="52" t="e">
        <f t="shared" si="573"/>
        <v>#N/A</v>
      </c>
    </row>
    <row r="651" spans="1:22" ht="15.6" thickTop="1" thickBot="1">
      <c r="A651" s="1">
        <f t="shared" ref="A651:B651" si="592">A650</f>
        <v>13</v>
      </c>
      <c r="B651" s="1">
        <f t="shared" si="592"/>
        <v>0</v>
      </c>
      <c r="C651" s="289"/>
      <c r="D651" s="278" t="s">
        <v>78</v>
      </c>
      <c r="E651" s="279"/>
      <c r="F651" s="279"/>
      <c r="G651" s="280"/>
      <c r="H651" s="281">
        <f>SUM(H633:I650)</f>
        <v>0</v>
      </c>
      <c r="I651" s="281"/>
      <c r="J651" s="282">
        <f t="shared" ref="J651" si="593">SUM(J633:K650)</f>
        <v>0</v>
      </c>
      <c r="K651" s="283"/>
      <c r="L651" s="283">
        <f t="shared" ref="L651" si="594">SUM(L633:M650)</f>
        <v>0</v>
      </c>
      <c r="M651" s="284"/>
      <c r="N651" s="285"/>
      <c r="O651" s="285"/>
      <c r="P651" s="285"/>
      <c r="Q651" s="285"/>
      <c r="R651" s="285"/>
      <c r="S651" s="286"/>
      <c r="T651" s="54"/>
    </row>
    <row r="652" spans="1:22">
      <c r="A652" s="1">
        <f>F655</f>
        <v>14</v>
      </c>
      <c r="B652" s="1">
        <f>IF(H676&gt;0,1,0)</f>
        <v>0</v>
      </c>
      <c r="C652" s="198" t="s">
        <v>47</v>
      </c>
      <c r="D652" s="198"/>
      <c r="E652" s="198"/>
      <c r="U652" s="11" t="s">
        <v>49</v>
      </c>
      <c r="V652" s="11" t="s">
        <v>199</v>
      </c>
    </row>
    <row r="653" spans="1:22">
      <c r="A653" s="1">
        <f>A652</f>
        <v>14</v>
      </c>
      <c r="B653" s="1">
        <f>B652</f>
        <v>0</v>
      </c>
      <c r="C653" s="192" t="str">
        <f>"チームやまぐちパワーアップ事業　"&amp;基本!$G$24</f>
        <v>チームやまぐちパワーアップ事業　事業計画書</v>
      </c>
      <c r="D653" s="192"/>
      <c r="E653" s="192"/>
      <c r="F653" s="192"/>
      <c r="G653" s="192"/>
      <c r="H653" s="192"/>
      <c r="I653" s="192"/>
      <c r="J653" s="192"/>
      <c r="K653" s="192"/>
      <c r="L653" s="192"/>
      <c r="M653" s="192"/>
      <c r="N653" s="192"/>
      <c r="O653" s="192"/>
      <c r="P653" s="192"/>
      <c r="Q653" s="192"/>
      <c r="R653" s="192"/>
      <c r="S653" s="192"/>
      <c r="U653" s="16" t="str">
        <f t="shared" ref="U653:V656" si="595">IF(U603="","",U603)</f>
        <v>有望競技種別強化事業</v>
      </c>
      <c r="V653" s="16" t="str">
        <f t="shared" si="595"/>
        <v>有望競技</v>
      </c>
    </row>
    <row r="654" spans="1:22" ht="15" thickBot="1">
      <c r="A654" s="1">
        <f t="shared" ref="A654:B654" si="596">A653</f>
        <v>14</v>
      </c>
      <c r="B654" s="1">
        <f t="shared" si="596"/>
        <v>0</v>
      </c>
      <c r="C654" s="337" t="s">
        <v>48</v>
      </c>
      <c r="D654" s="337"/>
      <c r="U654" s="32" t="str">
        <f t="shared" si="595"/>
        <v>ふるさと選手確保・活用事業</v>
      </c>
      <c r="V654" s="32" t="str">
        <f t="shared" si="595"/>
        <v>ふるさと</v>
      </c>
    </row>
    <row r="655" spans="1:22" ht="15" thickBot="1">
      <c r="A655" s="1">
        <f t="shared" ref="A655:B655" si="597">A654</f>
        <v>14</v>
      </c>
      <c r="B655" s="1">
        <f t="shared" si="597"/>
        <v>0</v>
      </c>
      <c r="C655" s="375" t="s">
        <v>50</v>
      </c>
      <c r="D655" s="376"/>
      <c r="E655" s="376"/>
      <c r="F655" s="377">
        <f>F605+1</f>
        <v>14</v>
      </c>
      <c r="G655" s="378"/>
      <c r="U655" s="32" t="str">
        <f t="shared" si="595"/>
        <v>中高成連携合同強化練習会事業</v>
      </c>
      <c r="V655" s="32" t="str">
        <f t="shared" si="595"/>
        <v>中高成連携</v>
      </c>
    </row>
    <row r="656" spans="1:22">
      <c r="A656" s="1">
        <f t="shared" ref="A656:B656" si="598">A655</f>
        <v>14</v>
      </c>
      <c r="B656" s="1">
        <f t="shared" si="598"/>
        <v>0</v>
      </c>
      <c r="C656" s="379" t="s">
        <v>49</v>
      </c>
      <c r="D656" s="290"/>
      <c r="E656" s="290"/>
      <c r="F656" s="380"/>
      <c r="G656" s="380"/>
      <c r="H656" s="380"/>
      <c r="I656" s="380"/>
      <c r="J656" s="380"/>
      <c r="K656" s="380"/>
      <c r="L656" s="380"/>
      <c r="M656" s="290" t="s">
        <v>53</v>
      </c>
      <c r="N656" s="290"/>
      <c r="O656" s="290"/>
      <c r="P656" s="380"/>
      <c r="Q656" s="380"/>
      <c r="R656" s="380"/>
      <c r="S656" s="381"/>
      <c r="T656" s="81" t="str">
        <f>IF(F656="","",VLOOKUP(F656,U653:V656,2,))</f>
        <v/>
      </c>
      <c r="U656" s="18" t="str">
        <f t="shared" si="595"/>
        <v>チームやまぐちチャレンジ強化事業</v>
      </c>
      <c r="V656" s="18" t="str">
        <f t="shared" si="595"/>
        <v>チャレンジ</v>
      </c>
    </row>
    <row r="657" spans="1:24">
      <c r="A657" s="1">
        <f t="shared" ref="A657:B657" si="599">A656</f>
        <v>14</v>
      </c>
      <c r="B657" s="1">
        <f t="shared" si="599"/>
        <v>0</v>
      </c>
      <c r="C657" s="389" t="s">
        <v>179</v>
      </c>
      <c r="D657" s="390"/>
      <c r="E657" s="356"/>
      <c r="F657" s="386"/>
      <c r="G657" s="387"/>
      <c r="H657" s="387"/>
      <c r="I657" s="387"/>
      <c r="J657" s="387"/>
      <c r="K657" s="387"/>
      <c r="L657" s="387"/>
      <c r="M657" s="387"/>
      <c r="N657" s="387"/>
      <c r="O657" s="387"/>
      <c r="P657" s="387"/>
      <c r="Q657" s="387"/>
      <c r="R657" s="387"/>
      <c r="S657" s="388"/>
      <c r="U657" s="55"/>
    </row>
    <row r="658" spans="1:24">
      <c r="A658" s="1">
        <f t="shared" ref="A658:B658" si="600">A657</f>
        <v>14</v>
      </c>
      <c r="B658" s="1">
        <f t="shared" si="600"/>
        <v>0</v>
      </c>
      <c r="C658" s="348" t="s">
        <v>51</v>
      </c>
      <c r="D658" s="291"/>
      <c r="E658" s="291"/>
      <c r="F658" s="382"/>
      <c r="G658" s="383"/>
      <c r="H658" s="383"/>
      <c r="I658" s="20" t="str">
        <f>IF(F658="","～",IF(J658="","","～"))</f>
        <v>～</v>
      </c>
      <c r="J658" s="383"/>
      <c r="K658" s="383"/>
      <c r="L658" s="383"/>
      <c r="M658" s="21" t="s">
        <v>52</v>
      </c>
      <c r="N658" s="384" t="str">
        <f>IF(T658=1,IF(F658="","",IF(J658="","",IF(F658=J658,"日帰り",(J658-F658)&amp;"泊"&amp;(J658-F658+1)&amp;"日"))),"")</f>
        <v/>
      </c>
      <c r="O658" s="384"/>
      <c r="P658" s="384"/>
      <c r="Q658" s="13" t="s">
        <v>68</v>
      </c>
      <c r="R658" s="258"/>
      <c r="S658" s="385"/>
      <c r="T658" s="53">
        <v>1</v>
      </c>
    </row>
    <row r="659" spans="1:24">
      <c r="A659" s="1">
        <f t="shared" ref="A659:B659" si="601">A658</f>
        <v>14</v>
      </c>
      <c r="B659" s="1">
        <f t="shared" si="601"/>
        <v>0</v>
      </c>
      <c r="C659" s="348" t="s">
        <v>54</v>
      </c>
      <c r="D659" s="346" t="s">
        <v>55</v>
      </c>
      <c r="E659" s="346"/>
      <c r="F659" s="349"/>
      <c r="G659" s="349"/>
      <c r="H659" s="349"/>
      <c r="I659" s="349"/>
      <c r="J659" s="349"/>
      <c r="K659" s="349"/>
      <c r="L659" s="349"/>
      <c r="M659" s="349"/>
      <c r="N659" s="349"/>
      <c r="O659" s="349"/>
      <c r="P659" s="349"/>
      <c r="Q659" s="349"/>
      <c r="R659" s="349"/>
      <c r="S659" s="350"/>
      <c r="U659" s="156" t="s">
        <v>53</v>
      </c>
      <c r="V659" s="156"/>
      <c r="W659" s="156"/>
      <c r="X659" s="156"/>
    </row>
    <row r="660" spans="1:24">
      <c r="A660" s="1">
        <f t="shared" ref="A660:B660" si="602">A659</f>
        <v>14</v>
      </c>
      <c r="B660" s="1">
        <f t="shared" si="602"/>
        <v>0</v>
      </c>
      <c r="C660" s="348"/>
      <c r="D660" s="351" t="s">
        <v>7</v>
      </c>
      <c r="E660" s="351"/>
      <c r="F660" s="352"/>
      <c r="G660" s="352"/>
      <c r="H660" s="352"/>
      <c r="I660" s="352"/>
      <c r="J660" s="352"/>
      <c r="K660" s="352"/>
      <c r="L660" s="352"/>
      <c r="M660" s="352"/>
      <c r="N660" s="352"/>
      <c r="O660" s="352"/>
      <c r="P660" s="352"/>
      <c r="Q660" s="352"/>
      <c r="R660" s="352"/>
      <c r="S660" s="353"/>
      <c r="U660" s="78" t="str">
        <f>U653</f>
        <v>有望競技種別強化事業</v>
      </c>
      <c r="V660" s="78" t="str">
        <f>U654</f>
        <v>ふるさと選手確保・活用事業</v>
      </c>
      <c r="W660" s="78" t="str">
        <f>U655</f>
        <v>中高成連携合同強化練習会事業</v>
      </c>
      <c r="X660" s="78" t="str">
        <f>U656</f>
        <v>チームやまぐちチャレンジ強化事業</v>
      </c>
    </row>
    <row r="661" spans="1:24">
      <c r="A661" s="1">
        <f t="shared" ref="A661:B661" si="603">A660</f>
        <v>14</v>
      </c>
      <c r="B661" s="1">
        <f t="shared" si="603"/>
        <v>0</v>
      </c>
      <c r="C661" s="348" t="s">
        <v>56</v>
      </c>
      <c r="D661" s="346" t="s">
        <v>55</v>
      </c>
      <c r="E661" s="346"/>
      <c r="F661" s="349"/>
      <c r="G661" s="349"/>
      <c r="H661" s="349"/>
      <c r="I661" s="349"/>
      <c r="J661" s="349"/>
      <c r="K661" s="349"/>
      <c r="L661" s="349"/>
      <c r="M661" s="349"/>
      <c r="N661" s="349"/>
      <c r="O661" s="349"/>
      <c r="P661" s="349"/>
      <c r="Q661" s="349"/>
      <c r="R661" s="349"/>
      <c r="S661" s="350"/>
      <c r="U661" s="6" t="str">
        <f t="shared" ref="U661:X664" si="604">IF(U611="","",U611)</f>
        <v>①強化活動</v>
      </c>
      <c r="V661" s="6" t="str">
        <f t="shared" si="604"/>
        <v>①交渉</v>
      </c>
      <c r="W661" s="6" t="str">
        <f t="shared" si="604"/>
        <v>①合同練習会</v>
      </c>
      <c r="X661" s="6" t="str">
        <f t="shared" si="604"/>
        <v>①トップ招へい</v>
      </c>
    </row>
    <row r="662" spans="1:24">
      <c r="A662" s="1">
        <f t="shared" ref="A662:B662" si="605">A661</f>
        <v>14</v>
      </c>
      <c r="B662" s="1">
        <f t="shared" si="605"/>
        <v>0</v>
      </c>
      <c r="C662" s="348"/>
      <c r="D662" s="351" t="s">
        <v>7</v>
      </c>
      <c r="E662" s="351"/>
      <c r="F662" s="352"/>
      <c r="G662" s="352"/>
      <c r="H662" s="352"/>
      <c r="I662" s="352"/>
      <c r="J662" s="352"/>
      <c r="K662" s="352"/>
      <c r="L662" s="352"/>
      <c r="M662" s="352"/>
      <c r="N662" s="352"/>
      <c r="O662" s="352"/>
      <c r="P662" s="352"/>
      <c r="Q662" s="352"/>
      <c r="R662" s="352"/>
      <c r="S662" s="353"/>
      <c r="U662" s="8" t="str">
        <f t="shared" si="604"/>
        <v/>
      </c>
      <c r="V662" s="8" t="str">
        <f t="shared" si="604"/>
        <v>②強化活動参加</v>
      </c>
      <c r="W662" s="8" t="str">
        <f t="shared" si="604"/>
        <v>②情報交換会等</v>
      </c>
      <c r="X662" s="8" t="str">
        <f t="shared" si="604"/>
        <v/>
      </c>
    </row>
    <row r="663" spans="1:24">
      <c r="A663" s="1">
        <f t="shared" ref="A663:B663" si="606">A662</f>
        <v>14</v>
      </c>
      <c r="B663" s="1">
        <f t="shared" si="606"/>
        <v>0</v>
      </c>
      <c r="C663" s="354" t="s">
        <v>57</v>
      </c>
      <c r="D663" s="291" t="s">
        <v>58</v>
      </c>
      <c r="E663" s="291"/>
      <c r="F663" s="291" t="s">
        <v>61</v>
      </c>
      <c r="G663" s="355"/>
      <c r="H663" s="339" t="s">
        <v>62</v>
      </c>
      <c r="I663" s="296"/>
      <c r="J663" s="356" t="s">
        <v>63</v>
      </c>
      <c r="K663" s="355"/>
      <c r="L663" s="339" t="s">
        <v>64</v>
      </c>
      <c r="M663" s="296"/>
      <c r="N663" s="356" t="s">
        <v>65</v>
      </c>
      <c r="O663" s="355"/>
      <c r="P663" s="339" t="s">
        <v>66</v>
      </c>
      <c r="Q663" s="291"/>
      <c r="R663" s="356" t="s">
        <v>36</v>
      </c>
      <c r="S663" s="295"/>
      <c r="U663" s="8" t="str">
        <f t="shared" si="604"/>
        <v/>
      </c>
      <c r="V663" s="8" t="str">
        <f t="shared" si="604"/>
        <v/>
      </c>
      <c r="W663" s="8" t="str">
        <f t="shared" si="604"/>
        <v/>
      </c>
      <c r="X663" s="8" t="str">
        <f t="shared" si="604"/>
        <v/>
      </c>
    </row>
    <row r="664" spans="1:24">
      <c r="A664" s="1">
        <f t="shared" ref="A664:B664" si="607">A663</f>
        <v>14</v>
      </c>
      <c r="B664" s="1">
        <f t="shared" si="607"/>
        <v>0</v>
      </c>
      <c r="C664" s="348"/>
      <c r="D664" s="346" t="s">
        <v>59</v>
      </c>
      <c r="E664" s="346"/>
      <c r="F664" s="22">
        <f>VLOOKUP("成男ﾊﾟﾜｰｱｯﾌﾟ",指導者!$J$133:$AN$156,$F655+1,)</f>
        <v>0</v>
      </c>
      <c r="G664" s="23" t="s">
        <v>67</v>
      </c>
      <c r="H664" s="24">
        <f>VLOOKUP("成女ﾊﾟﾜｰｱｯﾌﾟ",指導者!$J$133:$AN$156,$F655+1,)</f>
        <v>0</v>
      </c>
      <c r="I664" s="25" t="s">
        <v>67</v>
      </c>
      <c r="J664" s="24">
        <f>VLOOKUP("少男ﾊﾟﾜｰｱｯﾌﾟ",指導者!$J$133:$AN$156,$F655+1,)</f>
        <v>0</v>
      </c>
      <c r="K664" s="23" t="s">
        <v>67</v>
      </c>
      <c r="L664" s="24">
        <f>VLOOKUP("少女ﾊﾟﾜｰｱｯﾌﾟ",指導者!$J$133:$AN$156,$F655+1,)</f>
        <v>0</v>
      </c>
      <c r="M664" s="25" t="s">
        <v>67</v>
      </c>
      <c r="N664" s="24">
        <f>VLOOKUP("Jr男ﾊﾟﾜｰｱｯﾌﾟ",指導者!$J$133:$AN$156,$F655+1,)</f>
        <v>0</v>
      </c>
      <c r="O664" s="23" t="s">
        <v>67</v>
      </c>
      <c r="P664" s="24">
        <f>VLOOKUP("Jr女ﾊﾟﾜｰｱｯﾌﾟ",指導者!$J$133:$AN$156,$F655+1,)</f>
        <v>0</v>
      </c>
      <c r="Q664" s="26" t="s">
        <v>67</v>
      </c>
      <c r="R664" s="23">
        <f>SUM(F664:Q664)</f>
        <v>0</v>
      </c>
      <c r="S664" s="33" t="s">
        <v>67</v>
      </c>
      <c r="U664" s="10" t="str">
        <f t="shared" si="604"/>
        <v/>
      </c>
      <c r="V664" s="10" t="str">
        <f t="shared" si="604"/>
        <v/>
      </c>
      <c r="W664" s="10" t="str">
        <f t="shared" si="604"/>
        <v/>
      </c>
      <c r="X664" s="10" t="str">
        <f t="shared" si="604"/>
        <v/>
      </c>
    </row>
    <row r="665" spans="1:24">
      <c r="A665" s="1">
        <f t="shared" ref="A665:B665" si="608">A664</f>
        <v>14</v>
      </c>
      <c r="B665" s="1">
        <f t="shared" si="608"/>
        <v>0</v>
      </c>
      <c r="C665" s="348"/>
      <c r="D665" s="351" t="s">
        <v>60</v>
      </c>
      <c r="E665" s="351"/>
      <c r="F665" s="27">
        <f>VLOOKUP("成男ﾊﾟﾜｰｱｯﾌﾟ",選手!$J$333:$AN$350,$F655+1,)</f>
        <v>0</v>
      </c>
      <c r="G665" s="28" t="s">
        <v>67</v>
      </c>
      <c r="H665" s="29">
        <f>VLOOKUP("成女ﾊﾟﾜｰｱｯﾌﾟ",選手!$J$333:$AN$350,$F655+1,)</f>
        <v>0</v>
      </c>
      <c r="I665" s="30" t="s">
        <v>67</v>
      </c>
      <c r="J665" s="29">
        <f>VLOOKUP("少男ﾊﾟﾜｰｱｯﾌﾟ",選手!$J$333:$AN$350,$F655+1,)</f>
        <v>0</v>
      </c>
      <c r="K665" s="28" t="s">
        <v>67</v>
      </c>
      <c r="L665" s="29">
        <f>VLOOKUP("少女ﾊﾟﾜｰｱｯﾌﾟ",選手!$J$333:$AN$350,$F655+1,)</f>
        <v>0</v>
      </c>
      <c r="M665" s="30" t="s">
        <v>67</v>
      </c>
      <c r="N665" s="29">
        <f>VLOOKUP("Jr男ﾊﾟﾜｰｱｯﾌﾟ",選手!$J$333:$AN$350,$F655+1,)</f>
        <v>0</v>
      </c>
      <c r="O665" s="28" t="s">
        <v>67</v>
      </c>
      <c r="P665" s="29">
        <f>VLOOKUP("Jr女ﾊﾟﾜｰｱｯﾌﾟ",選手!$J$333:$AN$350,$F655+1,)</f>
        <v>0</v>
      </c>
      <c r="Q665" s="31" t="s">
        <v>67</v>
      </c>
      <c r="R665" s="28">
        <f>SUM(F665:Q665)</f>
        <v>0</v>
      </c>
      <c r="S665" s="34" t="s">
        <v>67</v>
      </c>
    </row>
    <row r="666" spans="1:24">
      <c r="A666" s="1">
        <f t="shared" ref="A666:B666" si="609">A665</f>
        <v>14</v>
      </c>
      <c r="B666" s="1">
        <f t="shared" si="609"/>
        <v>0</v>
      </c>
      <c r="C666" s="366" t="s">
        <v>69</v>
      </c>
      <c r="D666" s="367"/>
      <c r="E666" s="368"/>
      <c r="F666" s="357"/>
      <c r="G666" s="358"/>
      <c r="H666" s="358"/>
      <c r="I666" s="358"/>
      <c r="J666" s="358"/>
      <c r="K666" s="358"/>
      <c r="L666" s="358"/>
      <c r="M666" s="358"/>
      <c r="N666" s="358"/>
      <c r="O666" s="358"/>
      <c r="P666" s="358"/>
      <c r="Q666" s="358"/>
      <c r="R666" s="358"/>
      <c r="S666" s="359"/>
    </row>
    <row r="667" spans="1:24">
      <c r="A667" s="1">
        <f t="shared" ref="A667:B667" si="610">A666</f>
        <v>14</v>
      </c>
      <c r="B667" s="1">
        <f t="shared" si="610"/>
        <v>0</v>
      </c>
      <c r="C667" s="369"/>
      <c r="D667" s="370"/>
      <c r="E667" s="371"/>
      <c r="F667" s="360"/>
      <c r="G667" s="361"/>
      <c r="H667" s="361"/>
      <c r="I667" s="361"/>
      <c r="J667" s="361"/>
      <c r="K667" s="361"/>
      <c r="L667" s="361"/>
      <c r="M667" s="361"/>
      <c r="N667" s="361"/>
      <c r="O667" s="361"/>
      <c r="P667" s="361"/>
      <c r="Q667" s="361"/>
      <c r="R667" s="361"/>
      <c r="S667" s="362"/>
    </row>
    <row r="668" spans="1:24">
      <c r="A668" s="1">
        <f t="shared" ref="A668:B668" si="611">A667</f>
        <v>14</v>
      </c>
      <c r="B668" s="1">
        <f t="shared" si="611"/>
        <v>0</v>
      </c>
      <c r="C668" s="369"/>
      <c r="D668" s="370"/>
      <c r="E668" s="371"/>
      <c r="F668" s="360"/>
      <c r="G668" s="361"/>
      <c r="H668" s="361"/>
      <c r="I668" s="361"/>
      <c r="J668" s="361"/>
      <c r="K668" s="361"/>
      <c r="L668" s="361"/>
      <c r="M668" s="361"/>
      <c r="N668" s="361"/>
      <c r="O668" s="361"/>
      <c r="P668" s="361"/>
      <c r="Q668" s="361"/>
      <c r="R668" s="361"/>
      <c r="S668" s="362"/>
    </row>
    <row r="669" spans="1:24">
      <c r="A669" s="1">
        <f t="shared" ref="A669:B669" si="612">A668</f>
        <v>14</v>
      </c>
      <c r="B669" s="1">
        <f t="shared" si="612"/>
        <v>0</v>
      </c>
      <c r="C669" s="369"/>
      <c r="D669" s="370"/>
      <c r="E669" s="371"/>
      <c r="F669" s="360"/>
      <c r="G669" s="361"/>
      <c r="H669" s="361"/>
      <c r="I669" s="361"/>
      <c r="J669" s="361"/>
      <c r="K669" s="361"/>
      <c r="L669" s="361"/>
      <c r="M669" s="361"/>
      <c r="N669" s="361"/>
      <c r="O669" s="361"/>
      <c r="P669" s="361"/>
      <c r="Q669" s="361"/>
      <c r="R669" s="361"/>
      <c r="S669" s="362"/>
    </row>
    <row r="670" spans="1:24">
      <c r="A670" s="1">
        <f t="shared" ref="A670:B670" si="613">A669</f>
        <v>14</v>
      </c>
      <c r="B670" s="1">
        <f t="shared" si="613"/>
        <v>0</v>
      </c>
      <c r="C670" s="369"/>
      <c r="D670" s="370"/>
      <c r="E670" s="371"/>
      <c r="F670" s="360"/>
      <c r="G670" s="361"/>
      <c r="H670" s="361"/>
      <c r="I670" s="361"/>
      <c r="J670" s="361"/>
      <c r="K670" s="361"/>
      <c r="L670" s="361"/>
      <c r="M670" s="361"/>
      <c r="N670" s="361"/>
      <c r="O670" s="361"/>
      <c r="P670" s="361"/>
      <c r="Q670" s="361"/>
      <c r="R670" s="361"/>
      <c r="S670" s="362"/>
    </row>
    <row r="671" spans="1:24">
      <c r="A671" s="1">
        <f t="shared" ref="A671:B671" si="614">A670</f>
        <v>14</v>
      </c>
      <c r="B671" s="1">
        <f t="shared" si="614"/>
        <v>0</v>
      </c>
      <c r="C671" s="369"/>
      <c r="D671" s="370"/>
      <c r="E671" s="371"/>
      <c r="F671" s="360"/>
      <c r="G671" s="361"/>
      <c r="H671" s="361"/>
      <c r="I671" s="361"/>
      <c r="J671" s="361"/>
      <c r="K671" s="361"/>
      <c r="L671" s="361"/>
      <c r="M671" s="361"/>
      <c r="N671" s="361"/>
      <c r="O671" s="361"/>
      <c r="P671" s="361"/>
      <c r="Q671" s="361"/>
      <c r="R671" s="361"/>
      <c r="S671" s="362"/>
    </row>
    <row r="672" spans="1:24" ht="15" thickBot="1">
      <c r="A672" s="1">
        <f t="shared" ref="A672:B672" si="615">A671</f>
        <v>14</v>
      </c>
      <c r="B672" s="1">
        <f t="shared" si="615"/>
        <v>0</v>
      </c>
      <c r="C672" s="372"/>
      <c r="D672" s="373"/>
      <c r="E672" s="374"/>
      <c r="F672" s="363"/>
      <c r="G672" s="364"/>
      <c r="H672" s="364"/>
      <c r="I672" s="364"/>
      <c r="J672" s="364"/>
      <c r="K672" s="364"/>
      <c r="L672" s="364"/>
      <c r="M672" s="364"/>
      <c r="N672" s="364"/>
      <c r="O672" s="364"/>
      <c r="P672" s="364"/>
      <c r="Q672" s="364"/>
      <c r="R672" s="364"/>
      <c r="S672" s="365"/>
    </row>
    <row r="673" spans="1:21">
      <c r="A673" s="1">
        <f t="shared" ref="A673:B673" si="616">A672</f>
        <v>14</v>
      </c>
      <c r="B673" s="1">
        <f t="shared" si="616"/>
        <v>0</v>
      </c>
    </row>
    <row r="674" spans="1:21" ht="15" thickBot="1">
      <c r="A674" s="1">
        <f t="shared" ref="A674:B674" si="617">A673</f>
        <v>14</v>
      </c>
      <c r="B674" s="1">
        <f t="shared" si="617"/>
        <v>0</v>
      </c>
      <c r="C674" s="337" t="s">
        <v>70</v>
      </c>
      <c r="D674" s="337"/>
      <c r="Q674" s="338" t="s">
        <v>71</v>
      </c>
      <c r="R674" s="338"/>
      <c r="S674" s="338"/>
    </row>
    <row r="675" spans="1:21">
      <c r="A675" s="1">
        <f t="shared" ref="A675:B675" si="618">A674</f>
        <v>14</v>
      </c>
      <c r="B675" s="1">
        <f t="shared" si="618"/>
        <v>0</v>
      </c>
      <c r="C675" s="287" t="s">
        <v>72</v>
      </c>
      <c r="D675" s="290" t="s">
        <v>73</v>
      </c>
      <c r="E675" s="290"/>
      <c r="F675" s="290"/>
      <c r="G675" s="290"/>
      <c r="H675" s="290" t="s">
        <v>79</v>
      </c>
      <c r="I675" s="290"/>
      <c r="J675" s="290" t="s">
        <v>13</v>
      </c>
      <c r="K675" s="290"/>
      <c r="L675" s="290"/>
      <c r="M675" s="290"/>
      <c r="N675" s="290"/>
      <c r="O675" s="290"/>
      <c r="P675" s="290"/>
      <c r="Q675" s="290"/>
      <c r="R675" s="290"/>
      <c r="S675" s="294"/>
    </row>
    <row r="676" spans="1:21">
      <c r="A676" s="1">
        <f t="shared" ref="A676:B676" si="619">A675</f>
        <v>14</v>
      </c>
      <c r="B676" s="1">
        <f t="shared" si="619"/>
        <v>0</v>
      </c>
      <c r="C676" s="288"/>
      <c r="D676" s="346" t="s">
        <v>74</v>
      </c>
      <c r="E676" s="346"/>
      <c r="F676" s="346"/>
      <c r="G676" s="346"/>
      <c r="H676" s="347">
        <f>J701</f>
        <v>0</v>
      </c>
      <c r="I676" s="347"/>
      <c r="J676" s="152"/>
      <c r="K676" s="152"/>
      <c r="L676" s="152"/>
      <c r="M676" s="152"/>
      <c r="N676" s="152"/>
      <c r="O676" s="152"/>
      <c r="P676" s="152"/>
      <c r="Q676" s="152"/>
      <c r="R676" s="152"/>
      <c r="S676" s="305"/>
    </row>
    <row r="677" spans="1:21">
      <c r="A677" s="1">
        <f t="shared" ref="A677:B677" si="620">A676</f>
        <v>14</v>
      </c>
      <c r="B677" s="1">
        <f t="shared" si="620"/>
        <v>0</v>
      </c>
      <c r="C677" s="288"/>
      <c r="D677" s="340" t="s">
        <v>75</v>
      </c>
      <c r="E677" s="340"/>
      <c r="F677" s="340"/>
      <c r="G677" s="340"/>
      <c r="H677" s="330"/>
      <c r="I677" s="330"/>
      <c r="J677" s="335"/>
      <c r="K677" s="335"/>
      <c r="L677" s="335"/>
      <c r="M677" s="335"/>
      <c r="N677" s="335"/>
      <c r="O677" s="335"/>
      <c r="P677" s="335"/>
      <c r="Q677" s="335"/>
      <c r="R677" s="335"/>
      <c r="S677" s="336"/>
    </row>
    <row r="678" spans="1:21">
      <c r="A678" s="1">
        <f t="shared" ref="A678:B678" si="621">A677</f>
        <v>14</v>
      </c>
      <c r="B678" s="1">
        <f t="shared" si="621"/>
        <v>0</v>
      </c>
      <c r="C678" s="288"/>
      <c r="D678" s="340" t="s">
        <v>76</v>
      </c>
      <c r="E678" s="340"/>
      <c r="F678" s="340"/>
      <c r="G678" s="340"/>
      <c r="H678" s="330"/>
      <c r="I678" s="330"/>
      <c r="J678" s="335"/>
      <c r="K678" s="335"/>
      <c r="L678" s="335"/>
      <c r="M678" s="335"/>
      <c r="N678" s="335"/>
      <c r="O678" s="335"/>
      <c r="P678" s="335"/>
      <c r="Q678" s="335"/>
      <c r="R678" s="335"/>
      <c r="S678" s="336"/>
    </row>
    <row r="679" spans="1:21" ht="15" thickBot="1">
      <c r="A679" s="1">
        <f t="shared" ref="A679:B679" si="622">A678</f>
        <v>14</v>
      </c>
      <c r="B679" s="1">
        <f t="shared" si="622"/>
        <v>0</v>
      </c>
      <c r="C679" s="288"/>
      <c r="D679" s="341" t="s">
        <v>77</v>
      </c>
      <c r="E679" s="341"/>
      <c r="F679" s="341"/>
      <c r="G679" s="341"/>
      <c r="H679" s="342">
        <f>H701-SUM(H676:I678)</f>
        <v>0</v>
      </c>
      <c r="I679" s="342"/>
      <c r="J679" s="343"/>
      <c r="K679" s="343"/>
      <c r="L679" s="343"/>
      <c r="M679" s="343"/>
      <c r="N679" s="343"/>
      <c r="O679" s="343"/>
      <c r="P679" s="343"/>
      <c r="Q679" s="343"/>
      <c r="R679" s="343"/>
      <c r="S679" s="344"/>
    </row>
    <row r="680" spans="1:21" ht="15.6" thickTop="1" thickBot="1">
      <c r="A680" s="1">
        <f t="shared" ref="A680:B680" si="623">A679</f>
        <v>14</v>
      </c>
      <c r="B680" s="1">
        <f t="shared" si="623"/>
        <v>0</v>
      </c>
      <c r="C680" s="289"/>
      <c r="D680" s="345" t="s">
        <v>78</v>
      </c>
      <c r="E680" s="345"/>
      <c r="F680" s="345"/>
      <c r="G680" s="345"/>
      <c r="H680" s="281">
        <f>SUM(H676:I679)</f>
        <v>0</v>
      </c>
      <c r="I680" s="281"/>
      <c r="J680" s="285"/>
      <c r="K680" s="285"/>
      <c r="L680" s="285"/>
      <c r="M680" s="285"/>
      <c r="N680" s="285"/>
      <c r="O680" s="285"/>
      <c r="P680" s="285"/>
      <c r="Q680" s="285"/>
      <c r="R680" s="285"/>
      <c r="S680" s="286"/>
    </row>
    <row r="681" spans="1:21">
      <c r="A681" s="1">
        <f t="shared" ref="A681:B681" si="624">A680</f>
        <v>14</v>
      </c>
      <c r="B681" s="1">
        <f t="shared" si="624"/>
        <v>0</v>
      </c>
      <c r="C681" s="287" t="s">
        <v>218</v>
      </c>
      <c r="D681" s="290" t="s">
        <v>73</v>
      </c>
      <c r="E681" s="290"/>
      <c r="F681" s="290" t="s">
        <v>83</v>
      </c>
      <c r="G681" s="290"/>
      <c r="H681" s="290" t="s">
        <v>79</v>
      </c>
      <c r="I681" s="292"/>
      <c r="J681" s="293"/>
      <c r="K681" s="290"/>
      <c r="L681" s="290"/>
      <c r="M681" s="290"/>
      <c r="N681" s="290" t="s">
        <v>82</v>
      </c>
      <c r="O681" s="290"/>
      <c r="P681" s="290"/>
      <c r="Q681" s="290"/>
      <c r="R681" s="290"/>
      <c r="S681" s="294"/>
    </row>
    <row r="682" spans="1:21">
      <c r="A682" s="1">
        <f t="shared" ref="A682:B682" si="625">A681</f>
        <v>14</v>
      </c>
      <c r="B682" s="1">
        <f t="shared" si="625"/>
        <v>0</v>
      </c>
      <c r="C682" s="288"/>
      <c r="D682" s="291"/>
      <c r="E682" s="291"/>
      <c r="F682" s="291"/>
      <c r="G682" s="291"/>
      <c r="H682" s="291"/>
      <c r="I682" s="291"/>
      <c r="J682" s="296" t="s">
        <v>80</v>
      </c>
      <c r="K682" s="297"/>
      <c r="L682" s="297" t="s">
        <v>81</v>
      </c>
      <c r="M682" s="339"/>
      <c r="N682" s="291"/>
      <c r="O682" s="291"/>
      <c r="P682" s="291"/>
      <c r="Q682" s="291"/>
      <c r="R682" s="291"/>
      <c r="S682" s="295"/>
    </row>
    <row r="683" spans="1:21">
      <c r="A683" s="1">
        <f t="shared" ref="A683:B683" si="626">A682</f>
        <v>14</v>
      </c>
      <c r="B683" s="1">
        <f t="shared" si="626"/>
        <v>0</v>
      </c>
      <c r="C683" s="288"/>
      <c r="D683" s="298" t="s">
        <v>88</v>
      </c>
      <c r="E683" s="298"/>
      <c r="F683" s="298" t="s">
        <v>88</v>
      </c>
      <c r="G683" s="298"/>
      <c r="H683" s="323"/>
      <c r="I683" s="323"/>
      <c r="J683" s="324"/>
      <c r="K683" s="325"/>
      <c r="L683" s="326">
        <f>H683-J683</f>
        <v>0</v>
      </c>
      <c r="M683" s="327"/>
      <c r="N683" s="167"/>
      <c r="O683" s="167"/>
      <c r="P683" s="167"/>
      <c r="Q683" s="167"/>
      <c r="R683" s="167"/>
      <c r="S683" s="328"/>
      <c r="T683" s="54" t="e">
        <f>HLOOKUP(F656,リスト!$N$7:$AC$25,2,)</f>
        <v>#N/A</v>
      </c>
      <c r="U683" s="52" t="e">
        <f t="shared" ref="U683:U700" si="627">IF(T683="対象外",IF(J683&gt;0,"補助対象外経費です!!",""),"")</f>
        <v>#N/A</v>
      </c>
    </row>
    <row r="684" spans="1:21">
      <c r="A684" s="1">
        <f t="shared" ref="A684:B684" si="628">A683</f>
        <v>14</v>
      </c>
      <c r="B684" s="1">
        <f t="shared" si="628"/>
        <v>0</v>
      </c>
      <c r="C684" s="288"/>
      <c r="D684" s="298" t="s">
        <v>99</v>
      </c>
      <c r="E684" s="298"/>
      <c r="F684" s="299" t="s">
        <v>84</v>
      </c>
      <c r="G684" s="299"/>
      <c r="H684" s="300"/>
      <c r="I684" s="300"/>
      <c r="J684" s="301"/>
      <c r="K684" s="302"/>
      <c r="L684" s="303">
        <f t="shared" ref="L684:L700" si="629">H684-J684</f>
        <v>0</v>
      </c>
      <c r="M684" s="304"/>
      <c r="N684" s="152"/>
      <c r="O684" s="152"/>
      <c r="P684" s="152"/>
      <c r="Q684" s="152"/>
      <c r="R684" s="152"/>
      <c r="S684" s="305"/>
      <c r="T684" s="54" t="e">
        <f>HLOOKUP(F656,リスト!$N$7:$AC$25,3,)</f>
        <v>#N/A</v>
      </c>
      <c r="U684" s="52" t="e">
        <f t="shared" si="627"/>
        <v>#N/A</v>
      </c>
    </row>
    <row r="685" spans="1:21">
      <c r="A685" s="1">
        <f t="shared" ref="A685:B685" si="630">A684</f>
        <v>14</v>
      </c>
      <c r="B685" s="1">
        <f t="shared" si="630"/>
        <v>0</v>
      </c>
      <c r="C685" s="288"/>
      <c r="D685" s="298"/>
      <c r="E685" s="298"/>
      <c r="F685" s="329" t="s">
        <v>85</v>
      </c>
      <c r="G685" s="329"/>
      <c r="H685" s="330"/>
      <c r="I685" s="330"/>
      <c r="J685" s="331"/>
      <c r="K685" s="332"/>
      <c r="L685" s="333">
        <f t="shared" si="629"/>
        <v>0</v>
      </c>
      <c r="M685" s="334"/>
      <c r="N685" s="335"/>
      <c r="O685" s="335"/>
      <c r="P685" s="335"/>
      <c r="Q685" s="335"/>
      <c r="R685" s="335"/>
      <c r="S685" s="336"/>
      <c r="T685" s="54" t="e">
        <f>HLOOKUP(F656,リスト!$N$7:$AC$25,4,)</f>
        <v>#N/A</v>
      </c>
      <c r="U685" s="52" t="e">
        <f t="shared" si="627"/>
        <v>#N/A</v>
      </c>
    </row>
    <row r="686" spans="1:21">
      <c r="A686" s="1">
        <f t="shared" ref="A686:B686" si="631">A685</f>
        <v>14</v>
      </c>
      <c r="B686" s="1">
        <f t="shared" si="631"/>
        <v>0</v>
      </c>
      <c r="C686" s="288"/>
      <c r="D686" s="298"/>
      <c r="E686" s="298"/>
      <c r="F686" s="306" t="s">
        <v>86</v>
      </c>
      <c r="G686" s="306"/>
      <c r="H686" s="307"/>
      <c r="I686" s="307"/>
      <c r="J686" s="308"/>
      <c r="K686" s="309"/>
      <c r="L686" s="310">
        <f t="shared" si="629"/>
        <v>0</v>
      </c>
      <c r="M686" s="311"/>
      <c r="N686" s="153"/>
      <c r="O686" s="153"/>
      <c r="P686" s="153"/>
      <c r="Q686" s="153"/>
      <c r="R686" s="153"/>
      <c r="S686" s="312"/>
      <c r="T686" s="54" t="e">
        <f>HLOOKUP(F656,リスト!$N$7:$AC$25,5,)</f>
        <v>#N/A</v>
      </c>
      <c r="U686" s="52" t="e">
        <f t="shared" si="627"/>
        <v>#N/A</v>
      </c>
    </row>
    <row r="687" spans="1:21">
      <c r="A687" s="1">
        <f t="shared" ref="A687:B687" si="632">A686</f>
        <v>14</v>
      </c>
      <c r="B687" s="1">
        <f t="shared" si="632"/>
        <v>0</v>
      </c>
      <c r="C687" s="288"/>
      <c r="D687" s="298" t="s">
        <v>100</v>
      </c>
      <c r="E687" s="298"/>
      <c r="F687" s="299" t="s">
        <v>87</v>
      </c>
      <c r="G687" s="299"/>
      <c r="H687" s="300"/>
      <c r="I687" s="300"/>
      <c r="J687" s="301"/>
      <c r="K687" s="302"/>
      <c r="L687" s="303">
        <f t="shared" si="629"/>
        <v>0</v>
      </c>
      <c r="M687" s="304"/>
      <c r="N687" s="152"/>
      <c r="O687" s="152"/>
      <c r="P687" s="152"/>
      <c r="Q687" s="152"/>
      <c r="R687" s="152"/>
      <c r="S687" s="305"/>
      <c r="T687" s="54" t="e">
        <f>HLOOKUP(F656,リスト!$N$7:$AC$25,6,)</f>
        <v>#N/A</v>
      </c>
      <c r="U687" s="52" t="e">
        <f t="shared" si="627"/>
        <v>#N/A</v>
      </c>
    </row>
    <row r="688" spans="1:21">
      <c r="A688" s="1">
        <f t="shared" ref="A688:B688" si="633">A687</f>
        <v>14</v>
      </c>
      <c r="B688" s="1">
        <f t="shared" si="633"/>
        <v>0</v>
      </c>
      <c r="C688" s="288"/>
      <c r="D688" s="298"/>
      <c r="E688" s="298"/>
      <c r="F688" s="329" t="s">
        <v>89</v>
      </c>
      <c r="G688" s="329"/>
      <c r="H688" s="330"/>
      <c r="I688" s="330"/>
      <c r="J688" s="331"/>
      <c r="K688" s="332"/>
      <c r="L688" s="333">
        <f t="shared" si="629"/>
        <v>0</v>
      </c>
      <c r="M688" s="334"/>
      <c r="N688" s="335"/>
      <c r="O688" s="335"/>
      <c r="P688" s="335"/>
      <c r="Q688" s="335"/>
      <c r="R688" s="335"/>
      <c r="S688" s="336"/>
      <c r="T688" s="54" t="e">
        <f>HLOOKUP(F656,リスト!$N$7:$AC$25,7,)</f>
        <v>#N/A</v>
      </c>
      <c r="U688" s="52" t="e">
        <f t="shared" si="627"/>
        <v>#N/A</v>
      </c>
    </row>
    <row r="689" spans="1:22">
      <c r="A689" s="1">
        <f t="shared" ref="A689:B689" si="634">A688</f>
        <v>14</v>
      </c>
      <c r="B689" s="1">
        <f t="shared" si="634"/>
        <v>0</v>
      </c>
      <c r="C689" s="288"/>
      <c r="D689" s="298"/>
      <c r="E689" s="298"/>
      <c r="F689" s="329" t="s">
        <v>214</v>
      </c>
      <c r="G689" s="329"/>
      <c r="H689" s="330"/>
      <c r="I689" s="330"/>
      <c r="J689" s="331"/>
      <c r="K689" s="332"/>
      <c r="L689" s="333">
        <f t="shared" si="629"/>
        <v>0</v>
      </c>
      <c r="M689" s="334"/>
      <c r="N689" s="335"/>
      <c r="O689" s="335"/>
      <c r="P689" s="335"/>
      <c r="Q689" s="335"/>
      <c r="R689" s="335"/>
      <c r="S689" s="336"/>
      <c r="T689" s="54" t="e">
        <f>HLOOKUP(F656,リスト!$N$7:$AC$25,8,)</f>
        <v>#N/A</v>
      </c>
      <c r="U689" s="52" t="e">
        <f t="shared" si="627"/>
        <v>#N/A</v>
      </c>
    </row>
    <row r="690" spans="1:22">
      <c r="A690" s="1">
        <f t="shared" ref="A690:B690" si="635">A689</f>
        <v>14</v>
      </c>
      <c r="B690" s="1">
        <f t="shared" si="635"/>
        <v>0</v>
      </c>
      <c r="C690" s="288"/>
      <c r="D690" s="298"/>
      <c r="E690" s="298"/>
      <c r="F690" s="306" t="s">
        <v>90</v>
      </c>
      <c r="G690" s="306"/>
      <c r="H690" s="307"/>
      <c r="I690" s="307"/>
      <c r="J690" s="308"/>
      <c r="K690" s="309"/>
      <c r="L690" s="310">
        <f t="shared" si="629"/>
        <v>0</v>
      </c>
      <c r="M690" s="311"/>
      <c r="N690" s="153"/>
      <c r="O690" s="153"/>
      <c r="P690" s="153"/>
      <c r="Q690" s="153"/>
      <c r="R690" s="153"/>
      <c r="S690" s="312"/>
      <c r="T690" s="54" t="e">
        <f>HLOOKUP(F656,リスト!$N$7:$AC$25,9,)</f>
        <v>#N/A</v>
      </c>
      <c r="U690" s="52" t="e">
        <f t="shared" si="627"/>
        <v>#N/A</v>
      </c>
    </row>
    <row r="691" spans="1:22">
      <c r="A691" s="1">
        <f t="shared" ref="A691:B691" si="636">A690</f>
        <v>14</v>
      </c>
      <c r="B691" s="1">
        <f t="shared" si="636"/>
        <v>0</v>
      </c>
      <c r="C691" s="288"/>
      <c r="D691" s="298" t="s">
        <v>101</v>
      </c>
      <c r="E691" s="298"/>
      <c r="F691" s="299" t="s">
        <v>91</v>
      </c>
      <c r="G691" s="299"/>
      <c r="H691" s="300"/>
      <c r="I691" s="300"/>
      <c r="J691" s="301"/>
      <c r="K691" s="302"/>
      <c r="L691" s="303">
        <f t="shared" si="629"/>
        <v>0</v>
      </c>
      <c r="M691" s="304"/>
      <c r="N691" s="152"/>
      <c r="O691" s="152"/>
      <c r="P691" s="152"/>
      <c r="Q691" s="152"/>
      <c r="R691" s="152"/>
      <c r="S691" s="305"/>
      <c r="T691" s="54" t="e">
        <f>HLOOKUP(F656,リスト!$N$7:$AC$25,10,)</f>
        <v>#N/A</v>
      </c>
      <c r="U691" s="52" t="e">
        <f t="shared" si="627"/>
        <v>#N/A</v>
      </c>
    </row>
    <row r="692" spans="1:22">
      <c r="A692" s="1">
        <f t="shared" ref="A692:B692" si="637">A691</f>
        <v>14</v>
      </c>
      <c r="B692" s="1">
        <f t="shared" si="637"/>
        <v>0</v>
      </c>
      <c r="C692" s="288"/>
      <c r="D692" s="298"/>
      <c r="E692" s="298"/>
      <c r="F692" s="329" t="s">
        <v>92</v>
      </c>
      <c r="G692" s="329"/>
      <c r="H692" s="330"/>
      <c r="I692" s="330"/>
      <c r="J692" s="331"/>
      <c r="K692" s="332"/>
      <c r="L692" s="333">
        <f t="shared" si="629"/>
        <v>0</v>
      </c>
      <c r="M692" s="334"/>
      <c r="N692" s="335"/>
      <c r="O692" s="335"/>
      <c r="P692" s="335"/>
      <c r="Q692" s="335"/>
      <c r="R692" s="335"/>
      <c r="S692" s="336"/>
      <c r="T692" s="54" t="e">
        <f>HLOOKUP(F656,リスト!$N$7:$AC$25,11,)</f>
        <v>#N/A</v>
      </c>
      <c r="U692" s="52" t="e">
        <f t="shared" si="627"/>
        <v>#N/A</v>
      </c>
    </row>
    <row r="693" spans="1:22">
      <c r="A693" s="1">
        <f t="shared" ref="A693:B693" si="638">A692</f>
        <v>14</v>
      </c>
      <c r="B693" s="1">
        <f t="shared" si="638"/>
        <v>0</v>
      </c>
      <c r="C693" s="288"/>
      <c r="D693" s="298"/>
      <c r="E693" s="298"/>
      <c r="F693" s="306" t="s">
        <v>93</v>
      </c>
      <c r="G693" s="306"/>
      <c r="H693" s="307"/>
      <c r="I693" s="307"/>
      <c r="J693" s="308"/>
      <c r="K693" s="309"/>
      <c r="L693" s="310">
        <f t="shared" si="629"/>
        <v>0</v>
      </c>
      <c r="M693" s="311"/>
      <c r="N693" s="153"/>
      <c r="O693" s="153"/>
      <c r="P693" s="153"/>
      <c r="Q693" s="153"/>
      <c r="R693" s="153"/>
      <c r="S693" s="312"/>
      <c r="T693" s="54" t="e">
        <f>HLOOKUP(F656,リスト!$N$7:$AC$25,12,)</f>
        <v>#N/A</v>
      </c>
      <c r="U693" s="52" t="e">
        <f t="shared" si="627"/>
        <v>#N/A</v>
      </c>
    </row>
    <row r="694" spans="1:22">
      <c r="A694" s="1">
        <f t="shared" ref="A694:B694" si="639">A693</f>
        <v>14</v>
      </c>
      <c r="B694" s="1">
        <f t="shared" si="639"/>
        <v>0</v>
      </c>
      <c r="C694" s="288"/>
      <c r="D694" s="298" t="s">
        <v>102</v>
      </c>
      <c r="E694" s="298"/>
      <c r="F694" s="298" t="s">
        <v>102</v>
      </c>
      <c r="G694" s="298"/>
      <c r="H694" s="323"/>
      <c r="I694" s="323"/>
      <c r="J694" s="324"/>
      <c r="K694" s="325"/>
      <c r="L694" s="326">
        <f t="shared" si="629"/>
        <v>0</v>
      </c>
      <c r="M694" s="327"/>
      <c r="N694" s="167"/>
      <c r="O694" s="167"/>
      <c r="P694" s="167"/>
      <c r="Q694" s="167"/>
      <c r="R694" s="167"/>
      <c r="S694" s="328"/>
      <c r="T694" s="54" t="e">
        <f>HLOOKUP(F656,リスト!$N$7:$AC$25,13,)</f>
        <v>#N/A</v>
      </c>
      <c r="U694" s="52" t="e">
        <f t="shared" si="627"/>
        <v>#N/A</v>
      </c>
    </row>
    <row r="695" spans="1:22">
      <c r="A695" s="1">
        <f t="shared" ref="A695:B695" si="640">A694</f>
        <v>14</v>
      </c>
      <c r="B695" s="1">
        <f t="shared" si="640"/>
        <v>0</v>
      </c>
      <c r="C695" s="288"/>
      <c r="D695" s="321" t="s">
        <v>105</v>
      </c>
      <c r="E695" s="298"/>
      <c r="F695" s="299" t="s">
        <v>94</v>
      </c>
      <c r="G695" s="299"/>
      <c r="H695" s="300"/>
      <c r="I695" s="300"/>
      <c r="J695" s="301"/>
      <c r="K695" s="302"/>
      <c r="L695" s="303">
        <f t="shared" si="629"/>
        <v>0</v>
      </c>
      <c r="M695" s="304"/>
      <c r="N695" s="152"/>
      <c r="O695" s="152"/>
      <c r="P695" s="152"/>
      <c r="Q695" s="152"/>
      <c r="R695" s="152"/>
      <c r="S695" s="305"/>
      <c r="T695" s="54" t="e">
        <f>HLOOKUP(F656,リスト!$N$7:$AC$25,14,)</f>
        <v>#N/A</v>
      </c>
      <c r="U695" s="52" t="e">
        <f t="shared" si="627"/>
        <v>#N/A</v>
      </c>
    </row>
    <row r="696" spans="1:22">
      <c r="A696" s="1">
        <f t="shared" ref="A696:B696" si="641">A695</f>
        <v>14</v>
      </c>
      <c r="B696" s="1">
        <f t="shared" si="641"/>
        <v>0</v>
      </c>
      <c r="C696" s="288"/>
      <c r="D696" s="298"/>
      <c r="E696" s="298"/>
      <c r="F696" s="306" t="s">
        <v>95</v>
      </c>
      <c r="G696" s="306"/>
      <c r="H696" s="307"/>
      <c r="I696" s="307"/>
      <c r="J696" s="308"/>
      <c r="K696" s="309"/>
      <c r="L696" s="310">
        <f t="shared" si="629"/>
        <v>0</v>
      </c>
      <c r="M696" s="311"/>
      <c r="N696" s="153"/>
      <c r="O696" s="153"/>
      <c r="P696" s="153"/>
      <c r="Q696" s="153"/>
      <c r="R696" s="153"/>
      <c r="S696" s="312"/>
      <c r="T696" s="54" t="e">
        <f>HLOOKUP(F656,リスト!$N$7:$AC$25,15,)</f>
        <v>#N/A</v>
      </c>
      <c r="U696" s="52" t="e">
        <f t="shared" si="627"/>
        <v>#N/A</v>
      </c>
    </row>
    <row r="697" spans="1:22">
      <c r="A697" s="1">
        <f t="shared" ref="A697:B697" si="642">A696</f>
        <v>14</v>
      </c>
      <c r="B697" s="1">
        <f t="shared" si="642"/>
        <v>0</v>
      </c>
      <c r="C697" s="288"/>
      <c r="D697" s="322" t="s">
        <v>103</v>
      </c>
      <c r="E697" s="322"/>
      <c r="F697" s="298" t="s">
        <v>96</v>
      </c>
      <c r="G697" s="298"/>
      <c r="H697" s="323"/>
      <c r="I697" s="323"/>
      <c r="J697" s="324"/>
      <c r="K697" s="325"/>
      <c r="L697" s="326">
        <f t="shared" si="629"/>
        <v>0</v>
      </c>
      <c r="M697" s="327"/>
      <c r="N697" s="167"/>
      <c r="O697" s="167"/>
      <c r="P697" s="167"/>
      <c r="Q697" s="167"/>
      <c r="R697" s="167"/>
      <c r="S697" s="328"/>
      <c r="T697" s="54" t="e">
        <f>HLOOKUP(F656,リスト!$N$7:$AC$25,16,)</f>
        <v>#N/A</v>
      </c>
      <c r="U697" s="52" t="e">
        <f t="shared" si="627"/>
        <v>#N/A</v>
      </c>
    </row>
    <row r="698" spans="1:22" ht="14.4" customHeight="1">
      <c r="A698" s="1">
        <f t="shared" ref="A698:B698" si="643">A697</f>
        <v>14</v>
      </c>
      <c r="B698" s="1">
        <f t="shared" si="643"/>
        <v>0</v>
      </c>
      <c r="C698" s="288"/>
      <c r="D698" s="298" t="s">
        <v>104</v>
      </c>
      <c r="E698" s="298"/>
      <c r="F698" s="299" t="s">
        <v>97</v>
      </c>
      <c r="G698" s="299"/>
      <c r="H698" s="300"/>
      <c r="I698" s="300"/>
      <c r="J698" s="301"/>
      <c r="K698" s="302"/>
      <c r="L698" s="303">
        <f t="shared" si="629"/>
        <v>0</v>
      </c>
      <c r="M698" s="304"/>
      <c r="N698" s="152"/>
      <c r="O698" s="152"/>
      <c r="P698" s="152"/>
      <c r="Q698" s="152"/>
      <c r="R698" s="152"/>
      <c r="S698" s="305"/>
      <c r="T698" s="54" t="e">
        <f>HLOOKUP(F656,リスト!$N$7:$AC$25,17,)</f>
        <v>#N/A</v>
      </c>
      <c r="U698" s="52" t="e">
        <f t="shared" si="627"/>
        <v>#N/A</v>
      </c>
    </row>
    <row r="699" spans="1:22">
      <c r="A699" s="1">
        <f t="shared" ref="A699:B699" si="644">A698</f>
        <v>14</v>
      </c>
      <c r="B699" s="1">
        <f t="shared" si="644"/>
        <v>0</v>
      </c>
      <c r="C699" s="288"/>
      <c r="D699" s="298"/>
      <c r="E699" s="298"/>
      <c r="F699" s="306" t="s">
        <v>98</v>
      </c>
      <c r="G699" s="306"/>
      <c r="H699" s="307"/>
      <c r="I699" s="307"/>
      <c r="J699" s="308"/>
      <c r="K699" s="309"/>
      <c r="L699" s="310">
        <f t="shared" si="629"/>
        <v>0</v>
      </c>
      <c r="M699" s="311"/>
      <c r="N699" s="153"/>
      <c r="O699" s="153"/>
      <c r="P699" s="153"/>
      <c r="Q699" s="153"/>
      <c r="R699" s="153"/>
      <c r="S699" s="312"/>
      <c r="T699" s="54" t="e">
        <f>HLOOKUP(F656,リスト!$N$7:$AC$25,18,)</f>
        <v>#N/A</v>
      </c>
      <c r="U699" s="52" t="e">
        <f t="shared" si="627"/>
        <v>#N/A</v>
      </c>
    </row>
    <row r="700" spans="1:22" ht="15" thickBot="1">
      <c r="A700" s="1">
        <f t="shared" ref="A700:B700" si="645">A699</f>
        <v>14</v>
      </c>
      <c r="B700" s="1">
        <f t="shared" si="645"/>
        <v>0</v>
      </c>
      <c r="C700" s="288"/>
      <c r="D700" s="313" t="s">
        <v>77</v>
      </c>
      <c r="E700" s="313"/>
      <c r="F700" s="313" t="s">
        <v>77</v>
      </c>
      <c r="G700" s="313"/>
      <c r="H700" s="314"/>
      <c r="I700" s="314"/>
      <c r="J700" s="315"/>
      <c r="K700" s="316"/>
      <c r="L700" s="317">
        <f t="shared" si="629"/>
        <v>0</v>
      </c>
      <c r="M700" s="318"/>
      <c r="N700" s="319"/>
      <c r="O700" s="319"/>
      <c r="P700" s="319"/>
      <c r="Q700" s="319"/>
      <c r="R700" s="319"/>
      <c r="S700" s="320"/>
      <c r="T700" s="54" t="e">
        <f>HLOOKUP(F656,リスト!$N$7:$AC$25,19,)</f>
        <v>#N/A</v>
      </c>
      <c r="U700" s="52" t="e">
        <f t="shared" si="627"/>
        <v>#N/A</v>
      </c>
    </row>
    <row r="701" spans="1:22" ht="15.6" thickTop="1" thickBot="1">
      <c r="A701" s="1">
        <f t="shared" ref="A701:B701" si="646">A700</f>
        <v>14</v>
      </c>
      <c r="B701" s="1">
        <f t="shared" si="646"/>
        <v>0</v>
      </c>
      <c r="C701" s="289"/>
      <c r="D701" s="278" t="s">
        <v>78</v>
      </c>
      <c r="E701" s="279"/>
      <c r="F701" s="279"/>
      <c r="G701" s="280"/>
      <c r="H701" s="281">
        <f>SUM(H683:I700)</f>
        <v>0</v>
      </c>
      <c r="I701" s="281"/>
      <c r="J701" s="282">
        <f t="shared" ref="J701" si="647">SUM(J683:K700)</f>
        <v>0</v>
      </c>
      <c r="K701" s="283"/>
      <c r="L701" s="283">
        <f t="shared" ref="L701" si="648">SUM(L683:M700)</f>
        <v>0</v>
      </c>
      <c r="M701" s="284"/>
      <c r="N701" s="285"/>
      <c r="O701" s="285"/>
      <c r="P701" s="285"/>
      <c r="Q701" s="285"/>
      <c r="R701" s="285"/>
      <c r="S701" s="286"/>
      <c r="T701" s="54"/>
    </row>
    <row r="702" spans="1:22">
      <c r="A702" s="1">
        <f>F705</f>
        <v>15</v>
      </c>
      <c r="B702" s="1">
        <f>IF(H726&gt;0,1,0)</f>
        <v>0</v>
      </c>
      <c r="C702" s="198" t="s">
        <v>47</v>
      </c>
      <c r="D702" s="198"/>
      <c r="E702" s="198"/>
      <c r="U702" s="11" t="s">
        <v>49</v>
      </c>
      <c r="V702" s="11" t="s">
        <v>199</v>
      </c>
    </row>
    <row r="703" spans="1:22">
      <c r="A703" s="1">
        <f>A702</f>
        <v>15</v>
      </c>
      <c r="B703" s="1">
        <f>B702</f>
        <v>0</v>
      </c>
      <c r="C703" s="192" t="str">
        <f>"チームやまぐちパワーアップ事業　"&amp;基本!$G$24</f>
        <v>チームやまぐちパワーアップ事業　事業計画書</v>
      </c>
      <c r="D703" s="192"/>
      <c r="E703" s="192"/>
      <c r="F703" s="192"/>
      <c r="G703" s="192"/>
      <c r="H703" s="192"/>
      <c r="I703" s="192"/>
      <c r="J703" s="192"/>
      <c r="K703" s="192"/>
      <c r="L703" s="192"/>
      <c r="M703" s="192"/>
      <c r="N703" s="192"/>
      <c r="O703" s="192"/>
      <c r="P703" s="192"/>
      <c r="Q703" s="192"/>
      <c r="R703" s="192"/>
      <c r="S703" s="192"/>
      <c r="U703" s="16" t="str">
        <f t="shared" ref="U703:V706" si="649">IF(U653="","",U653)</f>
        <v>有望競技種別強化事業</v>
      </c>
      <c r="V703" s="16" t="str">
        <f t="shared" si="649"/>
        <v>有望競技</v>
      </c>
    </row>
    <row r="704" spans="1:22" ht="15" thickBot="1">
      <c r="A704" s="1">
        <f t="shared" ref="A704:B704" si="650">A703</f>
        <v>15</v>
      </c>
      <c r="B704" s="1">
        <f t="shared" si="650"/>
        <v>0</v>
      </c>
      <c r="C704" s="337" t="s">
        <v>48</v>
      </c>
      <c r="D704" s="337"/>
      <c r="U704" s="32" t="str">
        <f t="shared" si="649"/>
        <v>ふるさと選手確保・活用事業</v>
      </c>
      <c r="V704" s="32" t="str">
        <f t="shared" si="649"/>
        <v>ふるさと</v>
      </c>
    </row>
    <row r="705" spans="1:24" ht="15" thickBot="1">
      <c r="A705" s="1">
        <f t="shared" ref="A705:B705" si="651">A704</f>
        <v>15</v>
      </c>
      <c r="B705" s="1">
        <f t="shared" si="651"/>
        <v>0</v>
      </c>
      <c r="C705" s="375" t="s">
        <v>50</v>
      </c>
      <c r="D705" s="376"/>
      <c r="E705" s="376"/>
      <c r="F705" s="377">
        <f>F655+1</f>
        <v>15</v>
      </c>
      <c r="G705" s="378"/>
      <c r="U705" s="32" t="str">
        <f t="shared" si="649"/>
        <v>中高成連携合同強化練習会事業</v>
      </c>
      <c r="V705" s="32" t="str">
        <f t="shared" si="649"/>
        <v>中高成連携</v>
      </c>
    </row>
    <row r="706" spans="1:24">
      <c r="A706" s="1">
        <f t="shared" ref="A706:B706" si="652">A705</f>
        <v>15</v>
      </c>
      <c r="B706" s="1">
        <f t="shared" si="652"/>
        <v>0</v>
      </c>
      <c r="C706" s="379" t="s">
        <v>49</v>
      </c>
      <c r="D706" s="290"/>
      <c r="E706" s="290"/>
      <c r="F706" s="380"/>
      <c r="G706" s="380"/>
      <c r="H706" s="380"/>
      <c r="I706" s="380"/>
      <c r="J706" s="380"/>
      <c r="K706" s="380"/>
      <c r="L706" s="380"/>
      <c r="M706" s="290" t="s">
        <v>53</v>
      </c>
      <c r="N706" s="290"/>
      <c r="O706" s="290"/>
      <c r="P706" s="380"/>
      <c r="Q706" s="380"/>
      <c r="R706" s="380"/>
      <c r="S706" s="381"/>
      <c r="T706" s="81" t="str">
        <f>IF(F706="","",VLOOKUP(F706,U703:V706,2,))</f>
        <v/>
      </c>
      <c r="U706" s="18" t="str">
        <f t="shared" si="649"/>
        <v>チームやまぐちチャレンジ強化事業</v>
      </c>
      <c r="V706" s="18" t="str">
        <f t="shared" si="649"/>
        <v>チャレンジ</v>
      </c>
    </row>
    <row r="707" spans="1:24">
      <c r="A707" s="1">
        <f t="shared" ref="A707:B707" si="653">A706</f>
        <v>15</v>
      </c>
      <c r="B707" s="1">
        <f t="shared" si="653"/>
        <v>0</v>
      </c>
      <c r="C707" s="389" t="s">
        <v>179</v>
      </c>
      <c r="D707" s="390"/>
      <c r="E707" s="356"/>
      <c r="F707" s="386"/>
      <c r="G707" s="387"/>
      <c r="H707" s="387"/>
      <c r="I707" s="387"/>
      <c r="J707" s="387"/>
      <c r="K707" s="387"/>
      <c r="L707" s="387"/>
      <c r="M707" s="387"/>
      <c r="N707" s="387"/>
      <c r="O707" s="387"/>
      <c r="P707" s="387"/>
      <c r="Q707" s="387"/>
      <c r="R707" s="387"/>
      <c r="S707" s="388"/>
      <c r="U707" s="55"/>
    </row>
    <row r="708" spans="1:24">
      <c r="A708" s="1">
        <f t="shared" ref="A708:B708" si="654">A707</f>
        <v>15</v>
      </c>
      <c r="B708" s="1">
        <f t="shared" si="654"/>
        <v>0</v>
      </c>
      <c r="C708" s="348" t="s">
        <v>51</v>
      </c>
      <c r="D708" s="291"/>
      <c r="E708" s="291"/>
      <c r="F708" s="382"/>
      <c r="G708" s="383"/>
      <c r="H708" s="383"/>
      <c r="I708" s="20" t="str">
        <f>IF(F708="","～",IF(J708="","","～"))</f>
        <v>～</v>
      </c>
      <c r="J708" s="383"/>
      <c r="K708" s="383"/>
      <c r="L708" s="383"/>
      <c r="M708" s="21" t="s">
        <v>52</v>
      </c>
      <c r="N708" s="384" t="str">
        <f>IF(T708=1,IF(F708="","",IF(J708="","",IF(F708=J708,"日帰り",(J708-F708)&amp;"泊"&amp;(J708-F708+1)&amp;"日"))),"")</f>
        <v/>
      </c>
      <c r="O708" s="384"/>
      <c r="P708" s="384"/>
      <c r="Q708" s="13" t="s">
        <v>68</v>
      </c>
      <c r="R708" s="258"/>
      <c r="S708" s="385"/>
      <c r="T708" s="53">
        <v>1</v>
      </c>
    </row>
    <row r="709" spans="1:24">
      <c r="A709" s="1">
        <f t="shared" ref="A709:B709" si="655">A708</f>
        <v>15</v>
      </c>
      <c r="B709" s="1">
        <f t="shared" si="655"/>
        <v>0</v>
      </c>
      <c r="C709" s="348" t="s">
        <v>54</v>
      </c>
      <c r="D709" s="346" t="s">
        <v>55</v>
      </c>
      <c r="E709" s="346"/>
      <c r="F709" s="349"/>
      <c r="G709" s="349"/>
      <c r="H709" s="349"/>
      <c r="I709" s="349"/>
      <c r="J709" s="349"/>
      <c r="K709" s="349"/>
      <c r="L709" s="349"/>
      <c r="M709" s="349"/>
      <c r="N709" s="349"/>
      <c r="O709" s="349"/>
      <c r="P709" s="349"/>
      <c r="Q709" s="349"/>
      <c r="R709" s="349"/>
      <c r="S709" s="350"/>
      <c r="U709" s="156" t="s">
        <v>53</v>
      </c>
      <c r="V709" s="156"/>
      <c r="W709" s="156"/>
      <c r="X709" s="156"/>
    </row>
    <row r="710" spans="1:24">
      <c r="A710" s="1">
        <f t="shared" ref="A710:B710" si="656">A709</f>
        <v>15</v>
      </c>
      <c r="B710" s="1">
        <f t="shared" si="656"/>
        <v>0</v>
      </c>
      <c r="C710" s="348"/>
      <c r="D710" s="351" t="s">
        <v>7</v>
      </c>
      <c r="E710" s="351"/>
      <c r="F710" s="352"/>
      <c r="G710" s="352"/>
      <c r="H710" s="352"/>
      <c r="I710" s="352"/>
      <c r="J710" s="352"/>
      <c r="K710" s="352"/>
      <c r="L710" s="352"/>
      <c r="M710" s="352"/>
      <c r="N710" s="352"/>
      <c r="O710" s="352"/>
      <c r="P710" s="352"/>
      <c r="Q710" s="352"/>
      <c r="R710" s="352"/>
      <c r="S710" s="353"/>
      <c r="U710" s="78" t="str">
        <f>U703</f>
        <v>有望競技種別強化事業</v>
      </c>
      <c r="V710" s="78" t="str">
        <f>U704</f>
        <v>ふるさと選手確保・活用事業</v>
      </c>
      <c r="W710" s="78" t="str">
        <f>U705</f>
        <v>中高成連携合同強化練習会事業</v>
      </c>
      <c r="X710" s="78" t="str">
        <f>U706</f>
        <v>チームやまぐちチャレンジ強化事業</v>
      </c>
    </row>
    <row r="711" spans="1:24">
      <c r="A711" s="1">
        <f t="shared" ref="A711:B711" si="657">A710</f>
        <v>15</v>
      </c>
      <c r="B711" s="1">
        <f t="shared" si="657"/>
        <v>0</v>
      </c>
      <c r="C711" s="348" t="s">
        <v>56</v>
      </c>
      <c r="D711" s="346" t="s">
        <v>55</v>
      </c>
      <c r="E711" s="346"/>
      <c r="F711" s="349"/>
      <c r="G711" s="349"/>
      <c r="H711" s="349"/>
      <c r="I711" s="349"/>
      <c r="J711" s="349"/>
      <c r="K711" s="349"/>
      <c r="L711" s="349"/>
      <c r="M711" s="349"/>
      <c r="N711" s="349"/>
      <c r="O711" s="349"/>
      <c r="P711" s="349"/>
      <c r="Q711" s="349"/>
      <c r="R711" s="349"/>
      <c r="S711" s="350"/>
      <c r="U711" s="6" t="str">
        <f t="shared" ref="U711:X714" si="658">IF(U661="","",U661)</f>
        <v>①強化活動</v>
      </c>
      <c r="V711" s="6" t="str">
        <f t="shared" si="658"/>
        <v>①交渉</v>
      </c>
      <c r="W711" s="6" t="str">
        <f t="shared" si="658"/>
        <v>①合同練習会</v>
      </c>
      <c r="X711" s="6" t="str">
        <f t="shared" si="658"/>
        <v>①トップ招へい</v>
      </c>
    </row>
    <row r="712" spans="1:24">
      <c r="A712" s="1">
        <f t="shared" ref="A712:B712" si="659">A711</f>
        <v>15</v>
      </c>
      <c r="B712" s="1">
        <f t="shared" si="659"/>
        <v>0</v>
      </c>
      <c r="C712" s="348"/>
      <c r="D712" s="351" t="s">
        <v>7</v>
      </c>
      <c r="E712" s="351"/>
      <c r="F712" s="352"/>
      <c r="G712" s="352"/>
      <c r="H712" s="352"/>
      <c r="I712" s="352"/>
      <c r="J712" s="352"/>
      <c r="K712" s="352"/>
      <c r="L712" s="352"/>
      <c r="M712" s="352"/>
      <c r="N712" s="352"/>
      <c r="O712" s="352"/>
      <c r="P712" s="352"/>
      <c r="Q712" s="352"/>
      <c r="R712" s="352"/>
      <c r="S712" s="353"/>
      <c r="U712" s="8" t="str">
        <f t="shared" si="658"/>
        <v/>
      </c>
      <c r="V712" s="8" t="str">
        <f t="shared" si="658"/>
        <v>②強化活動参加</v>
      </c>
      <c r="W712" s="8" t="str">
        <f t="shared" si="658"/>
        <v>②情報交換会等</v>
      </c>
      <c r="X712" s="8" t="str">
        <f t="shared" si="658"/>
        <v/>
      </c>
    </row>
    <row r="713" spans="1:24">
      <c r="A713" s="1">
        <f t="shared" ref="A713:B713" si="660">A712</f>
        <v>15</v>
      </c>
      <c r="B713" s="1">
        <f t="shared" si="660"/>
        <v>0</v>
      </c>
      <c r="C713" s="354" t="s">
        <v>57</v>
      </c>
      <c r="D713" s="291" t="s">
        <v>58</v>
      </c>
      <c r="E713" s="291"/>
      <c r="F713" s="291" t="s">
        <v>61</v>
      </c>
      <c r="G713" s="355"/>
      <c r="H713" s="339" t="s">
        <v>62</v>
      </c>
      <c r="I713" s="296"/>
      <c r="J713" s="356" t="s">
        <v>63</v>
      </c>
      <c r="K713" s="355"/>
      <c r="L713" s="339" t="s">
        <v>64</v>
      </c>
      <c r="M713" s="296"/>
      <c r="N713" s="356" t="s">
        <v>65</v>
      </c>
      <c r="O713" s="355"/>
      <c r="P713" s="339" t="s">
        <v>66</v>
      </c>
      <c r="Q713" s="291"/>
      <c r="R713" s="356" t="s">
        <v>36</v>
      </c>
      <c r="S713" s="295"/>
      <c r="U713" s="8" t="str">
        <f t="shared" si="658"/>
        <v/>
      </c>
      <c r="V713" s="8" t="str">
        <f t="shared" si="658"/>
        <v/>
      </c>
      <c r="W713" s="8" t="str">
        <f t="shared" si="658"/>
        <v/>
      </c>
      <c r="X713" s="8" t="str">
        <f t="shared" si="658"/>
        <v/>
      </c>
    </row>
    <row r="714" spans="1:24">
      <c r="A714" s="1">
        <f t="shared" ref="A714:B714" si="661">A713</f>
        <v>15</v>
      </c>
      <c r="B714" s="1">
        <f t="shared" si="661"/>
        <v>0</v>
      </c>
      <c r="C714" s="348"/>
      <c r="D714" s="346" t="s">
        <v>59</v>
      </c>
      <c r="E714" s="346"/>
      <c r="F714" s="22">
        <f>VLOOKUP("成男ﾊﾟﾜｰｱｯﾌﾟ",指導者!$J$133:$AN$156,$F705+1,)</f>
        <v>0</v>
      </c>
      <c r="G714" s="23" t="s">
        <v>67</v>
      </c>
      <c r="H714" s="24">
        <f>VLOOKUP("成女ﾊﾟﾜｰｱｯﾌﾟ",指導者!$J$133:$AN$156,$F705+1,)</f>
        <v>0</v>
      </c>
      <c r="I714" s="25" t="s">
        <v>67</v>
      </c>
      <c r="J714" s="24">
        <f>VLOOKUP("少男ﾊﾟﾜｰｱｯﾌﾟ",指導者!$J$133:$AN$156,$F705+1,)</f>
        <v>0</v>
      </c>
      <c r="K714" s="23" t="s">
        <v>67</v>
      </c>
      <c r="L714" s="24">
        <f>VLOOKUP("少女ﾊﾟﾜｰｱｯﾌﾟ",指導者!$J$133:$AN$156,$F705+1,)</f>
        <v>0</v>
      </c>
      <c r="M714" s="25" t="s">
        <v>67</v>
      </c>
      <c r="N714" s="24">
        <f>VLOOKUP("Jr男ﾊﾟﾜｰｱｯﾌﾟ",指導者!$J$133:$AN$156,$F705+1,)</f>
        <v>0</v>
      </c>
      <c r="O714" s="23" t="s">
        <v>67</v>
      </c>
      <c r="P714" s="24">
        <f>VLOOKUP("Jr女ﾊﾟﾜｰｱｯﾌﾟ",指導者!$J$133:$AN$156,$F705+1,)</f>
        <v>0</v>
      </c>
      <c r="Q714" s="26" t="s">
        <v>67</v>
      </c>
      <c r="R714" s="23">
        <f>SUM(F714:Q714)</f>
        <v>0</v>
      </c>
      <c r="S714" s="33" t="s">
        <v>67</v>
      </c>
      <c r="U714" s="10" t="str">
        <f t="shared" si="658"/>
        <v/>
      </c>
      <c r="V714" s="10" t="str">
        <f t="shared" si="658"/>
        <v/>
      </c>
      <c r="W714" s="10" t="str">
        <f t="shared" si="658"/>
        <v/>
      </c>
      <c r="X714" s="10" t="str">
        <f t="shared" si="658"/>
        <v/>
      </c>
    </row>
    <row r="715" spans="1:24">
      <c r="A715" s="1">
        <f t="shared" ref="A715:B715" si="662">A714</f>
        <v>15</v>
      </c>
      <c r="B715" s="1">
        <f t="shared" si="662"/>
        <v>0</v>
      </c>
      <c r="C715" s="348"/>
      <c r="D715" s="351" t="s">
        <v>60</v>
      </c>
      <c r="E715" s="351"/>
      <c r="F715" s="27">
        <f>VLOOKUP("成男ﾊﾟﾜｰｱｯﾌﾟ",選手!$J$333:$AN$350,$F705+1,)</f>
        <v>0</v>
      </c>
      <c r="G715" s="28" t="s">
        <v>67</v>
      </c>
      <c r="H715" s="29">
        <f>VLOOKUP("成女ﾊﾟﾜｰｱｯﾌﾟ",選手!$J$333:$AN$350,$F705+1,)</f>
        <v>0</v>
      </c>
      <c r="I715" s="30" t="s">
        <v>67</v>
      </c>
      <c r="J715" s="29">
        <f>VLOOKUP("少男ﾊﾟﾜｰｱｯﾌﾟ",選手!$J$333:$AN$350,$F705+1,)</f>
        <v>0</v>
      </c>
      <c r="K715" s="28" t="s">
        <v>67</v>
      </c>
      <c r="L715" s="29">
        <f>VLOOKUP("少女ﾊﾟﾜｰｱｯﾌﾟ",選手!$J$333:$AN$350,$F705+1,)</f>
        <v>0</v>
      </c>
      <c r="M715" s="30" t="s">
        <v>67</v>
      </c>
      <c r="N715" s="29">
        <f>VLOOKUP("Jr男ﾊﾟﾜｰｱｯﾌﾟ",選手!$J$333:$AN$350,$F705+1,)</f>
        <v>0</v>
      </c>
      <c r="O715" s="28" t="s">
        <v>67</v>
      </c>
      <c r="P715" s="29">
        <f>VLOOKUP("Jr女ﾊﾟﾜｰｱｯﾌﾟ",選手!$J$333:$AN$350,$F705+1,)</f>
        <v>0</v>
      </c>
      <c r="Q715" s="31" t="s">
        <v>67</v>
      </c>
      <c r="R715" s="28">
        <f>SUM(F715:Q715)</f>
        <v>0</v>
      </c>
      <c r="S715" s="34" t="s">
        <v>67</v>
      </c>
    </row>
    <row r="716" spans="1:24">
      <c r="A716" s="1">
        <f t="shared" ref="A716:B716" si="663">A715</f>
        <v>15</v>
      </c>
      <c r="B716" s="1">
        <f t="shared" si="663"/>
        <v>0</v>
      </c>
      <c r="C716" s="366" t="s">
        <v>69</v>
      </c>
      <c r="D716" s="367"/>
      <c r="E716" s="368"/>
      <c r="F716" s="357"/>
      <c r="G716" s="358"/>
      <c r="H716" s="358"/>
      <c r="I716" s="358"/>
      <c r="J716" s="358"/>
      <c r="K716" s="358"/>
      <c r="L716" s="358"/>
      <c r="M716" s="358"/>
      <c r="N716" s="358"/>
      <c r="O716" s="358"/>
      <c r="P716" s="358"/>
      <c r="Q716" s="358"/>
      <c r="R716" s="358"/>
      <c r="S716" s="359"/>
    </row>
    <row r="717" spans="1:24">
      <c r="A717" s="1">
        <f t="shared" ref="A717:B717" si="664">A716</f>
        <v>15</v>
      </c>
      <c r="B717" s="1">
        <f t="shared" si="664"/>
        <v>0</v>
      </c>
      <c r="C717" s="369"/>
      <c r="D717" s="370"/>
      <c r="E717" s="371"/>
      <c r="F717" s="360"/>
      <c r="G717" s="361"/>
      <c r="H717" s="361"/>
      <c r="I717" s="361"/>
      <c r="J717" s="361"/>
      <c r="K717" s="361"/>
      <c r="L717" s="361"/>
      <c r="M717" s="361"/>
      <c r="N717" s="361"/>
      <c r="O717" s="361"/>
      <c r="P717" s="361"/>
      <c r="Q717" s="361"/>
      <c r="R717" s="361"/>
      <c r="S717" s="362"/>
    </row>
    <row r="718" spans="1:24">
      <c r="A718" s="1">
        <f t="shared" ref="A718:B718" si="665">A717</f>
        <v>15</v>
      </c>
      <c r="B718" s="1">
        <f t="shared" si="665"/>
        <v>0</v>
      </c>
      <c r="C718" s="369"/>
      <c r="D718" s="370"/>
      <c r="E718" s="371"/>
      <c r="F718" s="360"/>
      <c r="G718" s="361"/>
      <c r="H718" s="361"/>
      <c r="I718" s="361"/>
      <c r="J718" s="361"/>
      <c r="K718" s="361"/>
      <c r="L718" s="361"/>
      <c r="M718" s="361"/>
      <c r="N718" s="361"/>
      <c r="O718" s="361"/>
      <c r="P718" s="361"/>
      <c r="Q718" s="361"/>
      <c r="R718" s="361"/>
      <c r="S718" s="362"/>
    </row>
    <row r="719" spans="1:24">
      <c r="A719" s="1">
        <f t="shared" ref="A719:B719" si="666">A718</f>
        <v>15</v>
      </c>
      <c r="B719" s="1">
        <f t="shared" si="666"/>
        <v>0</v>
      </c>
      <c r="C719" s="369"/>
      <c r="D719" s="370"/>
      <c r="E719" s="371"/>
      <c r="F719" s="360"/>
      <c r="G719" s="361"/>
      <c r="H719" s="361"/>
      <c r="I719" s="361"/>
      <c r="J719" s="361"/>
      <c r="K719" s="361"/>
      <c r="L719" s="361"/>
      <c r="M719" s="361"/>
      <c r="N719" s="361"/>
      <c r="O719" s="361"/>
      <c r="P719" s="361"/>
      <c r="Q719" s="361"/>
      <c r="R719" s="361"/>
      <c r="S719" s="362"/>
    </row>
    <row r="720" spans="1:24">
      <c r="A720" s="1">
        <f t="shared" ref="A720:B720" si="667">A719</f>
        <v>15</v>
      </c>
      <c r="B720" s="1">
        <f t="shared" si="667"/>
        <v>0</v>
      </c>
      <c r="C720" s="369"/>
      <c r="D720" s="370"/>
      <c r="E720" s="371"/>
      <c r="F720" s="360"/>
      <c r="G720" s="361"/>
      <c r="H720" s="361"/>
      <c r="I720" s="361"/>
      <c r="J720" s="361"/>
      <c r="K720" s="361"/>
      <c r="L720" s="361"/>
      <c r="M720" s="361"/>
      <c r="N720" s="361"/>
      <c r="O720" s="361"/>
      <c r="P720" s="361"/>
      <c r="Q720" s="361"/>
      <c r="R720" s="361"/>
      <c r="S720" s="362"/>
    </row>
    <row r="721" spans="1:21">
      <c r="A721" s="1">
        <f t="shared" ref="A721:B721" si="668">A720</f>
        <v>15</v>
      </c>
      <c r="B721" s="1">
        <f t="shared" si="668"/>
        <v>0</v>
      </c>
      <c r="C721" s="369"/>
      <c r="D721" s="370"/>
      <c r="E721" s="371"/>
      <c r="F721" s="360"/>
      <c r="G721" s="361"/>
      <c r="H721" s="361"/>
      <c r="I721" s="361"/>
      <c r="J721" s="361"/>
      <c r="K721" s="361"/>
      <c r="L721" s="361"/>
      <c r="M721" s="361"/>
      <c r="N721" s="361"/>
      <c r="O721" s="361"/>
      <c r="P721" s="361"/>
      <c r="Q721" s="361"/>
      <c r="R721" s="361"/>
      <c r="S721" s="362"/>
    </row>
    <row r="722" spans="1:21" ht="15" thickBot="1">
      <c r="A722" s="1">
        <f t="shared" ref="A722:B722" si="669">A721</f>
        <v>15</v>
      </c>
      <c r="B722" s="1">
        <f t="shared" si="669"/>
        <v>0</v>
      </c>
      <c r="C722" s="372"/>
      <c r="D722" s="373"/>
      <c r="E722" s="374"/>
      <c r="F722" s="363"/>
      <c r="G722" s="364"/>
      <c r="H722" s="364"/>
      <c r="I722" s="364"/>
      <c r="J722" s="364"/>
      <c r="K722" s="364"/>
      <c r="L722" s="364"/>
      <c r="M722" s="364"/>
      <c r="N722" s="364"/>
      <c r="O722" s="364"/>
      <c r="P722" s="364"/>
      <c r="Q722" s="364"/>
      <c r="R722" s="364"/>
      <c r="S722" s="365"/>
    </row>
    <row r="723" spans="1:21">
      <c r="A723" s="1">
        <f t="shared" ref="A723:B723" si="670">A722</f>
        <v>15</v>
      </c>
      <c r="B723" s="1">
        <f t="shared" si="670"/>
        <v>0</v>
      </c>
    </row>
    <row r="724" spans="1:21" ht="15" thickBot="1">
      <c r="A724" s="1">
        <f t="shared" ref="A724:B724" si="671">A723</f>
        <v>15</v>
      </c>
      <c r="B724" s="1">
        <f t="shared" si="671"/>
        <v>0</v>
      </c>
      <c r="C724" s="337" t="s">
        <v>70</v>
      </c>
      <c r="D724" s="337"/>
      <c r="Q724" s="338" t="s">
        <v>71</v>
      </c>
      <c r="R724" s="338"/>
      <c r="S724" s="338"/>
    </row>
    <row r="725" spans="1:21">
      <c r="A725" s="1">
        <f t="shared" ref="A725:B725" si="672">A724</f>
        <v>15</v>
      </c>
      <c r="B725" s="1">
        <f t="shared" si="672"/>
        <v>0</v>
      </c>
      <c r="C725" s="287" t="s">
        <v>72</v>
      </c>
      <c r="D725" s="290" t="s">
        <v>73</v>
      </c>
      <c r="E725" s="290"/>
      <c r="F725" s="290"/>
      <c r="G725" s="290"/>
      <c r="H725" s="290" t="s">
        <v>79</v>
      </c>
      <c r="I725" s="290"/>
      <c r="J725" s="290" t="s">
        <v>13</v>
      </c>
      <c r="K725" s="290"/>
      <c r="L725" s="290"/>
      <c r="M725" s="290"/>
      <c r="N725" s="290"/>
      <c r="O725" s="290"/>
      <c r="P725" s="290"/>
      <c r="Q725" s="290"/>
      <c r="R725" s="290"/>
      <c r="S725" s="294"/>
    </row>
    <row r="726" spans="1:21">
      <c r="A726" s="1">
        <f t="shared" ref="A726:B726" si="673">A725</f>
        <v>15</v>
      </c>
      <c r="B726" s="1">
        <f t="shared" si="673"/>
        <v>0</v>
      </c>
      <c r="C726" s="288"/>
      <c r="D726" s="346" t="s">
        <v>74</v>
      </c>
      <c r="E726" s="346"/>
      <c r="F726" s="346"/>
      <c r="G726" s="346"/>
      <c r="H726" s="347">
        <f>J751</f>
        <v>0</v>
      </c>
      <c r="I726" s="347"/>
      <c r="J726" s="152"/>
      <c r="K726" s="152"/>
      <c r="L726" s="152"/>
      <c r="M726" s="152"/>
      <c r="N726" s="152"/>
      <c r="O726" s="152"/>
      <c r="P726" s="152"/>
      <c r="Q726" s="152"/>
      <c r="R726" s="152"/>
      <c r="S726" s="305"/>
    </row>
    <row r="727" spans="1:21">
      <c r="A727" s="1">
        <f t="shared" ref="A727:B727" si="674">A726</f>
        <v>15</v>
      </c>
      <c r="B727" s="1">
        <f t="shared" si="674"/>
        <v>0</v>
      </c>
      <c r="C727" s="288"/>
      <c r="D727" s="340" t="s">
        <v>75</v>
      </c>
      <c r="E727" s="340"/>
      <c r="F727" s="340"/>
      <c r="G727" s="340"/>
      <c r="H727" s="330"/>
      <c r="I727" s="330"/>
      <c r="J727" s="335"/>
      <c r="K727" s="335"/>
      <c r="L727" s="335"/>
      <c r="M727" s="335"/>
      <c r="N727" s="335"/>
      <c r="O727" s="335"/>
      <c r="P727" s="335"/>
      <c r="Q727" s="335"/>
      <c r="R727" s="335"/>
      <c r="S727" s="336"/>
    </row>
    <row r="728" spans="1:21">
      <c r="A728" s="1">
        <f t="shared" ref="A728:B728" si="675">A727</f>
        <v>15</v>
      </c>
      <c r="B728" s="1">
        <f t="shared" si="675"/>
        <v>0</v>
      </c>
      <c r="C728" s="288"/>
      <c r="D728" s="340" t="s">
        <v>76</v>
      </c>
      <c r="E728" s="340"/>
      <c r="F728" s="340"/>
      <c r="G728" s="340"/>
      <c r="H728" s="330"/>
      <c r="I728" s="330"/>
      <c r="J728" s="335"/>
      <c r="K728" s="335"/>
      <c r="L728" s="335"/>
      <c r="M728" s="335"/>
      <c r="N728" s="335"/>
      <c r="O728" s="335"/>
      <c r="P728" s="335"/>
      <c r="Q728" s="335"/>
      <c r="R728" s="335"/>
      <c r="S728" s="336"/>
    </row>
    <row r="729" spans="1:21" ht="15" thickBot="1">
      <c r="A729" s="1">
        <f t="shared" ref="A729:B729" si="676">A728</f>
        <v>15</v>
      </c>
      <c r="B729" s="1">
        <f t="shared" si="676"/>
        <v>0</v>
      </c>
      <c r="C729" s="288"/>
      <c r="D729" s="341" t="s">
        <v>77</v>
      </c>
      <c r="E729" s="341"/>
      <c r="F729" s="341"/>
      <c r="G729" s="341"/>
      <c r="H729" s="342">
        <f>H751-SUM(H726:I728)</f>
        <v>0</v>
      </c>
      <c r="I729" s="342"/>
      <c r="J729" s="343"/>
      <c r="K729" s="343"/>
      <c r="L729" s="343"/>
      <c r="M729" s="343"/>
      <c r="N729" s="343"/>
      <c r="O729" s="343"/>
      <c r="P729" s="343"/>
      <c r="Q729" s="343"/>
      <c r="R729" s="343"/>
      <c r="S729" s="344"/>
    </row>
    <row r="730" spans="1:21" ht="15.6" thickTop="1" thickBot="1">
      <c r="A730" s="1">
        <f t="shared" ref="A730:B730" si="677">A729</f>
        <v>15</v>
      </c>
      <c r="B730" s="1">
        <f t="shared" si="677"/>
        <v>0</v>
      </c>
      <c r="C730" s="289"/>
      <c r="D730" s="345" t="s">
        <v>78</v>
      </c>
      <c r="E730" s="345"/>
      <c r="F730" s="345"/>
      <c r="G730" s="345"/>
      <c r="H730" s="281">
        <f>SUM(H726:I729)</f>
        <v>0</v>
      </c>
      <c r="I730" s="281"/>
      <c r="J730" s="285"/>
      <c r="K730" s="285"/>
      <c r="L730" s="285"/>
      <c r="M730" s="285"/>
      <c r="N730" s="285"/>
      <c r="O730" s="285"/>
      <c r="P730" s="285"/>
      <c r="Q730" s="285"/>
      <c r="R730" s="285"/>
      <c r="S730" s="286"/>
    </row>
    <row r="731" spans="1:21">
      <c r="A731" s="1">
        <f t="shared" ref="A731:B731" si="678">A730</f>
        <v>15</v>
      </c>
      <c r="B731" s="1">
        <f t="shared" si="678"/>
        <v>0</v>
      </c>
      <c r="C731" s="287" t="s">
        <v>218</v>
      </c>
      <c r="D731" s="290" t="s">
        <v>73</v>
      </c>
      <c r="E731" s="290"/>
      <c r="F731" s="290" t="s">
        <v>83</v>
      </c>
      <c r="G731" s="290"/>
      <c r="H731" s="290" t="s">
        <v>79</v>
      </c>
      <c r="I731" s="292"/>
      <c r="J731" s="293"/>
      <c r="K731" s="290"/>
      <c r="L731" s="290"/>
      <c r="M731" s="290"/>
      <c r="N731" s="290" t="s">
        <v>82</v>
      </c>
      <c r="O731" s="290"/>
      <c r="P731" s="290"/>
      <c r="Q731" s="290"/>
      <c r="R731" s="290"/>
      <c r="S731" s="294"/>
    </row>
    <row r="732" spans="1:21">
      <c r="A732" s="1">
        <f t="shared" ref="A732:B732" si="679">A731</f>
        <v>15</v>
      </c>
      <c r="B732" s="1">
        <f t="shared" si="679"/>
        <v>0</v>
      </c>
      <c r="C732" s="288"/>
      <c r="D732" s="291"/>
      <c r="E732" s="291"/>
      <c r="F732" s="291"/>
      <c r="G732" s="291"/>
      <c r="H732" s="291"/>
      <c r="I732" s="291"/>
      <c r="J732" s="296" t="s">
        <v>80</v>
      </c>
      <c r="K732" s="297"/>
      <c r="L732" s="297" t="s">
        <v>81</v>
      </c>
      <c r="M732" s="339"/>
      <c r="N732" s="291"/>
      <c r="O732" s="291"/>
      <c r="P732" s="291"/>
      <c r="Q732" s="291"/>
      <c r="R732" s="291"/>
      <c r="S732" s="295"/>
    </row>
    <row r="733" spans="1:21">
      <c r="A733" s="1">
        <f t="shared" ref="A733:B733" si="680">A732</f>
        <v>15</v>
      </c>
      <c r="B733" s="1">
        <f t="shared" si="680"/>
        <v>0</v>
      </c>
      <c r="C733" s="288"/>
      <c r="D733" s="298" t="s">
        <v>88</v>
      </c>
      <c r="E733" s="298"/>
      <c r="F733" s="298" t="s">
        <v>88</v>
      </c>
      <c r="G733" s="298"/>
      <c r="H733" s="323"/>
      <c r="I733" s="323"/>
      <c r="J733" s="324"/>
      <c r="K733" s="325"/>
      <c r="L733" s="326">
        <f>H733-J733</f>
        <v>0</v>
      </c>
      <c r="M733" s="327"/>
      <c r="N733" s="167"/>
      <c r="O733" s="167"/>
      <c r="P733" s="167"/>
      <c r="Q733" s="167"/>
      <c r="R733" s="167"/>
      <c r="S733" s="328"/>
      <c r="T733" s="54" t="e">
        <f>HLOOKUP(F706,リスト!$N$7:$AC$25,2,)</f>
        <v>#N/A</v>
      </c>
      <c r="U733" s="52" t="e">
        <f t="shared" ref="U733:U750" si="681">IF(T733="対象外",IF(J733&gt;0,"補助対象外経費です!!",""),"")</f>
        <v>#N/A</v>
      </c>
    </row>
    <row r="734" spans="1:21">
      <c r="A734" s="1">
        <f t="shared" ref="A734:B734" si="682">A733</f>
        <v>15</v>
      </c>
      <c r="B734" s="1">
        <f t="shared" si="682"/>
        <v>0</v>
      </c>
      <c r="C734" s="288"/>
      <c r="D734" s="298" t="s">
        <v>99</v>
      </c>
      <c r="E734" s="298"/>
      <c r="F734" s="299" t="s">
        <v>84</v>
      </c>
      <c r="G734" s="299"/>
      <c r="H734" s="300"/>
      <c r="I734" s="300"/>
      <c r="J734" s="301"/>
      <c r="K734" s="302"/>
      <c r="L734" s="303">
        <f t="shared" ref="L734:L750" si="683">H734-J734</f>
        <v>0</v>
      </c>
      <c r="M734" s="304"/>
      <c r="N734" s="152"/>
      <c r="O734" s="152"/>
      <c r="P734" s="152"/>
      <c r="Q734" s="152"/>
      <c r="R734" s="152"/>
      <c r="S734" s="305"/>
      <c r="T734" s="54" t="e">
        <f>HLOOKUP(F706,リスト!$N$7:$AC$25,3,)</f>
        <v>#N/A</v>
      </c>
      <c r="U734" s="52" t="e">
        <f t="shared" si="681"/>
        <v>#N/A</v>
      </c>
    </row>
    <row r="735" spans="1:21">
      <c r="A735" s="1">
        <f t="shared" ref="A735:B735" si="684">A734</f>
        <v>15</v>
      </c>
      <c r="B735" s="1">
        <f t="shared" si="684"/>
        <v>0</v>
      </c>
      <c r="C735" s="288"/>
      <c r="D735" s="298"/>
      <c r="E735" s="298"/>
      <c r="F735" s="329" t="s">
        <v>85</v>
      </c>
      <c r="G735" s="329"/>
      <c r="H735" s="330"/>
      <c r="I735" s="330"/>
      <c r="J735" s="331"/>
      <c r="K735" s="332"/>
      <c r="L735" s="333">
        <f t="shared" si="683"/>
        <v>0</v>
      </c>
      <c r="M735" s="334"/>
      <c r="N735" s="335"/>
      <c r="O735" s="335"/>
      <c r="P735" s="335"/>
      <c r="Q735" s="335"/>
      <c r="R735" s="335"/>
      <c r="S735" s="336"/>
      <c r="T735" s="54" t="e">
        <f>HLOOKUP(F706,リスト!$N$7:$AC$25,4,)</f>
        <v>#N/A</v>
      </c>
      <c r="U735" s="52" t="e">
        <f t="shared" si="681"/>
        <v>#N/A</v>
      </c>
    </row>
    <row r="736" spans="1:21">
      <c r="A736" s="1">
        <f t="shared" ref="A736:B736" si="685">A735</f>
        <v>15</v>
      </c>
      <c r="B736" s="1">
        <f t="shared" si="685"/>
        <v>0</v>
      </c>
      <c r="C736" s="288"/>
      <c r="D736" s="298"/>
      <c r="E736" s="298"/>
      <c r="F736" s="306" t="s">
        <v>86</v>
      </c>
      <c r="G736" s="306"/>
      <c r="H736" s="307"/>
      <c r="I736" s="307"/>
      <c r="J736" s="308"/>
      <c r="K736" s="309"/>
      <c r="L736" s="310">
        <f t="shared" si="683"/>
        <v>0</v>
      </c>
      <c r="M736" s="311"/>
      <c r="N736" s="153"/>
      <c r="O736" s="153"/>
      <c r="P736" s="153"/>
      <c r="Q736" s="153"/>
      <c r="R736" s="153"/>
      <c r="S736" s="312"/>
      <c r="T736" s="54" t="e">
        <f>HLOOKUP(F706,リスト!$N$7:$AC$25,5,)</f>
        <v>#N/A</v>
      </c>
      <c r="U736" s="52" t="e">
        <f t="shared" si="681"/>
        <v>#N/A</v>
      </c>
    </row>
    <row r="737" spans="1:22">
      <c r="A737" s="1">
        <f t="shared" ref="A737:B737" si="686">A736</f>
        <v>15</v>
      </c>
      <c r="B737" s="1">
        <f t="shared" si="686"/>
        <v>0</v>
      </c>
      <c r="C737" s="288"/>
      <c r="D737" s="298" t="s">
        <v>100</v>
      </c>
      <c r="E737" s="298"/>
      <c r="F737" s="299" t="s">
        <v>87</v>
      </c>
      <c r="G737" s="299"/>
      <c r="H737" s="300"/>
      <c r="I737" s="300"/>
      <c r="J737" s="301"/>
      <c r="K737" s="302"/>
      <c r="L737" s="303">
        <f t="shared" si="683"/>
        <v>0</v>
      </c>
      <c r="M737" s="304"/>
      <c r="N737" s="152"/>
      <c r="O737" s="152"/>
      <c r="P737" s="152"/>
      <c r="Q737" s="152"/>
      <c r="R737" s="152"/>
      <c r="S737" s="305"/>
      <c r="T737" s="54" t="e">
        <f>HLOOKUP(F706,リスト!$N$7:$AC$25,6,)</f>
        <v>#N/A</v>
      </c>
      <c r="U737" s="52" t="e">
        <f t="shared" si="681"/>
        <v>#N/A</v>
      </c>
    </row>
    <row r="738" spans="1:22">
      <c r="A738" s="1">
        <f t="shared" ref="A738:B738" si="687">A737</f>
        <v>15</v>
      </c>
      <c r="B738" s="1">
        <f t="shared" si="687"/>
        <v>0</v>
      </c>
      <c r="C738" s="288"/>
      <c r="D738" s="298"/>
      <c r="E738" s="298"/>
      <c r="F738" s="329" t="s">
        <v>89</v>
      </c>
      <c r="G738" s="329"/>
      <c r="H738" s="330"/>
      <c r="I738" s="330"/>
      <c r="J738" s="331"/>
      <c r="K738" s="332"/>
      <c r="L738" s="333">
        <f t="shared" si="683"/>
        <v>0</v>
      </c>
      <c r="M738" s="334"/>
      <c r="N738" s="335"/>
      <c r="O738" s="335"/>
      <c r="P738" s="335"/>
      <c r="Q738" s="335"/>
      <c r="R738" s="335"/>
      <c r="S738" s="336"/>
      <c r="T738" s="54" t="e">
        <f>HLOOKUP(F706,リスト!$N$7:$AC$25,7,)</f>
        <v>#N/A</v>
      </c>
      <c r="U738" s="52" t="e">
        <f t="shared" si="681"/>
        <v>#N/A</v>
      </c>
    </row>
    <row r="739" spans="1:22">
      <c r="A739" s="1">
        <f t="shared" ref="A739:B739" si="688">A738</f>
        <v>15</v>
      </c>
      <c r="B739" s="1">
        <f t="shared" si="688"/>
        <v>0</v>
      </c>
      <c r="C739" s="288"/>
      <c r="D739" s="298"/>
      <c r="E739" s="298"/>
      <c r="F739" s="329" t="s">
        <v>214</v>
      </c>
      <c r="G739" s="329"/>
      <c r="H739" s="330"/>
      <c r="I739" s="330"/>
      <c r="J739" s="331"/>
      <c r="K739" s="332"/>
      <c r="L739" s="333">
        <f t="shared" si="683"/>
        <v>0</v>
      </c>
      <c r="M739" s="334"/>
      <c r="N739" s="335"/>
      <c r="O739" s="335"/>
      <c r="P739" s="335"/>
      <c r="Q739" s="335"/>
      <c r="R739" s="335"/>
      <c r="S739" s="336"/>
      <c r="T739" s="54" t="e">
        <f>HLOOKUP(F706,リスト!$N$7:$AC$25,8,)</f>
        <v>#N/A</v>
      </c>
      <c r="U739" s="52" t="e">
        <f t="shared" si="681"/>
        <v>#N/A</v>
      </c>
    </row>
    <row r="740" spans="1:22">
      <c r="A740" s="1">
        <f t="shared" ref="A740:B740" si="689">A739</f>
        <v>15</v>
      </c>
      <c r="B740" s="1">
        <f t="shared" si="689"/>
        <v>0</v>
      </c>
      <c r="C740" s="288"/>
      <c r="D740" s="298"/>
      <c r="E740" s="298"/>
      <c r="F740" s="306" t="s">
        <v>90</v>
      </c>
      <c r="G740" s="306"/>
      <c r="H740" s="307"/>
      <c r="I740" s="307"/>
      <c r="J740" s="308"/>
      <c r="K740" s="309"/>
      <c r="L740" s="310">
        <f t="shared" si="683"/>
        <v>0</v>
      </c>
      <c r="M740" s="311"/>
      <c r="N740" s="153"/>
      <c r="O740" s="153"/>
      <c r="P740" s="153"/>
      <c r="Q740" s="153"/>
      <c r="R740" s="153"/>
      <c r="S740" s="312"/>
      <c r="T740" s="54" t="e">
        <f>HLOOKUP(F706,リスト!$N$7:$AC$25,9,)</f>
        <v>#N/A</v>
      </c>
      <c r="U740" s="52" t="e">
        <f t="shared" si="681"/>
        <v>#N/A</v>
      </c>
    </row>
    <row r="741" spans="1:22">
      <c r="A741" s="1">
        <f t="shared" ref="A741:B741" si="690">A740</f>
        <v>15</v>
      </c>
      <c r="B741" s="1">
        <f t="shared" si="690"/>
        <v>0</v>
      </c>
      <c r="C741" s="288"/>
      <c r="D741" s="298" t="s">
        <v>101</v>
      </c>
      <c r="E741" s="298"/>
      <c r="F741" s="299" t="s">
        <v>91</v>
      </c>
      <c r="G741" s="299"/>
      <c r="H741" s="300"/>
      <c r="I741" s="300"/>
      <c r="J741" s="301"/>
      <c r="K741" s="302"/>
      <c r="L741" s="303">
        <f t="shared" si="683"/>
        <v>0</v>
      </c>
      <c r="M741" s="304"/>
      <c r="N741" s="152"/>
      <c r="O741" s="152"/>
      <c r="P741" s="152"/>
      <c r="Q741" s="152"/>
      <c r="R741" s="152"/>
      <c r="S741" s="305"/>
      <c r="T741" s="54" t="e">
        <f>HLOOKUP(F706,リスト!$N$7:$AC$25,10,)</f>
        <v>#N/A</v>
      </c>
      <c r="U741" s="52" t="e">
        <f t="shared" si="681"/>
        <v>#N/A</v>
      </c>
    </row>
    <row r="742" spans="1:22">
      <c r="A742" s="1">
        <f t="shared" ref="A742:B742" si="691">A741</f>
        <v>15</v>
      </c>
      <c r="B742" s="1">
        <f t="shared" si="691"/>
        <v>0</v>
      </c>
      <c r="C742" s="288"/>
      <c r="D742" s="298"/>
      <c r="E742" s="298"/>
      <c r="F742" s="329" t="s">
        <v>92</v>
      </c>
      <c r="G742" s="329"/>
      <c r="H742" s="330"/>
      <c r="I742" s="330"/>
      <c r="J742" s="331"/>
      <c r="K742" s="332"/>
      <c r="L742" s="333">
        <f t="shared" si="683"/>
        <v>0</v>
      </c>
      <c r="M742" s="334"/>
      <c r="N742" s="335"/>
      <c r="O742" s="335"/>
      <c r="P742" s="335"/>
      <c r="Q742" s="335"/>
      <c r="R742" s="335"/>
      <c r="S742" s="336"/>
      <c r="T742" s="54" t="e">
        <f>HLOOKUP(F706,リスト!$N$7:$AC$25,11,)</f>
        <v>#N/A</v>
      </c>
      <c r="U742" s="52" t="e">
        <f t="shared" si="681"/>
        <v>#N/A</v>
      </c>
    </row>
    <row r="743" spans="1:22">
      <c r="A743" s="1">
        <f t="shared" ref="A743:B743" si="692">A742</f>
        <v>15</v>
      </c>
      <c r="B743" s="1">
        <f t="shared" si="692"/>
        <v>0</v>
      </c>
      <c r="C743" s="288"/>
      <c r="D743" s="298"/>
      <c r="E743" s="298"/>
      <c r="F743" s="306" t="s">
        <v>93</v>
      </c>
      <c r="G743" s="306"/>
      <c r="H743" s="307"/>
      <c r="I743" s="307"/>
      <c r="J743" s="308"/>
      <c r="K743" s="309"/>
      <c r="L743" s="310">
        <f t="shared" si="683"/>
        <v>0</v>
      </c>
      <c r="M743" s="311"/>
      <c r="N743" s="153"/>
      <c r="O743" s="153"/>
      <c r="P743" s="153"/>
      <c r="Q743" s="153"/>
      <c r="R743" s="153"/>
      <c r="S743" s="312"/>
      <c r="T743" s="54" t="e">
        <f>HLOOKUP(F706,リスト!$N$7:$AC$25,12,)</f>
        <v>#N/A</v>
      </c>
      <c r="U743" s="52" t="e">
        <f t="shared" si="681"/>
        <v>#N/A</v>
      </c>
    </row>
    <row r="744" spans="1:22">
      <c r="A744" s="1">
        <f t="shared" ref="A744:B744" si="693">A743</f>
        <v>15</v>
      </c>
      <c r="B744" s="1">
        <f t="shared" si="693"/>
        <v>0</v>
      </c>
      <c r="C744" s="288"/>
      <c r="D744" s="298" t="s">
        <v>102</v>
      </c>
      <c r="E744" s="298"/>
      <c r="F744" s="298" t="s">
        <v>102</v>
      </c>
      <c r="G744" s="298"/>
      <c r="H744" s="323"/>
      <c r="I744" s="323"/>
      <c r="J744" s="324"/>
      <c r="K744" s="325"/>
      <c r="L744" s="326">
        <f t="shared" si="683"/>
        <v>0</v>
      </c>
      <c r="M744" s="327"/>
      <c r="N744" s="167"/>
      <c r="O744" s="167"/>
      <c r="P744" s="167"/>
      <c r="Q744" s="167"/>
      <c r="R744" s="167"/>
      <c r="S744" s="328"/>
      <c r="T744" s="54" t="e">
        <f>HLOOKUP(F706,リスト!$N$7:$AC$25,13,)</f>
        <v>#N/A</v>
      </c>
      <c r="U744" s="52" t="e">
        <f t="shared" si="681"/>
        <v>#N/A</v>
      </c>
    </row>
    <row r="745" spans="1:22">
      <c r="A745" s="1">
        <f t="shared" ref="A745:B745" si="694">A744</f>
        <v>15</v>
      </c>
      <c r="B745" s="1">
        <f t="shared" si="694"/>
        <v>0</v>
      </c>
      <c r="C745" s="288"/>
      <c r="D745" s="321" t="s">
        <v>105</v>
      </c>
      <c r="E745" s="298"/>
      <c r="F745" s="299" t="s">
        <v>94</v>
      </c>
      <c r="G745" s="299"/>
      <c r="H745" s="300"/>
      <c r="I745" s="300"/>
      <c r="J745" s="301"/>
      <c r="K745" s="302"/>
      <c r="L745" s="303">
        <f t="shared" si="683"/>
        <v>0</v>
      </c>
      <c r="M745" s="304"/>
      <c r="N745" s="152"/>
      <c r="O745" s="152"/>
      <c r="P745" s="152"/>
      <c r="Q745" s="152"/>
      <c r="R745" s="152"/>
      <c r="S745" s="305"/>
      <c r="T745" s="54" t="e">
        <f>HLOOKUP(F706,リスト!$N$7:$AC$25,14,)</f>
        <v>#N/A</v>
      </c>
      <c r="U745" s="52" t="e">
        <f t="shared" si="681"/>
        <v>#N/A</v>
      </c>
    </row>
    <row r="746" spans="1:22">
      <c r="A746" s="1">
        <f t="shared" ref="A746:B746" si="695">A745</f>
        <v>15</v>
      </c>
      <c r="B746" s="1">
        <f t="shared" si="695"/>
        <v>0</v>
      </c>
      <c r="C746" s="288"/>
      <c r="D746" s="298"/>
      <c r="E746" s="298"/>
      <c r="F746" s="306" t="s">
        <v>95</v>
      </c>
      <c r="G746" s="306"/>
      <c r="H746" s="307"/>
      <c r="I746" s="307"/>
      <c r="J746" s="308"/>
      <c r="K746" s="309"/>
      <c r="L746" s="310">
        <f t="shared" si="683"/>
        <v>0</v>
      </c>
      <c r="M746" s="311"/>
      <c r="N746" s="153"/>
      <c r="O746" s="153"/>
      <c r="P746" s="153"/>
      <c r="Q746" s="153"/>
      <c r="R746" s="153"/>
      <c r="S746" s="312"/>
      <c r="T746" s="54" t="e">
        <f>HLOOKUP(F706,リスト!$N$7:$AC$25,15,)</f>
        <v>#N/A</v>
      </c>
      <c r="U746" s="52" t="e">
        <f t="shared" si="681"/>
        <v>#N/A</v>
      </c>
    </row>
    <row r="747" spans="1:22">
      <c r="A747" s="1">
        <f t="shared" ref="A747:B747" si="696">A746</f>
        <v>15</v>
      </c>
      <c r="B747" s="1">
        <f t="shared" si="696"/>
        <v>0</v>
      </c>
      <c r="C747" s="288"/>
      <c r="D747" s="322" t="s">
        <v>103</v>
      </c>
      <c r="E747" s="322"/>
      <c r="F747" s="298" t="s">
        <v>96</v>
      </c>
      <c r="G747" s="298"/>
      <c r="H747" s="323"/>
      <c r="I747" s="323"/>
      <c r="J747" s="324"/>
      <c r="K747" s="325"/>
      <c r="L747" s="326">
        <f t="shared" si="683"/>
        <v>0</v>
      </c>
      <c r="M747" s="327"/>
      <c r="N747" s="167"/>
      <c r="O747" s="167"/>
      <c r="P747" s="167"/>
      <c r="Q747" s="167"/>
      <c r="R747" s="167"/>
      <c r="S747" s="328"/>
      <c r="T747" s="54" t="e">
        <f>HLOOKUP(F706,リスト!$N$7:$AC$25,16,)</f>
        <v>#N/A</v>
      </c>
      <c r="U747" s="52" t="e">
        <f t="shared" si="681"/>
        <v>#N/A</v>
      </c>
    </row>
    <row r="748" spans="1:22" ht="14.4" customHeight="1">
      <c r="A748" s="1">
        <f t="shared" ref="A748:B748" si="697">A747</f>
        <v>15</v>
      </c>
      <c r="B748" s="1">
        <f t="shared" si="697"/>
        <v>0</v>
      </c>
      <c r="C748" s="288"/>
      <c r="D748" s="298" t="s">
        <v>104</v>
      </c>
      <c r="E748" s="298"/>
      <c r="F748" s="299" t="s">
        <v>97</v>
      </c>
      <c r="G748" s="299"/>
      <c r="H748" s="300"/>
      <c r="I748" s="300"/>
      <c r="J748" s="301"/>
      <c r="K748" s="302"/>
      <c r="L748" s="303">
        <f t="shared" si="683"/>
        <v>0</v>
      </c>
      <c r="M748" s="304"/>
      <c r="N748" s="152"/>
      <c r="O748" s="152"/>
      <c r="P748" s="152"/>
      <c r="Q748" s="152"/>
      <c r="R748" s="152"/>
      <c r="S748" s="305"/>
      <c r="T748" s="54" t="e">
        <f>HLOOKUP(F706,リスト!$N$7:$AC$25,17,)</f>
        <v>#N/A</v>
      </c>
      <c r="U748" s="52" t="e">
        <f t="shared" si="681"/>
        <v>#N/A</v>
      </c>
    </row>
    <row r="749" spans="1:22">
      <c r="A749" s="1">
        <f t="shared" ref="A749:B749" si="698">A748</f>
        <v>15</v>
      </c>
      <c r="B749" s="1">
        <f t="shared" si="698"/>
        <v>0</v>
      </c>
      <c r="C749" s="288"/>
      <c r="D749" s="298"/>
      <c r="E749" s="298"/>
      <c r="F749" s="306" t="s">
        <v>98</v>
      </c>
      <c r="G749" s="306"/>
      <c r="H749" s="307"/>
      <c r="I749" s="307"/>
      <c r="J749" s="308"/>
      <c r="K749" s="309"/>
      <c r="L749" s="310">
        <f t="shared" si="683"/>
        <v>0</v>
      </c>
      <c r="M749" s="311"/>
      <c r="N749" s="153"/>
      <c r="O749" s="153"/>
      <c r="P749" s="153"/>
      <c r="Q749" s="153"/>
      <c r="R749" s="153"/>
      <c r="S749" s="312"/>
      <c r="T749" s="54" t="e">
        <f>HLOOKUP(F706,リスト!$N$7:$AC$25,18,)</f>
        <v>#N/A</v>
      </c>
      <c r="U749" s="52" t="e">
        <f t="shared" si="681"/>
        <v>#N/A</v>
      </c>
    </row>
    <row r="750" spans="1:22" ht="15" thickBot="1">
      <c r="A750" s="1">
        <f t="shared" ref="A750:B750" si="699">A749</f>
        <v>15</v>
      </c>
      <c r="B750" s="1">
        <f t="shared" si="699"/>
        <v>0</v>
      </c>
      <c r="C750" s="288"/>
      <c r="D750" s="313" t="s">
        <v>77</v>
      </c>
      <c r="E750" s="313"/>
      <c r="F750" s="313" t="s">
        <v>77</v>
      </c>
      <c r="G750" s="313"/>
      <c r="H750" s="314"/>
      <c r="I750" s="314"/>
      <c r="J750" s="315"/>
      <c r="K750" s="316"/>
      <c r="L750" s="317">
        <f t="shared" si="683"/>
        <v>0</v>
      </c>
      <c r="M750" s="318"/>
      <c r="N750" s="319"/>
      <c r="O750" s="319"/>
      <c r="P750" s="319"/>
      <c r="Q750" s="319"/>
      <c r="R750" s="319"/>
      <c r="S750" s="320"/>
      <c r="T750" s="54" t="e">
        <f>HLOOKUP(F706,リスト!$N$7:$AC$25,19,)</f>
        <v>#N/A</v>
      </c>
      <c r="U750" s="52" t="e">
        <f t="shared" si="681"/>
        <v>#N/A</v>
      </c>
    </row>
    <row r="751" spans="1:22" ht="15.6" thickTop="1" thickBot="1">
      <c r="A751" s="1">
        <f t="shared" ref="A751:B751" si="700">A750</f>
        <v>15</v>
      </c>
      <c r="B751" s="1">
        <f t="shared" si="700"/>
        <v>0</v>
      </c>
      <c r="C751" s="289"/>
      <c r="D751" s="278" t="s">
        <v>78</v>
      </c>
      <c r="E751" s="279"/>
      <c r="F751" s="279"/>
      <c r="G751" s="280"/>
      <c r="H751" s="281">
        <f>SUM(H733:I750)</f>
        <v>0</v>
      </c>
      <c r="I751" s="281"/>
      <c r="J751" s="282">
        <f t="shared" ref="J751" si="701">SUM(J733:K750)</f>
        <v>0</v>
      </c>
      <c r="K751" s="283"/>
      <c r="L751" s="283">
        <f t="shared" ref="L751" si="702">SUM(L733:M750)</f>
        <v>0</v>
      </c>
      <c r="M751" s="284"/>
      <c r="N751" s="285"/>
      <c r="O751" s="285"/>
      <c r="P751" s="285"/>
      <c r="Q751" s="285"/>
      <c r="R751" s="285"/>
      <c r="S751" s="286"/>
      <c r="T751" s="54"/>
    </row>
    <row r="752" spans="1:22">
      <c r="A752" s="1">
        <f>F755</f>
        <v>16</v>
      </c>
      <c r="B752" s="1">
        <f>IF(H776&gt;0,1,0)</f>
        <v>0</v>
      </c>
      <c r="C752" s="198" t="s">
        <v>47</v>
      </c>
      <c r="D752" s="198"/>
      <c r="E752" s="198"/>
      <c r="U752" s="11" t="s">
        <v>49</v>
      </c>
      <c r="V752" s="11" t="s">
        <v>199</v>
      </c>
    </row>
    <row r="753" spans="1:24">
      <c r="A753" s="1">
        <f>A752</f>
        <v>16</v>
      </c>
      <c r="B753" s="1">
        <f>B752</f>
        <v>0</v>
      </c>
      <c r="C753" s="192" t="str">
        <f>"チームやまぐちパワーアップ事業　"&amp;基本!$G$24</f>
        <v>チームやまぐちパワーアップ事業　事業計画書</v>
      </c>
      <c r="D753" s="192"/>
      <c r="E753" s="192"/>
      <c r="F753" s="192"/>
      <c r="G753" s="192"/>
      <c r="H753" s="192"/>
      <c r="I753" s="192"/>
      <c r="J753" s="192"/>
      <c r="K753" s="192"/>
      <c r="L753" s="192"/>
      <c r="M753" s="192"/>
      <c r="N753" s="192"/>
      <c r="O753" s="192"/>
      <c r="P753" s="192"/>
      <c r="Q753" s="192"/>
      <c r="R753" s="192"/>
      <c r="S753" s="192"/>
      <c r="U753" s="16" t="str">
        <f t="shared" ref="U753:V756" si="703">IF(U703="","",U703)</f>
        <v>有望競技種別強化事業</v>
      </c>
      <c r="V753" s="16" t="str">
        <f t="shared" si="703"/>
        <v>有望競技</v>
      </c>
    </row>
    <row r="754" spans="1:24" ht="15" thickBot="1">
      <c r="A754" s="1">
        <f t="shared" ref="A754:B754" si="704">A753</f>
        <v>16</v>
      </c>
      <c r="B754" s="1">
        <f t="shared" si="704"/>
        <v>0</v>
      </c>
      <c r="C754" s="337" t="s">
        <v>48</v>
      </c>
      <c r="D754" s="337"/>
      <c r="U754" s="32" t="str">
        <f t="shared" si="703"/>
        <v>ふるさと選手確保・活用事業</v>
      </c>
      <c r="V754" s="32" t="str">
        <f t="shared" si="703"/>
        <v>ふるさと</v>
      </c>
    </row>
    <row r="755" spans="1:24" ht="15" thickBot="1">
      <c r="A755" s="1">
        <f t="shared" ref="A755:B755" si="705">A754</f>
        <v>16</v>
      </c>
      <c r="B755" s="1">
        <f t="shared" si="705"/>
        <v>0</v>
      </c>
      <c r="C755" s="375" t="s">
        <v>50</v>
      </c>
      <c r="D755" s="376"/>
      <c r="E755" s="376"/>
      <c r="F755" s="377">
        <f>F705+1</f>
        <v>16</v>
      </c>
      <c r="G755" s="378"/>
      <c r="U755" s="32" t="str">
        <f t="shared" si="703"/>
        <v>中高成連携合同強化練習会事業</v>
      </c>
      <c r="V755" s="32" t="str">
        <f t="shared" si="703"/>
        <v>中高成連携</v>
      </c>
    </row>
    <row r="756" spans="1:24">
      <c r="A756" s="1">
        <f t="shared" ref="A756:B756" si="706">A755</f>
        <v>16</v>
      </c>
      <c r="B756" s="1">
        <f t="shared" si="706"/>
        <v>0</v>
      </c>
      <c r="C756" s="379" t="s">
        <v>49</v>
      </c>
      <c r="D756" s="290"/>
      <c r="E756" s="290"/>
      <c r="F756" s="380"/>
      <c r="G756" s="380"/>
      <c r="H756" s="380"/>
      <c r="I756" s="380"/>
      <c r="J756" s="380"/>
      <c r="K756" s="380"/>
      <c r="L756" s="380"/>
      <c r="M756" s="290" t="s">
        <v>53</v>
      </c>
      <c r="N756" s="290"/>
      <c r="O756" s="290"/>
      <c r="P756" s="380"/>
      <c r="Q756" s="380"/>
      <c r="R756" s="380"/>
      <c r="S756" s="381"/>
      <c r="T756" s="81" t="str">
        <f>IF(F756="","",VLOOKUP(F756,U753:V756,2,))</f>
        <v/>
      </c>
      <c r="U756" s="18" t="str">
        <f t="shared" si="703"/>
        <v>チームやまぐちチャレンジ強化事業</v>
      </c>
      <c r="V756" s="18" t="str">
        <f t="shared" si="703"/>
        <v>チャレンジ</v>
      </c>
    </row>
    <row r="757" spans="1:24">
      <c r="A757" s="1">
        <f t="shared" ref="A757:B757" si="707">A756</f>
        <v>16</v>
      </c>
      <c r="B757" s="1">
        <f t="shared" si="707"/>
        <v>0</v>
      </c>
      <c r="C757" s="389" t="s">
        <v>179</v>
      </c>
      <c r="D757" s="390"/>
      <c r="E757" s="356"/>
      <c r="F757" s="386"/>
      <c r="G757" s="387"/>
      <c r="H757" s="387"/>
      <c r="I757" s="387"/>
      <c r="J757" s="387"/>
      <c r="K757" s="387"/>
      <c r="L757" s="387"/>
      <c r="M757" s="387"/>
      <c r="N757" s="387"/>
      <c r="O757" s="387"/>
      <c r="P757" s="387"/>
      <c r="Q757" s="387"/>
      <c r="R757" s="387"/>
      <c r="S757" s="388"/>
      <c r="U757" s="55"/>
    </row>
    <row r="758" spans="1:24">
      <c r="A758" s="1">
        <f t="shared" ref="A758:B758" si="708">A757</f>
        <v>16</v>
      </c>
      <c r="B758" s="1">
        <f t="shared" si="708"/>
        <v>0</v>
      </c>
      <c r="C758" s="348" t="s">
        <v>51</v>
      </c>
      <c r="D758" s="291"/>
      <c r="E758" s="291"/>
      <c r="F758" s="382"/>
      <c r="G758" s="383"/>
      <c r="H758" s="383"/>
      <c r="I758" s="20" t="str">
        <f>IF(F758="","～",IF(J758="","","～"))</f>
        <v>～</v>
      </c>
      <c r="J758" s="383"/>
      <c r="K758" s="383"/>
      <c r="L758" s="383"/>
      <c r="M758" s="21" t="s">
        <v>52</v>
      </c>
      <c r="N758" s="384" t="str">
        <f>IF(T758=1,IF(F758="","",IF(J758="","",IF(F758=J758,"日帰り",(J758-F758)&amp;"泊"&amp;(J758-F758+1)&amp;"日"))),"")</f>
        <v/>
      </c>
      <c r="O758" s="384"/>
      <c r="P758" s="384"/>
      <c r="Q758" s="13" t="s">
        <v>68</v>
      </c>
      <c r="R758" s="258"/>
      <c r="S758" s="385"/>
      <c r="T758" s="53">
        <v>1</v>
      </c>
    </row>
    <row r="759" spans="1:24">
      <c r="A759" s="1">
        <f t="shared" ref="A759:B759" si="709">A758</f>
        <v>16</v>
      </c>
      <c r="B759" s="1">
        <f t="shared" si="709"/>
        <v>0</v>
      </c>
      <c r="C759" s="348" t="s">
        <v>54</v>
      </c>
      <c r="D759" s="346" t="s">
        <v>55</v>
      </c>
      <c r="E759" s="346"/>
      <c r="F759" s="349"/>
      <c r="G759" s="349"/>
      <c r="H759" s="349"/>
      <c r="I759" s="349"/>
      <c r="J759" s="349"/>
      <c r="K759" s="349"/>
      <c r="L759" s="349"/>
      <c r="M759" s="349"/>
      <c r="N759" s="349"/>
      <c r="O759" s="349"/>
      <c r="P759" s="349"/>
      <c r="Q759" s="349"/>
      <c r="R759" s="349"/>
      <c r="S759" s="350"/>
      <c r="U759" s="156" t="s">
        <v>53</v>
      </c>
      <c r="V759" s="156"/>
      <c r="W759" s="156"/>
      <c r="X759" s="156"/>
    </row>
    <row r="760" spans="1:24">
      <c r="A760" s="1">
        <f t="shared" ref="A760:B760" si="710">A759</f>
        <v>16</v>
      </c>
      <c r="B760" s="1">
        <f t="shared" si="710"/>
        <v>0</v>
      </c>
      <c r="C760" s="348"/>
      <c r="D760" s="351" t="s">
        <v>7</v>
      </c>
      <c r="E760" s="351"/>
      <c r="F760" s="352"/>
      <c r="G760" s="352"/>
      <c r="H760" s="352"/>
      <c r="I760" s="352"/>
      <c r="J760" s="352"/>
      <c r="K760" s="352"/>
      <c r="L760" s="352"/>
      <c r="M760" s="352"/>
      <c r="N760" s="352"/>
      <c r="O760" s="352"/>
      <c r="P760" s="352"/>
      <c r="Q760" s="352"/>
      <c r="R760" s="352"/>
      <c r="S760" s="353"/>
      <c r="U760" s="78" t="str">
        <f>U753</f>
        <v>有望競技種別強化事業</v>
      </c>
      <c r="V760" s="78" t="str">
        <f>U754</f>
        <v>ふるさと選手確保・活用事業</v>
      </c>
      <c r="W760" s="78" t="str">
        <f>U755</f>
        <v>中高成連携合同強化練習会事業</v>
      </c>
      <c r="X760" s="78" t="str">
        <f>U756</f>
        <v>チームやまぐちチャレンジ強化事業</v>
      </c>
    </row>
    <row r="761" spans="1:24">
      <c r="A761" s="1">
        <f t="shared" ref="A761:B761" si="711">A760</f>
        <v>16</v>
      </c>
      <c r="B761" s="1">
        <f t="shared" si="711"/>
        <v>0</v>
      </c>
      <c r="C761" s="348" t="s">
        <v>56</v>
      </c>
      <c r="D761" s="346" t="s">
        <v>55</v>
      </c>
      <c r="E761" s="346"/>
      <c r="F761" s="349"/>
      <c r="G761" s="349"/>
      <c r="H761" s="349"/>
      <c r="I761" s="349"/>
      <c r="J761" s="349"/>
      <c r="K761" s="349"/>
      <c r="L761" s="349"/>
      <c r="M761" s="349"/>
      <c r="N761" s="349"/>
      <c r="O761" s="349"/>
      <c r="P761" s="349"/>
      <c r="Q761" s="349"/>
      <c r="R761" s="349"/>
      <c r="S761" s="350"/>
      <c r="U761" s="6" t="str">
        <f t="shared" ref="U761:X764" si="712">IF(U711="","",U711)</f>
        <v>①強化活動</v>
      </c>
      <c r="V761" s="6" t="str">
        <f t="shared" si="712"/>
        <v>①交渉</v>
      </c>
      <c r="W761" s="6" t="str">
        <f t="shared" si="712"/>
        <v>①合同練習会</v>
      </c>
      <c r="X761" s="6" t="str">
        <f t="shared" si="712"/>
        <v>①トップ招へい</v>
      </c>
    </row>
    <row r="762" spans="1:24">
      <c r="A762" s="1">
        <f t="shared" ref="A762:B762" si="713">A761</f>
        <v>16</v>
      </c>
      <c r="B762" s="1">
        <f t="shared" si="713"/>
        <v>0</v>
      </c>
      <c r="C762" s="348"/>
      <c r="D762" s="351" t="s">
        <v>7</v>
      </c>
      <c r="E762" s="351"/>
      <c r="F762" s="352"/>
      <c r="G762" s="352"/>
      <c r="H762" s="352"/>
      <c r="I762" s="352"/>
      <c r="J762" s="352"/>
      <c r="K762" s="352"/>
      <c r="L762" s="352"/>
      <c r="M762" s="352"/>
      <c r="N762" s="352"/>
      <c r="O762" s="352"/>
      <c r="P762" s="352"/>
      <c r="Q762" s="352"/>
      <c r="R762" s="352"/>
      <c r="S762" s="353"/>
      <c r="U762" s="8" t="str">
        <f t="shared" si="712"/>
        <v/>
      </c>
      <c r="V762" s="8" t="str">
        <f t="shared" si="712"/>
        <v>②強化活動参加</v>
      </c>
      <c r="W762" s="8" t="str">
        <f t="shared" si="712"/>
        <v>②情報交換会等</v>
      </c>
      <c r="X762" s="8" t="str">
        <f t="shared" si="712"/>
        <v/>
      </c>
    </row>
    <row r="763" spans="1:24">
      <c r="A763" s="1">
        <f t="shared" ref="A763:B763" si="714">A762</f>
        <v>16</v>
      </c>
      <c r="B763" s="1">
        <f t="shared" si="714"/>
        <v>0</v>
      </c>
      <c r="C763" s="354" t="s">
        <v>57</v>
      </c>
      <c r="D763" s="291" t="s">
        <v>58</v>
      </c>
      <c r="E763" s="291"/>
      <c r="F763" s="291" t="s">
        <v>61</v>
      </c>
      <c r="G763" s="355"/>
      <c r="H763" s="339" t="s">
        <v>62</v>
      </c>
      <c r="I763" s="296"/>
      <c r="J763" s="356" t="s">
        <v>63</v>
      </c>
      <c r="K763" s="355"/>
      <c r="L763" s="339" t="s">
        <v>64</v>
      </c>
      <c r="M763" s="296"/>
      <c r="N763" s="356" t="s">
        <v>65</v>
      </c>
      <c r="O763" s="355"/>
      <c r="P763" s="339" t="s">
        <v>66</v>
      </c>
      <c r="Q763" s="291"/>
      <c r="R763" s="356" t="s">
        <v>36</v>
      </c>
      <c r="S763" s="295"/>
      <c r="U763" s="8" t="str">
        <f t="shared" si="712"/>
        <v/>
      </c>
      <c r="V763" s="8" t="str">
        <f t="shared" si="712"/>
        <v/>
      </c>
      <c r="W763" s="8" t="str">
        <f t="shared" si="712"/>
        <v/>
      </c>
      <c r="X763" s="8" t="str">
        <f t="shared" si="712"/>
        <v/>
      </c>
    </row>
    <row r="764" spans="1:24">
      <c r="A764" s="1">
        <f t="shared" ref="A764:B764" si="715">A763</f>
        <v>16</v>
      </c>
      <c r="B764" s="1">
        <f t="shared" si="715"/>
        <v>0</v>
      </c>
      <c r="C764" s="348"/>
      <c r="D764" s="346" t="s">
        <v>59</v>
      </c>
      <c r="E764" s="346"/>
      <c r="F764" s="22">
        <f>VLOOKUP("成男ﾊﾟﾜｰｱｯﾌﾟ",指導者!$J$133:$AN$156,$F755+1,)</f>
        <v>0</v>
      </c>
      <c r="G764" s="23" t="s">
        <v>67</v>
      </c>
      <c r="H764" s="24">
        <f>VLOOKUP("成女ﾊﾟﾜｰｱｯﾌﾟ",指導者!$J$133:$AN$156,$F755+1,)</f>
        <v>0</v>
      </c>
      <c r="I764" s="25" t="s">
        <v>67</v>
      </c>
      <c r="J764" s="24">
        <f>VLOOKUP("少男ﾊﾟﾜｰｱｯﾌﾟ",指導者!$J$133:$AN$156,$F755+1,)</f>
        <v>0</v>
      </c>
      <c r="K764" s="23" t="s">
        <v>67</v>
      </c>
      <c r="L764" s="24">
        <f>VLOOKUP("少女ﾊﾟﾜｰｱｯﾌﾟ",指導者!$J$133:$AN$156,$F755+1,)</f>
        <v>0</v>
      </c>
      <c r="M764" s="25" t="s">
        <v>67</v>
      </c>
      <c r="N764" s="24">
        <f>VLOOKUP("Jr男ﾊﾟﾜｰｱｯﾌﾟ",指導者!$J$133:$AN$156,$F755+1,)</f>
        <v>0</v>
      </c>
      <c r="O764" s="23" t="s">
        <v>67</v>
      </c>
      <c r="P764" s="24">
        <f>VLOOKUP("Jr女ﾊﾟﾜｰｱｯﾌﾟ",指導者!$J$133:$AN$156,$F755+1,)</f>
        <v>0</v>
      </c>
      <c r="Q764" s="26" t="s">
        <v>67</v>
      </c>
      <c r="R764" s="23">
        <f>SUM(F764:Q764)</f>
        <v>0</v>
      </c>
      <c r="S764" s="33" t="s">
        <v>67</v>
      </c>
      <c r="U764" s="10" t="str">
        <f t="shared" si="712"/>
        <v/>
      </c>
      <c r="V764" s="10" t="str">
        <f t="shared" si="712"/>
        <v/>
      </c>
      <c r="W764" s="10" t="str">
        <f t="shared" si="712"/>
        <v/>
      </c>
      <c r="X764" s="10" t="str">
        <f t="shared" si="712"/>
        <v/>
      </c>
    </row>
    <row r="765" spans="1:24">
      <c r="A765" s="1">
        <f t="shared" ref="A765:B765" si="716">A764</f>
        <v>16</v>
      </c>
      <c r="B765" s="1">
        <f t="shared" si="716"/>
        <v>0</v>
      </c>
      <c r="C765" s="348"/>
      <c r="D765" s="351" t="s">
        <v>60</v>
      </c>
      <c r="E765" s="351"/>
      <c r="F765" s="27">
        <f>VLOOKUP("成男ﾊﾟﾜｰｱｯﾌﾟ",選手!$J$333:$AN$350,$F755+1,)</f>
        <v>0</v>
      </c>
      <c r="G765" s="28" t="s">
        <v>67</v>
      </c>
      <c r="H765" s="29">
        <f>VLOOKUP("成女ﾊﾟﾜｰｱｯﾌﾟ",選手!$J$333:$AN$350,$F755+1,)</f>
        <v>0</v>
      </c>
      <c r="I765" s="30" t="s">
        <v>67</v>
      </c>
      <c r="J765" s="29">
        <f>VLOOKUP("少男ﾊﾟﾜｰｱｯﾌﾟ",選手!$J$333:$AN$350,$F755+1,)</f>
        <v>0</v>
      </c>
      <c r="K765" s="28" t="s">
        <v>67</v>
      </c>
      <c r="L765" s="29">
        <f>VLOOKUP("少女ﾊﾟﾜｰｱｯﾌﾟ",選手!$J$333:$AN$350,$F755+1,)</f>
        <v>0</v>
      </c>
      <c r="M765" s="30" t="s">
        <v>67</v>
      </c>
      <c r="N765" s="29">
        <f>VLOOKUP("Jr男ﾊﾟﾜｰｱｯﾌﾟ",選手!$J$333:$AN$350,$F755+1,)</f>
        <v>0</v>
      </c>
      <c r="O765" s="28" t="s">
        <v>67</v>
      </c>
      <c r="P765" s="29">
        <f>VLOOKUP("Jr女ﾊﾟﾜｰｱｯﾌﾟ",選手!$J$333:$AN$350,$F755+1,)</f>
        <v>0</v>
      </c>
      <c r="Q765" s="31" t="s">
        <v>67</v>
      </c>
      <c r="R765" s="28">
        <f>SUM(F765:Q765)</f>
        <v>0</v>
      </c>
      <c r="S765" s="34" t="s">
        <v>67</v>
      </c>
    </row>
    <row r="766" spans="1:24">
      <c r="A766" s="1">
        <f t="shared" ref="A766:B766" si="717">A765</f>
        <v>16</v>
      </c>
      <c r="B766" s="1">
        <f t="shared" si="717"/>
        <v>0</v>
      </c>
      <c r="C766" s="366" t="s">
        <v>69</v>
      </c>
      <c r="D766" s="367"/>
      <c r="E766" s="368"/>
      <c r="F766" s="357"/>
      <c r="G766" s="358"/>
      <c r="H766" s="358"/>
      <c r="I766" s="358"/>
      <c r="J766" s="358"/>
      <c r="K766" s="358"/>
      <c r="L766" s="358"/>
      <c r="M766" s="358"/>
      <c r="N766" s="358"/>
      <c r="O766" s="358"/>
      <c r="P766" s="358"/>
      <c r="Q766" s="358"/>
      <c r="R766" s="358"/>
      <c r="S766" s="359"/>
    </row>
    <row r="767" spans="1:24">
      <c r="A767" s="1">
        <f t="shared" ref="A767:B767" si="718">A766</f>
        <v>16</v>
      </c>
      <c r="B767" s="1">
        <f t="shared" si="718"/>
        <v>0</v>
      </c>
      <c r="C767" s="369"/>
      <c r="D767" s="370"/>
      <c r="E767" s="371"/>
      <c r="F767" s="360"/>
      <c r="G767" s="361"/>
      <c r="H767" s="361"/>
      <c r="I767" s="361"/>
      <c r="J767" s="361"/>
      <c r="K767" s="361"/>
      <c r="L767" s="361"/>
      <c r="M767" s="361"/>
      <c r="N767" s="361"/>
      <c r="O767" s="361"/>
      <c r="P767" s="361"/>
      <c r="Q767" s="361"/>
      <c r="R767" s="361"/>
      <c r="S767" s="362"/>
    </row>
    <row r="768" spans="1:24">
      <c r="A768" s="1">
        <f t="shared" ref="A768:B768" si="719">A767</f>
        <v>16</v>
      </c>
      <c r="B768" s="1">
        <f t="shared" si="719"/>
        <v>0</v>
      </c>
      <c r="C768" s="369"/>
      <c r="D768" s="370"/>
      <c r="E768" s="371"/>
      <c r="F768" s="360"/>
      <c r="G768" s="361"/>
      <c r="H768" s="361"/>
      <c r="I768" s="361"/>
      <c r="J768" s="361"/>
      <c r="K768" s="361"/>
      <c r="L768" s="361"/>
      <c r="M768" s="361"/>
      <c r="N768" s="361"/>
      <c r="O768" s="361"/>
      <c r="P768" s="361"/>
      <c r="Q768" s="361"/>
      <c r="R768" s="361"/>
      <c r="S768" s="362"/>
    </row>
    <row r="769" spans="1:21">
      <c r="A769" s="1">
        <f t="shared" ref="A769:B769" si="720">A768</f>
        <v>16</v>
      </c>
      <c r="B769" s="1">
        <f t="shared" si="720"/>
        <v>0</v>
      </c>
      <c r="C769" s="369"/>
      <c r="D769" s="370"/>
      <c r="E769" s="371"/>
      <c r="F769" s="360"/>
      <c r="G769" s="361"/>
      <c r="H769" s="361"/>
      <c r="I769" s="361"/>
      <c r="J769" s="361"/>
      <c r="K769" s="361"/>
      <c r="L769" s="361"/>
      <c r="M769" s="361"/>
      <c r="N769" s="361"/>
      <c r="O769" s="361"/>
      <c r="P769" s="361"/>
      <c r="Q769" s="361"/>
      <c r="R769" s="361"/>
      <c r="S769" s="362"/>
    </row>
    <row r="770" spans="1:21">
      <c r="A770" s="1">
        <f t="shared" ref="A770:B770" si="721">A769</f>
        <v>16</v>
      </c>
      <c r="B770" s="1">
        <f t="shared" si="721"/>
        <v>0</v>
      </c>
      <c r="C770" s="369"/>
      <c r="D770" s="370"/>
      <c r="E770" s="371"/>
      <c r="F770" s="360"/>
      <c r="G770" s="361"/>
      <c r="H770" s="361"/>
      <c r="I770" s="361"/>
      <c r="J770" s="361"/>
      <c r="K770" s="361"/>
      <c r="L770" s="361"/>
      <c r="M770" s="361"/>
      <c r="N770" s="361"/>
      <c r="O770" s="361"/>
      <c r="P770" s="361"/>
      <c r="Q770" s="361"/>
      <c r="R770" s="361"/>
      <c r="S770" s="362"/>
    </row>
    <row r="771" spans="1:21">
      <c r="A771" s="1">
        <f t="shared" ref="A771:B771" si="722">A770</f>
        <v>16</v>
      </c>
      <c r="B771" s="1">
        <f t="shared" si="722"/>
        <v>0</v>
      </c>
      <c r="C771" s="369"/>
      <c r="D771" s="370"/>
      <c r="E771" s="371"/>
      <c r="F771" s="360"/>
      <c r="G771" s="361"/>
      <c r="H771" s="361"/>
      <c r="I771" s="361"/>
      <c r="J771" s="361"/>
      <c r="K771" s="361"/>
      <c r="L771" s="361"/>
      <c r="M771" s="361"/>
      <c r="N771" s="361"/>
      <c r="O771" s="361"/>
      <c r="P771" s="361"/>
      <c r="Q771" s="361"/>
      <c r="R771" s="361"/>
      <c r="S771" s="362"/>
    </row>
    <row r="772" spans="1:21" ht="15" thickBot="1">
      <c r="A772" s="1">
        <f t="shared" ref="A772:B772" si="723">A771</f>
        <v>16</v>
      </c>
      <c r="B772" s="1">
        <f t="shared" si="723"/>
        <v>0</v>
      </c>
      <c r="C772" s="372"/>
      <c r="D772" s="373"/>
      <c r="E772" s="374"/>
      <c r="F772" s="363"/>
      <c r="G772" s="364"/>
      <c r="H772" s="364"/>
      <c r="I772" s="364"/>
      <c r="J772" s="364"/>
      <c r="K772" s="364"/>
      <c r="L772" s="364"/>
      <c r="M772" s="364"/>
      <c r="N772" s="364"/>
      <c r="O772" s="364"/>
      <c r="P772" s="364"/>
      <c r="Q772" s="364"/>
      <c r="R772" s="364"/>
      <c r="S772" s="365"/>
    </row>
    <row r="773" spans="1:21">
      <c r="A773" s="1">
        <f t="shared" ref="A773:B773" si="724">A772</f>
        <v>16</v>
      </c>
      <c r="B773" s="1">
        <f t="shared" si="724"/>
        <v>0</v>
      </c>
    </row>
    <row r="774" spans="1:21" ht="15" thickBot="1">
      <c r="A774" s="1">
        <f t="shared" ref="A774:B774" si="725">A773</f>
        <v>16</v>
      </c>
      <c r="B774" s="1">
        <f t="shared" si="725"/>
        <v>0</v>
      </c>
      <c r="C774" s="337" t="s">
        <v>70</v>
      </c>
      <c r="D774" s="337"/>
      <c r="Q774" s="338" t="s">
        <v>71</v>
      </c>
      <c r="R774" s="338"/>
      <c r="S774" s="338"/>
    </row>
    <row r="775" spans="1:21">
      <c r="A775" s="1">
        <f t="shared" ref="A775:B775" si="726">A774</f>
        <v>16</v>
      </c>
      <c r="B775" s="1">
        <f t="shared" si="726"/>
        <v>0</v>
      </c>
      <c r="C775" s="287" t="s">
        <v>72</v>
      </c>
      <c r="D775" s="290" t="s">
        <v>73</v>
      </c>
      <c r="E775" s="290"/>
      <c r="F775" s="290"/>
      <c r="G775" s="290"/>
      <c r="H775" s="290" t="s">
        <v>79</v>
      </c>
      <c r="I775" s="290"/>
      <c r="J775" s="290" t="s">
        <v>13</v>
      </c>
      <c r="K775" s="290"/>
      <c r="L775" s="290"/>
      <c r="M775" s="290"/>
      <c r="N775" s="290"/>
      <c r="O775" s="290"/>
      <c r="P775" s="290"/>
      <c r="Q775" s="290"/>
      <c r="R775" s="290"/>
      <c r="S775" s="294"/>
    </row>
    <row r="776" spans="1:21">
      <c r="A776" s="1">
        <f t="shared" ref="A776:B776" si="727">A775</f>
        <v>16</v>
      </c>
      <c r="B776" s="1">
        <f t="shared" si="727"/>
        <v>0</v>
      </c>
      <c r="C776" s="288"/>
      <c r="D776" s="346" t="s">
        <v>74</v>
      </c>
      <c r="E776" s="346"/>
      <c r="F776" s="346"/>
      <c r="G776" s="346"/>
      <c r="H776" s="347">
        <f>J801</f>
        <v>0</v>
      </c>
      <c r="I776" s="347"/>
      <c r="J776" s="152"/>
      <c r="K776" s="152"/>
      <c r="L776" s="152"/>
      <c r="M776" s="152"/>
      <c r="N776" s="152"/>
      <c r="O776" s="152"/>
      <c r="P776" s="152"/>
      <c r="Q776" s="152"/>
      <c r="R776" s="152"/>
      <c r="S776" s="305"/>
    </row>
    <row r="777" spans="1:21">
      <c r="A777" s="1">
        <f t="shared" ref="A777:B777" si="728">A776</f>
        <v>16</v>
      </c>
      <c r="B777" s="1">
        <f t="shared" si="728"/>
        <v>0</v>
      </c>
      <c r="C777" s="288"/>
      <c r="D777" s="340" t="s">
        <v>75</v>
      </c>
      <c r="E777" s="340"/>
      <c r="F777" s="340"/>
      <c r="G777" s="340"/>
      <c r="H777" s="330"/>
      <c r="I777" s="330"/>
      <c r="J777" s="335"/>
      <c r="K777" s="335"/>
      <c r="L777" s="335"/>
      <c r="M777" s="335"/>
      <c r="N777" s="335"/>
      <c r="O777" s="335"/>
      <c r="P777" s="335"/>
      <c r="Q777" s="335"/>
      <c r="R777" s="335"/>
      <c r="S777" s="336"/>
    </row>
    <row r="778" spans="1:21">
      <c r="A778" s="1">
        <f t="shared" ref="A778:B778" si="729">A777</f>
        <v>16</v>
      </c>
      <c r="B778" s="1">
        <f t="shared" si="729"/>
        <v>0</v>
      </c>
      <c r="C778" s="288"/>
      <c r="D778" s="340" t="s">
        <v>76</v>
      </c>
      <c r="E778" s="340"/>
      <c r="F778" s="340"/>
      <c r="G778" s="340"/>
      <c r="H778" s="330"/>
      <c r="I778" s="330"/>
      <c r="J778" s="335"/>
      <c r="K778" s="335"/>
      <c r="L778" s="335"/>
      <c r="M778" s="335"/>
      <c r="N778" s="335"/>
      <c r="O778" s="335"/>
      <c r="P778" s="335"/>
      <c r="Q778" s="335"/>
      <c r="R778" s="335"/>
      <c r="S778" s="336"/>
    </row>
    <row r="779" spans="1:21" ht="15" thickBot="1">
      <c r="A779" s="1">
        <f t="shared" ref="A779:B779" si="730">A778</f>
        <v>16</v>
      </c>
      <c r="B779" s="1">
        <f t="shared" si="730"/>
        <v>0</v>
      </c>
      <c r="C779" s="288"/>
      <c r="D779" s="341" t="s">
        <v>77</v>
      </c>
      <c r="E779" s="341"/>
      <c r="F779" s="341"/>
      <c r="G779" s="341"/>
      <c r="H779" s="342">
        <f>H801-SUM(H776:I778)</f>
        <v>0</v>
      </c>
      <c r="I779" s="342"/>
      <c r="J779" s="343"/>
      <c r="K779" s="343"/>
      <c r="L779" s="343"/>
      <c r="M779" s="343"/>
      <c r="N779" s="343"/>
      <c r="O779" s="343"/>
      <c r="P779" s="343"/>
      <c r="Q779" s="343"/>
      <c r="R779" s="343"/>
      <c r="S779" s="344"/>
    </row>
    <row r="780" spans="1:21" ht="15.6" thickTop="1" thickBot="1">
      <c r="A780" s="1">
        <f t="shared" ref="A780:B780" si="731">A779</f>
        <v>16</v>
      </c>
      <c r="B780" s="1">
        <f t="shared" si="731"/>
        <v>0</v>
      </c>
      <c r="C780" s="289"/>
      <c r="D780" s="345" t="s">
        <v>78</v>
      </c>
      <c r="E780" s="345"/>
      <c r="F780" s="345"/>
      <c r="G780" s="345"/>
      <c r="H780" s="281">
        <f>SUM(H776:I779)</f>
        <v>0</v>
      </c>
      <c r="I780" s="281"/>
      <c r="J780" s="285"/>
      <c r="K780" s="285"/>
      <c r="L780" s="285"/>
      <c r="M780" s="285"/>
      <c r="N780" s="285"/>
      <c r="O780" s="285"/>
      <c r="P780" s="285"/>
      <c r="Q780" s="285"/>
      <c r="R780" s="285"/>
      <c r="S780" s="286"/>
    </row>
    <row r="781" spans="1:21">
      <c r="A781" s="1">
        <f t="shared" ref="A781:B781" si="732">A780</f>
        <v>16</v>
      </c>
      <c r="B781" s="1">
        <f t="shared" si="732"/>
        <v>0</v>
      </c>
      <c r="C781" s="287" t="s">
        <v>218</v>
      </c>
      <c r="D781" s="290" t="s">
        <v>73</v>
      </c>
      <c r="E781" s="290"/>
      <c r="F781" s="290" t="s">
        <v>83</v>
      </c>
      <c r="G781" s="290"/>
      <c r="H781" s="290" t="s">
        <v>79</v>
      </c>
      <c r="I781" s="292"/>
      <c r="J781" s="293"/>
      <c r="K781" s="290"/>
      <c r="L781" s="290"/>
      <c r="M781" s="290"/>
      <c r="N781" s="290" t="s">
        <v>82</v>
      </c>
      <c r="O781" s="290"/>
      <c r="P781" s="290"/>
      <c r="Q781" s="290"/>
      <c r="R781" s="290"/>
      <c r="S781" s="294"/>
    </row>
    <row r="782" spans="1:21">
      <c r="A782" s="1">
        <f t="shared" ref="A782:B782" si="733">A781</f>
        <v>16</v>
      </c>
      <c r="B782" s="1">
        <f t="shared" si="733"/>
        <v>0</v>
      </c>
      <c r="C782" s="288"/>
      <c r="D782" s="291"/>
      <c r="E782" s="291"/>
      <c r="F782" s="291"/>
      <c r="G782" s="291"/>
      <c r="H782" s="291"/>
      <c r="I782" s="291"/>
      <c r="J782" s="296" t="s">
        <v>80</v>
      </c>
      <c r="K782" s="297"/>
      <c r="L782" s="297" t="s">
        <v>81</v>
      </c>
      <c r="M782" s="339"/>
      <c r="N782" s="291"/>
      <c r="O782" s="291"/>
      <c r="P782" s="291"/>
      <c r="Q782" s="291"/>
      <c r="R782" s="291"/>
      <c r="S782" s="295"/>
    </row>
    <row r="783" spans="1:21">
      <c r="A783" s="1">
        <f t="shared" ref="A783:B783" si="734">A782</f>
        <v>16</v>
      </c>
      <c r="B783" s="1">
        <f t="shared" si="734"/>
        <v>0</v>
      </c>
      <c r="C783" s="288"/>
      <c r="D783" s="298" t="s">
        <v>88</v>
      </c>
      <c r="E783" s="298"/>
      <c r="F783" s="298" t="s">
        <v>88</v>
      </c>
      <c r="G783" s="298"/>
      <c r="H783" s="323"/>
      <c r="I783" s="323"/>
      <c r="J783" s="324"/>
      <c r="K783" s="325"/>
      <c r="L783" s="326">
        <f>H783-J783</f>
        <v>0</v>
      </c>
      <c r="M783" s="327"/>
      <c r="N783" s="167"/>
      <c r="O783" s="167"/>
      <c r="P783" s="167"/>
      <c r="Q783" s="167"/>
      <c r="R783" s="167"/>
      <c r="S783" s="328"/>
      <c r="T783" s="54" t="e">
        <f>HLOOKUP(F756,リスト!$N$7:$AC$25,2,)</f>
        <v>#N/A</v>
      </c>
      <c r="U783" s="52" t="e">
        <f t="shared" ref="U783:U800" si="735">IF(T783="対象外",IF(J783&gt;0,"補助対象外経費です!!",""),"")</f>
        <v>#N/A</v>
      </c>
    </row>
    <row r="784" spans="1:21">
      <c r="A784" s="1">
        <f t="shared" ref="A784:B784" si="736">A783</f>
        <v>16</v>
      </c>
      <c r="B784" s="1">
        <f t="shared" si="736"/>
        <v>0</v>
      </c>
      <c r="C784" s="288"/>
      <c r="D784" s="298" t="s">
        <v>99</v>
      </c>
      <c r="E784" s="298"/>
      <c r="F784" s="299" t="s">
        <v>84</v>
      </c>
      <c r="G784" s="299"/>
      <c r="H784" s="300"/>
      <c r="I784" s="300"/>
      <c r="J784" s="301"/>
      <c r="K784" s="302"/>
      <c r="L784" s="303">
        <f t="shared" ref="L784:L800" si="737">H784-J784</f>
        <v>0</v>
      </c>
      <c r="M784" s="304"/>
      <c r="N784" s="152"/>
      <c r="O784" s="152"/>
      <c r="P784" s="152"/>
      <c r="Q784" s="152"/>
      <c r="R784" s="152"/>
      <c r="S784" s="305"/>
      <c r="T784" s="54" t="e">
        <f>HLOOKUP(F756,リスト!$N$7:$AC$25,3,)</f>
        <v>#N/A</v>
      </c>
      <c r="U784" s="52" t="e">
        <f t="shared" si="735"/>
        <v>#N/A</v>
      </c>
    </row>
    <row r="785" spans="1:21">
      <c r="A785" s="1">
        <f t="shared" ref="A785:B785" si="738">A784</f>
        <v>16</v>
      </c>
      <c r="B785" s="1">
        <f t="shared" si="738"/>
        <v>0</v>
      </c>
      <c r="C785" s="288"/>
      <c r="D785" s="298"/>
      <c r="E785" s="298"/>
      <c r="F785" s="329" t="s">
        <v>85</v>
      </c>
      <c r="G785" s="329"/>
      <c r="H785" s="330"/>
      <c r="I785" s="330"/>
      <c r="J785" s="331"/>
      <c r="K785" s="332"/>
      <c r="L785" s="333">
        <f t="shared" si="737"/>
        <v>0</v>
      </c>
      <c r="M785" s="334"/>
      <c r="N785" s="335"/>
      <c r="O785" s="335"/>
      <c r="P785" s="335"/>
      <c r="Q785" s="335"/>
      <c r="R785" s="335"/>
      <c r="S785" s="336"/>
      <c r="T785" s="54" t="e">
        <f>HLOOKUP(F756,リスト!$N$7:$AC$25,4,)</f>
        <v>#N/A</v>
      </c>
      <c r="U785" s="52" t="e">
        <f t="shared" si="735"/>
        <v>#N/A</v>
      </c>
    </row>
    <row r="786" spans="1:21">
      <c r="A786" s="1">
        <f t="shared" ref="A786:B786" si="739">A785</f>
        <v>16</v>
      </c>
      <c r="B786" s="1">
        <f t="shared" si="739"/>
        <v>0</v>
      </c>
      <c r="C786" s="288"/>
      <c r="D786" s="298"/>
      <c r="E786" s="298"/>
      <c r="F786" s="306" t="s">
        <v>86</v>
      </c>
      <c r="G786" s="306"/>
      <c r="H786" s="307"/>
      <c r="I786" s="307"/>
      <c r="J786" s="308"/>
      <c r="K786" s="309"/>
      <c r="L786" s="310">
        <f t="shared" si="737"/>
        <v>0</v>
      </c>
      <c r="M786" s="311"/>
      <c r="N786" s="153"/>
      <c r="O786" s="153"/>
      <c r="P786" s="153"/>
      <c r="Q786" s="153"/>
      <c r="R786" s="153"/>
      <c r="S786" s="312"/>
      <c r="T786" s="54" t="e">
        <f>HLOOKUP(F756,リスト!$N$7:$AC$25,5,)</f>
        <v>#N/A</v>
      </c>
      <c r="U786" s="52" t="e">
        <f t="shared" si="735"/>
        <v>#N/A</v>
      </c>
    </row>
    <row r="787" spans="1:21">
      <c r="A787" s="1">
        <f t="shared" ref="A787:B787" si="740">A786</f>
        <v>16</v>
      </c>
      <c r="B787" s="1">
        <f t="shared" si="740"/>
        <v>0</v>
      </c>
      <c r="C787" s="288"/>
      <c r="D787" s="298" t="s">
        <v>100</v>
      </c>
      <c r="E787" s="298"/>
      <c r="F787" s="299" t="s">
        <v>87</v>
      </c>
      <c r="G787" s="299"/>
      <c r="H787" s="300"/>
      <c r="I787" s="300"/>
      <c r="J787" s="301"/>
      <c r="K787" s="302"/>
      <c r="L787" s="303">
        <f t="shared" si="737"/>
        <v>0</v>
      </c>
      <c r="M787" s="304"/>
      <c r="N787" s="152"/>
      <c r="O787" s="152"/>
      <c r="P787" s="152"/>
      <c r="Q787" s="152"/>
      <c r="R787" s="152"/>
      <c r="S787" s="305"/>
      <c r="T787" s="54" t="e">
        <f>HLOOKUP(F756,リスト!$N$7:$AC$25,6,)</f>
        <v>#N/A</v>
      </c>
      <c r="U787" s="52" t="e">
        <f t="shared" si="735"/>
        <v>#N/A</v>
      </c>
    </row>
    <row r="788" spans="1:21">
      <c r="A788" s="1">
        <f t="shared" ref="A788:B788" si="741">A787</f>
        <v>16</v>
      </c>
      <c r="B788" s="1">
        <f t="shared" si="741"/>
        <v>0</v>
      </c>
      <c r="C788" s="288"/>
      <c r="D788" s="298"/>
      <c r="E788" s="298"/>
      <c r="F788" s="329" t="s">
        <v>89</v>
      </c>
      <c r="G788" s="329"/>
      <c r="H788" s="330"/>
      <c r="I788" s="330"/>
      <c r="J788" s="331"/>
      <c r="K788" s="332"/>
      <c r="L788" s="333">
        <f t="shared" si="737"/>
        <v>0</v>
      </c>
      <c r="M788" s="334"/>
      <c r="N788" s="335"/>
      <c r="O788" s="335"/>
      <c r="P788" s="335"/>
      <c r="Q788" s="335"/>
      <c r="R788" s="335"/>
      <c r="S788" s="336"/>
      <c r="T788" s="54" t="e">
        <f>HLOOKUP(F756,リスト!$N$7:$AC$25,7,)</f>
        <v>#N/A</v>
      </c>
      <c r="U788" s="52" t="e">
        <f t="shared" si="735"/>
        <v>#N/A</v>
      </c>
    </row>
    <row r="789" spans="1:21">
      <c r="A789" s="1">
        <f t="shared" ref="A789:B789" si="742">A788</f>
        <v>16</v>
      </c>
      <c r="B789" s="1">
        <f t="shared" si="742"/>
        <v>0</v>
      </c>
      <c r="C789" s="288"/>
      <c r="D789" s="298"/>
      <c r="E789" s="298"/>
      <c r="F789" s="329" t="s">
        <v>214</v>
      </c>
      <c r="G789" s="329"/>
      <c r="H789" s="330"/>
      <c r="I789" s="330"/>
      <c r="J789" s="331"/>
      <c r="K789" s="332"/>
      <c r="L789" s="333">
        <f t="shared" si="737"/>
        <v>0</v>
      </c>
      <c r="M789" s="334"/>
      <c r="N789" s="335"/>
      <c r="O789" s="335"/>
      <c r="P789" s="335"/>
      <c r="Q789" s="335"/>
      <c r="R789" s="335"/>
      <c r="S789" s="336"/>
      <c r="T789" s="54" t="e">
        <f>HLOOKUP(F756,リスト!$N$7:$AC$25,8,)</f>
        <v>#N/A</v>
      </c>
      <c r="U789" s="52" t="e">
        <f t="shared" si="735"/>
        <v>#N/A</v>
      </c>
    </row>
    <row r="790" spans="1:21">
      <c r="A790" s="1">
        <f t="shared" ref="A790:B790" si="743">A789</f>
        <v>16</v>
      </c>
      <c r="B790" s="1">
        <f t="shared" si="743"/>
        <v>0</v>
      </c>
      <c r="C790" s="288"/>
      <c r="D790" s="298"/>
      <c r="E790" s="298"/>
      <c r="F790" s="306" t="s">
        <v>90</v>
      </c>
      <c r="G790" s="306"/>
      <c r="H790" s="307"/>
      <c r="I790" s="307"/>
      <c r="J790" s="308"/>
      <c r="K790" s="309"/>
      <c r="L790" s="310">
        <f t="shared" si="737"/>
        <v>0</v>
      </c>
      <c r="M790" s="311"/>
      <c r="N790" s="153"/>
      <c r="O790" s="153"/>
      <c r="P790" s="153"/>
      <c r="Q790" s="153"/>
      <c r="R790" s="153"/>
      <c r="S790" s="312"/>
      <c r="T790" s="54" t="e">
        <f>HLOOKUP(F756,リスト!$N$7:$AC$25,9,)</f>
        <v>#N/A</v>
      </c>
      <c r="U790" s="52" t="e">
        <f t="shared" si="735"/>
        <v>#N/A</v>
      </c>
    </row>
    <row r="791" spans="1:21">
      <c r="A791" s="1">
        <f t="shared" ref="A791:B791" si="744">A790</f>
        <v>16</v>
      </c>
      <c r="B791" s="1">
        <f t="shared" si="744"/>
        <v>0</v>
      </c>
      <c r="C791" s="288"/>
      <c r="D791" s="298" t="s">
        <v>101</v>
      </c>
      <c r="E791" s="298"/>
      <c r="F791" s="299" t="s">
        <v>91</v>
      </c>
      <c r="G791" s="299"/>
      <c r="H791" s="300"/>
      <c r="I791" s="300"/>
      <c r="J791" s="301"/>
      <c r="K791" s="302"/>
      <c r="L791" s="303">
        <f t="shared" si="737"/>
        <v>0</v>
      </c>
      <c r="M791" s="304"/>
      <c r="N791" s="152"/>
      <c r="O791" s="152"/>
      <c r="P791" s="152"/>
      <c r="Q791" s="152"/>
      <c r="R791" s="152"/>
      <c r="S791" s="305"/>
      <c r="T791" s="54" t="e">
        <f>HLOOKUP(F756,リスト!$N$7:$AC$25,10,)</f>
        <v>#N/A</v>
      </c>
      <c r="U791" s="52" t="e">
        <f t="shared" si="735"/>
        <v>#N/A</v>
      </c>
    </row>
    <row r="792" spans="1:21">
      <c r="A792" s="1">
        <f t="shared" ref="A792:B792" si="745">A791</f>
        <v>16</v>
      </c>
      <c r="B792" s="1">
        <f t="shared" si="745"/>
        <v>0</v>
      </c>
      <c r="C792" s="288"/>
      <c r="D792" s="298"/>
      <c r="E792" s="298"/>
      <c r="F792" s="329" t="s">
        <v>92</v>
      </c>
      <c r="G792" s="329"/>
      <c r="H792" s="330"/>
      <c r="I792" s="330"/>
      <c r="J792" s="331"/>
      <c r="K792" s="332"/>
      <c r="L792" s="333">
        <f t="shared" si="737"/>
        <v>0</v>
      </c>
      <c r="M792" s="334"/>
      <c r="N792" s="335"/>
      <c r="O792" s="335"/>
      <c r="P792" s="335"/>
      <c r="Q792" s="335"/>
      <c r="R792" s="335"/>
      <c r="S792" s="336"/>
      <c r="T792" s="54" t="e">
        <f>HLOOKUP(F756,リスト!$N$7:$AC$25,11,)</f>
        <v>#N/A</v>
      </c>
      <c r="U792" s="52" t="e">
        <f t="shared" si="735"/>
        <v>#N/A</v>
      </c>
    </row>
    <row r="793" spans="1:21">
      <c r="A793" s="1">
        <f t="shared" ref="A793:B793" si="746">A792</f>
        <v>16</v>
      </c>
      <c r="B793" s="1">
        <f t="shared" si="746"/>
        <v>0</v>
      </c>
      <c r="C793" s="288"/>
      <c r="D793" s="298"/>
      <c r="E793" s="298"/>
      <c r="F793" s="306" t="s">
        <v>93</v>
      </c>
      <c r="G793" s="306"/>
      <c r="H793" s="307"/>
      <c r="I793" s="307"/>
      <c r="J793" s="308"/>
      <c r="K793" s="309"/>
      <c r="L793" s="310">
        <f t="shared" si="737"/>
        <v>0</v>
      </c>
      <c r="M793" s="311"/>
      <c r="N793" s="153"/>
      <c r="O793" s="153"/>
      <c r="P793" s="153"/>
      <c r="Q793" s="153"/>
      <c r="R793" s="153"/>
      <c r="S793" s="312"/>
      <c r="T793" s="54" t="e">
        <f>HLOOKUP(F756,リスト!$N$7:$AC$25,12,)</f>
        <v>#N/A</v>
      </c>
      <c r="U793" s="52" t="e">
        <f t="shared" si="735"/>
        <v>#N/A</v>
      </c>
    </row>
    <row r="794" spans="1:21">
      <c r="A794" s="1">
        <f t="shared" ref="A794:B794" si="747">A793</f>
        <v>16</v>
      </c>
      <c r="B794" s="1">
        <f t="shared" si="747"/>
        <v>0</v>
      </c>
      <c r="C794" s="288"/>
      <c r="D794" s="298" t="s">
        <v>102</v>
      </c>
      <c r="E794" s="298"/>
      <c r="F794" s="298" t="s">
        <v>102</v>
      </c>
      <c r="G794" s="298"/>
      <c r="H794" s="323"/>
      <c r="I794" s="323"/>
      <c r="J794" s="324"/>
      <c r="K794" s="325"/>
      <c r="L794" s="326">
        <f t="shared" si="737"/>
        <v>0</v>
      </c>
      <c r="M794" s="327"/>
      <c r="N794" s="167"/>
      <c r="O794" s="167"/>
      <c r="P794" s="167"/>
      <c r="Q794" s="167"/>
      <c r="R794" s="167"/>
      <c r="S794" s="328"/>
      <c r="T794" s="54" t="e">
        <f>HLOOKUP(F756,リスト!$N$7:$AC$25,13,)</f>
        <v>#N/A</v>
      </c>
      <c r="U794" s="52" t="e">
        <f t="shared" si="735"/>
        <v>#N/A</v>
      </c>
    </row>
    <row r="795" spans="1:21">
      <c r="A795" s="1">
        <f t="shared" ref="A795:B795" si="748">A794</f>
        <v>16</v>
      </c>
      <c r="B795" s="1">
        <f t="shared" si="748"/>
        <v>0</v>
      </c>
      <c r="C795" s="288"/>
      <c r="D795" s="321" t="s">
        <v>105</v>
      </c>
      <c r="E795" s="298"/>
      <c r="F795" s="299" t="s">
        <v>94</v>
      </c>
      <c r="G795" s="299"/>
      <c r="H795" s="300"/>
      <c r="I795" s="300"/>
      <c r="J795" s="301"/>
      <c r="K795" s="302"/>
      <c r="L795" s="303">
        <f t="shared" si="737"/>
        <v>0</v>
      </c>
      <c r="M795" s="304"/>
      <c r="N795" s="152"/>
      <c r="O795" s="152"/>
      <c r="P795" s="152"/>
      <c r="Q795" s="152"/>
      <c r="R795" s="152"/>
      <c r="S795" s="305"/>
      <c r="T795" s="54" t="e">
        <f>HLOOKUP(F756,リスト!$N$7:$AC$25,14,)</f>
        <v>#N/A</v>
      </c>
      <c r="U795" s="52" t="e">
        <f t="shared" si="735"/>
        <v>#N/A</v>
      </c>
    </row>
    <row r="796" spans="1:21">
      <c r="A796" s="1">
        <f t="shared" ref="A796:B796" si="749">A795</f>
        <v>16</v>
      </c>
      <c r="B796" s="1">
        <f t="shared" si="749"/>
        <v>0</v>
      </c>
      <c r="C796" s="288"/>
      <c r="D796" s="298"/>
      <c r="E796" s="298"/>
      <c r="F796" s="306" t="s">
        <v>95</v>
      </c>
      <c r="G796" s="306"/>
      <c r="H796" s="307"/>
      <c r="I796" s="307"/>
      <c r="J796" s="308"/>
      <c r="K796" s="309"/>
      <c r="L796" s="310">
        <f t="shared" si="737"/>
        <v>0</v>
      </c>
      <c r="M796" s="311"/>
      <c r="N796" s="153"/>
      <c r="O796" s="153"/>
      <c r="P796" s="153"/>
      <c r="Q796" s="153"/>
      <c r="R796" s="153"/>
      <c r="S796" s="312"/>
      <c r="T796" s="54" t="e">
        <f>HLOOKUP(F756,リスト!$N$7:$AC$25,15,)</f>
        <v>#N/A</v>
      </c>
      <c r="U796" s="52" t="e">
        <f t="shared" si="735"/>
        <v>#N/A</v>
      </c>
    </row>
    <row r="797" spans="1:21">
      <c r="A797" s="1">
        <f t="shared" ref="A797:B797" si="750">A796</f>
        <v>16</v>
      </c>
      <c r="B797" s="1">
        <f t="shared" si="750"/>
        <v>0</v>
      </c>
      <c r="C797" s="288"/>
      <c r="D797" s="322" t="s">
        <v>103</v>
      </c>
      <c r="E797" s="322"/>
      <c r="F797" s="298" t="s">
        <v>96</v>
      </c>
      <c r="G797" s="298"/>
      <c r="H797" s="323"/>
      <c r="I797" s="323"/>
      <c r="J797" s="324"/>
      <c r="K797" s="325"/>
      <c r="L797" s="326">
        <f t="shared" si="737"/>
        <v>0</v>
      </c>
      <c r="M797" s="327"/>
      <c r="N797" s="167"/>
      <c r="O797" s="167"/>
      <c r="P797" s="167"/>
      <c r="Q797" s="167"/>
      <c r="R797" s="167"/>
      <c r="S797" s="328"/>
      <c r="T797" s="54" t="e">
        <f>HLOOKUP(F756,リスト!$N$7:$AC$25,16,)</f>
        <v>#N/A</v>
      </c>
      <c r="U797" s="52" t="e">
        <f t="shared" si="735"/>
        <v>#N/A</v>
      </c>
    </row>
    <row r="798" spans="1:21" ht="14.4" customHeight="1">
      <c r="A798" s="1">
        <f t="shared" ref="A798:B798" si="751">A797</f>
        <v>16</v>
      </c>
      <c r="B798" s="1">
        <f t="shared" si="751"/>
        <v>0</v>
      </c>
      <c r="C798" s="288"/>
      <c r="D798" s="298" t="s">
        <v>104</v>
      </c>
      <c r="E798" s="298"/>
      <c r="F798" s="299" t="s">
        <v>97</v>
      </c>
      <c r="G798" s="299"/>
      <c r="H798" s="300"/>
      <c r="I798" s="300"/>
      <c r="J798" s="301"/>
      <c r="K798" s="302"/>
      <c r="L798" s="303">
        <f t="shared" si="737"/>
        <v>0</v>
      </c>
      <c r="M798" s="304"/>
      <c r="N798" s="152"/>
      <c r="O798" s="152"/>
      <c r="P798" s="152"/>
      <c r="Q798" s="152"/>
      <c r="R798" s="152"/>
      <c r="S798" s="305"/>
      <c r="T798" s="54" t="e">
        <f>HLOOKUP(F756,リスト!$N$7:$AC$25,17,)</f>
        <v>#N/A</v>
      </c>
      <c r="U798" s="52" t="e">
        <f t="shared" si="735"/>
        <v>#N/A</v>
      </c>
    </row>
    <row r="799" spans="1:21">
      <c r="A799" s="1">
        <f t="shared" ref="A799:B799" si="752">A798</f>
        <v>16</v>
      </c>
      <c r="B799" s="1">
        <f t="shared" si="752"/>
        <v>0</v>
      </c>
      <c r="C799" s="288"/>
      <c r="D799" s="298"/>
      <c r="E799" s="298"/>
      <c r="F799" s="306" t="s">
        <v>98</v>
      </c>
      <c r="G799" s="306"/>
      <c r="H799" s="307"/>
      <c r="I799" s="307"/>
      <c r="J799" s="308"/>
      <c r="K799" s="309"/>
      <c r="L799" s="310">
        <f t="shared" si="737"/>
        <v>0</v>
      </c>
      <c r="M799" s="311"/>
      <c r="N799" s="153"/>
      <c r="O799" s="153"/>
      <c r="P799" s="153"/>
      <c r="Q799" s="153"/>
      <c r="R799" s="153"/>
      <c r="S799" s="312"/>
      <c r="T799" s="54" t="e">
        <f>HLOOKUP(F756,リスト!$N$7:$AC$25,18,)</f>
        <v>#N/A</v>
      </c>
      <c r="U799" s="52" t="e">
        <f t="shared" si="735"/>
        <v>#N/A</v>
      </c>
    </row>
    <row r="800" spans="1:21" ht="15" thickBot="1">
      <c r="A800" s="1">
        <f t="shared" ref="A800:B800" si="753">A799</f>
        <v>16</v>
      </c>
      <c r="B800" s="1">
        <f t="shared" si="753"/>
        <v>0</v>
      </c>
      <c r="C800" s="288"/>
      <c r="D800" s="313" t="s">
        <v>77</v>
      </c>
      <c r="E800" s="313"/>
      <c r="F800" s="313" t="s">
        <v>77</v>
      </c>
      <c r="G800" s="313"/>
      <c r="H800" s="314"/>
      <c r="I800" s="314"/>
      <c r="J800" s="315"/>
      <c r="K800" s="316"/>
      <c r="L800" s="317">
        <f t="shared" si="737"/>
        <v>0</v>
      </c>
      <c r="M800" s="318"/>
      <c r="N800" s="319"/>
      <c r="O800" s="319"/>
      <c r="P800" s="319"/>
      <c r="Q800" s="319"/>
      <c r="R800" s="319"/>
      <c r="S800" s="320"/>
      <c r="T800" s="54" t="e">
        <f>HLOOKUP(F756,リスト!$N$7:$AC$25,19,)</f>
        <v>#N/A</v>
      </c>
      <c r="U800" s="52" t="e">
        <f t="shared" si="735"/>
        <v>#N/A</v>
      </c>
    </row>
    <row r="801" spans="1:24" ht="15.6" thickTop="1" thickBot="1">
      <c r="A801" s="1">
        <f t="shared" ref="A801:B801" si="754">A800</f>
        <v>16</v>
      </c>
      <c r="B801" s="1">
        <f t="shared" si="754"/>
        <v>0</v>
      </c>
      <c r="C801" s="289"/>
      <c r="D801" s="278" t="s">
        <v>78</v>
      </c>
      <c r="E801" s="279"/>
      <c r="F801" s="279"/>
      <c r="G801" s="280"/>
      <c r="H801" s="281">
        <f>SUM(H783:I800)</f>
        <v>0</v>
      </c>
      <c r="I801" s="281"/>
      <c r="J801" s="282">
        <f t="shared" ref="J801" si="755">SUM(J783:K800)</f>
        <v>0</v>
      </c>
      <c r="K801" s="283"/>
      <c r="L801" s="283">
        <f t="shared" ref="L801" si="756">SUM(L783:M800)</f>
        <v>0</v>
      </c>
      <c r="M801" s="284"/>
      <c r="N801" s="285"/>
      <c r="O801" s="285"/>
      <c r="P801" s="285"/>
      <c r="Q801" s="285"/>
      <c r="R801" s="285"/>
      <c r="S801" s="286"/>
      <c r="T801" s="54"/>
    </row>
    <row r="802" spans="1:24">
      <c r="A802" s="1">
        <f>F805</f>
        <v>17</v>
      </c>
      <c r="B802" s="1">
        <f>IF(H826&gt;0,1,0)</f>
        <v>0</v>
      </c>
      <c r="C802" s="198" t="s">
        <v>47</v>
      </c>
      <c r="D802" s="198"/>
      <c r="E802" s="198"/>
      <c r="U802" s="11" t="s">
        <v>49</v>
      </c>
      <c r="V802" s="11" t="s">
        <v>199</v>
      </c>
    </row>
    <row r="803" spans="1:24">
      <c r="A803" s="1">
        <f>A802</f>
        <v>17</v>
      </c>
      <c r="B803" s="1">
        <f>B802</f>
        <v>0</v>
      </c>
      <c r="C803" s="192" t="str">
        <f>"チームやまぐちパワーアップ事業　"&amp;基本!$G$24</f>
        <v>チームやまぐちパワーアップ事業　事業計画書</v>
      </c>
      <c r="D803" s="192"/>
      <c r="E803" s="192"/>
      <c r="F803" s="192"/>
      <c r="G803" s="192"/>
      <c r="H803" s="192"/>
      <c r="I803" s="192"/>
      <c r="J803" s="192"/>
      <c r="K803" s="192"/>
      <c r="L803" s="192"/>
      <c r="M803" s="192"/>
      <c r="N803" s="192"/>
      <c r="O803" s="192"/>
      <c r="P803" s="192"/>
      <c r="Q803" s="192"/>
      <c r="R803" s="192"/>
      <c r="S803" s="192"/>
      <c r="U803" s="16" t="str">
        <f t="shared" ref="U803:V806" si="757">IF(U753="","",U753)</f>
        <v>有望競技種別強化事業</v>
      </c>
      <c r="V803" s="16" t="str">
        <f t="shared" si="757"/>
        <v>有望競技</v>
      </c>
    </row>
    <row r="804" spans="1:24" ht="15" thickBot="1">
      <c r="A804" s="1">
        <f t="shared" ref="A804:B804" si="758">A803</f>
        <v>17</v>
      </c>
      <c r="B804" s="1">
        <f t="shared" si="758"/>
        <v>0</v>
      </c>
      <c r="C804" s="337" t="s">
        <v>48</v>
      </c>
      <c r="D804" s="337"/>
      <c r="U804" s="32" t="str">
        <f t="shared" si="757"/>
        <v>ふるさと選手確保・活用事業</v>
      </c>
      <c r="V804" s="32" t="str">
        <f t="shared" si="757"/>
        <v>ふるさと</v>
      </c>
    </row>
    <row r="805" spans="1:24" ht="15" thickBot="1">
      <c r="A805" s="1">
        <f t="shared" ref="A805:B805" si="759">A804</f>
        <v>17</v>
      </c>
      <c r="B805" s="1">
        <f t="shared" si="759"/>
        <v>0</v>
      </c>
      <c r="C805" s="375" t="s">
        <v>50</v>
      </c>
      <c r="D805" s="376"/>
      <c r="E805" s="376"/>
      <c r="F805" s="377">
        <f>F755+1</f>
        <v>17</v>
      </c>
      <c r="G805" s="378"/>
      <c r="U805" s="32" t="str">
        <f t="shared" si="757"/>
        <v>中高成連携合同強化練習会事業</v>
      </c>
      <c r="V805" s="32" t="str">
        <f t="shared" si="757"/>
        <v>中高成連携</v>
      </c>
    </row>
    <row r="806" spans="1:24">
      <c r="A806" s="1">
        <f t="shared" ref="A806:B806" si="760">A805</f>
        <v>17</v>
      </c>
      <c r="B806" s="1">
        <f t="shared" si="760"/>
        <v>0</v>
      </c>
      <c r="C806" s="379" t="s">
        <v>49</v>
      </c>
      <c r="D806" s="290"/>
      <c r="E806" s="290"/>
      <c r="F806" s="380"/>
      <c r="G806" s="380"/>
      <c r="H806" s="380"/>
      <c r="I806" s="380"/>
      <c r="J806" s="380"/>
      <c r="K806" s="380"/>
      <c r="L806" s="380"/>
      <c r="M806" s="290" t="s">
        <v>53</v>
      </c>
      <c r="N806" s="290"/>
      <c r="O806" s="290"/>
      <c r="P806" s="380"/>
      <c r="Q806" s="380"/>
      <c r="R806" s="380"/>
      <c r="S806" s="381"/>
      <c r="T806" s="81" t="str">
        <f>IF(F806="","",VLOOKUP(F806,U803:V806,2,))</f>
        <v/>
      </c>
      <c r="U806" s="18" t="str">
        <f t="shared" si="757"/>
        <v>チームやまぐちチャレンジ強化事業</v>
      </c>
      <c r="V806" s="18" t="str">
        <f t="shared" si="757"/>
        <v>チャレンジ</v>
      </c>
    </row>
    <row r="807" spans="1:24">
      <c r="A807" s="1">
        <f t="shared" ref="A807:B807" si="761">A806</f>
        <v>17</v>
      </c>
      <c r="B807" s="1">
        <f t="shared" si="761"/>
        <v>0</v>
      </c>
      <c r="C807" s="389" t="s">
        <v>179</v>
      </c>
      <c r="D807" s="390"/>
      <c r="E807" s="356"/>
      <c r="F807" s="386"/>
      <c r="G807" s="387"/>
      <c r="H807" s="387"/>
      <c r="I807" s="387"/>
      <c r="J807" s="387"/>
      <c r="K807" s="387"/>
      <c r="L807" s="387"/>
      <c r="M807" s="387"/>
      <c r="N807" s="387"/>
      <c r="O807" s="387"/>
      <c r="P807" s="387"/>
      <c r="Q807" s="387"/>
      <c r="R807" s="387"/>
      <c r="S807" s="388"/>
      <c r="U807" s="55"/>
    </row>
    <row r="808" spans="1:24">
      <c r="A808" s="1">
        <f t="shared" ref="A808:B808" si="762">A807</f>
        <v>17</v>
      </c>
      <c r="B808" s="1">
        <f t="shared" si="762"/>
        <v>0</v>
      </c>
      <c r="C808" s="348" t="s">
        <v>51</v>
      </c>
      <c r="D808" s="291"/>
      <c r="E808" s="291"/>
      <c r="F808" s="382"/>
      <c r="G808" s="383"/>
      <c r="H808" s="383"/>
      <c r="I808" s="20" t="str">
        <f>IF(F808="","～",IF(J808="","","～"))</f>
        <v>～</v>
      </c>
      <c r="J808" s="383"/>
      <c r="K808" s="383"/>
      <c r="L808" s="383"/>
      <c r="M808" s="21" t="s">
        <v>52</v>
      </c>
      <c r="N808" s="384" t="str">
        <f>IF(T808=1,IF(F808="","",IF(J808="","",IF(F808=J808,"日帰り",(J808-F808)&amp;"泊"&amp;(J808-F808+1)&amp;"日"))),"")</f>
        <v/>
      </c>
      <c r="O808" s="384"/>
      <c r="P808" s="384"/>
      <c r="Q808" s="13" t="s">
        <v>68</v>
      </c>
      <c r="R808" s="258"/>
      <c r="S808" s="385"/>
      <c r="T808" s="53">
        <v>1</v>
      </c>
    </row>
    <row r="809" spans="1:24">
      <c r="A809" s="1">
        <f t="shared" ref="A809:B809" si="763">A808</f>
        <v>17</v>
      </c>
      <c r="B809" s="1">
        <f t="shared" si="763"/>
        <v>0</v>
      </c>
      <c r="C809" s="348" t="s">
        <v>54</v>
      </c>
      <c r="D809" s="346" t="s">
        <v>55</v>
      </c>
      <c r="E809" s="346"/>
      <c r="F809" s="349"/>
      <c r="G809" s="349"/>
      <c r="H809" s="349"/>
      <c r="I809" s="349"/>
      <c r="J809" s="349"/>
      <c r="K809" s="349"/>
      <c r="L809" s="349"/>
      <c r="M809" s="349"/>
      <c r="N809" s="349"/>
      <c r="O809" s="349"/>
      <c r="P809" s="349"/>
      <c r="Q809" s="349"/>
      <c r="R809" s="349"/>
      <c r="S809" s="350"/>
      <c r="U809" s="156" t="s">
        <v>53</v>
      </c>
      <c r="V809" s="156"/>
      <c r="W809" s="156"/>
      <c r="X809" s="156"/>
    </row>
    <row r="810" spans="1:24">
      <c r="A810" s="1">
        <f t="shared" ref="A810:B810" si="764">A809</f>
        <v>17</v>
      </c>
      <c r="B810" s="1">
        <f t="shared" si="764"/>
        <v>0</v>
      </c>
      <c r="C810" s="348"/>
      <c r="D810" s="351" t="s">
        <v>7</v>
      </c>
      <c r="E810" s="351"/>
      <c r="F810" s="352"/>
      <c r="G810" s="352"/>
      <c r="H810" s="352"/>
      <c r="I810" s="352"/>
      <c r="J810" s="352"/>
      <c r="K810" s="352"/>
      <c r="L810" s="352"/>
      <c r="M810" s="352"/>
      <c r="N810" s="352"/>
      <c r="O810" s="352"/>
      <c r="P810" s="352"/>
      <c r="Q810" s="352"/>
      <c r="R810" s="352"/>
      <c r="S810" s="353"/>
      <c r="U810" s="78" t="str">
        <f>U803</f>
        <v>有望競技種別強化事業</v>
      </c>
      <c r="V810" s="78" t="str">
        <f>U804</f>
        <v>ふるさと選手確保・活用事業</v>
      </c>
      <c r="W810" s="78" t="str">
        <f>U805</f>
        <v>中高成連携合同強化練習会事業</v>
      </c>
      <c r="X810" s="78" t="str">
        <f>U806</f>
        <v>チームやまぐちチャレンジ強化事業</v>
      </c>
    </row>
    <row r="811" spans="1:24">
      <c r="A811" s="1">
        <f t="shared" ref="A811:B811" si="765">A810</f>
        <v>17</v>
      </c>
      <c r="B811" s="1">
        <f t="shared" si="765"/>
        <v>0</v>
      </c>
      <c r="C811" s="348" t="s">
        <v>56</v>
      </c>
      <c r="D811" s="346" t="s">
        <v>55</v>
      </c>
      <c r="E811" s="346"/>
      <c r="F811" s="349"/>
      <c r="G811" s="349"/>
      <c r="H811" s="349"/>
      <c r="I811" s="349"/>
      <c r="J811" s="349"/>
      <c r="K811" s="349"/>
      <c r="L811" s="349"/>
      <c r="M811" s="349"/>
      <c r="N811" s="349"/>
      <c r="O811" s="349"/>
      <c r="P811" s="349"/>
      <c r="Q811" s="349"/>
      <c r="R811" s="349"/>
      <c r="S811" s="350"/>
      <c r="U811" s="6" t="str">
        <f t="shared" ref="U811:X814" si="766">IF(U761="","",U761)</f>
        <v>①強化活動</v>
      </c>
      <c r="V811" s="6" t="str">
        <f t="shared" si="766"/>
        <v>①交渉</v>
      </c>
      <c r="W811" s="6" t="str">
        <f t="shared" si="766"/>
        <v>①合同練習会</v>
      </c>
      <c r="X811" s="6" t="str">
        <f t="shared" si="766"/>
        <v>①トップ招へい</v>
      </c>
    </row>
    <row r="812" spans="1:24">
      <c r="A812" s="1">
        <f t="shared" ref="A812:B812" si="767">A811</f>
        <v>17</v>
      </c>
      <c r="B812" s="1">
        <f t="shared" si="767"/>
        <v>0</v>
      </c>
      <c r="C812" s="348"/>
      <c r="D812" s="351" t="s">
        <v>7</v>
      </c>
      <c r="E812" s="351"/>
      <c r="F812" s="352"/>
      <c r="G812" s="352"/>
      <c r="H812" s="352"/>
      <c r="I812" s="352"/>
      <c r="J812" s="352"/>
      <c r="K812" s="352"/>
      <c r="L812" s="352"/>
      <c r="M812" s="352"/>
      <c r="N812" s="352"/>
      <c r="O812" s="352"/>
      <c r="P812" s="352"/>
      <c r="Q812" s="352"/>
      <c r="R812" s="352"/>
      <c r="S812" s="353"/>
      <c r="U812" s="8" t="str">
        <f t="shared" si="766"/>
        <v/>
      </c>
      <c r="V812" s="8" t="str">
        <f t="shared" si="766"/>
        <v>②強化活動参加</v>
      </c>
      <c r="W812" s="8" t="str">
        <f t="shared" si="766"/>
        <v>②情報交換会等</v>
      </c>
      <c r="X812" s="8" t="str">
        <f t="shared" si="766"/>
        <v/>
      </c>
    </row>
    <row r="813" spans="1:24">
      <c r="A813" s="1">
        <f t="shared" ref="A813:B813" si="768">A812</f>
        <v>17</v>
      </c>
      <c r="B813" s="1">
        <f t="shared" si="768"/>
        <v>0</v>
      </c>
      <c r="C813" s="354" t="s">
        <v>57</v>
      </c>
      <c r="D813" s="291" t="s">
        <v>58</v>
      </c>
      <c r="E813" s="291"/>
      <c r="F813" s="291" t="s">
        <v>61</v>
      </c>
      <c r="G813" s="355"/>
      <c r="H813" s="339" t="s">
        <v>62</v>
      </c>
      <c r="I813" s="296"/>
      <c r="J813" s="356" t="s">
        <v>63</v>
      </c>
      <c r="K813" s="355"/>
      <c r="L813" s="339" t="s">
        <v>64</v>
      </c>
      <c r="M813" s="296"/>
      <c r="N813" s="356" t="s">
        <v>65</v>
      </c>
      <c r="O813" s="355"/>
      <c r="P813" s="339" t="s">
        <v>66</v>
      </c>
      <c r="Q813" s="291"/>
      <c r="R813" s="356" t="s">
        <v>36</v>
      </c>
      <c r="S813" s="295"/>
      <c r="U813" s="8" t="str">
        <f t="shared" si="766"/>
        <v/>
      </c>
      <c r="V813" s="8" t="str">
        <f t="shared" si="766"/>
        <v/>
      </c>
      <c r="W813" s="8" t="str">
        <f t="shared" si="766"/>
        <v/>
      </c>
      <c r="X813" s="8" t="str">
        <f t="shared" si="766"/>
        <v/>
      </c>
    </row>
    <row r="814" spans="1:24">
      <c r="A814" s="1">
        <f t="shared" ref="A814:B814" si="769">A813</f>
        <v>17</v>
      </c>
      <c r="B814" s="1">
        <f t="shared" si="769"/>
        <v>0</v>
      </c>
      <c r="C814" s="348"/>
      <c r="D814" s="346" t="s">
        <v>59</v>
      </c>
      <c r="E814" s="346"/>
      <c r="F814" s="22">
        <f>VLOOKUP("成男ﾊﾟﾜｰｱｯﾌﾟ",指導者!$J$133:$AN$156,$F805+1,)</f>
        <v>0</v>
      </c>
      <c r="G814" s="23" t="s">
        <v>67</v>
      </c>
      <c r="H814" s="24">
        <f>VLOOKUP("成女ﾊﾟﾜｰｱｯﾌﾟ",指導者!$J$133:$AN$156,$F805+1,)</f>
        <v>0</v>
      </c>
      <c r="I814" s="25" t="s">
        <v>67</v>
      </c>
      <c r="J814" s="24">
        <f>VLOOKUP("少男ﾊﾟﾜｰｱｯﾌﾟ",指導者!$J$133:$AN$156,$F805+1,)</f>
        <v>0</v>
      </c>
      <c r="K814" s="23" t="s">
        <v>67</v>
      </c>
      <c r="L814" s="24">
        <f>VLOOKUP("少女ﾊﾟﾜｰｱｯﾌﾟ",指導者!$J$133:$AN$156,$F805+1,)</f>
        <v>0</v>
      </c>
      <c r="M814" s="25" t="s">
        <v>67</v>
      </c>
      <c r="N814" s="24">
        <f>VLOOKUP("Jr男ﾊﾟﾜｰｱｯﾌﾟ",指導者!$J$133:$AN$156,$F805+1,)</f>
        <v>0</v>
      </c>
      <c r="O814" s="23" t="s">
        <v>67</v>
      </c>
      <c r="P814" s="24">
        <f>VLOOKUP("Jr女ﾊﾟﾜｰｱｯﾌﾟ",指導者!$J$133:$AN$156,$F805+1,)</f>
        <v>0</v>
      </c>
      <c r="Q814" s="26" t="s">
        <v>67</v>
      </c>
      <c r="R814" s="23">
        <f>SUM(F814:Q814)</f>
        <v>0</v>
      </c>
      <c r="S814" s="33" t="s">
        <v>67</v>
      </c>
      <c r="U814" s="10" t="str">
        <f t="shared" si="766"/>
        <v/>
      </c>
      <c r="V814" s="10" t="str">
        <f t="shared" si="766"/>
        <v/>
      </c>
      <c r="W814" s="10" t="str">
        <f t="shared" si="766"/>
        <v/>
      </c>
      <c r="X814" s="10" t="str">
        <f t="shared" si="766"/>
        <v/>
      </c>
    </row>
    <row r="815" spans="1:24">
      <c r="A815" s="1">
        <f t="shared" ref="A815:B815" si="770">A814</f>
        <v>17</v>
      </c>
      <c r="B815" s="1">
        <f t="shared" si="770"/>
        <v>0</v>
      </c>
      <c r="C815" s="348"/>
      <c r="D815" s="351" t="s">
        <v>60</v>
      </c>
      <c r="E815" s="351"/>
      <c r="F815" s="27">
        <f>VLOOKUP("成男ﾊﾟﾜｰｱｯﾌﾟ",選手!$J$333:$AN$350,$F805+1,)</f>
        <v>0</v>
      </c>
      <c r="G815" s="28" t="s">
        <v>67</v>
      </c>
      <c r="H815" s="29">
        <f>VLOOKUP("成女ﾊﾟﾜｰｱｯﾌﾟ",選手!$J$333:$AN$350,$F805+1,)</f>
        <v>0</v>
      </c>
      <c r="I815" s="30" t="s">
        <v>67</v>
      </c>
      <c r="J815" s="29">
        <f>VLOOKUP("少男ﾊﾟﾜｰｱｯﾌﾟ",選手!$J$333:$AN$350,$F805+1,)</f>
        <v>0</v>
      </c>
      <c r="K815" s="28" t="s">
        <v>67</v>
      </c>
      <c r="L815" s="29">
        <f>VLOOKUP("少女ﾊﾟﾜｰｱｯﾌﾟ",選手!$J$333:$AN$350,$F805+1,)</f>
        <v>0</v>
      </c>
      <c r="M815" s="30" t="s">
        <v>67</v>
      </c>
      <c r="N815" s="29">
        <f>VLOOKUP("Jr男ﾊﾟﾜｰｱｯﾌﾟ",選手!$J$333:$AN$350,$F805+1,)</f>
        <v>0</v>
      </c>
      <c r="O815" s="28" t="s">
        <v>67</v>
      </c>
      <c r="P815" s="29">
        <f>VLOOKUP("Jr女ﾊﾟﾜｰｱｯﾌﾟ",選手!$J$333:$AN$350,$F805+1,)</f>
        <v>0</v>
      </c>
      <c r="Q815" s="31" t="s">
        <v>67</v>
      </c>
      <c r="R815" s="28">
        <f>SUM(F815:Q815)</f>
        <v>0</v>
      </c>
      <c r="S815" s="34" t="s">
        <v>67</v>
      </c>
    </row>
    <row r="816" spans="1:24">
      <c r="A816" s="1">
        <f t="shared" ref="A816:B816" si="771">A815</f>
        <v>17</v>
      </c>
      <c r="B816" s="1">
        <f t="shared" si="771"/>
        <v>0</v>
      </c>
      <c r="C816" s="366" t="s">
        <v>69</v>
      </c>
      <c r="D816" s="367"/>
      <c r="E816" s="368"/>
      <c r="F816" s="357"/>
      <c r="G816" s="358"/>
      <c r="H816" s="358"/>
      <c r="I816" s="358"/>
      <c r="J816" s="358"/>
      <c r="K816" s="358"/>
      <c r="L816" s="358"/>
      <c r="M816" s="358"/>
      <c r="N816" s="358"/>
      <c r="O816" s="358"/>
      <c r="P816" s="358"/>
      <c r="Q816" s="358"/>
      <c r="R816" s="358"/>
      <c r="S816" s="359"/>
    </row>
    <row r="817" spans="1:19">
      <c r="A817" s="1">
        <f t="shared" ref="A817:B817" si="772">A816</f>
        <v>17</v>
      </c>
      <c r="B817" s="1">
        <f t="shared" si="772"/>
        <v>0</v>
      </c>
      <c r="C817" s="369"/>
      <c r="D817" s="370"/>
      <c r="E817" s="371"/>
      <c r="F817" s="360"/>
      <c r="G817" s="361"/>
      <c r="H817" s="361"/>
      <c r="I817" s="361"/>
      <c r="J817" s="361"/>
      <c r="K817" s="361"/>
      <c r="L817" s="361"/>
      <c r="M817" s="361"/>
      <c r="N817" s="361"/>
      <c r="O817" s="361"/>
      <c r="P817" s="361"/>
      <c r="Q817" s="361"/>
      <c r="R817" s="361"/>
      <c r="S817" s="362"/>
    </row>
    <row r="818" spans="1:19">
      <c r="A818" s="1">
        <f t="shared" ref="A818:B818" si="773">A817</f>
        <v>17</v>
      </c>
      <c r="B818" s="1">
        <f t="shared" si="773"/>
        <v>0</v>
      </c>
      <c r="C818" s="369"/>
      <c r="D818" s="370"/>
      <c r="E818" s="371"/>
      <c r="F818" s="360"/>
      <c r="G818" s="361"/>
      <c r="H818" s="361"/>
      <c r="I818" s="361"/>
      <c r="J818" s="361"/>
      <c r="K818" s="361"/>
      <c r="L818" s="361"/>
      <c r="M818" s="361"/>
      <c r="N818" s="361"/>
      <c r="O818" s="361"/>
      <c r="P818" s="361"/>
      <c r="Q818" s="361"/>
      <c r="R818" s="361"/>
      <c r="S818" s="362"/>
    </row>
    <row r="819" spans="1:19">
      <c r="A819" s="1">
        <f t="shared" ref="A819:B819" si="774">A818</f>
        <v>17</v>
      </c>
      <c r="B819" s="1">
        <f t="shared" si="774"/>
        <v>0</v>
      </c>
      <c r="C819" s="369"/>
      <c r="D819" s="370"/>
      <c r="E819" s="371"/>
      <c r="F819" s="360"/>
      <c r="G819" s="361"/>
      <c r="H819" s="361"/>
      <c r="I819" s="361"/>
      <c r="J819" s="361"/>
      <c r="K819" s="361"/>
      <c r="L819" s="361"/>
      <c r="M819" s="361"/>
      <c r="N819" s="361"/>
      <c r="O819" s="361"/>
      <c r="P819" s="361"/>
      <c r="Q819" s="361"/>
      <c r="R819" s="361"/>
      <c r="S819" s="362"/>
    </row>
    <row r="820" spans="1:19">
      <c r="A820" s="1">
        <f t="shared" ref="A820:B820" si="775">A819</f>
        <v>17</v>
      </c>
      <c r="B820" s="1">
        <f t="shared" si="775"/>
        <v>0</v>
      </c>
      <c r="C820" s="369"/>
      <c r="D820" s="370"/>
      <c r="E820" s="371"/>
      <c r="F820" s="360"/>
      <c r="G820" s="361"/>
      <c r="H820" s="361"/>
      <c r="I820" s="361"/>
      <c r="J820" s="361"/>
      <c r="K820" s="361"/>
      <c r="L820" s="361"/>
      <c r="M820" s="361"/>
      <c r="N820" s="361"/>
      <c r="O820" s="361"/>
      <c r="P820" s="361"/>
      <c r="Q820" s="361"/>
      <c r="R820" s="361"/>
      <c r="S820" s="362"/>
    </row>
    <row r="821" spans="1:19">
      <c r="A821" s="1">
        <f t="shared" ref="A821:B821" si="776">A820</f>
        <v>17</v>
      </c>
      <c r="B821" s="1">
        <f t="shared" si="776"/>
        <v>0</v>
      </c>
      <c r="C821" s="369"/>
      <c r="D821" s="370"/>
      <c r="E821" s="371"/>
      <c r="F821" s="360"/>
      <c r="G821" s="361"/>
      <c r="H821" s="361"/>
      <c r="I821" s="361"/>
      <c r="J821" s="361"/>
      <c r="K821" s="361"/>
      <c r="L821" s="361"/>
      <c r="M821" s="361"/>
      <c r="N821" s="361"/>
      <c r="O821" s="361"/>
      <c r="P821" s="361"/>
      <c r="Q821" s="361"/>
      <c r="R821" s="361"/>
      <c r="S821" s="362"/>
    </row>
    <row r="822" spans="1:19" ht="15" thickBot="1">
      <c r="A822" s="1">
        <f t="shared" ref="A822:B822" si="777">A821</f>
        <v>17</v>
      </c>
      <c r="B822" s="1">
        <f t="shared" si="777"/>
        <v>0</v>
      </c>
      <c r="C822" s="372"/>
      <c r="D822" s="373"/>
      <c r="E822" s="374"/>
      <c r="F822" s="363"/>
      <c r="G822" s="364"/>
      <c r="H822" s="364"/>
      <c r="I822" s="364"/>
      <c r="J822" s="364"/>
      <c r="K822" s="364"/>
      <c r="L822" s="364"/>
      <c r="M822" s="364"/>
      <c r="N822" s="364"/>
      <c r="O822" s="364"/>
      <c r="P822" s="364"/>
      <c r="Q822" s="364"/>
      <c r="R822" s="364"/>
      <c r="S822" s="365"/>
    </row>
    <row r="823" spans="1:19">
      <c r="A823" s="1">
        <f t="shared" ref="A823:B823" si="778">A822</f>
        <v>17</v>
      </c>
      <c r="B823" s="1">
        <f t="shared" si="778"/>
        <v>0</v>
      </c>
    </row>
    <row r="824" spans="1:19" ht="15" thickBot="1">
      <c r="A824" s="1">
        <f t="shared" ref="A824:B824" si="779">A823</f>
        <v>17</v>
      </c>
      <c r="B824" s="1">
        <f t="shared" si="779"/>
        <v>0</v>
      </c>
      <c r="C824" s="337" t="s">
        <v>70</v>
      </c>
      <c r="D824" s="337"/>
      <c r="Q824" s="338" t="s">
        <v>71</v>
      </c>
      <c r="R824" s="338"/>
      <c r="S824" s="338"/>
    </row>
    <row r="825" spans="1:19">
      <c r="A825" s="1">
        <f t="shared" ref="A825:B825" si="780">A824</f>
        <v>17</v>
      </c>
      <c r="B825" s="1">
        <f t="shared" si="780"/>
        <v>0</v>
      </c>
      <c r="C825" s="287" t="s">
        <v>72</v>
      </c>
      <c r="D825" s="290" t="s">
        <v>73</v>
      </c>
      <c r="E825" s="290"/>
      <c r="F825" s="290"/>
      <c r="G825" s="290"/>
      <c r="H825" s="290" t="s">
        <v>79</v>
      </c>
      <c r="I825" s="290"/>
      <c r="J825" s="290" t="s">
        <v>13</v>
      </c>
      <c r="K825" s="290"/>
      <c r="L825" s="290"/>
      <c r="M825" s="290"/>
      <c r="N825" s="290"/>
      <c r="O825" s="290"/>
      <c r="P825" s="290"/>
      <c r="Q825" s="290"/>
      <c r="R825" s="290"/>
      <c r="S825" s="294"/>
    </row>
    <row r="826" spans="1:19">
      <c r="A826" s="1">
        <f t="shared" ref="A826:B826" si="781">A825</f>
        <v>17</v>
      </c>
      <c r="B826" s="1">
        <f t="shared" si="781"/>
        <v>0</v>
      </c>
      <c r="C826" s="288"/>
      <c r="D826" s="346" t="s">
        <v>74</v>
      </c>
      <c r="E826" s="346"/>
      <c r="F826" s="346"/>
      <c r="G826" s="346"/>
      <c r="H826" s="347">
        <f>J851</f>
        <v>0</v>
      </c>
      <c r="I826" s="347"/>
      <c r="J826" s="152"/>
      <c r="K826" s="152"/>
      <c r="L826" s="152"/>
      <c r="M826" s="152"/>
      <c r="N826" s="152"/>
      <c r="O826" s="152"/>
      <c r="P826" s="152"/>
      <c r="Q826" s="152"/>
      <c r="R826" s="152"/>
      <c r="S826" s="305"/>
    </row>
    <row r="827" spans="1:19">
      <c r="A827" s="1">
        <f t="shared" ref="A827:B827" si="782">A826</f>
        <v>17</v>
      </c>
      <c r="B827" s="1">
        <f t="shared" si="782"/>
        <v>0</v>
      </c>
      <c r="C827" s="288"/>
      <c r="D827" s="340" t="s">
        <v>75</v>
      </c>
      <c r="E827" s="340"/>
      <c r="F827" s="340"/>
      <c r="G827" s="340"/>
      <c r="H827" s="330"/>
      <c r="I827" s="330"/>
      <c r="J827" s="335"/>
      <c r="K827" s="335"/>
      <c r="L827" s="335"/>
      <c r="M827" s="335"/>
      <c r="N827" s="335"/>
      <c r="O827" s="335"/>
      <c r="P827" s="335"/>
      <c r="Q827" s="335"/>
      <c r="R827" s="335"/>
      <c r="S827" s="336"/>
    </row>
    <row r="828" spans="1:19">
      <c r="A828" s="1">
        <f t="shared" ref="A828:B828" si="783">A827</f>
        <v>17</v>
      </c>
      <c r="B828" s="1">
        <f t="shared" si="783"/>
        <v>0</v>
      </c>
      <c r="C828" s="288"/>
      <c r="D828" s="340" t="s">
        <v>76</v>
      </c>
      <c r="E828" s="340"/>
      <c r="F828" s="340"/>
      <c r="G828" s="340"/>
      <c r="H828" s="330"/>
      <c r="I828" s="330"/>
      <c r="J828" s="335"/>
      <c r="K828" s="335"/>
      <c r="L828" s="335"/>
      <c r="M828" s="335"/>
      <c r="N828" s="335"/>
      <c r="O828" s="335"/>
      <c r="P828" s="335"/>
      <c r="Q828" s="335"/>
      <c r="R828" s="335"/>
      <c r="S828" s="336"/>
    </row>
    <row r="829" spans="1:19" ht="15" thickBot="1">
      <c r="A829" s="1">
        <f t="shared" ref="A829:B829" si="784">A828</f>
        <v>17</v>
      </c>
      <c r="B829" s="1">
        <f t="shared" si="784"/>
        <v>0</v>
      </c>
      <c r="C829" s="288"/>
      <c r="D829" s="341" t="s">
        <v>77</v>
      </c>
      <c r="E829" s="341"/>
      <c r="F829" s="341"/>
      <c r="G829" s="341"/>
      <c r="H829" s="342">
        <f>H851-SUM(H826:I828)</f>
        <v>0</v>
      </c>
      <c r="I829" s="342"/>
      <c r="J829" s="343"/>
      <c r="K829" s="343"/>
      <c r="L829" s="343"/>
      <c r="M829" s="343"/>
      <c r="N829" s="343"/>
      <c r="O829" s="343"/>
      <c r="P829" s="343"/>
      <c r="Q829" s="343"/>
      <c r="R829" s="343"/>
      <c r="S829" s="344"/>
    </row>
    <row r="830" spans="1:19" ht="15.6" thickTop="1" thickBot="1">
      <c r="A830" s="1">
        <f t="shared" ref="A830:B830" si="785">A829</f>
        <v>17</v>
      </c>
      <c r="B830" s="1">
        <f t="shared" si="785"/>
        <v>0</v>
      </c>
      <c r="C830" s="289"/>
      <c r="D830" s="345" t="s">
        <v>78</v>
      </c>
      <c r="E830" s="345"/>
      <c r="F830" s="345"/>
      <c r="G830" s="345"/>
      <c r="H830" s="281">
        <f>SUM(H826:I829)</f>
        <v>0</v>
      </c>
      <c r="I830" s="281"/>
      <c r="J830" s="285"/>
      <c r="K830" s="285"/>
      <c r="L830" s="285"/>
      <c r="M830" s="285"/>
      <c r="N830" s="285"/>
      <c r="O830" s="285"/>
      <c r="P830" s="285"/>
      <c r="Q830" s="285"/>
      <c r="R830" s="285"/>
      <c r="S830" s="286"/>
    </row>
    <row r="831" spans="1:19">
      <c r="A831" s="1">
        <f t="shared" ref="A831:B831" si="786">A830</f>
        <v>17</v>
      </c>
      <c r="B831" s="1">
        <f t="shared" si="786"/>
        <v>0</v>
      </c>
      <c r="C831" s="287" t="s">
        <v>218</v>
      </c>
      <c r="D831" s="290" t="s">
        <v>73</v>
      </c>
      <c r="E831" s="290"/>
      <c r="F831" s="290" t="s">
        <v>83</v>
      </c>
      <c r="G831" s="290"/>
      <c r="H831" s="290" t="s">
        <v>79</v>
      </c>
      <c r="I831" s="292"/>
      <c r="J831" s="293"/>
      <c r="K831" s="290"/>
      <c r="L831" s="290"/>
      <c r="M831" s="290"/>
      <c r="N831" s="290" t="s">
        <v>82</v>
      </c>
      <c r="O831" s="290"/>
      <c r="P831" s="290"/>
      <c r="Q831" s="290"/>
      <c r="R831" s="290"/>
      <c r="S831" s="294"/>
    </row>
    <row r="832" spans="1:19">
      <c r="A832" s="1">
        <f t="shared" ref="A832:B832" si="787">A831</f>
        <v>17</v>
      </c>
      <c r="B832" s="1">
        <f t="shared" si="787"/>
        <v>0</v>
      </c>
      <c r="C832" s="288"/>
      <c r="D832" s="291"/>
      <c r="E832" s="291"/>
      <c r="F832" s="291"/>
      <c r="G832" s="291"/>
      <c r="H832" s="291"/>
      <c r="I832" s="291"/>
      <c r="J832" s="296" t="s">
        <v>80</v>
      </c>
      <c r="K832" s="297"/>
      <c r="L832" s="297" t="s">
        <v>81</v>
      </c>
      <c r="M832" s="339"/>
      <c r="N832" s="291"/>
      <c r="O832" s="291"/>
      <c r="P832" s="291"/>
      <c r="Q832" s="291"/>
      <c r="R832" s="291"/>
      <c r="S832" s="295"/>
    </row>
    <row r="833" spans="1:21">
      <c r="A833" s="1">
        <f t="shared" ref="A833:B833" si="788">A832</f>
        <v>17</v>
      </c>
      <c r="B833" s="1">
        <f t="shared" si="788"/>
        <v>0</v>
      </c>
      <c r="C833" s="288"/>
      <c r="D833" s="298" t="s">
        <v>88</v>
      </c>
      <c r="E833" s="298"/>
      <c r="F833" s="298" t="s">
        <v>88</v>
      </c>
      <c r="G833" s="298"/>
      <c r="H833" s="323"/>
      <c r="I833" s="323"/>
      <c r="J833" s="324"/>
      <c r="K833" s="325"/>
      <c r="L833" s="326">
        <f>H833-J833</f>
        <v>0</v>
      </c>
      <c r="M833" s="327"/>
      <c r="N833" s="167"/>
      <c r="O833" s="167"/>
      <c r="P833" s="167"/>
      <c r="Q833" s="167"/>
      <c r="R833" s="167"/>
      <c r="S833" s="328"/>
      <c r="T833" s="54" t="e">
        <f>HLOOKUP(F806,リスト!$N$7:$AC$25,2,)</f>
        <v>#N/A</v>
      </c>
      <c r="U833" s="52" t="e">
        <f t="shared" ref="U833:U850" si="789">IF(T833="対象外",IF(J833&gt;0,"補助対象外経費です!!",""),"")</f>
        <v>#N/A</v>
      </c>
    </row>
    <row r="834" spans="1:21">
      <c r="A834" s="1">
        <f t="shared" ref="A834:B834" si="790">A833</f>
        <v>17</v>
      </c>
      <c r="B834" s="1">
        <f t="shared" si="790"/>
        <v>0</v>
      </c>
      <c r="C834" s="288"/>
      <c r="D834" s="298" t="s">
        <v>99</v>
      </c>
      <c r="E834" s="298"/>
      <c r="F834" s="299" t="s">
        <v>84</v>
      </c>
      <c r="G834" s="299"/>
      <c r="H834" s="300"/>
      <c r="I834" s="300"/>
      <c r="J834" s="301"/>
      <c r="K834" s="302"/>
      <c r="L834" s="303">
        <f t="shared" ref="L834:L850" si="791">H834-J834</f>
        <v>0</v>
      </c>
      <c r="M834" s="304"/>
      <c r="N834" s="152"/>
      <c r="O834" s="152"/>
      <c r="P834" s="152"/>
      <c r="Q834" s="152"/>
      <c r="R834" s="152"/>
      <c r="S834" s="305"/>
      <c r="T834" s="54" t="e">
        <f>HLOOKUP(F806,リスト!$N$7:$AC$25,3,)</f>
        <v>#N/A</v>
      </c>
      <c r="U834" s="52" t="e">
        <f t="shared" si="789"/>
        <v>#N/A</v>
      </c>
    </row>
    <row r="835" spans="1:21">
      <c r="A835" s="1">
        <f t="shared" ref="A835:B835" si="792">A834</f>
        <v>17</v>
      </c>
      <c r="B835" s="1">
        <f t="shared" si="792"/>
        <v>0</v>
      </c>
      <c r="C835" s="288"/>
      <c r="D835" s="298"/>
      <c r="E835" s="298"/>
      <c r="F835" s="329" t="s">
        <v>85</v>
      </c>
      <c r="G835" s="329"/>
      <c r="H835" s="330"/>
      <c r="I835" s="330"/>
      <c r="J835" s="331"/>
      <c r="K835" s="332"/>
      <c r="L835" s="333">
        <f t="shared" si="791"/>
        <v>0</v>
      </c>
      <c r="M835" s="334"/>
      <c r="N835" s="335"/>
      <c r="O835" s="335"/>
      <c r="P835" s="335"/>
      <c r="Q835" s="335"/>
      <c r="R835" s="335"/>
      <c r="S835" s="336"/>
      <c r="T835" s="54" t="e">
        <f>HLOOKUP(F806,リスト!$N$7:$AC$25,4,)</f>
        <v>#N/A</v>
      </c>
      <c r="U835" s="52" t="e">
        <f t="shared" si="789"/>
        <v>#N/A</v>
      </c>
    </row>
    <row r="836" spans="1:21">
      <c r="A836" s="1">
        <f t="shared" ref="A836:B836" si="793">A835</f>
        <v>17</v>
      </c>
      <c r="B836" s="1">
        <f t="shared" si="793"/>
        <v>0</v>
      </c>
      <c r="C836" s="288"/>
      <c r="D836" s="298"/>
      <c r="E836" s="298"/>
      <c r="F836" s="306" t="s">
        <v>86</v>
      </c>
      <c r="G836" s="306"/>
      <c r="H836" s="307"/>
      <c r="I836" s="307"/>
      <c r="J836" s="308"/>
      <c r="K836" s="309"/>
      <c r="L836" s="310">
        <f t="shared" si="791"/>
        <v>0</v>
      </c>
      <c r="M836" s="311"/>
      <c r="N836" s="153"/>
      <c r="O836" s="153"/>
      <c r="P836" s="153"/>
      <c r="Q836" s="153"/>
      <c r="R836" s="153"/>
      <c r="S836" s="312"/>
      <c r="T836" s="54" t="e">
        <f>HLOOKUP(F806,リスト!$N$7:$AC$25,5,)</f>
        <v>#N/A</v>
      </c>
      <c r="U836" s="52" t="e">
        <f t="shared" si="789"/>
        <v>#N/A</v>
      </c>
    </row>
    <row r="837" spans="1:21">
      <c r="A837" s="1">
        <f t="shared" ref="A837:B837" si="794">A836</f>
        <v>17</v>
      </c>
      <c r="B837" s="1">
        <f t="shared" si="794"/>
        <v>0</v>
      </c>
      <c r="C837" s="288"/>
      <c r="D837" s="298" t="s">
        <v>100</v>
      </c>
      <c r="E837" s="298"/>
      <c r="F837" s="299" t="s">
        <v>87</v>
      </c>
      <c r="G837" s="299"/>
      <c r="H837" s="300"/>
      <c r="I837" s="300"/>
      <c r="J837" s="301"/>
      <c r="K837" s="302"/>
      <c r="L837" s="303">
        <f t="shared" si="791"/>
        <v>0</v>
      </c>
      <c r="M837" s="304"/>
      <c r="N837" s="152"/>
      <c r="O837" s="152"/>
      <c r="P837" s="152"/>
      <c r="Q837" s="152"/>
      <c r="R837" s="152"/>
      <c r="S837" s="305"/>
      <c r="T837" s="54" t="e">
        <f>HLOOKUP(F806,リスト!$N$7:$AC$25,6,)</f>
        <v>#N/A</v>
      </c>
      <c r="U837" s="52" t="e">
        <f t="shared" si="789"/>
        <v>#N/A</v>
      </c>
    </row>
    <row r="838" spans="1:21">
      <c r="A838" s="1">
        <f t="shared" ref="A838:B838" si="795">A837</f>
        <v>17</v>
      </c>
      <c r="B838" s="1">
        <f t="shared" si="795"/>
        <v>0</v>
      </c>
      <c r="C838" s="288"/>
      <c r="D838" s="298"/>
      <c r="E838" s="298"/>
      <c r="F838" s="329" t="s">
        <v>89</v>
      </c>
      <c r="G838" s="329"/>
      <c r="H838" s="330"/>
      <c r="I838" s="330"/>
      <c r="J838" s="331"/>
      <c r="K838" s="332"/>
      <c r="L838" s="333">
        <f t="shared" si="791"/>
        <v>0</v>
      </c>
      <c r="M838" s="334"/>
      <c r="N838" s="335"/>
      <c r="O838" s="335"/>
      <c r="P838" s="335"/>
      <c r="Q838" s="335"/>
      <c r="R838" s="335"/>
      <c r="S838" s="336"/>
      <c r="T838" s="54" t="e">
        <f>HLOOKUP(F806,リスト!$N$7:$AC$25,7,)</f>
        <v>#N/A</v>
      </c>
      <c r="U838" s="52" t="e">
        <f t="shared" si="789"/>
        <v>#N/A</v>
      </c>
    </row>
    <row r="839" spans="1:21">
      <c r="A839" s="1">
        <f t="shared" ref="A839:B839" si="796">A838</f>
        <v>17</v>
      </c>
      <c r="B839" s="1">
        <f t="shared" si="796"/>
        <v>0</v>
      </c>
      <c r="C839" s="288"/>
      <c r="D839" s="298"/>
      <c r="E839" s="298"/>
      <c r="F839" s="329" t="s">
        <v>214</v>
      </c>
      <c r="G839" s="329"/>
      <c r="H839" s="330"/>
      <c r="I839" s="330"/>
      <c r="J839" s="331"/>
      <c r="K839" s="332"/>
      <c r="L839" s="333">
        <f t="shared" si="791"/>
        <v>0</v>
      </c>
      <c r="M839" s="334"/>
      <c r="N839" s="335"/>
      <c r="O839" s="335"/>
      <c r="P839" s="335"/>
      <c r="Q839" s="335"/>
      <c r="R839" s="335"/>
      <c r="S839" s="336"/>
      <c r="T839" s="54" t="e">
        <f>HLOOKUP(F806,リスト!$N$7:$AC$25,8,)</f>
        <v>#N/A</v>
      </c>
      <c r="U839" s="52" t="e">
        <f t="shared" si="789"/>
        <v>#N/A</v>
      </c>
    </row>
    <row r="840" spans="1:21">
      <c r="A840" s="1">
        <f t="shared" ref="A840:B840" si="797">A839</f>
        <v>17</v>
      </c>
      <c r="B840" s="1">
        <f t="shared" si="797"/>
        <v>0</v>
      </c>
      <c r="C840" s="288"/>
      <c r="D840" s="298"/>
      <c r="E840" s="298"/>
      <c r="F840" s="306" t="s">
        <v>90</v>
      </c>
      <c r="G840" s="306"/>
      <c r="H840" s="307"/>
      <c r="I840" s="307"/>
      <c r="J840" s="308"/>
      <c r="K840" s="309"/>
      <c r="L840" s="310">
        <f t="shared" si="791"/>
        <v>0</v>
      </c>
      <c r="M840" s="311"/>
      <c r="N840" s="153"/>
      <c r="O840" s="153"/>
      <c r="P840" s="153"/>
      <c r="Q840" s="153"/>
      <c r="R840" s="153"/>
      <c r="S840" s="312"/>
      <c r="T840" s="54" t="e">
        <f>HLOOKUP(F806,リスト!$N$7:$AC$25,9,)</f>
        <v>#N/A</v>
      </c>
      <c r="U840" s="52" t="e">
        <f t="shared" si="789"/>
        <v>#N/A</v>
      </c>
    </row>
    <row r="841" spans="1:21">
      <c r="A841" s="1">
        <f t="shared" ref="A841:B841" si="798">A840</f>
        <v>17</v>
      </c>
      <c r="B841" s="1">
        <f t="shared" si="798"/>
        <v>0</v>
      </c>
      <c r="C841" s="288"/>
      <c r="D841" s="298" t="s">
        <v>101</v>
      </c>
      <c r="E841" s="298"/>
      <c r="F841" s="299" t="s">
        <v>91</v>
      </c>
      <c r="G841" s="299"/>
      <c r="H841" s="300"/>
      <c r="I841" s="300"/>
      <c r="J841" s="301"/>
      <c r="K841" s="302"/>
      <c r="L841" s="303">
        <f t="shared" si="791"/>
        <v>0</v>
      </c>
      <c r="M841" s="304"/>
      <c r="N841" s="152"/>
      <c r="O841" s="152"/>
      <c r="P841" s="152"/>
      <c r="Q841" s="152"/>
      <c r="R841" s="152"/>
      <c r="S841" s="305"/>
      <c r="T841" s="54" t="e">
        <f>HLOOKUP(F806,リスト!$N$7:$AC$25,10,)</f>
        <v>#N/A</v>
      </c>
      <c r="U841" s="52" t="e">
        <f t="shared" si="789"/>
        <v>#N/A</v>
      </c>
    </row>
    <row r="842" spans="1:21">
      <c r="A842" s="1">
        <f t="shared" ref="A842:B842" si="799">A841</f>
        <v>17</v>
      </c>
      <c r="B842" s="1">
        <f t="shared" si="799"/>
        <v>0</v>
      </c>
      <c r="C842" s="288"/>
      <c r="D842" s="298"/>
      <c r="E842" s="298"/>
      <c r="F842" s="329" t="s">
        <v>92</v>
      </c>
      <c r="G842" s="329"/>
      <c r="H842" s="330"/>
      <c r="I842" s="330"/>
      <c r="J842" s="331"/>
      <c r="K842" s="332"/>
      <c r="L842" s="333">
        <f t="shared" si="791"/>
        <v>0</v>
      </c>
      <c r="M842" s="334"/>
      <c r="N842" s="335"/>
      <c r="O842" s="335"/>
      <c r="P842" s="335"/>
      <c r="Q842" s="335"/>
      <c r="R842" s="335"/>
      <c r="S842" s="336"/>
      <c r="T842" s="54" t="e">
        <f>HLOOKUP(F806,リスト!$N$7:$AC$25,11,)</f>
        <v>#N/A</v>
      </c>
      <c r="U842" s="52" t="e">
        <f t="shared" si="789"/>
        <v>#N/A</v>
      </c>
    </row>
    <row r="843" spans="1:21">
      <c r="A843" s="1">
        <f t="shared" ref="A843:B843" si="800">A842</f>
        <v>17</v>
      </c>
      <c r="B843" s="1">
        <f t="shared" si="800"/>
        <v>0</v>
      </c>
      <c r="C843" s="288"/>
      <c r="D843" s="298"/>
      <c r="E843" s="298"/>
      <c r="F843" s="306" t="s">
        <v>93</v>
      </c>
      <c r="G843" s="306"/>
      <c r="H843" s="307"/>
      <c r="I843" s="307"/>
      <c r="J843" s="308"/>
      <c r="K843" s="309"/>
      <c r="L843" s="310">
        <f t="shared" si="791"/>
        <v>0</v>
      </c>
      <c r="M843" s="311"/>
      <c r="N843" s="153"/>
      <c r="O843" s="153"/>
      <c r="P843" s="153"/>
      <c r="Q843" s="153"/>
      <c r="R843" s="153"/>
      <c r="S843" s="312"/>
      <c r="T843" s="54" t="e">
        <f>HLOOKUP(F806,リスト!$N$7:$AC$25,12,)</f>
        <v>#N/A</v>
      </c>
      <c r="U843" s="52" t="e">
        <f t="shared" si="789"/>
        <v>#N/A</v>
      </c>
    </row>
    <row r="844" spans="1:21">
      <c r="A844" s="1">
        <f t="shared" ref="A844:B844" si="801">A843</f>
        <v>17</v>
      </c>
      <c r="B844" s="1">
        <f t="shared" si="801"/>
        <v>0</v>
      </c>
      <c r="C844" s="288"/>
      <c r="D844" s="298" t="s">
        <v>102</v>
      </c>
      <c r="E844" s="298"/>
      <c r="F844" s="298" t="s">
        <v>102</v>
      </c>
      <c r="G844" s="298"/>
      <c r="H844" s="323"/>
      <c r="I844" s="323"/>
      <c r="J844" s="324"/>
      <c r="K844" s="325"/>
      <c r="L844" s="326">
        <f t="shared" si="791"/>
        <v>0</v>
      </c>
      <c r="M844" s="327"/>
      <c r="N844" s="167"/>
      <c r="O844" s="167"/>
      <c r="P844" s="167"/>
      <c r="Q844" s="167"/>
      <c r="R844" s="167"/>
      <c r="S844" s="328"/>
      <c r="T844" s="54" t="e">
        <f>HLOOKUP(F806,リスト!$N$7:$AC$25,13,)</f>
        <v>#N/A</v>
      </c>
      <c r="U844" s="52" t="e">
        <f t="shared" si="789"/>
        <v>#N/A</v>
      </c>
    </row>
    <row r="845" spans="1:21">
      <c r="A845" s="1">
        <f t="shared" ref="A845:B845" si="802">A844</f>
        <v>17</v>
      </c>
      <c r="B845" s="1">
        <f t="shared" si="802"/>
        <v>0</v>
      </c>
      <c r="C845" s="288"/>
      <c r="D845" s="321" t="s">
        <v>105</v>
      </c>
      <c r="E845" s="298"/>
      <c r="F845" s="299" t="s">
        <v>94</v>
      </c>
      <c r="G845" s="299"/>
      <c r="H845" s="300"/>
      <c r="I845" s="300"/>
      <c r="J845" s="301"/>
      <c r="K845" s="302"/>
      <c r="L845" s="303">
        <f t="shared" si="791"/>
        <v>0</v>
      </c>
      <c r="M845" s="304"/>
      <c r="N845" s="152"/>
      <c r="O845" s="152"/>
      <c r="P845" s="152"/>
      <c r="Q845" s="152"/>
      <c r="R845" s="152"/>
      <c r="S845" s="305"/>
      <c r="T845" s="54" t="e">
        <f>HLOOKUP(F806,リスト!$N$7:$AC$25,14,)</f>
        <v>#N/A</v>
      </c>
      <c r="U845" s="52" t="e">
        <f t="shared" si="789"/>
        <v>#N/A</v>
      </c>
    </row>
    <row r="846" spans="1:21">
      <c r="A846" s="1">
        <f t="shared" ref="A846:B846" si="803">A845</f>
        <v>17</v>
      </c>
      <c r="B846" s="1">
        <f t="shared" si="803"/>
        <v>0</v>
      </c>
      <c r="C846" s="288"/>
      <c r="D846" s="298"/>
      <c r="E846" s="298"/>
      <c r="F846" s="306" t="s">
        <v>95</v>
      </c>
      <c r="G846" s="306"/>
      <c r="H846" s="307"/>
      <c r="I846" s="307"/>
      <c r="J846" s="308"/>
      <c r="K846" s="309"/>
      <c r="L846" s="310">
        <f t="shared" si="791"/>
        <v>0</v>
      </c>
      <c r="M846" s="311"/>
      <c r="N846" s="153"/>
      <c r="O846" s="153"/>
      <c r="P846" s="153"/>
      <c r="Q846" s="153"/>
      <c r="R846" s="153"/>
      <c r="S846" s="312"/>
      <c r="T846" s="54" t="e">
        <f>HLOOKUP(F806,リスト!$N$7:$AC$25,15,)</f>
        <v>#N/A</v>
      </c>
      <c r="U846" s="52" t="e">
        <f t="shared" si="789"/>
        <v>#N/A</v>
      </c>
    </row>
    <row r="847" spans="1:21">
      <c r="A847" s="1">
        <f t="shared" ref="A847:B847" si="804">A846</f>
        <v>17</v>
      </c>
      <c r="B847" s="1">
        <f t="shared" si="804"/>
        <v>0</v>
      </c>
      <c r="C847" s="288"/>
      <c r="D847" s="322" t="s">
        <v>103</v>
      </c>
      <c r="E847" s="322"/>
      <c r="F847" s="298" t="s">
        <v>96</v>
      </c>
      <c r="G847" s="298"/>
      <c r="H847" s="323"/>
      <c r="I847" s="323"/>
      <c r="J847" s="324"/>
      <c r="K847" s="325"/>
      <c r="L847" s="326">
        <f t="shared" si="791"/>
        <v>0</v>
      </c>
      <c r="M847" s="327"/>
      <c r="N847" s="167"/>
      <c r="O847" s="167"/>
      <c r="P847" s="167"/>
      <c r="Q847" s="167"/>
      <c r="R847" s="167"/>
      <c r="S847" s="328"/>
      <c r="T847" s="54" t="e">
        <f>HLOOKUP(F806,リスト!$N$7:$AC$25,16,)</f>
        <v>#N/A</v>
      </c>
      <c r="U847" s="52" t="e">
        <f t="shared" si="789"/>
        <v>#N/A</v>
      </c>
    </row>
    <row r="848" spans="1:21" ht="14.4" customHeight="1">
      <c r="A848" s="1">
        <f t="shared" ref="A848:B848" si="805">A847</f>
        <v>17</v>
      </c>
      <c r="B848" s="1">
        <f t="shared" si="805"/>
        <v>0</v>
      </c>
      <c r="C848" s="288"/>
      <c r="D848" s="298" t="s">
        <v>104</v>
      </c>
      <c r="E848" s="298"/>
      <c r="F848" s="299" t="s">
        <v>97</v>
      </c>
      <c r="G848" s="299"/>
      <c r="H848" s="300"/>
      <c r="I848" s="300"/>
      <c r="J848" s="301"/>
      <c r="K848" s="302"/>
      <c r="L848" s="303">
        <f t="shared" si="791"/>
        <v>0</v>
      </c>
      <c r="M848" s="304"/>
      <c r="N848" s="152"/>
      <c r="O848" s="152"/>
      <c r="P848" s="152"/>
      <c r="Q848" s="152"/>
      <c r="R848" s="152"/>
      <c r="S848" s="305"/>
      <c r="T848" s="54" t="e">
        <f>HLOOKUP(F806,リスト!$N$7:$AC$25,17,)</f>
        <v>#N/A</v>
      </c>
      <c r="U848" s="52" t="e">
        <f t="shared" si="789"/>
        <v>#N/A</v>
      </c>
    </row>
    <row r="849" spans="1:24">
      <c r="A849" s="1">
        <f t="shared" ref="A849:B849" si="806">A848</f>
        <v>17</v>
      </c>
      <c r="B849" s="1">
        <f t="shared" si="806"/>
        <v>0</v>
      </c>
      <c r="C849" s="288"/>
      <c r="D849" s="298"/>
      <c r="E849" s="298"/>
      <c r="F849" s="306" t="s">
        <v>98</v>
      </c>
      <c r="G849" s="306"/>
      <c r="H849" s="307"/>
      <c r="I849" s="307"/>
      <c r="J849" s="308"/>
      <c r="K849" s="309"/>
      <c r="L849" s="310">
        <f t="shared" si="791"/>
        <v>0</v>
      </c>
      <c r="M849" s="311"/>
      <c r="N849" s="153"/>
      <c r="O849" s="153"/>
      <c r="P849" s="153"/>
      <c r="Q849" s="153"/>
      <c r="R849" s="153"/>
      <c r="S849" s="312"/>
      <c r="T849" s="54" t="e">
        <f>HLOOKUP(F806,リスト!$N$7:$AC$25,18,)</f>
        <v>#N/A</v>
      </c>
      <c r="U849" s="52" t="e">
        <f t="shared" si="789"/>
        <v>#N/A</v>
      </c>
    </row>
    <row r="850" spans="1:24" ht="15" thickBot="1">
      <c r="A850" s="1">
        <f t="shared" ref="A850:B850" si="807">A849</f>
        <v>17</v>
      </c>
      <c r="B850" s="1">
        <f t="shared" si="807"/>
        <v>0</v>
      </c>
      <c r="C850" s="288"/>
      <c r="D850" s="313" t="s">
        <v>77</v>
      </c>
      <c r="E850" s="313"/>
      <c r="F850" s="313" t="s">
        <v>77</v>
      </c>
      <c r="G850" s="313"/>
      <c r="H850" s="314"/>
      <c r="I850" s="314"/>
      <c r="J850" s="315"/>
      <c r="K850" s="316"/>
      <c r="L850" s="317">
        <f t="shared" si="791"/>
        <v>0</v>
      </c>
      <c r="M850" s="318"/>
      <c r="N850" s="319"/>
      <c r="O850" s="319"/>
      <c r="P850" s="319"/>
      <c r="Q850" s="319"/>
      <c r="R850" s="319"/>
      <c r="S850" s="320"/>
      <c r="T850" s="54" t="e">
        <f>HLOOKUP(F806,リスト!$N$7:$AC$25,19,)</f>
        <v>#N/A</v>
      </c>
      <c r="U850" s="52" t="e">
        <f t="shared" si="789"/>
        <v>#N/A</v>
      </c>
    </row>
    <row r="851" spans="1:24" ht="15.6" thickTop="1" thickBot="1">
      <c r="A851" s="1">
        <f t="shared" ref="A851:B851" si="808">A850</f>
        <v>17</v>
      </c>
      <c r="B851" s="1">
        <f t="shared" si="808"/>
        <v>0</v>
      </c>
      <c r="C851" s="289"/>
      <c r="D851" s="278" t="s">
        <v>78</v>
      </c>
      <c r="E851" s="279"/>
      <c r="F851" s="279"/>
      <c r="G851" s="280"/>
      <c r="H851" s="281">
        <f>SUM(H833:I850)</f>
        <v>0</v>
      </c>
      <c r="I851" s="281"/>
      <c r="J851" s="282">
        <f t="shared" ref="J851" si="809">SUM(J833:K850)</f>
        <v>0</v>
      </c>
      <c r="K851" s="283"/>
      <c r="L851" s="283">
        <f t="shared" ref="L851" si="810">SUM(L833:M850)</f>
        <v>0</v>
      </c>
      <c r="M851" s="284"/>
      <c r="N851" s="285"/>
      <c r="O851" s="285"/>
      <c r="P851" s="285"/>
      <c r="Q851" s="285"/>
      <c r="R851" s="285"/>
      <c r="S851" s="286"/>
      <c r="T851" s="54"/>
    </row>
    <row r="852" spans="1:24">
      <c r="A852" s="1">
        <f>F855</f>
        <v>18</v>
      </c>
      <c r="B852" s="1">
        <f>IF(H876&gt;0,1,0)</f>
        <v>0</v>
      </c>
      <c r="C852" s="198" t="s">
        <v>47</v>
      </c>
      <c r="D852" s="198"/>
      <c r="E852" s="198"/>
      <c r="U852" s="11" t="s">
        <v>49</v>
      </c>
      <c r="V852" s="11" t="s">
        <v>199</v>
      </c>
    </row>
    <row r="853" spans="1:24">
      <c r="A853" s="1">
        <f>A852</f>
        <v>18</v>
      </c>
      <c r="B853" s="1">
        <f>B852</f>
        <v>0</v>
      </c>
      <c r="C853" s="192" t="str">
        <f>"チームやまぐちパワーアップ事業　"&amp;基本!$G$24</f>
        <v>チームやまぐちパワーアップ事業　事業計画書</v>
      </c>
      <c r="D853" s="192"/>
      <c r="E853" s="192"/>
      <c r="F853" s="192"/>
      <c r="G853" s="192"/>
      <c r="H853" s="192"/>
      <c r="I853" s="192"/>
      <c r="J853" s="192"/>
      <c r="K853" s="192"/>
      <c r="L853" s="192"/>
      <c r="M853" s="192"/>
      <c r="N853" s="192"/>
      <c r="O853" s="192"/>
      <c r="P853" s="192"/>
      <c r="Q853" s="192"/>
      <c r="R853" s="192"/>
      <c r="S853" s="192"/>
      <c r="U853" s="16" t="str">
        <f t="shared" ref="U853:V856" si="811">IF(U803="","",U803)</f>
        <v>有望競技種別強化事業</v>
      </c>
      <c r="V853" s="16" t="str">
        <f t="shared" si="811"/>
        <v>有望競技</v>
      </c>
    </row>
    <row r="854" spans="1:24" ht="15" thickBot="1">
      <c r="A854" s="1">
        <f t="shared" ref="A854:B854" si="812">A853</f>
        <v>18</v>
      </c>
      <c r="B854" s="1">
        <f t="shared" si="812"/>
        <v>0</v>
      </c>
      <c r="C854" s="337" t="s">
        <v>48</v>
      </c>
      <c r="D854" s="337"/>
      <c r="U854" s="32" t="str">
        <f t="shared" si="811"/>
        <v>ふるさと選手確保・活用事業</v>
      </c>
      <c r="V854" s="32" t="str">
        <f t="shared" si="811"/>
        <v>ふるさと</v>
      </c>
    </row>
    <row r="855" spans="1:24" ht="15" thickBot="1">
      <c r="A855" s="1">
        <f t="shared" ref="A855:B855" si="813">A854</f>
        <v>18</v>
      </c>
      <c r="B855" s="1">
        <f t="shared" si="813"/>
        <v>0</v>
      </c>
      <c r="C855" s="375" t="s">
        <v>50</v>
      </c>
      <c r="D855" s="376"/>
      <c r="E855" s="376"/>
      <c r="F855" s="377">
        <f>F805+1</f>
        <v>18</v>
      </c>
      <c r="G855" s="378"/>
      <c r="U855" s="32" t="str">
        <f t="shared" si="811"/>
        <v>中高成連携合同強化練習会事業</v>
      </c>
      <c r="V855" s="32" t="str">
        <f t="shared" si="811"/>
        <v>中高成連携</v>
      </c>
    </row>
    <row r="856" spans="1:24">
      <c r="A856" s="1">
        <f t="shared" ref="A856:B856" si="814">A855</f>
        <v>18</v>
      </c>
      <c r="B856" s="1">
        <f t="shared" si="814"/>
        <v>0</v>
      </c>
      <c r="C856" s="379" t="s">
        <v>49</v>
      </c>
      <c r="D856" s="290"/>
      <c r="E856" s="290"/>
      <c r="F856" s="380"/>
      <c r="G856" s="380"/>
      <c r="H856" s="380"/>
      <c r="I856" s="380"/>
      <c r="J856" s="380"/>
      <c r="K856" s="380"/>
      <c r="L856" s="380"/>
      <c r="M856" s="290" t="s">
        <v>53</v>
      </c>
      <c r="N856" s="290"/>
      <c r="O856" s="290"/>
      <c r="P856" s="380"/>
      <c r="Q856" s="380"/>
      <c r="R856" s="380"/>
      <c r="S856" s="381"/>
      <c r="T856" s="81" t="str">
        <f>IF(F856="","",VLOOKUP(F856,U853:V856,2,))</f>
        <v/>
      </c>
      <c r="U856" s="18" t="str">
        <f t="shared" si="811"/>
        <v>チームやまぐちチャレンジ強化事業</v>
      </c>
      <c r="V856" s="18" t="str">
        <f t="shared" si="811"/>
        <v>チャレンジ</v>
      </c>
    </row>
    <row r="857" spans="1:24">
      <c r="A857" s="1">
        <f t="shared" ref="A857:B857" si="815">A856</f>
        <v>18</v>
      </c>
      <c r="B857" s="1">
        <f t="shared" si="815"/>
        <v>0</v>
      </c>
      <c r="C857" s="389" t="s">
        <v>179</v>
      </c>
      <c r="D857" s="390"/>
      <c r="E857" s="356"/>
      <c r="F857" s="386"/>
      <c r="G857" s="387"/>
      <c r="H857" s="387"/>
      <c r="I857" s="387"/>
      <c r="J857" s="387"/>
      <c r="K857" s="387"/>
      <c r="L857" s="387"/>
      <c r="M857" s="387"/>
      <c r="N857" s="387"/>
      <c r="O857" s="387"/>
      <c r="P857" s="387"/>
      <c r="Q857" s="387"/>
      <c r="R857" s="387"/>
      <c r="S857" s="388"/>
      <c r="U857" s="55"/>
    </row>
    <row r="858" spans="1:24">
      <c r="A858" s="1">
        <f t="shared" ref="A858:B858" si="816">A857</f>
        <v>18</v>
      </c>
      <c r="B858" s="1">
        <f t="shared" si="816"/>
        <v>0</v>
      </c>
      <c r="C858" s="348" t="s">
        <v>51</v>
      </c>
      <c r="D858" s="291"/>
      <c r="E858" s="291"/>
      <c r="F858" s="382"/>
      <c r="G858" s="383"/>
      <c r="H858" s="383"/>
      <c r="I858" s="20" t="str">
        <f>IF(F858="","～",IF(J858="","","～"))</f>
        <v>～</v>
      </c>
      <c r="J858" s="383"/>
      <c r="K858" s="383"/>
      <c r="L858" s="383"/>
      <c r="M858" s="21" t="s">
        <v>52</v>
      </c>
      <c r="N858" s="384" t="str">
        <f>IF(T858=1,IF(F858="","",IF(J858="","",IF(F858=J858,"日帰り",(J858-F858)&amp;"泊"&amp;(J858-F858+1)&amp;"日"))),"")</f>
        <v/>
      </c>
      <c r="O858" s="384"/>
      <c r="P858" s="384"/>
      <c r="Q858" s="13" t="s">
        <v>68</v>
      </c>
      <c r="R858" s="258"/>
      <c r="S858" s="385"/>
      <c r="T858" s="53">
        <v>1</v>
      </c>
    </row>
    <row r="859" spans="1:24">
      <c r="A859" s="1">
        <f t="shared" ref="A859:B859" si="817">A858</f>
        <v>18</v>
      </c>
      <c r="B859" s="1">
        <f t="shared" si="817"/>
        <v>0</v>
      </c>
      <c r="C859" s="348" t="s">
        <v>54</v>
      </c>
      <c r="D859" s="346" t="s">
        <v>55</v>
      </c>
      <c r="E859" s="346"/>
      <c r="F859" s="349"/>
      <c r="G859" s="349"/>
      <c r="H859" s="349"/>
      <c r="I859" s="349"/>
      <c r="J859" s="349"/>
      <c r="K859" s="349"/>
      <c r="L859" s="349"/>
      <c r="M859" s="349"/>
      <c r="N859" s="349"/>
      <c r="O859" s="349"/>
      <c r="P859" s="349"/>
      <c r="Q859" s="349"/>
      <c r="R859" s="349"/>
      <c r="S859" s="350"/>
      <c r="U859" s="156" t="s">
        <v>53</v>
      </c>
      <c r="V859" s="156"/>
      <c r="W859" s="156"/>
      <c r="X859" s="156"/>
    </row>
    <row r="860" spans="1:24">
      <c r="A860" s="1">
        <f t="shared" ref="A860:B860" si="818">A859</f>
        <v>18</v>
      </c>
      <c r="B860" s="1">
        <f t="shared" si="818"/>
        <v>0</v>
      </c>
      <c r="C860" s="348"/>
      <c r="D860" s="351" t="s">
        <v>7</v>
      </c>
      <c r="E860" s="351"/>
      <c r="F860" s="352"/>
      <c r="G860" s="352"/>
      <c r="H860" s="352"/>
      <c r="I860" s="352"/>
      <c r="J860" s="352"/>
      <c r="K860" s="352"/>
      <c r="L860" s="352"/>
      <c r="M860" s="352"/>
      <c r="N860" s="352"/>
      <c r="O860" s="352"/>
      <c r="P860" s="352"/>
      <c r="Q860" s="352"/>
      <c r="R860" s="352"/>
      <c r="S860" s="353"/>
      <c r="U860" s="78" t="str">
        <f>U853</f>
        <v>有望競技種別強化事業</v>
      </c>
      <c r="V860" s="78" t="str">
        <f>U854</f>
        <v>ふるさと選手確保・活用事業</v>
      </c>
      <c r="W860" s="78" t="str">
        <f>U855</f>
        <v>中高成連携合同強化練習会事業</v>
      </c>
      <c r="X860" s="78" t="str">
        <f>U856</f>
        <v>チームやまぐちチャレンジ強化事業</v>
      </c>
    </row>
    <row r="861" spans="1:24">
      <c r="A861" s="1">
        <f t="shared" ref="A861:B861" si="819">A860</f>
        <v>18</v>
      </c>
      <c r="B861" s="1">
        <f t="shared" si="819"/>
        <v>0</v>
      </c>
      <c r="C861" s="348" t="s">
        <v>56</v>
      </c>
      <c r="D861" s="346" t="s">
        <v>55</v>
      </c>
      <c r="E861" s="346"/>
      <c r="F861" s="349"/>
      <c r="G861" s="349"/>
      <c r="H861" s="349"/>
      <c r="I861" s="349"/>
      <c r="J861" s="349"/>
      <c r="K861" s="349"/>
      <c r="L861" s="349"/>
      <c r="M861" s="349"/>
      <c r="N861" s="349"/>
      <c r="O861" s="349"/>
      <c r="P861" s="349"/>
      <c r="Q861" s="349"/>
      <c r="R861" s="349"/>
      <c r="S861" s="350"/>
      <c r="U861" s="6" t="str">
        <f t="shared" ref="U861:X864" si="820">IF(U811="","",U811)</f>
        <v>①強化活動</v>
      </c>
      <c r="V861" s="6" t="str">
        <f t="shared" si="820"/>
        <v>①交渉</v>
      </c>
      <c r="W861" s="6" t="str">
        <f t="shared" si="820"/>
        <v>①合同練習会</v>
      </c>
      <c r="X861" s="6" t="str">
        <f t="shared" si="820"/>
        <v>①トップ招へい</v>
      </c>
    </row>
    <row r="862" spans="1:24">
      <c r="A862" s="1">
        <f t="shared" ref="A862:B862" si="821">A861</f>
        <v>18</v>
      </c>
      <c r="B862" s="1">
        <f t="shared" si="821"/>
        <v>0</v>
      </c>
      <c r="C862" s="348"/>
      <c r="D862" s="351" t="s">
        <v>7</v>
      </c>
      <c r="E862" s="351"/>
      <c r="F862" s="352"/>
      <c r="G862" s="352"/>
      <c r="H862" s="352"/>
      <c r="I862" s="352"/>
      <c r="J862" s="352"/>
      <c r="K862" s="352"/>
      <c r="L862" s="352"/>
      <c r="M862" s="352"/>
      <c r="N862" s="352"/>
      <c r="O862" s="352"/>
      <c r="P862" s="352"/>
      <c r="Q862" s="352"/>
      <c r="R862" s="352"/>
      <c r="S862" s="353"/>
      <c r="U862" s="8" t="str">
        <f t="shared" si="820"/>
        <v/>
      </c>
      <c r="V862" s="8" t="str">
        <f t="shared" si="820"/>
        <v>②強化活動参加</v>
      </c>
      <c r="W862" s="8" t="str">
        <f t="shared" si="820"/>
        <v>②情報交換会等</v>
      </c>
      <c r="X862" s="8" t="str">
        <f t="shared" si="820"/>
        <v/>
      </c>
    </row>
    <row r="863" spans="1:24">
      <c r="A863" s="1">
        <f t="shared" ref="A863:B863" si="822">A862</f>
        <v>18</v>
      </c>
      <c r="B863" s="1">
        <f t="shared" si="822"/>
        <v>0</v>
      </c>
      <c r="C863" s="354" t="s">
        <v>57</v>
      </c>
      <c r="D863" s="291" t="s">
        <v>58</v>
      </c>
      <c r="E863" s="291"/>
      <c r="F863" s="291" t="s">
        <v>61</v>
      </c>
      <c r="G863" s="355"/>
      <c r="H863" s="339" t="s">
        <v>62</v>
      </c>
      <c r="I863" s="296"/>
      <c r="J863" s="356" t="s">
        <v>63</v>
      </c>
      <c r="K863" s="355"/>
      <c r="L863" s="339" t="s">
        <v>64</v>
      </c>
      <c r="M863" s="296"/>
      <c r="N863" s="356" t="s">
        <v>65</v>
      </c>
      <c r="O863" s="355"/>
      <c r="P863" s="339" t="s">
        <v>66</v>
      </c>
      <c r="Q863" s="291"/>
      <c r="R863" s="356" t="s">
        <v>36</v>
      </c>
      <c r="S863" s="295"/>
      <c r="U863" s="8" t="str">
        <f t="shared" si="820"/>
        <v/>
      </c>
      <c r="V863" s="8" t="str">
        <f t="shared" si="820"/>
        <v/>
      </c>
      <c r="W863" s="8" t="str">
        <f t="shared" si="820"/>
        <v/>
      </c>
      <c r="X863" s="8" t="str">
        <f t="shared" si="820"/>
        <v/>
      </c>
    </row>
    <row r="864" spans="1:24">
      <c r="A864" s="1">
        <f t="shared" ref="A864:B864" si="823">A863</f>
        <v>18</v>
      </c>
      <c r="B864" s="1">
        <f t="shared" si="823"/>
        <v>0</v>
      </c>
      <c r="C864" s="348"/>
      <c r="D864" s="346" t="s">
        <v>59</v>
      </c>
      <c r="E864" s="346"/>
      <c r="F864" s="22">
        <f>VLOOKUP("成男ﾊﾟﾜｰｱｯﾌﾟ",指導者!$J$133:$AN$156,$F855+1,)</f>
        <v>0</v>
      </c>
      <c r="G864" s="23" t="s">
        <v>67</v>
      </c>
      <c r="H864" s="24">
        <f>VLOOKUP("成女ﾊﾟﾜｰｱｯﾌﾟ",指導者!$J$133:$AN$156,$F855+1,)</f>
        <v>0</v>
      </c>
      <c r="I864" s="25" t="s">
        <v>67</v>
      </c>
      <c r="J864" s="24">
        <f>VLOOKUP("少男ﾊﾟﾜｰｱｯﾌﾟ",指導者!$J$133:$AN$156,$F855+1,)</f>
        <v>0</v>
      </c>
      <c r="K864" s="23" t="s">
        <v>67</v>
      </c>
      <c r="L864" s="24">
        <f>VLOOKUP("少女ﾊﾟﾜｰｱｯﾌﾟ",指導者!$J$133:$AN$156,$F855+1,)</f>
        <v>0</v>
      </c>
      <c r="M864" s="25" t="s">
        <v>67</v>
      </c>
      <c r="N864" s="24">
        <f>VLOOKUP("Jr男ﾊﾟﾜｰｱｯﾌﾟ",指導者!$J$133:$AN$156,$F855+1,)</f>
        <v>0</v>
      </c>
      <c r="O864" s="23" t="s">
        <v>67</v>
      </c>
      <c r="P864" s="24">
        <f>VLOOKUP("Jr女ﾊﾟﾜｰｱｯﾌﾟ",指導者!$J$133:$AN$156,$F855+1,)</f>
        <v>0</v>
      </c>
      <c r="Q864" s="26" t="s">
        <v>67</v>
      </c>
      <c r="R864" s="23">
        <f>SUM(F864:Q864)</f>
        <v>0</v>
      </c>
      <c r="S864" s="33" t="s">
        <v>67</v>
      </c>
      <c r="U864" s="10" t="str">
        <f t="shared" si="820"/>
        <v/>
      </c>
      <c r="V864" s="10" t="str">
        <f t="shared" si="820"/>
        <v/>
      </c>
      <c r="W864" s="10" t="str">
        <f t="shared" si="820"/>
        <v/>
      </c>
      <c r="X864" s="10" t="str">
        <f t="shared" si="820"/>
        <v/>
      </c>
    </row>
    <row r="865" spans="1:19">
      <c r="A865" s="1">
        <f t="shared" ref="A865:B865" si="824">A864</f>
        <v>18</v>
      </c>
      <c r="B865" s="1">
        <f t="shared" si="824"/>
        <v>0</v>
      </c>
      <c r="C865" s="348"/>
      <c r="D865" s="351" t="s">
        <v>60</v>
      </c>
      <c r="E865" s="351"/>
      <c r="F865" s="27">
        <f>VLOOKUP("成男ﾊﾟﾜｰｱｯﾌﾟ",選手!$J$333:$AN$350,$F855+1,)</f>
        <v>0</v>
      </c>
      <c r="G865" s="28" t="s">
        <v>67</v>
      </c>
      <c r="H865" s="29">
        <f>VLOOKUP("成女ﾊﾟﾜｰｱｯﾌﾟ",選手!$J$333:$AN$350,$F855+1,)</f>
        <v>0</v>
      </c>
      <c r="I865" s="30" t="s">
        <v>67</v>
      </c>
      <c r="J865" s="29">
        <f>VLOOKUP("少男ﾊﾟﾜｰｱｯﾌﾟ",選手!$J$333:$AN$350,$F855+1,)</f>
        <v>0</v>
      </c>
      <c r="K865" s="28" t="s">
        <v>67</v>
      </c>
      <c r="L865" s="29">
        <f>VLOOKUP("少女ﾊﾟﾜｰｱｯﾌﾟ",選手!$J$333:$AN$350,$F855+1,)</f>
        <v>0</v>
      </c>
      <c r="M865" s="30" t="s">
        <v>67</v>
      </c>
      <c r="N865" s="29">
        <f>VLOOKUP("Jr男ﾊﾟﾜｰｱｯﾌﾟ",選手!$J$333:$AN$350,$F855+1,)</f>
        <v>0</v>
      </c>
      <c r="O865" s="28" t="s">
        <v>67</v>
      </c>
      <c r="P865" s="29">
        <f>VLOOKUP("Jr女ﾊﾟﾜｰｱｯﾌﾟ",選手!$J$333:$AN$350,$F855+1,)</f>
        <v>0</v>
      </c>
      <c r="Q865" s="31" t="s">
        <v>67</v>
      </c>
      <c r="R865" s="28">
        <f>SUM(F865:Q865)</f>
        <v>0</v>
      </c>
      <c r="S865" s="34" t="s">
        <v>67</v>
      </c>
    </row>
    <row r="866" spans="1:19">
      <c r="A866" s="1">
        <f t="shared" ref="A866:B866" si="825">A865</f>
        <v>18</v>
      </c>
      <c r="B866" s="1">
        <f t="shared" si="825"/>
        <v>0</v>
      </c>
      <c r="C866" s="366" t="s">
        <v>69</v>
      </c>
      <c r="D866" s="367"/>
      <c r="E866" s="368"/>
      <c r="F866" s="357"/>
      <c r="G866" s="358"/>
      <c r="H866" s="358"/>
      <c r="I866" s="358"/>
      <c r="J866" s="358"/>
      <c r="K866" s="358"/>
      <c r="L866" s="358"/>
      <c r="M866" s="358"/>
      <c r="N866" s="358"/>
      <c r="O866" s="358"/>
      <c r="P866" s="358"/>
      <c r="Q866" s="358"/>
      <c r="R866" s="358"/>
      <c r="S866" s="359"/>
    </row>
    <row r="867" spans="1:19">
      <c r="A867" s="1">
        <f t="shared" ref="A867:B867" si="826">A866</f>
        <v>18</v>
      </c>
      <c r="B867" s="1">
        <f t="shared" si="826"/>
        <v>0</v>
      </c>
      <c r="C867" s="369"/>
      <c r="D867" s="370"/>
      <c r="E867" s="371"/>
      <c r="F867" s="360"/>
      <c r="G867" s="361"/>
      <c r="H867" s="361"/>
      <c r="I867" s="361"/>
      <c r="J867" s="361"/>
      <c r="K867" s="361"/>
      <c r="L867" s="361"/>
      <c r="M867" s="361"/>
      <c r="N867" s="361"/>
      <c r="O867" s="361"/>
      <c r="P867" s="361"/>
      <c r="Q867" s="361"/>
      <c r="R867" s="361"/>
      <c r="S867" s="362"/>
    </row>
    <row r="868" spans="1:19">
      <c r="A868" s="1">
        <f t="shared" ref="A868:B868" si="827">A867</f>
        <v>18</v>
      </c>
      <c r="B868" s="1">
        <f t="shared" si="827"/>
        <v>0</v>
      </c>
      <c r="C868" s="369"/>
      <c r="D868" s="370"/>
      <c r="E868" s="371"/>
      <c r="F868" s="360"/>
      <c r="G868" s="361"/>
      <c r="H868" s="361"/>
      <c r="I868" s="361"/>
      <c r="J868" s="361"/>
      <c r="K868" s="361"/>
      <c r="L868" s="361"/>
      <c r="M868" s="361"/>
      <c r="N868" s="361"/>
      <c r="O868" s="361"/>
      <c r="P868" s="361"/>
      <c r="Q868" s="361"/>
      <c r="R868" s="361"/>
      <c r="S868" s="362"/>
    </row>
    <row r="869" spans="1:19">
      <c r="A869" s="1">
        <f t="shared" ref="A869:B869" si="828">A868</f>
        <v>18</v>
      </c>
      <c r="B869" s="1">
        <f t="shared" si="828"/>
        <v>0</v>
      </c>
      <c r="C869" s="369"/>
      <c r="D869" s="370"/>
      <c r="E869" s="371"/>
      <c r="F869" s="360"/>
      <c r="G869" s="361"/>
      <c r="H869" s="361"/>
      <c r="I869" s="361"/>
      <c r="J869" s="361"/>
      <c r="K869" s="361"/>
      <c r="L869" s="361"/>
      <c r="M869" s="361"/>
      <c r="N869" s="361"/>
      <c r="O869" s="361"/>
      <c r="P869" s="361"/>
      <c r="Q869" s="361"/>
      <c r="R869" s="361"/>
      <c r="S869" s="362"/>
    </row>
    <row r="870" spans="1:19">
      <c r="A870" s="1">
        <f t="shared" ref="A870:B870" si="829">A869</f>
        <v>18</v>
      </c>
      <c r="B870" s="1">
        <f t="shared" si="829"/>
        <v>0</v>
      </c>
      <c r="C870" s="369"/>
      <c r="D870" s="370"/>
      <c r="E870" s="371"/>
      <c r="F870" s="360"/>
      <c r="G870" s="361"/>
      <c r="H870" s="361"/>
      <c r="I870" s="361"/>
      <c r="J870" s="361"/>
      <c r="K870" s="361"/>
      <c r="L870" s="361"/>
      <c r="M870" s="361"/>
      <c r="N870" s="361"/>
      <c r="O870" s="361"/>
      <c r="P870" s="361"/>
      <c r="Q870" s="361"/>
      <c r="R870" s="361"/>
      <c r="S870" s="362"/>
    </row>
    <row r="871" spans="1:19">
      <c r="A871" s="1">
        <f t="shared" ref="A871:B871" si="830">A870</f>
        <v>18</v>
      </c>
      <c r="B871" s="1">
        <f t="shared" si="830"/>
        <v>0</v>
      </c>
      <c r="C871" s="369"/>
      <c r="D871" s="370"/>
      <c r="E871" s="371"/>
      <c r="F871" s="360"/>
      <c r="G871" s="361"/>
      <c r="H871" s="361"/>
      <c r="I871" s="361"/>
      <c r="J871" s="361"/>
      <c r="K871" s="361"/>
      <c r="L871" s="361"/>
      <c r="M871" s="361"/>
      <c r="N871" s="361"/>
      <c r="O871" s="361"/>
      <c r="P871" s="361"/>
      <c r="Q871" s="361"/>
      <c r="R871" s="361"/>
      <c r="S871" s="362"/>
    </row>
    <row r="872" spans="1:19" ht="15" thickBot="1">
      <c r="A872" s="1">
        <f t="shared" ref="A872:B872" si="831">A871</f>
        <v>18</v>
      </c>
      <c r="B872" s="1">
        <f t="shared" si="831"/>
        <v>0</v>
      </c>
      <c r="C872" s="372"/>
      <c r="D872" s="373"/>
      <c r="E872" s="374"/>
      <c r="F872" s="363"/>
      <c r="G872" s="364"/>
      <c r="H872" s="364"/>
      <c r="I872" s="364"/>
      <c r="J872" s="364"/>
      <c r="K872" s="364"/>
      <c r="L872" s="364"/>
      <c r="M872" s="364"/>
      <c r="N872" s="364"/>
      <c r="O872" s="364"/>
      <c r="P872" s="364"/>
      <c r="Q872" s="364"/>
      <c r="R872" s="364"/>
      <c r="S872" s="365"/>
    </row>
    <row r="873" spans="1:19">
      <c r="A873" s="1">
        <f t="shared" ref="A873:B873" si="832">A872</f>
        <v>18</v>
      </c>
      <c r="B873" s="1">
        <f t="shared" si="832"/>
        <v>0</v>
      </c>
    </row>
    <row r="874" spans="1:19" ht="15" thickBot="1">
      <c r="A874" s="1">
        <f t="shared" ref="A874:B874" si="833">A873</f>
        <v>18</v>
      </c>
      <c r="B874" s="1">
        <f t="shared" si="833"/>
        <v>0</v>
      </c>
      <c r="C874" s="337" t="s">
        <v>70</v>
      </c>
      <c r="D874" s="337"/>
      <c r="Q874" s="338" t="s">
        <v>71</v>
      </c>
      <c r="R874" s="338"/>
      <c r="S874" s="338"/>
    </row>
    <row r="875" spans="1:19">
      <c r="A875" s="1">
        <f t="shared" ref="A875:B875" si="834">A874</f>
        <v>18</v>
      </c>
      <c r="B875" s="1">
        <f t="shared" si="834"/>
        <v>0</v>
      </c>
      <c r="C875" s="287" t="s">
        <v>72</v>
      </c>
      <c r="D875" s="290" t="s">
        <v>73</v>
      </c>
      <c r="E875" s="290"/>
      <c r="F875" s="290"/>
      <c r="G875" s="290"/>
      <c r="H875" s="290" t="s">
        <v>79</v>
      </c>
      <c r="I875" s="290"/>
      <c r="J875" s="290" t="s">
        <v>13</v>
      </c>
      <c r="K875" s="290"/>
      <c r="L875" s="290"/>
      <c r="M875" s="290"/>
      <c r="N875" s="290"/>
      <c r="O875" s="290"/>
      <c r="P875" s="290"/>
      <c r="Q875" s="290"/>
      <c r="R875" s="290"/>
      <c r="S875" s="294"/>
    </row>
    <row r="876" spans="1:19">
      <c r="A876" s="1">
        <f t="shared" ref="A876:B876" si="835">A875</f>
        <v>18</v>
      </c>
      <c r="B876" s="1">
        <f t="shared" si="835"/>
        <v>0</v>
      </c>
      <c r="C876" s="288"/>
      <c r="D876" s="346" t="s">
        <v>74</v>
      </c>
      <c r="E876" s="346"/>
      <c r="F876" s="346"/>
      <c r="G876" s="346"/>
      <c r="H876" s="347">
        <f>J901</f>
        <v>0</v>
      </c>
      <c r="I876" s="347"/>
      <c r="J876" s="152"/>
      <c r="K876" s="152"/>
      <c r="L876" s="152"/>
      <c r="M876" s="152"/>
      <c r="N876" s="152"/>
      <c r="O876" s="152"/>
      <c r="P876" s="152"/>
      <c r="Q876" s="152"/>
      <c r="R876" s="152"/>
      <c r="S876" s="305"/>
    </row>
    <row r="877" spans="1:19">
      <c r="A877" s="1">
        <f t="shared" ref="A877:B877" si="836">A876</f>
        <v>18</v>
      </c>
      <c r="B877" s="1">
        <f t="shared" si="836"/>
        <v>0</v>
      </c>
      <c r="C877" s="288"/>
      <c r="D877" s="340" t="s">
        <v>75</v>
      </c>
      <c r="E877" s="340"/>
      <c r="F877" s="340"/>
      <c r="G877" s="340"/>
      <c r="H877" s="330"/>
      <c r="I877" s="330"/>
      <c r="J877" s="335"/>
      <c r="K877" s="335"/>
      <c r="L877" s="335"/>
      <c r="M877" s="335"/>
      <c r="N877" s="335"/>
      <c r="O877" s="335"/>
      <c r="P877" s="335"/>
      <c r="Q877" s="335"/>
      <c r="R877" s="335"/>
      <c r="S877" s="336"/>
    </row>
    <row r="878" spans="1:19">
      <c r="A878" s="1">
        <f t="shared" ref="A878:B878" si="837">A877</f>
        <v>18</v>
      </c>
      <c r="B878" s="1">
        <f t="shared" si="837"/>
        <v>0</v>
      </c>
      <c r="C878" s="288"/>
      <c r="D878" s="340" t="s">
        <v>76</v>
      </c>
      <c r="E878" s="340"/>
      <c r="F878" s="340"/>
      <c r="G878" s="340"/>
      <c r="H878" s="330"/>
      <c r="I878" s="330"/>
      <c r="J878" s="335"/>
      <c r="K878" s="335"/>
      <c r="L878" s="335"/>
      <c r="M878" s="335"/>
      <c r="N878" s="335"/>
      <c r="O878" s="335"/>
      <c r="P878" s="335"/>
      <c r="Q878" s="335"/>
      <c r="R878" s="335"/>
      <c r="S878" s="336"/>
    </row>
    <row r="879" spans="1:19" ht="15" thickBot="1">
      <c r="A879" s="1">
        <f t="shared" ref="A879:B879" si="838">A878</f>
        <v>18</v>
      </c>
      <c r="B879" s="1">
        <f t="shared" si="838"/>
        <v>0</v>
      </c>
      <c r="C879" s="288"/>
      <c r="D879" s="341" t="s">
        <v>77</v>
      </c>
      <c r="E879" s="341"/>
      <c r="F879" s="341"/>
      <c r="G879" s="341"/>
      <c r="H879" s="342">
        <f>H901-SUM(H876:I878)</f>
        <v>0</v>
      </c>
      <c r="I879" s="342"/>
      <c r="J879" s="343"/>
      <c r="K879" s="343"/>
      <c r="L879" s="343"/>
      <c r="M879" s="343"/>
      <c r="N879" s="343"/>
      <c r="O879" s="343"/>
      <c r="P879" s="343"/>
      <c r="Q879" s="343"/>
      <c r="R879" s="343"/>
      <c r="S879" s="344"/>
    </row>
    <row r="880" spans="1:19" ht="15.6" thickTop="1" thickBot="1">
      <c r="A880" s="1">
        <f t="shared" ref="A880:B880" si="839">A879</f>
        <v>18</v>
      </c>
      <c r="B880" s="1">
        <f t="shared" si="839"/>
        <v>0</v>
      </c>
      <c r="C880" s="289"/>
      <c r="D880" s="345" t="s">
        <v>78</v>
      </c>
      <c r="E880" s="345"/>
      <c r="F880" s="345"/>
      <c r="G880" s="345"/>
      <c r="H880" s="281">
        <f>SUM(H876:I879)</f>
        <v>0</v>
      </c>
      <c r="I880" s="281"/>
      <c r="J880" s="285"/>
      <c r="K880" s="285"/>
      <c r="L880" s="285"/>
      <c r="M880" s="285"/>
      <c r="N880" s="285"/>
      <c r="O880" s="285"/>
      <c r="P880" s="285"/>
      <c r="Q880" s="285"/>
      <c r="R880" s="285"/>
      <c r="S880" s="286"/>
    </row>
    <row r="881" spans="1:21">
      <c r="A881" s="1">
        <f t="shared" ref="A881:B881" si="840">A880</f>
        <v>18</v>
      </c>
      <c r="B881" s="1">
        <f t="shared" si="840"/>
        <v>0</v>
      </c>
      <c r="C881" s="287" t="s">
        <v>218</v>
      </c>
      <c r="D881" s="290" t="s">
        <v>73</v>
      </c>
      <c r="E881" s="290"/>
      <c r="F881" s="290" t="s">
        <v>83</v>
      </c>
      <c r="G881" s="290"/>
      <c r="H881" s="290" t="s">
        <v>79</v>
      </c>
      <c r="I881" s="292"/>
      <c r="J881" s="293"/>
      <c r="K881" s="290"/>
      <c r="L881" s="290"/>
      <c r="M881" s="290"/>
      <c r="N881" s="290" t="s">
        <v>82</v>
      </c>
      <c r="O881" s="290"/>
      <c r="P881" s="290"/>
      <c r="Q881" s="290"/>
      <c r="R881" s="290"/>
      <c r="S881" s="294"/>
    </row>
    <row r="882" spans="1:21">
      <c r="A882" s="1">
        <f t="shared" ref="A882:B882" si="841">A881</f>
        <v>18</v>
      </c>
      <c r="B882" s="1">
        <f t="shared" si="841"/>
        <v>0</v>
      </c>
      <c r="C882" s="288"/>
      <c r="D882" s="291"/>
      <c r="E882" s="291"/>
      <c r="F882" s="291"/>
      <c r="G882" s="291"/>
      <c r="H882" s="291"/>
      <c r="I882" s="291"/>
      <c r="J882" s="296" t="s">
        <v>80</v>
      </c>
      <c r="K882" s="297"/>
      <c r="L882" s="297" t="s">
        <v>81</v>
      </c>
      <c r="M882" s="339"/>
      <c r="N882" s="291"/>
      <c r="O882" s="291"/>
      <c r="P882" s="291"/>
      <c r="Q882" s="291"/>
      <c r="R882" s="291"/>
      <c r="S882" s="295"/>
    </row>
    <row r="883" spans="1:21">
      <c r="A883" s="1">
        <f t="shared" ref="A883:B883" si="842">A882</f>
        <v>18</v>
      </c>
      <c r="B883" s="1">
        <f t="shared" si="842"/>
        <v>0</v>
      </c>
      <c r="C883" s="288"/>
      <c r="D883" s="298" t="s">
        <v>88</v>
      </c>
      <c r="E883" s="298"/>
      <c r="F883" s="298" t="s">
        <v>88</v>
      </c>
      <c r="G883" s="298"/>
      <c r="H883" s="323"/>
      <c r="I883" s="323"/>
      <c r="J883" s="324"/>
      <c r="K883" s="325"/>
      <c r="L883" s="326">
        <f>H883-J883</f>
        <v>0</v>
      </c>
      <c r="M883" s="327"/>
      <c r="N883" s="167"/>
      <c r="O883" s="167"/>
      <c r="P883" s="167"/>
      <c r="Q883" s="167"/>
      <c r="R883" s="167"/>
      <c r="S883" s="328"/>
      <c r="T883" s="54" t="e">
        <f>HLOOKUP(F856,リスト!$N$7:$AC$25,2,)</f>
        <v>#N/A</v>
      </c>
      <c r="U883" s="52" t="e">
        <f t="shared" ref="U883:U900" si="843">IF(T883="対象外",IF(J883&gt;0,"補助対象外経費です!!",""),"")</f>
        <v>#N/A</v>
      </c>
    </row>
    <row r="884" spans="1:21">
      <c r="A884" s="1">
        <f t="shared" ref="A884:B884" si="844">A883</f>
        <v>18</v>
      </c>
      <c r="B884" s="1">
        <f t="shared" si="844"/>
        <v>0</v>
      </c>
      <c r="C884" s="288"/>
      <c r="D884" s="298" t="s">
        <v>99</v>
      </c>
      <c r="E884" s="298"/>
      <c r="F884" s="299" t="s">
        <v>84</v>
      </c>
      <c r="G884" s="299"/>
      <c r="H884" s="300"/>
      <c r="I884" s="300"/>
      <c r="J884" s="301"/>
      <c r="K884" s="302"/>
      <c r="L884" s="303">
        <f t="shared" ref="L884:L900" si="845">H884-J884</f>
        <v>0</v>
      </c>
      <c r="M884" s="304"/>
      <c r="N884" s="152"/>
      <c r="O884" s="152"/>
      <c r="P884" s="152"/>
      <c r="Q884" s="152"/>
      <c r="R884" s="152"/>
      <c r="S884" s="305"/>
      <c r="T884" s="54" t="e">
        <f>HLOOKUP(F856,リスト!$N$7:$AC$25,3,)</f>
        <v>#N/A</v>
      </c>
      <c r="U884" s="52" t="e">
        <f t="shared" si="843"/>
        <v>#N/A</v>
      </c>
    </row>
    <row r="885" spans="1:21">
      <c r="A885" s="1">
        <f t="shared" ref="A885:B885" si="846">A884</f>
        <v>18</v>
      </c>
      <c r="B885" s="1">
        <f t="shared" si="846"/>
        <v>0</v>
      </c>
      <c r="C885" s="288"/>
      <c r="D885" s="298"/>
      <c r="E885" s="298"/>
      <c r="F885" s="329" t="s">
        <v>85</v>
      </c>
      <c r="G885" s="329"/>
      <c r="H885" s="330"/>
      <c r="I885" s="330"/>
      <c r="J885" s="331"/>
      <c r="K885" s="332"/>
      <c r="L885" s="333">
        <f t="shared" si="845"/>
        <v>0</v>
      </c>
      <c r="M885" s="334"/>
      <c r="N885" s="335"/>
      <c r="O885" s="335"/>
      <c r="P885" s="335"/>
      <c r="Q885" s="335"/>
      <c r="R885" s="335"/>
      <c r="S885" s="336"/>
      <c r="T885" s="54" t="e">
        <f>HLOOKUP(F856,リスト!$N$7:$AC$25,4,)</f>
        <v>#N/A</v>
      </c>
      <c r="U885" s="52" t="e">
        <f t="shared" si="843"/>
        <v>#N/A</v>
      </c>
    </row>
    <row r="886" spans="1:21">
      <c r="A886" s="1">
        <f t="shared" ref="A886:B886" si="847">A885</f>
        <v>18</v>
      </c>
      <c r="B886" s="1">
        <f t="shared" si="847"/>
        <v>0</v>
      </c>
      <c r="C886" s="288"/>
      <c r="D886" s="298"/>
      <c r="E886" s="298"/>
      <c r="F886" s="306" t="s">
        <v>86</v>
      </c>
      <c r="G886" s="306"/>
      <c r="H886" s="307"/>
      <c r="I886" s="307"/>
      <c r="J886" s="308"/>
      <c r="K886" s="309"/>
      <c r="L886" s="310">
        <f t="shared" si="845"/>
        <v>0</v>
      </c>
      <c r="M886" s="311"/>
      <c r="N886" s="153"/>
      <c r="O886" s="153"/>
      <c r="P886" s="153"/>
      <c r="Q886" s="153"/>
      <c r="R886" s="153"/>
      <c r="S886" s="312"/>
      <c r="T886" s="54" t="e">
        <f>HLOOKUP(F856,リスト!$N$7:$AC$25,5,)</f>
        <v>#N/A</v>
      </c>
      <c r="U886" s="52" t="e">
        <f t="shared" si="843"/>
        <v>#N/A</v>
      </c>
    </row>
    <row r="887" spans="1:21">
      <c r="A887" s="1">
        <f t="shared" ref="A887:B887" si="848">A886</f>
        <v>18</v>
      </c>
      <c r="B887" s="1">
        <f t="shared" si="848"/>
        <v>0</v>
      </c>
      <c r="C887" s="288"/>
      <c r="D887" s="298" t="s">
        <v>100</v>
      </c>
      <c r="E887" s="298"/>
      <c r="F887" s="299" t="s">
        <v>87</v>
      </c>
      <c r="G887" s="299"/>
      <c r="H887" s="300"/>
      <c r="I887" s="300"/>
      <c r="J887" s="301"/>
      <c r="K887" s="302"/>
      <c r="L887" s="303">
        <f t="shared" si="845"/>
        <v>0</v>
      </c>
      <c r="M887" s="304"/>
      <c r="N887" s="152"/>
      <c r="O887" s="152"/>
      <c r="P887" s="152"/>
      <c r="Q887" s="152"/>
      <c r="R887" s="152"/>
      <c r="S887" s="305"/>
      <c r="T887" s="54" t="e">
        <f>HLOOKUP(F856,リスト!$N$7:$AC$25,6,)</f>
        <v>#N/A</v>
      </c>
      <c r="U887" s="52" t="e">
        <f t="shared" si="843"/>
        <v>#N/A</v>
      </c>
    </row>
    <row r="888" spans="1:21">
      <c r="A888" s="1">
        <f t="shared" ref="A888:B888" si="849">A887</f>
        <v>18</v>
      </c>
      <c r="B888" s="1">
        <f t="shared" si="849"/>
        <v>0</v>
      </c>
      <c r="C888" s="288"/>
      <c r="D888" s="298"/>
      <c r="E888" s="298"/>
      <c r="F888" s="329" t="s">
        <v>89</v>
      </c>
      <c r="G888" s="329"/>
      <c r="H888" s="330"/>
      <c r="I888" s="330"/>
      <c r="J888" s="331"/>
      <c r="K888" s="332"/>
      <c r="L888" s="333">
        <f t="shared" si="845"/>
        <v>0</v>
      </c>
      <c r="M888" s="334"/>
      <c r="N888" s="335"/>
      <c r="O888" s="335"/>
      <c r="P888" s="335"/>
      <c r="Q888" s="335"/>
      <c r="R888" s="335"/>
      <c r="S888" s="336"/>
      <c r="T888" s="54" t="e">
        <f>HLOOKUP(F856,リスト!$N$7:$AC$25,7,)</f>
        <v>#N/A</v>
      </c>
      <c r="U888" s="52" t="e">
        <f t="shared" si="843"/>
        <v>#N/A</v>
      </c>
    </row>
    <row r="889" spans="1:21">
      <c r="A889" s="1">
        <f t="shared" ref="A889:B889" si="850">A888</f>
        <v>18</v>
      </c>
      <c r="B889" s="1">
        <f t="shared" si="850"/>
        <v>0</v>
      </c>
      <c r="C889" s="288"/>
      <c r="D889" s="298"/>
      <c r="E889" s="298"/>
      <c r="F889" s="329" t="s">
        <v>214</v>
      </c>
      <c r="G889" s="329"/>
      <c r="H889" s="330"/>
      <c r="I889" s="330"/>
      <c r="J889" s="331"/>
      <c r="K889" s="332"/>
      <c r="L889" s="333">
        <f t="shared" si="845"/>
        <v>0</v>
      </c>
      <c r="M889" s="334"/>
      <c r="N889" s="335"/>
      <c r="O889" s="335"/>
      <c r="P889" s="335"/>
      <c r="Q889" s="335"/>
      <c r="R889" s="335"/>
      <c r="S889" s="336"/>
      <c r="T889" s="54" t="e">
        <f>HLOOKUP(F856,リスト!$N$7:$AC$25,8,)</f>
        <v>#N/A</v>
      </c>
      <c r="U889" s="52" t="e">
        <f t="shared" si="843"/>
        <v>#N/A</v>
      </c>
    </row>
    <row r="890" spans="1:21">
      <c r="A890" s="1">
        <f t="shared" ref="A890:B890" si="851">A889</f>
        <v>18</v>
      </c>
      <c r="B890" s="1">
        <f t="shared" si="851"/>
        <v>0</v>
      </c>
      <c r="C890" s="288"/>
      <c r="D890" s="298"/>
      <c r="E890" s="298"/>
      <c r="F890" s="306" t="s">
        <v>90</v>
      </c>
      <c r="G890" s="306"/>
      <c r="H890" s="307"/>
      <c r="I890" s="307"/>
      <c r="J890" s="308"/>
      <c r="K890" s="309"/>
      <c r="L890" s="310">
        <f t="shared" si="845"/>
        <v>0</v>
      </c>
      <c r="M890" s="311"/>
      <c r="N890" s="153"/>
      <c r="O890" s="153"/>
      <c r="P890" s="153"/>
      <c r="Q890" s="153"/>
      <c r="R890" s="153"/>
      <c r="S890" s="312"/>
      <c r="T890" s="54" t="e">
        <f>HLOOKUP(F856,リスト!$N$7:$AC$25,9,)</f>
        <v>#N/A</v>
      </c>
      <c r="U890" s="52" t="e">
        <f t="shared" si="843"/>
        <v>#N/A</v>
      </c>
    </row>
    <row r="891" spans="1:21">
      <c r="A891" s="1">
        <f t="shared" ref="A891:B891" si="852">A890</f>
        <v>18</v>
      </c>
      <c r="B891" s="1">
        <f t="shared" si="852"/>
        <v>0</v>
      </c>
      <c r="C891" s="288"/>
      <c r="D891" s="298" t="s">
        <v>101</v>
      </c>
      <c r="E891" s="298"/>
      <c r="F891" s="299" t="s">
        <v>91</v>
      </c>
      <c r="G891" s="299"/>
      <c r="H891" s="300"/>
      <c r="I891" s="300"/>
      <c r="J891" s="301"/>
      <c r="K891" s="302"/>
      <c r="L891" s="303">
        <f t="shared" si="845"/>
        <v>0</v>
      </c>
      <c r="M891" s="304"/>
      <c r="N891" s="152"/>
      <c r="O891" s="152"/>
      <c r="P891" s="152"/>
      <c r="Q891" s="152"/>
      <c r="R891" s="152"/>
      <c r="S891" s="305"/>
      <c r="T891" s="54" t="e">
        <f>HLOOKUP(F856,リスト!$N$7:$AC$25,10,)</f>
        <v>#N/A</v>
      </c>
      <c r="U891" s="52" t="e">
        <f t="shared" si="843"/>
        <v>#N/A</v>
      </c>
    </row>
    <row r="892" spans="1:21">
      <c r="A892" s="1">
        <f t="shared" ref="A892:B892" si="853">A891</f>
        <v>18</v>
      </c>
      <c r="B892" s="1">
        <f t="shared" si="853"/>
        <v>0</v>
      </c>
      <c r="C892" s="288"/>
      <c r="D892" s="298"/>
      <c r="E892" s="298"/>
      <c r="F892" s="329" t="s">
        <v>92</v>
      </c>
      <c r="G892" s="329"/>
      <c r="H892" s="330"/>
      <c r="I892" s="330"/>
      <c r="J892" s="331"/>
      <c r="K892" s="332"/>
      <c r="L892" s="333">
        <f t="shared" si="845"/>
        <v>0</v>
      </c>
      <c r="M892" s="334"/>
      <c r="N892" s="335"/>
      <c r="O892" s="335"/>
      <c r="P892" s="335"/>
      <c r="Q892" s="335"/>
      <c r="R892" s="335"/>
      <c r="S892" s="336"/>
      <c r="T892" s="54" t="e">
        <f>HLOOKUP(F856,リスト!$N$7:$AC$25,11,)</f>
        <v>#N/A</v>
      </c>
      <c r="U892" s="52" t="e">
        <f t="shared" si="843"/>
        <v>#N/A</v>
      </c>
    </row>
    <row r="893" spans="1:21">
      <c r="A893" s="1">
        <f t="shared" ref="A893:B893" si="854">A892</f>
        <v>18</v>
      </c>
      <c r="B893" s="1">
        <f t="shared" si="854"/>
        <v>0</v>
      </c>
      <c r="C893" s="288"/>
      <c r="D893" s="298"/>
      <c r="E893" s="298"/>
      <c r="F893" s="306" t="s">
        <v>93</v>
      </c>
      <c r="G893" s="306"/>
      <c r="H893" s="307"/>
      <c r="I893" s="307"/>
      <c r="J893" s="308"/>
      <c r="K893" s="309"/>
      <c r="L893" s="310">
        <f t="shared" si="845"/>
        <v>0</v>
      </c>
      <c r="M893" s="311"/>
      <c r="N893" s="153"/>
      <c r="O893" s="153"/>
      <c r="P893" s="153"/>
      <c r="Q893" s="153"/>
      <c r="R893" s="153"/>
      <c r="S893" s="312"/>
      <c r="T893" s="54" t="e">
        <f>HLOOKUP(F856,リスト!$N$7:$AC$25,12,)</f>
        <v>#N/A</v>
      </c>
      <c r="U893" s="52" t="e">
        <f t="shared" si="843"/>
        <v>#N/A</v>
      </c>
    </row>
    <row r="894" spans="1:21">
      <c r="A894" s="1">
        <f t="shared" ref="A894:B894" si="855">A893</f>
        <v>18</v>
      </c>
      <c r="B894" s="1">
        <f t="shared" si="855"/>
        <v>0</v>
      </c>
      <c r="C894" s="288"/>
      <c r="D894" s="298" t="s">
        <v>102</v>
      </c>
      <c r="E894" s="298"/>
      <c r="F894" s="298" t="s">
        <v>102</v>
      </c>
      <c r="G894" s="298"/>
      <c r="H894" s="323"/>
      <c r="I894" s="323"/>
      <c r="J894" s="324"/>
      <c r="K894" s="325"/>
      <c r="L894" s="326">
        <f t="shared" si="845"/>
        <v>0</v>
      </c>
      <c r="M894" s="327"/>
      <c r="N894" s="167"/>
      <c r="O894" s="167"/>
      <c r="P894" s="167"/>
      <c r="Q894" s="167"/>
      <c r="R894" s="167"/>
      <c r="S894" s="328"/>
      <c r="T894" s="54" t="e">
        <f>HLOOKUP(F856,リスト!$N$7:$AC$25,13,)</f>
        <v>#N/A</v>
      </c>
      <c r="U894" s="52" t="e">
        <f t="shared" si="843"/>
        <v>#N/A</v>
      </c>
    </row>
    <row r="895" spans="1:21">
      <c r="A895" s="1">
        <f t="shared" ref="A895:B895" si="856">A894</f>
        <v>18</v>
      </c>
      <c r="B895" s="1">
        <f t="shared" si="856"/>
        <v>0</v>
      </c>
      <c r="C895" s="288"/>
      <c r="D895" s="321" t="s">
        <v>105</v>
      </c>
      <c r="E895" s="298"/>
      <c r="F895" s="299" t="s">
        <v>94</v>
      </c>
      <c r="G895" s="299"/>
      <c r="H895" s="300"/>
      <c r="I895" s="300"/>
      <c r="J895" s="301"/>
      <c r="K895" s="302"/>
      <c r="L895" s="303">
        <f t="shared" si="845"/>
        <v>0</v>
      </c>
      <c r="M895" s="304"/>
      <c r="N895" s="152"/>
      <c r="O895" s="152"/>
      <c r="P895" s="152"/>
      <c r="Q895" s="152"/>
      <c r="R895" s="152"/>
      <c r="S895" s="305"/>
      <c r="T895" s="54" t="e">
        <f>HLOOKUP(F856,リスト!$N$7:$AC$25,14,)</f>
        <v>#N/A</v>
      </c>
      <c r="U895" s="52" t="e">
        <f t="shared" si="843"/>
        <v>#N/A</v>
      </c>
    </row>
    <row r="896" spans="1:21">
      <c r="A896" s="1">
        <f t="shared" ref="A896:B896" si="857">A895</f>
        <v>18</v>
      </c>
      <c r="B896" s="1">
        <f t="shared" si="857"/>
        <v>0</v>
      </c>
      <c r="C896" s="288"/>
      <c r="D896" s="298"/>
      <c r="E896" s="298"/>
      <c r="F896" s="306" t="s">
        <v>95</v>
      </c>
      <c r="G896" s="306"/>
      <c r="H896" s="307"/>
      <c r="I896" s="307"/>
      <c r="J896" s="308"/>
      <c r="K896" s="309"/>
      <c r="L896" s="310">
        <f t="shared" si="845"/>
        <v>0</v>
      </c>
      <c r="M896" s="311"/>
      <c r="N896" s="153"/>
      <c r="O896" s="153"/>
      <c r="P896" s="153"/>
      <c r="Q896" s="153"/>
      <c r="R896" s="153"/>
      <c r="S896" s="312"/>
      <c r="T896" s="54" t="e">
        <f>HLOOKUP(F856,リスト!$N$7:$AC$25,15,)</f>
        <v>#N/A</v>
      </c>
      <c r="U896" s="52" t="e">
        <f t="shared" si="843"/>
        <v>#N/A</v>
      </c>
    </row>
    <row r="897" spans="1:24">
      <c r="A897" s="1">
        <f t="shared" ref="A897:B897" si="858">A896</f>
        <v>18</v>
      </c>
      <c r="B897" s="1">
        <f t="shared" si="858"/>
        <v>0</v>
      </c>
      <c r="C897" s="288"/>
      <c r="D897" s="322" t="s">
        <v>103</v>
      </c>
      <c r="E897" s="322"/>
      <c r="F897" s="298" t="s">
        <v>96</v>
      </c>
      <c r="G897" s="298"/>
      <c r="H897" s="323"/>
      <c r="I897" s="323"/>
      <c r="J897" s="324"/>
      <c r="K897" s="325"/>
      <c r="L897" s="326">
        <f t="shared" si="845"/>
        <v>0</v>
      </c>
      <c r="M897" s="327"/>
      <c r="N897" s="167"/>
      <c r="O897" s="167"/>
      <c r="P897" s="167"/>
      <c r="Q897" s="167"/>
      <c r="R897" s="167"/>
      <c r="S897" s="328"/>
      <c r="T897" s="54" t="e">
        <f>HLOOKUP(F856,リスト!$N$7:$AC$25,16,)</f>
        <v>#N/A</v>
      </c>
      <c r="U897" s="52" t="e">
        <f t="shared" si="843"/>
        <v>#N/A</v>
      </c>
    </row>
    <row r="898" spans="1:24" ht="14.4" customHeight="1">
      <c r="A898" s="1">
        <f t="shared" ref="A898:B898" si="859">A897</f>
        <v>18</v>
      </c>
      <c r="B898" s="1">
        <f t="shared" si="859"/>
        <v>0</v>
      </c>
      <c r="C898" s="288"/>
      <c r="D898" s="298" t="s">
        <v>104</v>
      </c>
      <c r="E898" s="298"/>
      <c r="F898" s="299" t="s">
        <v>97</v>
      </c>
      <c r="G898" s="299"/>
      <c r="H898" s="300"/>
      <c r="I898" s="300"/>
      <c r="J898" s="301"/>
      <c r="K898" s="302"/>
      <c r="L898" s="303">
        <f t="shared" si="845"/>
        <v>0</v>
      </c>
      <c r="M898" s="304"/>
      <c r="N898" s="152"/>
      <c r="O898" s="152"/>
      <c r="P898" s="152"/>
      <c r="Q898" s="152"/>
      <c r="R898" s="152"/>
      <c r="S898" s="305"/>
      <c r="T898" s="54" t="e">
        <f>HLOOKUP(F856,リスト!$N$7:$AC$25,17,)</f>
        <v>#N/A</v>
      </c>
      <c r="U898" s="52" t="e">
        <f t="shared" si="843"/>
        <v>#N/A</v>
      </c>
    </row>
    <row r="899" spans="1:24">
      <c r="A899" s="1">
        <f t="shared" ref="A899:B899" si="860">A898</f>
        <v>18</v>
      </c>
      <c r="B899" s="1">
        <f t="shared" si="860"/>
        <v>0</v>
      </c>
      <c r="C899" s="288"/>
      <c r="D899" s="298"/>
      <c r="E899" s="298"/>
      <c r="F899" s="306" t="s">
        <v>98</v>
      </c>
      <c r="G899" s="306"/>
      <c r="H899" s="307"/>
      <c r="I899" s="307"/>
      <c r="J899" s="308"/>
      <c r="K899" s="309"/>
      <c r="L899" s="310">
        <f t="shared" si="845"/>
        <v>0</v>
      </c>
      <c r="M899" s="311"/>
      <c r="N899" s="153"/>
      <c r="O899" s="153"/>
      <c r="P899" s="153"/>
      <c r="Q899" s="153"/>
      <c r="R899" s="153"/>
      <c r="S899" s="312"/>
      <c r="T899" s="54" t="e">
        <f>HLOOKUP(F856,リスト!$N$7:$AC$25,18,)</f>
        <v>#N/A</v>
      </c>
      <c r="U899" s="52" t="e">
        <f t="shared" si="843"/>
        <v>#N/A</v>
      </c>
    </row>
    <row r="900" spans="1:24" ht="15" thickBot="1">
      <c r="A900" s="1">
        <f t="shared" ref="A900:B900" si="861">A899</f>
        <v>18</v>
      </c>
      <c r="B900" s="1">
        <f t="shared" si="861"/>
        <v>0</v>
      </c>
      <c r="C900" s="288"/>
      <c r="D900" s="313" t="s">
        <v>77</v>
      </c>
      <c r="E900" s="313"/>
      <c r="F900" s="313" t="s">
        <v>77</v>
      </c>
      <c r="G900" s="313"/>
      <c r="H900" s="314"/>
      <c r="I900" s="314"/>
      <c r="J900" s="315"/>
      <c r="K900" s="316"/>
      <c r="L900" s="317">
        <f t="shared" si="845"/>
        <v>0</v>
      </c>
      <c r="M900" s="318"/>
      <c r="N900" s="319"/>
      <c r="O900" s="319"/>
      <c r="P900" s="319"/>
      <c r="Q900" s="319"/>
      <c r="R900" s="319"/>
      <c r="S900" s="320"/>
      <c r="T900" s="54" t="e">
        <f>HLOOKUP(F856,リスト!$N$7:$AC$25,19,)</f>
        <v>#N/A</v>
      </c>
      <c r="U900" s="52" t="e">
        <f t="shared" si="843"/>
        <v>#N/A</v>
      </c>
    </row>
    <row r="901" spans="1:24" ht="15.6" thickTop="1" thickBot="1">
      <c r="A901" s="1">
        <f t="shared" ref="A901:B901" si="862">A900</f>
        <v>18</v>
      </c>
      <c r="B901" s="1">
        <f t="shared" si="862"/>
        <v>0</v>
      </c>
      <c r="C901" s="289"/>
      <c r="D901" s="278" t="s">
        <v>78</v>
      </c>
      <c r="E901" s="279"/>
      <c r="F901" s="279"/>
      <c r="G901" s="280"/>
      <c r="H901" s="281">
        <f>SUM(H883:I900)</f>
        <v>0</v>
      </c>
      <c r="I901" s="281"/>
      <c r="J901" s="282">
        <f t="shared" ref="J901" si="863">SUM(J883:K900)</f>
        <v>0</v>
      </c>
      <c r="K901" s="283"/>
      <c r="L901" s="283">
        <f t="shared" ref="L901" si="864">SUM(L883:M900)</f>
        <v>0</v>
      </c>
      <c r="M901" s="284"/>
      <c r="N901" s="285"/>
      <c r="O901" s="285"/>
      <c r="P901" s="285"/>
      <c r="Q901" s="285"/>
      <c r="R901" s="285"/>
      <c r="S901" s="286"/>
      <c r="T901" s="54"/>
    </row>
    <row r="902" spans="1:24">
      <c r="A902" s="1">
        <f>F905</f>
        <v>19</v>
      </c>
      <c r="B902" s="1">
        <f>IF(H926&gt;0,1,0)</f>
        <v>0</v>
      </c>
      <c r="C902" s="198" t="s">
        <v>47</v>
      </c>
      <c r="D902" s="198"/>
      <c r="E902" s="198"/>
      <c r="U902" s="11" t="s">
        <v>49</v>
      </c>
      <c r="V902" s="11" t="s">
        <v>199</v>
      </c>
    </row>
    <row r="903" spans="1:24">
      <c r="A903" s="1">
        <f>A902</f>
        <v>19</v>
      </c>
      <c r="B903" s="1">
        <f>B902</f>
        <v>0</v>
      </c>
      <c r="C903" s="192" t="str">
        <f>"チームやまぐちパワーアップ事業　"&amp;基本!$G$24</f>
        <v>チームやまぐちパワーアップ事業　事業計画書</v>
      </c>
      <c r="D903" s="192"/>
      <c r="E903" s="192"/>
      <c r="F903" s="192"/>
      <c r="G903" s="192"/>
      <c r="H903" s="192"/>
      <c r="I903" s="192"/>
      <c r="J903" s="192"/>
      <c r="K903" s="192"/>
      <c r="L903" s="192"/>
      <c r="M903" s="192"/>
      <c r="N903" s="192"/>
      <c r="O903" s="192"/>
      <c r="P903" s="192"/>
      <c r="Q903" s="192"/>
      <c r="R903" s="192"/>
      <c r="S903" s="192"/>
      <c r="U903" s="16" t="str">
        <f t="shared" ref="U903:V906" si="865">IF(U853="","",U853)</f>
        <v>有望競技種別強化事業</v>
      </c>
      <c r="V903" s="16" t="str">
        <f t="shared" si="865"/>
        <v>有望競技</v>
      </c>
    </row>
    <row r="904" spans="1:24" ht="15" thickBot="1">
      <c r="A904" s="1">
        <f t="shared" ref="A904:B904" si="866">A903</f>
        <v>19</v>
      </c>
      <c r="B904" s="1">
        <f t="shared" si="866"/>
        <v>0</v>
      </c>
      <c r="C904" s="337" t="s">
        <v>48</v>
      </c>
      <c r="D904" s="337"/>
      <c r="U904" s="32" t="str">
        <f t="shared" si="865"/>
        <v>ふるさと選手確保・活用事業</v>
      </c>
      <c r="V904" s="32" t="str">
        <f t="shared" si="865"/>
        <v>ふるさと</v>
      </c>
    </row>
    <row r="905" spans="1:24" ht="15" thickBot="1">
      <c r="A905" s="1">
        <f t="shared" ref="A905:B905" si="867">A904</f>
        <v>19</v>
      </c>
      <c r="B905" s="1">
        <f t="shared" si="867"/>
        <v>0</v>
      </c>
      <c r="C905" s="375" t="s">
        <v>50</v>
      </c>
      <c r="D905" s="376"/>
      <c r="E905" s="376"/>
      <c r="F905" s="377">
        <f>F855+1</f>
        <v>19</v>
      </c>
      <c r="G905" s="378"/>
      <c r="U905" s="32" t="str">
        <f t="shared" si="865"/>
        <v>中高成連携合同強化練習会事業</v>
      </c>
      <c r="V905" s="32" t="str">
        <f t="shared" si="865"/>
        <v>中高成連携</v>
      </c>
    </row>
    <row r="906" spans="1:24">
      <c r="A906" s="1">
        <f t="shared" ref="A906:B906" si="868">A905</f>
        <v>19</v>
      </c>
      <c r="B906" s="1">
        <f t="shared" si="868"/>
        <v>0</v>
      </c>
      <c r="C906" s="379" t="s">
        <v>49</v>
      </c>
      <c r="D906" s="290"/>
      <c r="E906" s="290"/>
      <c r="F906" s="380"/>
      <c r="G906" s="380"/>
      <c r="H906" s="380"/>
      <c r="I906" s="380"/>
      <c r="J906" s="380"/>
      <c r="K906" s="380"/>
      <c r="L906" s="380"/>
      <c r="M906" s="290" t="s">
        <v>53</v>
      </c>
      <c r="N906" s="290"/>
      <c r="O906" s="290"/>
      <c r="P906" s="380"/>
      <c r="Q906" s="380"/>
      <c r="R906" s="380"/>
      <c r="S906" s="381"/>
      <c r="T906" s="81" t="str">
        <f>IF(F906="","",VLOOKUP(F906,U903:V906,2,))</f>
        <v/>
      </c>
      <c r="U906" s="18" t="str">
        <f t="shared" si="865"/>
        <v>チームやまぐちチャレンジ強化事業</v>
      </c>
      <c r="V906" s="18" t="str">
        <f t="shared" si="865"/>
        <v>チャレンジ</v>
      </c>
    </row>
    <row r="907" spans="1:24">
      <c r="A907" s="1">
        <f t="shared" ref="A907:B907" si="869">A906</f>
        <v>19</v>
      </c>
      <c r="B907" s="1">
        <f t="shared" si="869"/>
        <v>0</v>
      </c>
      <c r="C907" s="389" t="s">
        <v>179</v>
      </c>
      <c r="D907" s="390"/>
      <c r="E907" s="356"/>
      <c r="F907" s="386"/>
      <c r="G907" s="387"/>
      <c r="H907" s="387"/>
      <c r="I907" s="387"/>
      <c r="J907" s="387"/>
      <c r="K907" s="387"/>
      <c r="L907" s="387"/>
      <c r="M907" s="387"/>
      <c r="N907" s="387"/>
      <c r="O907" s="387"/>
      <c r="P907" s="387"/>
      <c r="Q907" s="387"/>
      <c r="R907" s="387"/>
      <c r="S907" s="388"/>
      <c r="U907" s="55"/>
    </row>
    <row r="908" spans="1:24">
      <c r="A908" s="1">
        <f t="shared" ref="A908:B908" si="870">A907</f>
        <v>19</v>
      </c>
      <c r="B908" s="1">
        <f t="shared" si="870"/>
        <v>0</v>
      </c>
      <c r="C908" s="348" t="s">
        <v>51</v>
      </c>
      <c r="D908" s="291"/>
      <c r="E908" s="291"/>
      <c r="F908" s="382"/>
      <c r="G908" s="383"/>
      <c r="H908" s="383"/>
      <c r="I908" s="20" t="str">
        <f>IF(F908="","～",IF(J908="","","～"))</f>
        <v>～</v>
      </c>
      <c r="J908" s="383"/>
      <c r="K908" s="383"/>
      <c r="L908" s="383"/>
      <c r="M908" s="21" t="s">
        <v>52</v>
      </c>
      <c r="N908" s="384" t="str">
        <f>IF(T908=1,IF(F908="","",IF(J908="","",IF(F908=J908,"日帰り",(J908-F908)&amp;"泊"&amp;(J908-F908+1)&amp;"日"))),"")</f>
        <v/>
      </c>
      <c r="O908" s="384"/>
      <c r="P908" s="384"/>
      <c r="Q908" s="13" t="s">
        <v>68</v>
      </c>
      <c r="R908" s="258"/>
      <c r="S908" s="385"/>
      <c r="T908" s="53">
        <v>1</v>
      </c>
    </row>
    <row r="909" spans="1:24">
      <c r="A909" s="1">
        <f t="shared" ref="A909:B909" si="871">A908</f>
        <v>19</v>
      </c>
      <c r="B909" s="1">
        <f t="shared" si="871"/>
        <v>0</v>
      </c>
      <c r="C909" s="348" t="s">
        <v>54</v>
      </c>
      <c r="D909" s="346" t="s">
        <v>55</v>
      </c>
      <c r="E909" s="346"/>
      <c r="F909" s="349"/>
      <c r="G909" s="349"/>
      <c r="H909" s="349"/>
      <c r="I909" s="349"/>
      <c r="J909" s="349"/>
      <c r="K909" s="349"/>
      <c r="L909" s="349"/>
      <c r="M909" s="349"/>
      <c r="N909" s="349"/>
      <c r="O909" s="349"/>
      <c r="P909" s="349"/>
      <c r="Q909" s="349"/>
      <c r="R909" s="349"/>
      <c r="S909" s="350"/>
      <c r="U909" s="156" t="s">
        <v>53</v>
      </c>
      <c r="V909" s="156"/>
      <c r="W909" s="156"/>
      <c r="X909" s="156"/>
    </row>
    <row r="910" spans="1:24">
      <c r="A910" s="1">
        <f t="shared" ref="A910:B910" si="872">A909</f>
        <v>19</v>
      </c>
      <c r="B910" s="1">
        <f t="shared" si="872"/>
        <v>0</v>
      </c>
      <c r="C910" s="348"/>
      <c r="D910" s="351" t="s">
        <v>7</v>
      </c>
      <c r="E910" s="351"/>
      <c r="F910" s="352"/>
      <c r="G910" s="352"/>
      <c r="H910" s="352"/>
      <c r="I910" s="352"/>
      <c r="J910" s="352"/>
      <c r="K910" s="352"/>
      <c r="L910" s="352"/>
      <c r="M910" s="352"/>
      <c r="N910" s="352"/>
      <c r="O910" s="352"/>
      <c r="P910" s="352"/>
      <c r="Q910" s="352"/>
      <c r="R910" s="352"/>
      <c r="S910" s="353"/>
      <c r="U910" s="78" t="str">
        <f>U903</f>
        <v>有望競技種別強化事業</v>
      </c>
      <c r="V910" s="78" t="str">
        <f>U904</f>
        <v>ふるさと選手確保・活用事業</v>
      </c>
      <c r="W910" s="78" t="str">
        <f>U905</f>
        <v>中高成連携合同強化練習会事業</v>
      </c>
      <c r="X910" s="78" t="str">
        <f>U906</f>
        <v>チームやまぐちチャレンジ強化事業</v>
      </c>
    </row>
    <row r="911" spans="1:24">
      <c r="A911" s="1">
        <f t="shared" ref="A911:B911" si="873">A910</f>
        <v>19</v>
      </c>
      <c r="B911" s="1">
        <f t="shared" si="873"/>
        <v>0</v>
      </c>
      <c r="C911" s="348" t="s">
        <v>56</v>
      </c>
      <c r="D911" s="346" t="s">
        <v>55</v>
      </c>
      <c r="E911" s="346"/>
      <c r="F911" s="349"/>
      <c r="G911" s="349"/>
      <c r="H911" s="349"/>
      <c r="I911" s="349"/>
      <c r="J911" s="349"/>
      <c r="K911" s="349"/>
      <c r="L911" s="349"/>
      <c r="M911" s="349"/>
      <c r="N911" s="349"/>
      <c r="O911" s="349"/>
      <c r="P911" s="349"/>
      <c r="Q911" s="349"/>
      <c r="R911" s="349"/>
      <c r="S911" s="350"/>
      <c r="U911" s="6" t="str">
        <f t="shared" ref="U911:X914" si="874">IF(U861="","",U861)</f>
        <v>①強化活動</v>
      </c>
      <c r="V911" s="6" t="str">
        <f t="shared" si="874"/>
        <v>①交渉</v>
      </c>
      <c r="W911" s="6" t="str">
        <f t="shared" si="874"/>
        <v>①合同練習会</v>
      </c>
      <c r="X911" s="6" t="str">
        <f t="shared" si="874"/>
        <v>①トップ招へい</v>
      </c>
    </row>
    <row r="912" spans="1:24">
      <c r="A912" s="1">
        <f t="shared" ref="A912:B912" si="875">A911</f>
        <v>19</v>
      </c>
      <c r="B912" s="1">
        <f t="shared" si="875"/>
        <v>0</v>
      </c>
      <c r="C912" s="348"/>
      <c r="D912" s="351" t="s">
        <v>7</v>
      </c>
      <c r="E912" s="351"/>
      <c r="F912" s="352"/>
      <c r="G912" s="352"/>
      <c r="H912" s="352"/>
      <c r="I912" s="352"/>
      <c r="J912" s="352"/>
      <c r="K912" s="352"/>
      <c r="L912" s="352"/>
      <c r="M912" s="352"/>
      <c r="N912" s="352"/>
      <c r="O912" s="352"/>
      <c r="P912" s="352"/>
      <c r="Q912" s="352"/>
      <c r="R912" s="352"/>
      <c r="S912" s="353"/>
      <c r="U912" s="8" t="str">
        <f t="shared" si="874"/>
        <v/>
      </c>
      <c r="V912" s="8" t="str">
        <f t="shared" si="874"/>
        <v>②強化活動参加</v>
      </c>
      <c r="W912" s="8" t="str">
        <f t="shared" si="874"/>
        <v>②情報交換会等</v>
      </c>
      <c r="X912" s="8" t="str">
        <f t="shared" si="874"/>
        <v/>
      </c>
    </row>
    <row r="913" spans="1:24">
      <c r="A913" s="1">
        <f t="shared" ref="A913:B913" si="876">A912</f>
        <v>19</v>
      </c>
      <c r="B913" s="1">
        <f t="shared" si="876"/>
        <v>0</v>
      </c>
      <c r="C913" s="354" t="s">
        <v>57</v>
      </c>
      <c r="D913" s="291" t="s">
        <v>58</v>
      </c>
      <c r="E913" s="291"/>
      <c r="F913" s="291" t="s">
        <v>61</v>
      </c>
      <c r="G913" s="355"/>
      <c r="H913" s="339" t="s">
        <v>62</v>
      </c>
      <c r="I913" s="296"/>
      <c r="J913" s="356" t="s">
        <v>63</v>
      </c>
      <c r="K913" s="355"/>
      <c r="L913" s="339" t="s">
        <v>64</v>
      </c>
      <c r="M913" s="296"/>
      <c r="N913" s="356" t="s">
        <v>65</v>
      </c>
      <c r="O913" s="355"/>
      <c r="P913" s="339" t="s">
        <v>66</v>
      </c>
      <c r="Q913" s="291"/>
      <c r="R913" s="356" t="s">
        <v>36</v>
      </c>
      <c r="S913" s="295"/>
      <c r="U913" s="8" t="str">
        <f t="shared" si="874"/>
        <v/>
      </c>
      <c r="V913" s="8" t="str">
        <f t="shared" si="874"/>
        <v/>
      </c>
      <c r="W913" s="8" t="str">
        <f t="shared" si="874"/>
        <v/>
      </c>
      <c r="X913" s="8" t="str">
        <f t="shared" si="874"/>
        <v/>
      </c>
    </row>
    <row r="914" spans="1:24">
      <c r="A914" s="1">
        <f t="shared" ref="A914:B914" si="877">A913</f>
        <v>19</v>
      </c>
      <c r="B914" s="1">
        <f t="shared" si="877"/>
        <v>0</v>
      </c>
      <c r="C914" s="348"/>
      <c r="D914" s="346" t="s">
        <v>59</v>
      </c>
      <c r="E914" s="346"/>
      <c r="F914" s="22">
        <f>VLOOKUP("成男ﾊﾟﾜｰｱｯﾌﾟ",指導者!$J$133:$AN$156,$F905+1,)</f>
        <v>0</v>
      </c>
      <c r="G914" s="23" t="s">
        <v>67</v>
      </c>
      <c r="H914" s="24">
        <f>VLOOKUP("成女ﾊﾟﾜｰｱｯﾌﾟ",指導者!$J$133:$AN$156,$F905+1,)</f>
        <v>0</v>
      </c>
      <c r="I914" s="25" t="s">
        <v>67</v>
      </c>
      <c r="J914" s="24">
        <f>VLOOKUP("少男ﾊﾟﾜｰｱｯﾌﾟ",指導者!$J$133:$AN$156,$F905+1,)</f>
        <v>0</v>
      </c>
      <c r="K914" s="23" t="s">
        <v>67</v>
      </c>
      <c r="L914" s="24">
        <f>VLOOKUP("少女ﾊﾟﾜｰｱｯﾌﾟ",指導者!$J$133:$AN$156,$F905+1,)</f>
        <v>0</v>
      </c>
      <c r="M914" s="25" t="s">
        <v>67</v>
      </c>
      <c r="N914" s="24">
        <f>VLOOKUP("Jr男ﾊﾟﾜｰｱｯﾌﾟ",指導者!$J$133:$AN$156,$F905+1,)</f>
        <v>0</v>
      </c>
      <c r="O914" s="23" t="s">
        <v>67</v>
      </c>
      <c r="P914" s="24">
        <f>VLOOKUP("Jr女ﾊﾟﾜｰｱｯﾌﾟ",指導者!$J$133:$AN$156,$F905+1,)</f>
        <v>0</v>
      </c>
      <c r="Q914" s="26" t="s">
        <v>67</v>
      </c>
      <c r="R914" s="23">
        <f>SUM(F914:Q914)</f>
        <v>0</v>
      </c>
      <c r="S914" s="33" t="s">
        <v>67</v>
      </c>
      <c r="U914" s="10" t="str">
        <f t="shared" si="874"/>
        <v/>
      </c>
      <c r="V914" s="10" t="str">
        <f t="shared" si="874"/>
        <v/>
      </c>
      <c r="W914" s="10" t="str">
        <f t="shared" si="874"/>
        <v/>
      </c>
      <c r="X914" s="10" t="str">
        <f t="shared" si="874"/>
        <v/>
      </c>
    </row>
    <row r="915" spans="1:24">
      <c r="A915" s="1">
        <f t="shared" ref="A915:B915" si="878">A914</f>
        <v>19</v>
      </c>
      <c r="B915" s="1">
        <f t="shared" si="878"/>
        <v>0</v>
      </c>
      <c r="C915" s="348"/>
      <c r="D915" s="351" t="s">
        <v>60</v>
      </c>
      <c r="E915" s="351"/>
      <c r="F915" s="27">
        <f>VLOOKUP("成男ﾊﾟﾜｰｱｯﾌﾟ",選手!$J$333:$AN$350,$F905+1,)</f>
        <v>0</v>
      </c>
      <c r="G915" s="28" t="s">
        <v>67</v>
      </c>
      <c r="H915" s="29">
        <f>VLOOKUP("成女ﾊﾟﾜｰｱｯﾌﾟ",選手!$J$333:$AN$350,$F905+1,)</f>
        <v>0</v>
      </c>
      <c r="I915" s="30" t="s">
        <v>67</v>
      </c>
      <c r="J915" s="29">
        <f>VLOOKUP("少男ﾊﾟﾜｰｱｯﾌﾟ",選手!$J$333:$AN$350,$F905+1,)</f>
        <v>0</v>
      </c>
      <c r="K915" s="28" t="s">
        <v>67</v>
      </c>
      <c r="L915" s="29">
        <f>VLOOKUP("少女ﾊﾟﾜｰｱｯﾌﾟ",選手!$J$333:$AN$350,$F905+1,)</f>
        <v>0</v>
      </c>
      <c r="M915" s="30" t="s">
        <v>67</v>
      </c>
      <c r="N915" s="29">
        <f>VLOOKUP("Jr男ﾊﾟﾜｰｱｯﾌﾟ",選手!$J$333:$AN$350,$F905+1,)</f>
        <v>0</v>
      </c>
      <c r="O915" s="28" t="s">
        <v>67</v>
      </c>
      <c r="P915" s="29">
        <f>VLOOKUP("Jr女ﾊﾟﾜｰｱｯﾌﾟ",選手!$J$333:$AN$350,$F905+1,)</f>
        <v>0</v>
      </c>
      <c r="Q915" s="31" t="s">
        <v>67</v>
      </c>
      <c r="R915" s="28">
        <f>SUM(F915:Q915)</f>
        <v>0</v>
      </c>
      <c r="S915" s="34" t="s">
        <v>67</v>
      </c>
    </row>
    <row r="916" spans="1:24">
      <c r="A916" s="1">
        <f t="shared" ref="A916:B916" si="879">A915</f>
        <v>19</v>
      </c>
      <c r="B916" s="1">
        <f t="shared" si="879"/>
        <v>0</v>
      </c>
      <c r="C916" s="366" t="s">
        <v>69</v>
      </c>
      <c r="D916" s="367"/>
      <c r="E916" s="368"/>
      <c r="F916" s="357"/>
      <c r="G916" s="358"/>
      <c r="H916" s="358"/>
      <c r="I916" s="358"/>
      <c r="J916" s="358"/>
      <c r="K916" s="358"/>
      <c r="L916" s="358"/>
      <c r="M916" s="358"/>
      <c r="N916" s="358"/>
      <c r="O916" s="358"/>
      <c r="P916" s="358"/>
      <c r="Q916" s="358"/>
      <c r="R916" s="358"/>
      <c r="S916" s="359"/>
    </row>
    <row r="917" spans="1:24">
      <c r="A917" s="1">
        <f t="shared" ref="A917:B917" si="880">A916</f>
        <v>19</v>
      </c>
      <c r="B917" s="1">
        <f t="shared" si="880"/>
        <v>0</v>
      </c>
      <c r="C917" s="369"/>
      <c r="D917" s="370"/>
      <c r="E917" s="371"/>
      <c r="F917" s="360"/>
      <c r="G917" s="361"/>
      <c r="H917" s="361"/>
      <c r="I917" s="361"/>
      <c r="J917" s="361"/>
      <c r="K917" s="361"/>
      <c r="L917" s="361"/>
      <c r="M917" s="361"/>
      <c r="N917" s="361"/>
      <c r="O917" s="361"/>
      <c r="P917" s="361"/>
      <c r="Q917" s="361"/>
      <c r="R917" s="361"/>
      <c r="S917" s="362"/>
    </row>
    <row r="918" spans="1:24">
      <c r="A918" s="1">
        <f t="shared" ref="A918:B918" si="881">A917</f>
        <v>19</v>
      </c>
      <c r="B918" s="1">
        <f t="shared" si="881"/>
        <v>0</v>
      </c>
      <c r="C918" s="369"/>
      <c r="D918" s="370"/>
      <c r="E918" s="371"/>
      <c r="F918" s="360"/>
      <c r="G918" s="361"/>
      <c r="H918" s="361"/>
      <c r="I918" s="361"/>
      <c r="J918" s="361"/>
      <c r="K918" s="361"/>
      <c r="L918" s="361"/>
      <c r="M918" s="361"/>
      <c r="N918" s="361"/>
      <c r="O918" s="361"/>
      <c r="P918" s="361"/>
      <c r="Q918" s="361"/>
      <c r="R918" s="361"/>
      <c r="S918" s="362"/>
    </row>
    <row r="919" spans="1:24">
      <c r="A919" s="1">
        <f t="shared" ref="A919:B919" si="882">A918</f>
        <v>19</v>
      </c>
      <c r="B919" s="1">
        <f t="shared" si="882"/>
        <v>0</v>
      </c>
      <c r="C919" s="369"/>
      <c r="D919" s="370"/>
      <c r="E919" s="371"/>
      <c r="F919" s="360"/>
      <c r="G919" s="361"/>
      <c r="H919" s="361"/>
      <c r="I919" s="361"/>
      <c r="J919" s="361"/>
      <c r="K919" s="361"/>
      <c r="L919" s="361"/>
      <c r="M919" s="361"/>
      <c r="N919" s="361"/>
      <c r="O919" s="361"/>
      <c r="P919" s="361"/>
      <c r="Q919" s="361"/>
      <c r="R919" s="361"/>
      <c r="S919" s="362"/>
    </row>
    <row r="920" spans="1:24">
      <c r="A920" s="1">
        <f t="shared" ref="A920:B920" si="883">A919</f>
        <v>19</v>
      </c>
      <c r="B920" s="1">
        <f t="shared" si="883"/>
        <v>0</v>
      </c>
      <c r="C920" s="369"/>
      <c r="D920" s="370"/>
      <c r="E920" s="371"/>
      <c r="F920" s="360"/>
      <c r="G920" s="361"/>
      <c r="H920" s="361"/>
      <c r="I920" s="361"/>
      <c r="J920" s="361"/>
      <c r="K920" s="361"/>
      <c r="L920" s="361"/>
      <c r="M920" s="361"/>
      <c r="N920" s="361"/>
      <c r="O920" s="361"/>
      <c r="P920" s="361"/>
      <c r="Q920" s="361"/>
      <c r="R920" s="361"/>
      <c r="S920" s="362"/>
    </row>
    <row r="921" spans="1:24">
      <c r="A921" s="1">
        <f t="shared" ref="A921:B921" si="884">A920</f>
        <v>19</v>
      </c>
      <c r="B921" s="1">
        <f t="shared" si="884"/>
        <v>0</v>
      </c>
      <c r="C921" s="369"/>
      <c r="D921" s="370"/>
      <c r="E921" s="371"/>
      <c r="F921" s="360"/>
      <c r="G921" s="361"/>
      <c r="H921" s="361"/>
      <c r="I921" s="361"/>
      <c r="J921" s="361"/>
      <c r="K921" s="361"/>
      <c r="L921" s="361"/>
      <c r="M921" s="361"/>
      <c r="N921" s="361"/>
      <c r="O921" s="361"/>
      <c r="P921" s="361"/>
      <c r="Q921" s="361"/>
      <c r="R921" s="361"/>
      <c r="S921" s="362"/>
    </row>
    <row r="922" spans="1:24" ht="15" thickBot="1">
      <c r="A922" s="1">
        <f t="shared" ref="A922:B922" si="885">A921</f>
        <v>19</v>
      </c>
      <c r="B922" s="1">
        <f t="shared" si="885"/>
        <v>0</v>
      </c>
      <c r="C922" s="372"/>
      <c r="D922" s="373"/>
      <c r="E922" s="374"/>
      <c r="F922" s="363"/>
      <c r="G922" s="364"/>
      <c r="H922" s="364"/>
      <c r="I922" s="364"/>
      <c r="J922" s="364"/>
      <c r="K922" s="364"/>
      <c r="L922" s="364"/>
      <c r="M922" s="364"/>
      <c r="N922" s="364"/>
      <c r="O922" s="364"/>
      <c r="P922" s="364"/>
      <c r="Q922" s="364"/>
      <c r="R922" s="364"/>
      <c r="S922" s="365"/>
    </row>
    <row r="923" spans="1:24">
      <c r="A923" s="1">
        <f t="shared" ref="A923:B923" si="886">A922</f>
        <v>19</v>
      </c>
      <c r="B923" s="1">
        <f t="shared" si="886"/>
        <v>0</v>
      </c>
    </row>
    <row r="924" spans="1:24" ht="15" thickBot="1">
      <c r="A924" s="1">
        <f t="shared" ref="A924:B924" si="887">A923</f>
        <v>19</v>
      </c>
      <c r="B924" s="1">
        <f t="shared" si="887"/>
        <v>0</v>
      </c>
      <c r="C924" s="337" t="s">
        <v>70</v>
      </c>
      <c r="D924" s="337"/>
      <c r="Q924" s="338" t="s">
        <v>71</v>
      </c>
      <c r="R924" s="338"/>
      <c r="S924" s="338"/>
    </row>
    <row r="925" spans="1:24">
      <c r="A925" s="1">
        <f t="shared" ref="A925:B925" si="888">A924</f>
        <v>19</v>
      </c>
      <c r="B925" s="1">
        <f t="shared" si="888"/>
        <v>0</v>
      </c>
      <c r="C925" s="287" t="s">
        <v>72</v>
      </c>
      <c r="D925" s="290" t="s">
        <v>73</v>
      </c>
      <c r="E925" s="290"/>
      <c r="F925" s="290"/>
      <c r="G925" s="290"/>
      <c r="H925" s="290" t="s">
        <v>79</v>
      </c>
      <c r="I925" s="290"/>
      <c r="J925" s="290" t="s">
        <v>13</v>
      </c>
      <c r="K925" s="290"/>
      <c r="L925" s="290"/>
      <c r="M925" s="290"/>
      <c r="N925" s="290"/>
      <c r="O925" s="290"/>
      <c r="P925" s="290"/>
      <c r="Q925" s="290"/>
      <c r="R925" s="290"/>
      <c r="S925" s="294"/>
    </row>
    <row r="926" spans="1:24">
      <c r="A926" s="1">
        <f t="shared" ref="A926:B926" si="889">A925</f>
        <v>19</v>
      </c>
      <c r="B926" s="1">
        <f t="shared" si="889"/>
        <v>0</v>
      </c>
      <c r="C926" s="288"/>
      <c r="D926" s="346" t="s">
        <v>74</v>
      </c>
      <c r="E926" s="346"/>
      <c r="F926" s="346"/>
      <c r="G926" s="346"/>
      <c r="H926" s="347">
        <f>J951</f>
        <v>0</v>
      </c>
      <c r="I926" s="347"/>
      <c r="J926" s="152"/>
      <c r="K926" s="152"/>
      <c r="L926" s="152"/>
      <c r="M926" s="152"/>
      <c r="N926" s="152"/>
      <c r="O926" s="152"/>
      <c r="P926" s="152"/>
      <c r="Q926" s="152"/>
      <c r="R926" s="152"/>
      <c r="S926" s="305"/>
    </row>
    <row r="927" spans="1:24">
      <c r="A927" s="1">
        <f t="shared" ref="A927:B927" si="890">A926</f>
        <v>19</v>
      </c>
      <c r="B927" s="1">
        <f t="shared" si="890"/>
        <v>0</v>
      </c>
      <c r="C927" s="288"/>
      <c r="D927" s="340" t="s">
        <v>75</v>
      </c>
      <c r="E927" s="340"/>
      <c r="F927" s="340"/>
      <c r="G927" s="340"/>
      <c r="H927" s="330"/>
      <c r="I927" s="330"/>
      <c r="J927" s="335"/>
      <c r="K927" s="335"/>
      <c r="L927" s="335"/>
      <c r="M927" s="335"/>
      <c r="N927" s="335"/>
      <c r="O927" s="335"/>
      <c r="P927" s="335"/>
      <c r="Q927" s="335"/>
      <c r="R927" s="335"/>
      <c r="S927" s="336"/>
    </row>
    <row r="928" spans="1:24">
      <c r="A928" s="1">
        <f t="shared" ref="A928:B928" si="891">A927</f>
        <v>19</v>
      </c>
      <c r="B928" s="1">
        <f t="shared" si="891"/>
        <v>0</v>
      </c>
      <c r="C928" s="288"/>
      <c r="D928" s="340" t="s">
        <v>76</v>
      </c>
      <c r="E928" s="340"/>
      <c r="F928" s="340"/>
      <c r="G928" s="340"/>
      <c r="H928" s="330"/>
      <c r="I928" s="330"/>
      <c r="J928" s="335"/>
      <c r="K928" s="335"/>
      <c r="L928" s="335"/>
      <c r="M928" s="335"/>
      <c r="N928" s="335"/>
      <c r="O928" s="335"/>
      <c r="P928" s="335"/>
      <c r="Q928" s="335"/>
      <c r="R928" s="335"/>
      <c r="S928" s="336"/>
    </row>
    <row r="929" spans="1:21" ht="15" thickBot="1">
      <c r="A929" s="1">
        <f t="shared" ref="A929:B929" si="892">A928</f>
        <v>19</v>
      </c>
      <c r="B929" s="1">
        <f t="shared" si="892"/>
        <v>0</v>
      </c>
      <c r="C929" s="288"/>
      <c r="D929" s="341" t="s">
        <v>77</v>
      </c>
      <c r="E929" s="341"/>
      <c r="F929" s="341"/>
      <c r="G929" s="341"/>
      <c r="H929" s="342">
        <f>H951-SUM(H926:I928)</f>
        <v>0</v>
      </c>
      <c r="I929" s="342"/>
      <c r="J929" s="343"/>
      <c r="K929" s="343"/>
      <c r="L929" s="343"/>
      <c r="M929" s="343"/>
      <c r="N929" s="343"/>
      <c r="O929" s="343"/>
      <c r="P929" s="343"/>
      <c r="Q929" s="343"/>
      <c r="R929" s="343"/>
      <c r="S929" s="344"/>
    </row>
    <row r="930" spans="1:21" ht="15.6" thickTop="1" thickBot="1">
      <c r="A930" s="1">
        <f t="shared" ref="A930:B930" si="893">A929</f>
        <v>19</v>
      </c>
      <c r="B930" s="1">
        <f t="shared" si="893"/>
        <v>0</v>
      </c>
      <c r="C930" s="289"/>
      <c r="D930" s="345" t="s">
        <v>78</v>
      </c>
      <c r="E930" s="345"/>
      <c r="F930" s="345"/>
      <c r="G930" s="345"/>
      <c r="H930" s="281">
        <f>SUM(H926:I929)</f>
        <v>0</v>
      </c>
      <c r="I930" s="281"/>
      <c r="J930" s="285"/>
      <c r="K930" s="285"/>
      <c r="L930" s="285"/>
      <c r="M930" s="285"/>
      <c r="N930" s="285"/>
      <c r="O930" s="285"/>
      <c r="P930" s="285"/>
      <c r="Q930" s="285"/>
      <c r="R930" s="285"/>
      <c r="S930" s="286"/>
    </row>
    <row r="931" spans="1:21">
      <c r="A931" s="1">
        <f t="shared" ref="A931:B931" si="894">A930</f>
        <v>19</v>
      </c>
      <c r="B931" s="1">
        <f t="shared" si="894"/>
        <v>0</v>
      </c>
      <c r="C931" s="287" t="s">
        <v>218</v>
      </c>
      <c r="D931" s="290" t="s">
        <v>73</v>
      </c>
      <c r="E931" s="290"/>
      <c r="F931" s="290" t="s">
        <v>83</v>
      </c>
      <c r="G931" s="290"/>
      <c r="H931" s="290" t="s">
        <v>79</v>
      </c>
      <c r="I931" s="292"/>
      <c r="J931" s="293"/>
      <c r="K931" s="290"/>
      <c r="L931" s="290"/>
      <c r="M931" s="290"/>
      <c r="N931" s="290" t="s">
        <v>82</v>
      </c>
      <c r="O931" s="290"/>
      <c r="P931" s="290"/>
      <c r="Q931" s="290"/>
      <c r="R931" s="290"/>
      <c r="S931" s="294"/>
    </row>
    <row r="932" spans="1:21">
      <c r="A932" s="1">
        <f t="shared" ref="A932:B932" si="895">A931</f>
        <v>19</v>
      </c>
      <c r="B932" s="1">
        <f t="shared" si="895"/>
        <v>0</v>
      </c>
      <c r="C932" s="288"/>
      <c r="D932" s="291"/>
      <c r="E932" s="291"/>
      <c r="F932" s="291"/>
      <c r="G932" s="291"/>
      <c r="H932" s="291"/>
      <c r="I932" s="291"/>
      <c r="J932" s="296" t="s">
        <v>80</v>
      </c>
      <c r="K932" s="297"/>
      <c r="L932" s="297" t="s">
        <v>81</v>
      </c>
      <c r="M932" s="339"/>
      <c r="N932" s="291"/>
      <c r="O932" s="291"/>
      <c r="P932" s="291"/>
      <c r="Q932" s="291"/>
      <c r="R932" s="291"/>
      <c r="S932" s="295"/>
    </row>
    <row r="933" spans="1:21">
      <c r="A933" s="1">
        <f t="shared" ref="A933:B933" si="896">A932</f>
        <v>19</v>
      </c>
      <c r="B933" s="1">
        <f t="shared" si="896"/>
        <v>0</v>
      </c>
      <c r="C933" s="288"/>
      <c r="D933" s="298" t="s">
        <v>88</v>
      </c>
      <c r="E933" s="298"/>
      <c r="F933" s="298" t="s">
        <v>88</v>
      </c>
      <c r="G933" s="298"/>
      <c r="H933" s="323"/>
      <c r="I933" s="323"/>
      <c r="J933" s="324"/>
      <c r="K933" s="325"/>
      <c r="L933" s="326">
        <f>H933-J933</f>
        <v>0</v>
      </c>
      <c r="M933" s="327"/>
      <c r="N933" s="167"/>
      <c r="O933" s="167"/>
      <c r="P933" s="167"/>
      <c r="Q933" s="167"/>
      <c r="R933" s="167"/>
      <c r="S933" s="328"/>
      <c r="T933" s="54" t="e">
        <f>HLOOKUP(F906,リスト!$N$7:$AC$25,2,)</f>
        <v>#N/A</v>
      </c>
      <c r="U933" s="52" t="e">
        <f t="shared" ref="U933:U950" si="897">IF(T933="対象外",IF(J933&gt;0,"補助対象外経費です!!",""),"")</f>
        <v>#N/A</v>
      </c>
    </row>
    <row r="934" spans="1:21">
      <c r="A934" s="1">
        <f t="shared" ref="A934:B934" si="898">A933</f>
        <v>19</v>
      </c>
      <c r="B934" s="1">
        <f t="shared" si="898"/>
        <v>0</v>
      </c>
      <c r="C934" s="288"/>
      <c r="D934" s="298" t="s">
        <v>99</v>
      </c>
      <c r="E934" s="298"/>
      <c r="F934" s="299" t="s">
        <v>84</v>
      </c>
      <c r="G934" s="299"/>
      <c r="H934" s="300"/>
      <c r="I934" s="300"/>
      <c r="J934" s="301"/>
      <c r="K934" s="302"/>
      <c r="L934" s="303">
        <f t="shared" ref="L934:L950" si="899">H934-J934</f>
        <v>0</v>
      </c>
      <c r="M934" s="304"/>
      <c r="N934" s="152"/>
      <c r="O934" s="152"/>
      <c r="P934" s="152"/>
      <c r="Q934" s="152"/>
      <c r="R934" s="152"/>
      <c r="S934" s="305"/>
      <c r="T934" s="54" t="e">
        <f>HLOOKUP(F906,リスト!$N$7:$AC$25,3,)</f>
        <v>#N/A</v>
      </c>
      <c r="U934" s="52" t="e">
        <f t="shared" si="897"/>
        <v>#N/A</v>
      </c>
    </row>
    <row r="935" spans="1:21">
      <c r="A935" s="1">
        <f t="shared" ref="A935:B935" si="900">A934</f>
        <v>19</v>
      </c>
      <c r="B935" s="1">
        <f t="shared" si="900"/>
        <v>0</v>
      </c>
      <c r="C935" s="288"/>
      <c r="D935" s="298"/>
      <c r="E935" s="298"/>
      <c r="F935" s="329" t="s">
        <v>85</v>
      </c>
      <c r="G935" s="329"/>
      <c r="H935" s="330"/>
      <c r="I935" s="330"/>
      <c r="J935" s="331"/>
      <c r="K935" s="332"/>
      <c r="L935" s="333">
        <f t="shared" si="899"/>
        <v>0</v>
      </c>
      <c r="M935" s="334"/>
      <c r="N935" s="335"/>
      <c r="O935" s="335"/>
      <c r="P935" s="335"/>
      <c r="Q935" s="335"/>
      <c r="R935" s="335"/>
      <c r="S935" s="336"/>
      <c r="T935" s="54" t="e">
        <f>HLOOKUP(F906,リスト!$N$7:$AC$25,4,)</f>
        <v>#N/A</v>
      </c>
      <c r="U935" s="52" t="e">
        <f t="shared" si="897"/>
        <v>#N/A</v>
      </c>
    </row>
    <row r="936" spans="1:21">
      <c r="A936" s="1">
        <f t="shared" ref="A936:B936" si="901">A935</f>
        <v>19</v>
      </c>
      <c r="B936" s="1">
        <f t="shared" si="901"/>
        <v>0</v>
      </c>
      <c r="C936" s="288"/>
      <c r="D936" s="298"/>
      <c r="E936" s="298"/>
      <c r="F936" s="306" t="s">
        <v>86</v>
      </c>
      <c r="G936" s="306"/>
      <c r="H936" s="307"/>
      <c r="I936" s="307"/>
      <c r="J936" s="308"/>
      <c r="K936" s="309"/>
      <c r="L936" s="310">
        <f t="shared" si="899"/>
        <v>0</v>
      </c>
      <c r="M936" s="311"/>
      <c r="N936" s="153"/>
      <c r="O936" s="153"/>
      <c r="P936" s="153"/>
      <c r="Q936" s="153"/>
      <c r="R936" s="153"/>
      <c r="S936" s="312"/>
      <c r="T936" s="54" t="e">
        <f>HLOOKUP(F906,リスト!$N$7:$AC$25,5,)</f>
        <v>#N/A</v>
      </c>
      <c r="U936" s="52" t="e">
        <f t="shared" si="897"/>
        <v>#N/A</v>
      </c>
    </row>
    <row r="937" spans="1:21">
      <c r="A937" s="1">
        <f t="shared" ref="A937:B937" si="902">A936</f>
        <v>19</v>
      </c>
      <c r="B937" s="1">
        <f t="shared" si="902"/>
        <v>0</v>
      </c>
      <c r="C937" s="288"/>
      <c r="D937" s="298" t="s">
        <v>100</v>
      </c>
      <c r="E937" s="298"/>
      <c r="F937" s="299" t="s">
        <v>87</v>
      </c>
      <c r="G937" s="299"/>
      <c r="H937" s="300"/>
      <c r="I937" s="300"/>
      <c r="J937" s="301"/>
      <c r="K937" s="302"/>
      <c r="L937" s="303">
        <f t="shared" si="899"/>
        <v>0</v>
      </c>
      <c r="M937" s="304"/>
      <c r="N937" s="152"/>
      <c r="O937" s="152"/>
      <c r="P937" s="152"/>
      <c r="Q937" s="152"/>
      <c r="R937" s="152"/>
      <c r="S937" s="305"/>
      <c r="T937" s="54" t="e">
        <f>HLOOKUP(F906,リスト!$N$7:$AC$25,6,)</f>
        <v>#N/A</v>
      </c>
      <c r="U937" s="52" t="e">
        <f t="shared" si="897"/>
        <v>#N/A</v>
      </c>
    </row>
    <row r="938" spans="1:21">
      <c r="A938" s="1">
        <f t="shared" ref="A938:B938" si="903">A937</f>
        <v>19</v>
      </c>
      <c r="B938" s="1">
        <f t="shared" si="903"/>
        <v>0</v>
      </c>
      <c r="C938" s="288"/>
      <c r="D938" s="298"/>
      <c r="E938" s="298"/>
      <c r="F938" s="329" t="s">
        <v>89</v>
      </c>
      <c r="G938" s="329"/>
      <c r="H938" s="330"/>
      <c r="I938" s="330"/>
      <c r="J938" s="331"/>
      <c r="K938" s="332"/>
      <c r="L938" s="333">
        <f t="shared" si="899"/>
        <v>0</v>
      </c>
      <c r="M938" s="334"/>
      <c r="N938" s="335"/>
      <c r="O938" s="335"/>
      <c r="P938" s="335"/>
      <c r="Q938" s="335"/>
      <c r="R938" s="335"/>
      <c r="S938" s="336"/>
      <c r="T938" s="54" t="e">
        <f>HLOOKUP(F906,リスト!$N$7:$AC$25,7,)</f>
        <v>#N/A</v>
      </c>
      <c r="U938" s="52" t="e">
        <f t="shared" si="897"/>
        <v>#N/A</v>
      </c>
    </row>
    <row r="939" spans="1:21">
      <c r="A939" s="1">
        <f t="shared" ref="A939:B939" si="904">A938</f>
        <v>19</v>
      </c>
      <c r="B939" s="1">
        <f t="shared" si="904"/>
        <v>0</v>
      </c>
      <c r="C939" s="288"/>
      <c r="D939" s="298"/>
      <c r="E939" s="298"/>
      <c r="F939" s="329" t="s">
        <v>214</v>
      </c>
      <c r="G939" s="329"/>
      <c r="H939" s="330"/>
      <c r="I939" s="330"/>
      <c r="J939" s="331"/>
      <c r="K939" s="332"/>
      <c r="L939" s="333">
        <f t="shared" si="899"/>
        <v>0</v>
      </c>
      <c r="M939" s="334"/>
      <c r="N939" s="335"/>
      <c r="O939" s="335"/>
      <c r="P939" s="335"/>
      <c r="Q939" s="335"/>
      <c r="R939" s="335"/>
      <c r="S939" s="336"/>
      <c r="T939" s="54" t="e">
        <f>HLOOKUP(F906,リスト!$N$7:$AC$25,8,)</f>
        <v>#N/A</v>
      </c>
      <c r="U939" s="52" t="e">
        <f t="shared" si="897"/>
        <v>#N/A</v>
      </c>
    </row>
    <row r="940" spans="1:21">
      <c r="A940" s="1">
        <f t="shared" ref="A940:B940" si="905">A939</f>
        <v>19</v>
      </c>
      <c r="B940" s="1">
        <f t="shared" si="905"/>
        <v>0</v>
      </c>
      <c r="C940" s="288"/>
      <c r="D940" s="298"/>
      <c r="E940" s="298"/>
      <c r="F940" s="306" t="s">
        <v>90</v>
      </c>
      <c r="G940" s="306"/>
      <c r="H940" s="307"/>
      <c r="I940" s="307"/>
      <c r="J940" s="308"/>
      <c r="K940" s="309"/>
      <c r="L940" s="310">
        <f t="shared" si="899"/>
        <v>0</v>
      </c>
      <c r="M940" s="311"/>
      <c r="N940" s="153"/>
      <c r="O940" s="153"/>
      <c r="P940" s="153"/>
      <c r="Q940" s="153"/>
      <c r="R940" s="153"/>
      <c r="S940" s="312"/>
      <c r="T940" s="54" t="e">
        <f>HLOOKUP(F906,リスト!$N$7:$AC$25,9,)</f>
        <v>#N/A</v>
      </c>
      <c r="U940" s="52" t="e">
        <f t="shared" si="897"/>
        <v>#N/A</v>
      </c>
    </row>
    <row r="941" spans="1:21">
      <c r="A941" s="1">
        <f t="shared" ref="A941:B941" si="906">A940</f>
        <v>19</v>
      </c>
      <c r="B941" s="1">
        <f t="shared" si="906"/>
        <v>0</v>
      </c>
      <c r="C941" s="288"/>
      <c r="D941" s="298" t="s">
        <v>101</v>
      </c>
      <c r="E941" s="298"/>
      <c r="F941" s="299" t="s">
        <v>91</v>
      </c>
      <c r="G941" s="299"/>
      <c r="H941" s="300"/>
      <c r="I941" s="300"/>
      <c r="J941" s="301"/>
      <c r="K941" s="302"/>
      <c r="L941" s="303">
        <f t="shared" si="899"/>
        <v>0</v>
      </c>
      <c r="M941" s="304"/>
      <c r="N941" s="152"/>
      <c r="O941" s="152"/>
      <c r="P941" s="152"/>
      <c r="Q941" s="152"/>
      <c r="R941" s="152"/>
      <c r="S941" s="305"/>
      <c r="T941" s="54" t="e">
        <f>HLOOKUP(F906,リスト!$N$7:$AC$25,10,)</f>
        <v>#N/A</v>
      </c>
      <c r="U941" s="52" t="e">
        <f t="shared" si="897"/>
        <v>#N/A</v>
      </c>
    </row>
    <row r="942" spans="1:21">
      <c r="A942" s="1">
        <f t="shared" ref="A942:B942" si="907">A941</f>
        <v>19</v>
      </c>
      <c r="B942" s="1">
        <f t="shared" si="907"/>
        <v>0</v>
      </c>
      <c r="C942" s="288"/>
      <c r="D942" s="298"/>
      <c r="E942" s="298"/>
      <c r="F942" s="329" t="s">
        <v>92</v>
      </c>
      <c r="G942" s="329"/>
      <c r="H942" s="330"/>
      <c r="I942" s="330"/>
      <c r="J942" s="331"/>
      <c r="K942" s="332"/>
      <c r="L942" s="333">
        <f t="shared" si="899"/>
        <v>0</v>
      </c>
      <c r="M942" s="334"/>
      <c r="N942" s="335"/>
      <c r="O942" s="335"/>
      <c r="P942" s="335"/>
      <c r="Q942" s="335"/>
      <c r="R942" s="335"/>
      <c r="S942" s="336"/>
      <c r="T942" s="54" t="e">
        <f>HLOOKUP(F906,リスト!$N$7:$AC$25,11,)</f>
        <v>#N/A</v>
      </c>
      <c r="U942" s="52" t="e">
        <f t="shared" si="897"/>
        <v>#N/A</v>
      </c>
    </row>
    <row r="943" spans="1:21">
      <c r="A943" s="1">
        <f t="shared" ref="A943:B943" si="908">A942</f>
        <v>19</v>
      </c>
      <c r="B943" s="1">
        <f t="shared" si="908"/>
        <v>0</v>
      </c>
      <c r="C943" s="288"/>
      <c r="D943" s="298"/>
      <c r="E943" s="298"/>
      <c r="F943" s="306" t="s">
        <v>93</v>
      </c>
      <c r="G943" s="306"/>
      <c r="H943" s="307"/>
      <c r="I943" s="307"/>
      <c r="J943" s="308"/>
      <c r="K943" s="309"/>
      <c r="L943" s="310">
        <f t="shared" si="899"/>
        <v>0</v>
      </c>
      <c r="M943" s="311"/>
      <c r="N943" s="153"/>
      <c r="O943" s="153"/>
      <c r="P943" s="153"/>
      <c r="Q943" s="153"/>
      <c r="R943" s="153"/>
      <c r="S943" s="312"/>
      <c r="T943" s="54" t="e">
        <f>HLOOKUP(F906,リスト!$N$7:$AC$25,12,)</f>
        <v>#N/A</v>
      </c>
      <c r="U943" s="52" t="e">
        <f t="shared" si="897"/>
        <v>#N/A</v>
      </c>
    </row>
    <row r="944" spans="1:21">
      <c r="A944" s="1">
        <f t="shared" ref="A944:B944" si="909">A943</f>
        <v>19</v>
      </c>
      <c r="B944" s="1">
        <f t="shared" si="909"/>
        <v>0</v>
      </c>
      <c r="C944" s="288"/>
      <c r="D944" s="298" t="s">
        <v>102</v>
      </c>
      <c r="E944" s="298"/>
      <c r="F944" s="298" t="s">
        <v>102</v>
      </c>
      <c r="G944" s="298"/>
      <c r="H944" s="323"/>
      <c r="I944" s="323"/>
      <c r="J944" s="324"/>
      <c r="K944" s="325"/>
      <c r="L944" s="326">
        <f t="shared" si="899"/>
        <v>0</v>
      </c>
      <c r="M944" s="327"/>
      <c r="N944" s="167"/>
      <c r="O944" s="167"/>
      <c r="P944" s="167"/>
      <c r="Q944" s="167"/>
      <c r="R944" s="167"/>
      <c r="S944" s="328"/>
      <c r="T944" s="54" t="e">
        <f>HLOOKUP(F906,リスト!$N$7:$AC$25,13,)</f>
        <v>#N/A</v>
      </c>
      <c r="U944" s="52" t="e">
        <f t="shared" si="897"/>
        <v>#N/A</v>
      </c>
    </row>
    <row r="945" spans="1:24">
      <c r="A945" s="1">
        <f t="shared" ref="A945:B945" si="910">A944</f>
        <v>19</v>
      </c>
      <c r="B945" s="1">
        <f t="shared" si="910"/>
        <v>0</v>
      </c>
      <c r="C945" s="288"/>
      <c r="D945" s="321" t="s">
        <v>105</v>
      </c>
      <c r="E945" s="298"/>
      <c r="F945" s="299" t="s">
        <v>94</v>
      </c>
      <c r="G945" s="299"/>
      <c r="H945" s="300"/>
      <c r="I945" s="300"/>
      <c r="J945" s="301"/>
      <c r="K945" s="302"/>
      <c r="L945" s="303">
        <f t="shared" si="899"/>
        <v>0</v>
      </c>
      <c r="M945" s="304"/>
      <c r="N945" s="152"/>
      <c r="O945" s="152"/>
      <c r="P945" s="152"/>
      <c r="Q945" s="152"/>
      <c r="R945" s="152"/>
      <c r="S945" s="305"/>
      <c r="T945" s="54" t="e">
        <f>HLOOKUP(F906,リスト!$N$7:$AC$25,14,)</f>
        <v>#N/A</v>
      </c>
      <c r="U945" s="52" t="e">
        <f t="shared" si="897"/>
        <v>#N/A</v>
      </c>
    </row>
    <row r="946" spans="1:24">
      <c r="A946" s="1">
        <f t="shared" ref="A946:B946" si="911">A945</f>
        <v>19</v>
      </c>
      <c r="B946" s="1">
        <f t="shared" si="911"/>
        <v>0</v>
      </c>
      <c r="C946" s="288"/>
      <c r="D946" s="298"/>
      <c r="E946" s="298"/>
      <c r="F946" s="306" t="s">
        <v>95</v>
      </c>
      <c r="G946" s="306"/>
      <c r="H946" s="307"/>
      <c r="I946" s="307"/>
      <c r="J946" s="308"/>
      <c r="K946" s="309"/>
      <c r="L946" s="310">
        <f t="shared" si="899"/>
        <v>0</v>
      </c>
      <c r="M946" s="311"/>
      <c r="N946" s="153"/>
      <c r="O946" s="153"/>
      <c r="P946" s="153"/>
      <c r="Q946" s="153"/>
      <c r="R946" s="153"/>
      <c r="S946" s="312"/>
      <c r="T946" s="54" t="e">
        <f>HLOOKUP(F906,リスト!$N$7:$AC$25,15,)</f>
        <v>#N/A</v>
      </c>
      <c r="U946" s="52" t="e">
        <f t="shared" si="897"/>
        <v>#N/A</v>
      </c>
    </row>
    <row r="947" spans="1:24">
      <c r="A947" s="1">
        <f t="shared" ref="A947:B947" si="912">A946</f>
        <v>19</v>
      </c>
      <c r="B947" s="1">
        <f t="shared" si="912"/>
        <v>0</v>
      </c>
      <c r="C947" s="288"/>
      <c r="D947" s="322" t="s">
        <v>103</v>
      </c>
      <c r="E947" s="322"/>
      <c r="F947" s="298" t="s">
        <v>96</v>
      </c>
      <c r="G947" s="298"/>
      <c r="H947" s="323"/>
      <c r="I947" s="323"/>
      <c r="J947" s="324"/>
      <c r="K947" s="325"/>
      <c r="L947" s="326">
        <f t="shared" si="899"/>
        <v>0</v>
      </c>
      <c r="M947" s="327"/>
      <c r="N947" s="167"/>
      <c r="O947" s="167"/>
      <c r="P947" s="167"/>
      <c r="Q947" s="167"/>
      <c r="R947" s="167"/>
      <c r="S947" s="328"/>
      <c r="T947" s="54" t="e">
        <f>HLOOKUP(F906,リスト!$N$7:$AC$25,16,)</f>
        <v>#N/A</v>
      </c>
      <c r="U947" s="52" t="e">
        <f t="shared" si="897"/>
        <v>#N/A</v>
      </c>
    </row>
    <row r="948" spans="1:24" ht="14.4" customHeight="1">
      <c r="A948" s="1">
        <f t="shared" ref="A948:B948" si="913">A947</f>
        <v>19</v>
      </c>
      <c r="B948" s="1">
        <f t="shared" si="913"/>
        <v>0</v>
      </c>
      <c r="C948" s="288"/>
      <c r="D948" s="298" t="s">
        <v>104</v>
      </c>
      <c r="E948" s="298"/>
      <c r="F948" s="299" t="s">
        <v>97</v>
      </c>
      <c r="G948" s="299"/>
      <c r="H948" s="300"/>
      <c r="I948" s="300"/>
      <c r="J948" s="301"/>
      <c r="K948" s="302"/>
      <c r="L948" s="303">
        <f t="shared" si="899"/>
        <v>0</v>
      </c>
      <c r="M948" s="304"/>
      <c r="N948" s="152"/>
      <c r="O948" s="152"/>
      <c r="P948" s="152"/>
      <c r="Q948" s="152"/>
      <c r="R948" s="152"/>
      <c r="S948" s="305"/>
      <c r="T948" s="54" t="e">
        <f>HLOOKUP(F906,リスト!$N$7:$AC$25,17,)</f>
        <v>#N/A</v>
      </c>
      <c r="U948" s="52" t="e">
        <f t="shared" si="897"/>
        <v>#N/A</v>
      </c>
    </row>
    <row r="949" spans="1:24">
      <c r="A949" s="1">
        <f t="shared" ref="A949:B949" si="914">A948</f>
        <v>19</v>
      </c>
      <c r="B949" s="1">
        <f t="shared" si="914"/>
        <v>0</v>
      </c>
      <c r="C949" s="288"/>
      <c r="D949" s="298"/>
      <c r="E949" s="298"/>
      <c r="F949" s="306" t="s">
        <v>98</v>
      </c>
      <c r="G949" s="306"/>
      <c r="H949" s="307"/>
      <c r="I949" s="307"/>
      <c r="J949" s="308"/>
      <c r="K949" s="309"/>
      <c r="L949" s="310">
        <f t="shared" si="899"/>
        <v>0</v>
      </c>
      <c r="M949" s="311"/>
      <c r="N949" s="153"/>
      <c r="O949" s="153"/>
      <c r="P949" s="153"/>
      <c r="Q949" s="153"/>
      <c r="R949" s="153"/>
      <c r="S949" s="312"/>
      <c r="T949" s="54" t="e">
        <f>HLOOKUP(F906,リスト!$N$7:$AC$25,18,)</f>
        <v>#N/A</v>
      </c>
      <c r="U949" s="52" t="e">
        <f t="shared" si="897"/>
        <v>#N/A</v>
      </c>
    </row>
    <row r="950" spans="1:24" ht="15" thickBot="1">
      <c r="A950" s="1">
        <f t="shared" ref="A950:B950" si="915">A949</f>
        <v>19</v>
      </c>
      <c r="B950" s="1">
        <f t="shared" si="915"/>
        <v>0</v>
      </c>
      <c r="C950" s="288"/>
      <c r="D950" s="313" t="s">
        <v>77</v>
      </c>
      <c r="E950" s="313"/>
      <c r="F950" s="313" t="s">
        <v>77</v>
      </c>
      <c r="G950" s="313"/>
      <c r="H950" s="314"/>
      <c r="I950" s="314"/>
      <c r="J950" s="315"/>
      <c r="K950" s="316"/>
      <c r="L950" s="317">
        <f t="shared" si="899"/>
        <v>0</v>
      </c>
      <c r="M950" s="318"/>
      <c r="N950" s="319"/>
      <c r="O950" s="319"/>
      <c r="P950" s="319"/>
      <c r="Q950" s="319"/>
      <c r="R950" s="319"/>
      <c r="S950" s="320"/>
      <c r="T950" s="54" t="e">
        <f>HLOOKUP(F906,リスト!$N$7:$AC$25,19,)</f>
        <v>#N/A</v>
      </c>
      <c r="U950" s="52" t="e">
        <f t="shared" si="897"/>
        <v>#N/A</v>
      </c>
    </row>
    <row r="951" spans="1:24" ht="15.6" thickTop="1" thickBot="1">
      <c r="A951" s="1">
        <f t="shared" ref="A951:B951" si="916">A950</f>
        <v>19</v>
      </c>
      <c r="B951" s="1">
        <f t="shared" si="916"/>
        <v>0</v>
      </c>
      <c r="C951" s="289"/>
      <c r="D951" s="278" t="s">
        <v>78</v>
      </c>
      <c r="E951" s="279"/>
      <c r="F951" s="279"/>
      <c r="G951" s="280"/>
      <c r="H951" s="281">
        <f>SUM(H933:I950)</f>
        <v>0</v>
      </c>
      <c r="I951" s="281"/>
      <c r="J951" s="282">
        <f t="shared" ref="J951" si="917">SUM(J933:K950)</f>
        <v>0</v>
      </c>
      <c r="K951" s="283"/>
      <c r="L951" s="283">
        <f t="shared" ref="L951" si="918">SUM(L933:M950)</f>
        <v>0</v>
      </c>
      <c r="M951" s="284"/>
      <c r="N951" s="285"/>
      <c r="O951" s="285"/>
      <c r="P951" s="285"/>
      <c r="Q951" s="285"/>
      <c r="R951" s="285"/>
      <c r="S951" s="286"/>
      <c r="T951" s="54"/>
    </row>
    <row r="952" spans="1:24">
      <c r="A952" s="1">
        <f>F955</f>
        <v>20</v>
      </c>
      <c r="B952" s="1">
        <f>IF(H976&gt;0,1,0)</f>
        <v>0</v>
      </c>
      <c r="C952" s="198" t="s">
        <v>47</v>
      </c>
      <c r="D952" s="198"/>
      <c r="E952" s="198"/>
      <c r="U952" s="11" t="s">
        <v>49</v>
      </c>
      <c r="V952" s="11" t="s">
        <v>199</v>
      </c>
    </row>
    <row r="953" spans="1:24">
      <c r="A953" s="1">
        <f>A952</f>
        <v>20</v>
      </c>
      <c r="B953" s="1">
        <f>B952</f>
        <v>0</v>
      </c>
      <c r="C953" s="192" t="str">
        <f>"チームやまぐちパワーアップ事業　"&amp;基本!$G$24</f>
        <v>チームやまぐちパワーアップ事業　事業計画書</v>
      </c>
      <c r="D953" s="192"/>
      <c r="E953" s="192"/>
      <c r="F953" s="192"/>
      <c r="G953" s="192"/>
      <c r="H953" s="192"/>
      <c r="I953" s="192"/>
      <c r="J953" s="192"/>
      <c r="K953" s="192"/>
      <c r="L953" s="192"/>
      <c r="M953" s="192"/>
      <c r="N953" s="192"/>
      <c r="O953" s="192"/>
      <c r="P953" s="192"/>
      <c r="Q953" s="192"/>
      <c r="R953" s="192"/>
      <c r="S953" s="192"/>
      <c r="U953" s="16" t="str">
        <f t="shared" ref="U953:V956" si="919">IF(U903="","",U903)</f>
        <v>有望競技種別強化事業</v>
      </c>
      <c r="V953" s="16" t="str">
        <f t="shared" si="919"/>
        <v>有望競技</v>
      </c>
    </row>
    <row r="954" spans="1:24" ht="15" thickBot="1">
      <c r="A954" s="1">
        <f t="shared" ref="A954:B954" si="920">A953</f>
        <v>20</v>
      </c>
      <c r="B954" s="1">
        <f t="shared" si="920"/>
        <v>0</v>
      </c>
      <c r="C954" s="337" t="s">
        <v>48</v>
      </c>
      <c r="D954" s="337"/>
      <c r="U954" s="32" t="str">
        <f t="shared" si="919"/>
        <v>ふるさと選手確保・活用事業</v>
      </c>
      <c r="V954" s="32" t="str">
        <f t="shared" si="919"/>
        <v>ふるさと</v>
      </c>
    </row>
    <row r="955" spans="1:24" ht="15" thickBot="1">
      <c r="A955" s="1">
        <f t="shared" ref="A955:B955" si="921">A954</f>
        <v>20</v>
      </c>
      <c r="B955" s="1">
        <f t="shared" si="921"/>
        <v>0</v>
      </c>
      <c r="C955" s="375" t="s">
        <v>50</v>
      </c>
      <c r="D955" s="376"/>
      <c r="E955" s="376"/>
      <c r="F955" s="377">
        <f>F905+1</f>
        <v>20</v>
      </c>
      <c r="G955" s="378"/>
      <c r="U955" s="32" t="str">
        <f t="shared" si="919"/>
        <v>中高成連携合同強化練習会事業</v>
      </c>
      <c r="V955" s="32" t="str">
        <f t="shared" si="919"/>
        <v>中高成連携</v>
      </c>
    </row>
    <row r="956" spans="1:24">
      <c r="A956" s="1">
        <f t="shared" ref="A956:B956" si="922">A955</f>
        <v>20</v>
      </c>
      <c r="B956" s="1">
        <f t="shared" si="922"/>
        <v>0</v>
      </c>
      <c r="C956" s="379" t="s">
        <v>49</v>
      </c>
      <c r="D956" s="290"/>
      <c r="E956" s="290"/>
      <c r="F956" s="380"/>
      <c r="G956" s="380"/>
      <c r="H956" s="380"/>
      <c r="I956" s="380"/>
      <c r="J956" s="380"/>
      <c r="K956" s="380"/>
      <c r="L956" s="380"/>
      <c r="M956" s="290" t="s">
        <v>53</v>
      </c>
      <c r="N956" s="290"/>
      <c r="O956" s="290"/>
      <c r="P956" s="380"/>
      <c r="Q956" s="380"/>
      <c r="R956" s="380"/>
      <c r="S956" s="381"/>
      <c r="T956" s="81" t="str">
        <f>IF(F956="","",VLOOKUP(F956,U953:V956,2,))</f>
        <v/>
      </c>
      <c r="U956" s="18" t="str">
        <f t="shared" si="919"/>
        <v>チームやまぐちチャレンジ強化事業</v>
      </c>
      <c r="V956" s="18" t="str">
        <f t="shared" si="919"/>
        <v>チャレンジ</v>
      </c>
    </row>
    <row r="957" spans="1:24">
      <c r="A957" s="1">
        <f t="shared" ref="A957:B957" si="923">A956</f>
        <v>20</v>
      </c>
      <c r="B957" s="1">
        <f t="shared" si="923"/>
        <v>0</v>
      </c>
      <c r="C957" s="389" t="s">
        <v>179</v>
      </c>
      <c r="D957" s="390"/>
      <c r="E957" s="356"/>
      <c r="F957" s="386"/>
      <c r="G957" s="387"/>
      <c r="H957" s="387"/>
      <c r="I957" s="387"/>
      <c r="J957" s="387"/>
      <c r="K957" s="387"/>
      <c r="L957" s="387"/>
      <c r="M957" s="387"/>
      <c r="N957" s="387"/>
      <c r="O957" s="387"/>
      <c r="P957" s="387"/>
      <c r="Q957" s="387"/>
      <c r="R957" s="387"/>
      <c r="S957" s="388"/>
      <c r="U957" s="55"/>
    </row>
    <row r="958" spans="1:24">
      <c r="A958" s="1">
        <f t="shared" ref="A958:B958" si="924">A957</f>
        <v>20</v>
      </c>
      <c r="B958" s="1">
        <f t="shared" si="924"/>
        <v>0</v>
      </c>
      <c r="C958" s="348" t="s">
        <v>51</v>
      </c>
      <c r="D958" s="291"/>
      <c r="E958" s="291"/>
      <c r="F958" s="382"/>
      <c r="G958" s="383"/>
      <c r="H958" s="383"/>
      <c r="I958" s="20" t="str">
        <f>IF(F958="","～",IF(J958="","","～"))</f>
        <v>～</v>
      </c>
      <c r="J958" s="383"/>
      <c r="K958" s="383"/>
      <c r="L958" s="383"/>
      <c r="M958" s="21" t="s">
        <v>52</v>
      </c>
      <c r="N958" s="384" t="str">
        <f>IF(T958=1,IF(F958="","",IF(J958="","",IF(F958=J958,"日帰り",(J958-F958)&amp;"泊"&amp;(J958-F958+1)&amp;"日"))),"")</f>
        <v/>
      </c>
      <c r="O958" s="384"/>
      <c r="P958" s="384"/>
      <c r="Q958" s="13" t="s">
        <v>68</v>
      </c>
      <c r="R958" s="258"/>
      <c r="S958" s="385"/>
      <c r="T958" s="53">
        <v>1</v>
      </c>
    </row>
    <row r="959" spans="1:24">
      <c r="A959" s="1">
        <f t="shared" ref="A959:B959" si="925">A958</f>
        <v>20</v>
      </c>
      <c r="B959" s="1">
        <f t="shared" si="925"/>
        <v>0</v>
      </c>
      <c r="C959" s="348" t="s">
        <v>54</v>
      </c>
      <c r="D959" s="346" t="s">
        <v>55</v>
      </c>
      <c r="E959" s="346"/>
      <c r="F959" s="349"/>
      <c r="G959" s="349"/>
      <c r="H959" s="349"/>
      <c r="I959" s="349"/>
      <c r="J959" s="349"/>
      <c r="K959" s="349"/>
      <c r="L959" s="349"/>
      <c r="M959" s="349"/>
      <c r="N959" s="349"/>
      <c r="O959" s="349"/>
      <c r="P959" s="349"/>
      <c r="Q959" s="349"/>
      <c r="R959" s="349"/>
      <c r="S959" s="350"/>
      <c r="U959" s="156" t="s">
        <v>53</v>
      </c>
      <c r="V959" s="156"/>
      <c r="W959" s="156"/>
      <c r="X959" s="156"/>
    </row>
    <row r="960" spans="1:24">
      <c r="A960" s="1">
        <f t="shared" ref="A960:B960" si="926">A959</f>
        <v>20</v>
      </c>
      <c r="B960" s="1">
        <f t="shared" si="926"/>
        <v>0</v>
      </c>
      <c r="C960" s="348"/>
      <c r="D960" s="351" t="s">
        <v>7</v>
      </c>
      <c r="E960" s="351"/>
      <c r="F960" s="352"/>
      <c r="G960" s="352"/>
      <c r="H960" s="352"/>
      <c r="I960" s="352"/>
      <c r="J960" s="352"/>
      <c r="K960" s="352"/>
      <c r="L960" s="352"/>
      <c r="M960" s="352"/>
      <c r="N960" s="352"/>
      <c r="O960" s="352"/>
      <c r="P960" s="352"/>
      <c r="Q960" s="352"/>
      <c r="R960" s="352"/>
      <c r="S960" s="353"/>
      <c r="U960" s="78" t="str">
        <f>U953</f>
        <v>有望競技種別強化事業</v>
      </c>
      <c r="V960" s="78" t="str">
        <f>U954</f>
        <v>ふるさと選手確保・活用事業</v>
      </c>
      <c r="W960" s="78" t="str">
        <f>U955</f>
        <v>中高成連携合同強化練習会事業</v>
      </c>
      <c r="X960" s="78" t="str">
        <f>U956</f>
        <v>チームやまぐちチャレンジ強化事業</v>
      </c>
    </row>
    <row r="961" spans="1:24">
      <c r="A961" s="1">
        <f t="shared" ref="A961:B961" si="927">A960</f>
        <v>20</v>
      </c>
      <c r="B961" s="1">
        <f t="shared" si="927"/>
        <v>0</v>
      </c>
      <c r="C961" s="348" t="s">
        <v>56</v>
      </c>
      <c r="D961" s="346" t="s">
        <v>55</v>
      </c>
      <c r="E961" s="346"/>
      <c r="F961" s="349"/>
      <c r="G961" s="349"/>
      <c r="H961" s="349"/>
      <c r="I961" s="349"/>
      <c r="J961" s="349"/>
      <c r="K961" s="349"/>
      <c r="L961" s="349"/>
      <c r="M961" s="349"/>
      <c r="N961" s="349"/>
      <c r="O961" s="349"/>
      <c r="P961" s="349"/>
      <c r="Q961" s="349"/>
      <c r="R961" s="349"/>
      <c r="S961" s="350"/>
      <c r="U961" s="6" t="str">
        <f t="shared" ref="U961:X964" si="928">IF(U911="","",U911)</f>
        <v>①強化活動</v>
      </c>
      <c r="V961" s="6" t="str">
        <f t="shared" si="928"/>
        <v>①交渉</v>
      </c>
      <c r="W961" s="6" t="str">
        <f t="shared" si="928"/>
        <v>①合同練習会</v>
      </c>
      <c r="X961" s="6" t="str">
        <f t="shared" si="928"/>
        <v>①トップ招へい</v>
      </c>
    </row>
    <row r="962" spans="1:24">
      <c r="A962" s="1">
        <f t="shared" ref="A962:B962" si="929">A961</f>
        <v>20</v>
      </c>
      <c r="B962" s="1">
        <f t="shared" si="929"/>
        <v>0</v>
      </c>
      <c r="C962" s="348"/>
      <c r="D962" s="351" t="s">
        <v>7</v>
      </c>
      <c r="E962" s="351"/>
      <c r="F962" s="352"/>
      <c r="G962" s="352"/>
      <c r="H962" s="352"/>
      <c r="I962" s="352"/>
      <c r="J962" s="352"/>
      <c r="K962" s="352"/>
      <c r="L962" s="352"/>
      <c r="M962" s="352"/>
      <c r="N962" s="352"/>
      <c r="O962" s="352"/>
      <c r="P962" s="352"/>
      <c r="Q962" s="352"/>
      <c r="R962" s="352"/>
      <c r="S962" s="353"/>
      <c r="U962" s="8" t="str">
        <f t="shared" si="928"/>
        <v/>
      </c>
      <c r="V962" s="8" t="str">
        <f t="shared" si="928"/>
        <v>②強化活動参加</v>
      </c>
      <c r="W962" s="8" t="str">
        <f t="shared" si="928"/>
        <v>②情報交換会等</v>
      </c>
      <c r="X962" s="8" t="str">
        <f t="shared" si="928"/>
        <v/>
      </c>
    </row>
    <row r="963" spans="1:24">
      <c r="A963" s="1">
        <f t="shared" ref="A963:B963" si="930">A962</f>
        <v>20</v>
      </c>
      <c r="B963" s="1">
        <f t="shared" si="930"/>
        <v>0</v>
      </c>
      <c r="C963" s="354" t="s">
        <v>57</v>
      </c>
      <c r="D963" s="291" t="s">
        <v>58</v>
      </c>
      <c r="E963" s="291"/>
      <c r="F963" s="291" t="s">
        <v>61</v>
      </c>
      <c r="G963" s="355"/>
      <c r="H963" s="339" t="s">
        <v>62</v>
      </c>
      <c r="I963" s="296"/>
      <c r="J963" s="356" t="s">
        <v>63</v>
      </c>
      <c r="K963" s="355"/>
      <c r="L963" s="339" t="s">
        <v>64</v>
      </c>
      <c r="M963" s="296"/>
      <c r="N963" s="356" t="s">
        <v>65</v>
      </c>
      <c r="O963" s="355"/>
      <c r="P963" s="339" t="s">
        <v>66</v>
      </c>
      <c r="Q963" s="291"/>
      <c r="R963" s="356" t="s">
        <v>36</v>
      </c>
      <c r="S963" s="295"/>
      <c r="U963" s="8" t="str">
        <f t="shared" si="928"/>
        <v/>
      </c>
      <c r="V963" s="8" t="str">
        <f t="shared" si="928"/>
        <v/>
      </c>
      <c r="W963" s="8" t="str">
        <f t="shared" si="928"/>
        <v/>
      </c>
      <c r="X963" s="8" t="str">
        <f t="shared" si="928"/>
        <v/>
      </c>
    </row>
    <row r="964" spans="1:24">
      <c r="A964" s="1">
        <f t="shared" ref="A964:B964" si="931">A963</f>
        <v>20</v>
      </c>
      <c r="B964" s="1">
        <f t="shared" si="931"/>
        <v>0</v>
      </c>
      <c r="C964" s="348"/>
      <c r="D964" s="346" t="s">
        <v>59</v>
      </c>
      <c r="E964" s="346"/>
      <c r="F964" s="22">
        <f>VLOOKUP("成男ﾊﾟﾜｰｱｯﾌﾟ",指導者!$J$133:$AN$156,$F955+1,)</f>
        <v>0</v>
      </c>
      <c r="G964" s="23" t="s">
        <v>67</v>
      </c>
      <c r="H964" s="24">
        <f>VLOOKUP("成女ﾊﾟﾜｰｱｯﾌﾟ",指導者!$J$133:$AN$156,$F955+1,)</f>
        <v>0</v>
      </c>
      <c r="I964" s="25" t="s">
        <v>67</v>
      </c>
      <c r="J964" s="24">
        <f>VLOOKUP("少男ﾊﾟﾜｰｱｯﾌﾟ",指導者!$J$133:$AN$156,$F955+1,)</f>
        <v>0</v>
      </c>
      <c r="K964" s="23" t="s">
        <v>67</v>
      </c>
      <c r="L964" s="24">
        <f>VLOOKUP("少女ﾊﾟﾜｰｱｯﾌﾟ",指導者!$J$133:$AN$156,$F955+1,)</f>
        <v>0</v>
      </c>
      <c r="M964" s="25" t="s">
        <v>67</v>
      </c>
      <c r="N964" s="24">
        <f>VLOOKUP("Jr男ﾊﾟﾜｰｱｯﾌﾟ",指導者!$J$133:$AN$156,$F955+1,)</f>
        <v>0</v>
      </c>
      <c r="O964" s="23" t="s">
        <v>67</v>
      </c>
      <c r="P964" s="24">
        <f>VLOOKUP("Jr女ﾊﾟﾜｰｱｯﾌﾟ",指導者!$J$133:$AN$156,$F955+1,)</f>
        <v>0</v>
      </c>
      <c r="Q964" s="26" t="s">
        <v>67</v>
      </c>
      <c r="R964" s="23">
        <f>SUM(F964:Q964)</f>
        <v>0</v>
      </c>
      <c r="S964" s="33" t="s">
        <v>67</v>
      </c>
      <c r="U964" s="10" t="str">
        <f t="shared" si="928"/>
        <v/>
      </c>
      <c r="V964" s="10" t="str">
        <f t="shared" si="928"/>
        <v/>
      </c>
      <c r="W964" s="10" t="str">
        <f t="shared" si="928"/>
        <v/>
      </c>
      <c r="X964" s="10" t="str">
        <f t="shared" si="928"/>
        <v/>
      </c>
    </row>
    <row r="965" spans="1:24">
      <c r="A965" s="1">
        <f t="shared" ref="A965:B965" si="932">A964</f>
        <v>20</v>
      </c>
      <c r="B965" s="1">
        <f t="shared" si="932"/>
        <v>0</v>
      </c>
      <c r="C965" s="348"/>
      <c r="D965" s="351" t="s">
        <v>60</v>
      </c>
      <c r="E965" s="351"/>
      <c r="F965" s="27">
        <f>VLOOKUP("成男ﾊﾟﾜｰｱｯﾌﾟ",選手!$J$333:$AN$350,$F955+1,)</f>
        <v>0</v>
      </c>
      <c r="G965" s="28" t="s">
        <v>67</v>
      </c>
      <c r="H965" s="29">
        <f>VLOOKUP("成女ﾊﾟﾜｰｱｯﾌﾟ",選手!$J$333:$AN$350,$F955+1,)</f>
        <v>0</v>
      </c>
      <c r="I965" s="30" t="s">
        <v>67</v>
      </c>
      <c r="J965" s="29">
        <f>VLOOKUP("少男ﾊﾟﾜｰｱｯﾌﾟ",選手!$J$333:$AN$350,$F955+1,)</f>
        <v>0</v>
      </c>
      <c r="K965" s="28" t="s">
        <v>67</v>
      </c>
      <c r="L965" s="29">
        <f>VLOOKUP("少女ﾊﾟﾜｰｱｯﾌﾟ",選手!$J$333:$AN$350,$F955+1,)</f>
        <v>0</v>
      </c>
      <c r="M965" s="30" t="s">
        <v>67</v>
      </c>
      <c r="N965" s="29">
        <f>VLOOKUP("Jr男ﾊﾟﾜｰｱｯﾌﾟ",選手!$J$333:$AN$350,$F955+1,)</f>
        <v>0</v>
      </c>
      <c r="O965" s="28" t="s">
        <v>67</v>
      </c>
      <c r="P965" s="29">
        <f>VLOOKUP("Jr女ﾊﾟﾜｰｱｯﾌﾟ",選手!$J$333:$AN$350,$F955+1,)</f>
        <v>0</v>
      </c>
      <c r="Q965" s="31" t="s">
        <v>67</v>
      </c>
      <c r="R965" s="28">
        <f>SUM(F965:Q965)</f>
        <v>0</v>
      </c>
      <c r="S965" s="34" t="s">
        <v>67</v>
      </c>
    </row>
    <row r="966" spans="1:24">
      <c r="A966" s="1">
        <f t="shared" ref="A966:B966" si="933">A965</f>
        <v>20</v>
      </c>
      <c r="B966" s="1">
        <f t="shared" si="933"/>
        <v>0</v>
      </c>
      <c r="C966" s="366" t="s">
        <v>69</v>
      </c>
      <c r="D966" s="367"/>
      <c r="E966" s="368"/>
      <c r="F966" s="357"/>
      <c r="G966" s="358"/>
      <c r="H966" s="358"/>
      <c r="I966" s="358"/>
      <c r="J966" s="358"/>
      <c r="K966" s="358"/>
      <c r="L966" s="358"/>
      <c r="M966" s="358"/>
      <c r="N966" s="358"/>
      <c r="O966" s="358"/>
      <c r="P966" s="358"/>
      <c r="Q966" s="358"/>
      <c r="R966" s="358"/>
      <c r="S966" s="359"/>
    </row>
    <row r="967" spans="1:24">
      <c r="A967" s="1">
        <f t="shared" ref="A967:B967" si="934">A966</f>
        <v>20</v>
      </c>
      <c r="B967" s="1">
        <f t="shared" si="934"/>
        <v>0</v>
      </c>
      <c r="C967" s="369"/>
      <c r="D967" s="370"/>
      <c r="E967" s="371"/>
      <c r="F967" s="360"/>
      <c r="G967" s="361"/>
      <c r="H967" s="361"/>
      <c r="I967" s="361"/>
      <c r="J967" s="361"/>
      <c r="K967" s="361"/>
      <c r="L967" s="361"/>
      <c r="M967" s="361"/>
      <c r="N967" s="361"/>
      <c r="O967" s="361"/>
      <c r="P967" s="361"/>
      <c r="Q967" s="361"/>
      <c r="R967" s="361"/>
      <c r="S967" s="362"/>
    </row>
    <row r="968" spans="1:24">
      <c r="A968" s="1">
        <f t="shared" ref="A968:B968" si="935">A967</f>
        <v>20</v>
      </c>
      <c r="B968" s="1">
        <f t="shared" si="935"/>
        <v>0</v>
      </c>
      <c r="C968" s="369"/>
      <c r="D968" s="370"/>
      <c r="E968" s="371"/>
      <c r="F968" s="360"/>
      <c r="G968" s="361"/>
      <c r="H968" s="361"/>
      <c r="I968" s="361"/>
      <c r="J968" s="361"/>
      <c r="K968" s="361"/>
      <c r="L968" s="361"/>
      <c r="M968" s="361"/>
      <c r="N968" s="361"/>
      <c r="O968" s="361"/>
      <c r="P968" s="361"/>
      <c r="Q968" s="361"/>
      <c r="R968" s="361"/>
      <c r="S968" s="362"/>
    </row>
    <row r="969" spans="1:24">
      <c r="A969" s="1">
        <f t="shared" ref="A969:B969" si="936">A968</f>
        <v>20</v>
      </c>
      <c r="B969" s="1">
        <f t="shared" si="936"/>
        <v>0</v>
      </c>
      <c r="C969" s="369"/>
      <c r="D969" s="370"/>
      <c r="E969" s="371"/>
      <c r="F969" s="360"/>
      <c r="G969" s="361"/>
      <c r="H969" s="361"/>
      <c r="I969" s="361"/>
      <c r="J969" s="361"/>
      <c r="K969" s="361"/>
      <c r="L969" s="361"/>
      <c r="M969" s="361"/>
      <c r="N969" s="361"/>
      <c r="O969" s="361"/>
      <c r="P969" s="361"/>
      <c r="Q969" s="361"/>
      <c r="R969" s="361"/>
      <c r="S969" s="362"/>
    </row>
    <row r="970" spans="1:24">
      <c r="A970" s="1">
        <f t="shared" ref="A970:B970" si="937">A969</f>
        <v>20</v>
      </c>
      <c r="B970" s="1">
        <f t="shared" si="937"/>
        <v>0</v>
      </c>
      <c r="C970" s="369"/>
      <c r="D970" s="370"/>
      <c r="E970" s="371"/>
      <c r="F970" s="360"/>
      <c r="G970" s="361"/>
      <c r="H970" s="361"/>
      <c r="I970" s="361"/>
      <c r="J970" s="361"/>
      <c r="K970" s="361"/>
      <c r="L970" s="361"/>
      <c r="M970" s="361"/>
      <c r="N970" s="361"/>
      <c r="O970" s="361"/>
      <c r="P970" s="361"/>
      <c r="Q970" s="361"/>
      <c r="R970" s="361"/>
      <c r="S970" s="362"/>
    </row>
    <row r="971" spans="1:24">
      <c r="A971" s="1">
        <f t="shared" ref="A971:B971" si="938">A970</f>
        <v>20</v>
      </c>
      <c r="B971" s="1">
        <f t="shared" si="938"/>
        <v>0</v>
      </c>
      <c r="C971" s="369"/>
      <c r="D971" s="370"/>
      <c r="E971" s="371"/>
      <c r="F971" s="360"/>
      <c r="G971" s="361"/>
      <c r="H971" s="361"/>
      <c r="I971" s="361"/>
      <c r="J971" s="361"/>
      <c r="K971" s="361"/>
      <c r="L971" s="361"/>
      <c r="M971" s="361"/>
      <c r="N971" s="361"/>
      <c r="O971" s="361"/>
      <c r="P971" s="361"/>
      <c r="Q971" s="361"/>
      <c r="R971" s="361"/>
      <c r="S971" s="362"/>
    </row>
    <row r="972" spans="1:24" ht="15" thickBot="1">
      <c r="A972" s="1">
        <f t="shared" ref="A972:B972" si="939">A971</f>
        <v>20</v>
      </c>
      <c r="B972" s="1">
        <f t="shared" si="939"/>
        <v>0</v>
      </c>
      <c r="C972" s="372"/>
      <c r="D972" s="373"/>
      <c r="E972" s="374"/>
      <c r="F972" s="363"/>
      <c r="G972" s="364"/>
      <c r="H972" s="364"/>
      <c r="I972" s="364"/>
      <c r="J972" s="364"/>
      <c r="K972" s="364"/>
      <c r="L972" s="364"/>
      <c r="M972" s="364"/>
      <c r="N972" s="364"/>
      <c r="O972" s="364"/>
      <c r="P972" s="364"/>
      <c r="Q972" s="364"/>
      <c r="R972" s="364"/>
      <c r="S972" s="365"/>
    </row>
    <row r="973" spans="1:24">
      <c r="A973" s="1">
        <f t="shared" ref="A973:B973" si="940">A972</f>
        <v>20</v>
      </c>
      <c r="B973" s="1">
        <f t="shared" si="940"/>
        <v>0</v>
      </c>
    </row>
    <row r="974" spans="1:24" ht="15" thickBot="1">
      <c r="A974" s="1">
        <f t="shared" ref="A974:B974" si="941">A973</f>
        <v>20</v>
      </c>
      <c r="B974" s="1">
        <f t="shared" si="941"/>
        <v>0</v>
      </c>
      <c r="C974" s="337" t="s">
        <v>70</v>
      </c>
      <c r="D974" s="337"/>
      <c r="Q974" s="338" t="s">
        <v>71</v>
      </c>
      <c r="R974" s="338"/>
      <c r="S974" s="338"/>
    </row>
    <row r="975" spans="1:24">
      <c r="A975" s="1">
        <f t="shared" ref="A975:B975" si="942">A974</f>
        <v>20</v>
      </c>
      <c r="B975" s="1">
        <f t="shared" si="942"/>
        <v>0</v>
      </c>
      <c r="C975" s="287" t="s">
        <v>72</v>
      </c>
      <c r="D975" s="290" t="s">
        <v>73</v>
      </c>
      <c r="E975" s="290"/>
      <c r="F975" s="290"/>
      <c r="G975" s="290"/>
      <c r="H975" s="290" t="s">
        <v>79</v>
      </c>
      <c r="I975" s="290"/>
      <c r="J975" s="290" t="s">
        <v>13</v>
      </c>
      <c r="K975" s="290"/>
      <c r="L975" s="290"/>
      <c r="M975" s="290"/>
      <c r="N975" s="290"/>
      <c r="O975" s="290"/>
      <c r="P975" s="290"/>
      <c r="Q975" s="290"/>
      <c r="R975" s="290"/>
      <c r="S975" s="294"/>
    </row>
    <row r="976" spans="1:24">
      <c r="A976" s="1">
        <f t="shared" ref="A976:B976" si="943">A975</f>
        <v>20</v>
      </c>
      <c r="B976" s="1">
        <f t="shared" si="943"/>
        <v>0</v>
      </c>
      <c r="C976" s="288"/>
      <c r="D976" s="346" t="s">
        <v>74</v>
      </c>
      <c r="E976" s="346"/>
      <c r="F976" s="346"/>
      <c r="G976" s="346"/>
      <c r="H976" s="347">
        <f>J1001</f>
        <v>0</v>
      </c>
      <c r="I976" s="347"/>
      <c r="J976" s="152"/>
      <c r="K976" s="152"/>
      <c r="L976" s="152"/>
      <c r="M976" s="152"/>
      <c r="N976" s="152"/>
      <c r="O976" s="152"/>
      <c r="P976" s="152"/>
      <c r="Q976" s="152"/>
      <c r="R976" s="152"/>
      <c r="S976" s="305"/>
    </row>
    <row r="977" spans="1:21">
      <c r="A977" s="1">
        <f t="shared" ref="A977:B977" si="944">A976</f>
        <v>20</v>
      </c>
      <c r="B977" s="1">
        <f t="shared" si="944"/>
        <v>0</v>
      </c>
      <c r="C977" s="288"/>
      <c r="D977" s="340" t="s">
        <v>75</v>
      </c>
      <c r="E977" s="340"/>
      <c r="F977" s="340"/>
      <c r="G977" s="340"/>
      <c r="H977" s="330"/>
      <c r="I977" s="330"/>
      <c r="J977" s="335"/>
      <c r="K977" s="335"/>
      <c r="L977" s="335"/>
      <c r="M977" s="335"/>
      <c r="N977" s="335"/>
      <c r="O977" s="335"/>
      <c r="P977" s="335"/>
      <c r="Q977" s="335"/>
      <c r="R977" s="335"/>
      <c r="S977" s="336"/>
    </row>
    <row r="978" spans="1:21">
      <c r="A978" s="1">
        <f t="shared" ref="A978:B978" si="945">A977</f>
        <v>20</v>
      </c>
      <c r="B978" s="1">
        <f t="shared" si="945"/>
        <v>0</v>
      </c>
      <c r="C978" s="288"/>
      <c r="D978" s="340" t="s">
        <v>76</v>
      </c>
      <c r="E978" s="340"/>
      <c r="F978" s="340"/>
      <c r="G978" s="340"/>
      <c r="H978" s="330"/>
      <c r="I978" s="330"/>
      <c r="J978" s="335"/>
      <c r="K978" s="335"/>
      <c r="L978" s="335"/>
      <c r="M978" s="335"/>
      <c r="N978" s="335"/>
      <c r="O978" s="335"/>
      <c r="P978" s="335"/>
      <c r="Q978" s="335"/>
      <c r="R978" s="335"/>
      <c r="S978" s="336"/>
    </row>
    <row r="979" spans="1:21" ht="15" thickBot="1">
      <c r="A979" s="1">
        <f t="shared" ref="A979:B979" si="946">A978</f>
        <v>20</v>
      </c>
      <c r="B979" s="1">
        <f t="shared" si="946"/>
        <v>0</v>
      </c>
      <c r="C979" s="288"/>
      <c r="D979" s="341" t="s">
        <v>77</v>
      </c>
      <c r="E979" s="341"/>
      <c r="F979" s="341"/>
      <c r="G979" s="341"/>
      <c r="H979" s="342">
        <f>H1001-SUM(H976:I978)</f>
        <v>0</v>
      </c>
      <c r="I979" s="342"/>
      <c r="J979" s="343"/>
      <c r="K979" s="343"/>
      <c r="L979" s="343"/>
      <c r="M979" s="343"/>
      <c r="N979" s="343"/>
      <c r="O979" s="343"/>
      <c r="P979" s="343"/>
      <c r="Q979" s="343"/>
      <c r="R979" s="343"/>
      <c r="S979" s="344"/>
    </row>
    <row r="980" spans="1:21" ht="15.6" thickTop="1" thickBot="1">
      <c r="A980" s="1">
        <f t="shared" ref="A980:B980" si="947">A979</f>
        <v>20</v>
      </c>
      <c r="B980" s="1">
        <f t="shared" si="947"/>
        <v>0</v>
      </c>
      <c r="C980" s="289"/>
      <c r="D980" s="345" t="s">
        <v>78</v>
      </c>
      <c r="E980" s="345"/>
      <c r="F980" s="345"/>
      <c r="G980" s="345"/>
      <c r="H980" s="281">
        <f>SUM(H976:I979)</f>
        <v>0</v>
      </c>
      <c r="I980" s="281"/>
      <c r="J980" s="285"/>
      <c r="K980" s="285"/>
      <c r="L980" s="285"/>
      <c r="M980" s="285"/>
      <c r="N980" s="285"/>
      <c r="O980" s="285"/>
      <c r="P980" s="285"/>
      <c r="Q980" s="285"/>
      <c r="R980" s="285"/>
      <c r="S980" s="286"/>
    </row>
    <row r="981" spans="1:21">
      <c r="A981" s="1">
        <f t="shared" ref="A981:B981" si="948">A980</f>
        <v>20</v>
      </c>
      <c r="B981" s="1">
        <f t="shared" si="948"/>
        <v>0</v>
      </c>
      <c r="C981" s="287" t="s">
        <v>218</v>
      </c>
      <c r="D981" s="290" t="s">
        <v>73</v>
      </c>
      <c r="E981" s="290"/>
      <c r="F981" s="290" t="s">
        <v>83</v>
      </c>
      <c r="G981" s="290"/>
      <c r="H981" s="290" t="s">
        <v>79</v>
      </c>
      <c r="I981" s="292"/>
      <c r="J981" s="293"/>
      <c r="K981" s="290"/>
      <c r="L981" s="290"/>
      <c r="M981" s="290"/>
      <c r="N981" s="290" t="s">
        <v>82</v>
      </c>
      <c r="O981" s="290"/>
      <c r="P981" s="290"/>
      <c r="Q981" s="290"/>
      <c r="R981" s="290"/>
      <c r="S981" s="294"/>
    </row>
    <row r="982" spans="1:21">
      <c r="A982" s="1">
        <f t="shared" ref="A982:B982" si="949">A981</f>
        <v>20</v>
      </c>
      <c r="B982" s="1">
        <f t="shared" si="949"/>
        <v>0</v>
      </c>
      <c r="C982" s="288"/>
      <c r="D982" s="291"/>
      <c r="E982" s="291"/>
      <c r="F982" s="291"/>
      <c r="G982" s="291"/>
      <c r="H982" s="291"/>
      <c r="I982" s="291"/>
      <c r="J982" s="296" t="s">
        <v>80</v>
      </c>
      <c r="K982" s="297"/>
      <c r="L982" s="297" t="s">
        <v>81</v>
      </c>
      <c r="M982" s="339"/>
      <c r="N982" s="291"/>
      <c r="O982" s="291"/>
      <c r="P982" s="291"/>
      <c r="Q982" s="291"/>
      <c r="R982" s="291"/>
      <c r="S982" s="295"/>
    </row>
    <row r="983" spans="1:21">
      <c r="A983" s="1">
        <f t="shared" ref="A983:B983" si="950">A982</f>
        <v>20</v>
      </c>
      <c r="B983" s="1">
        <f t="shared" si="950"/>
        <v>0</v>
      </c>
      <c r="C983" s="288"/>
      <c r="D983" s="298" t="s">
        <v>88</v>
      </c>
      <c r="E983" s="298"/>
      <c r="F983" s="298" t="s">
        <v>88</v>
      </c>
      <c r="G983" s="298"/>
      <c r="H983" s="323"/>
      <c r="I983" s="323"/>
      <c r="J983" s="324"/>
      <c r="K983" s="325"/>
      <c r="L983" s="326">
        <f>H983-J983</f>
        <v>0</v>
      </c>
      <c r="M983" s="327"/>
      <c r="N983" s="167"/>
      <c r="O983" s="167"/>
      <c r="P983" s="167"/>
      <c r="Q983" s="167"/>
      <c r="R983" s="167"/>
      <c r="S983" s="328"/>
      <c r="T983" s="54" t="e">
        <f>HLOOKUP(F956,リスト!$N$7:$AC$25,2,)</f>
        <v>#N/A</v>
      </c>
      <c r="U983" s="52" t="e">
        <f t="shared" ref="U983:U1000" si="951">IF(T983="対象外",IF(J983&gt;0,"補助対象外経費です!!",""),"")</f>
        <v>#N/A</v>
      </c>
    </row>
    <row r="984" spans="1:21">
      <c r="A984" s="1">
        <f t="shared" ref="A984:B984" si="952">A983</f>
        <v>20</v>
      </c>
      <c r="B984" s="1">
        <f t="shared" si="952"/>
        <v>0</v>
      </c>
      <c r="C984" s="288"/>
      <c r="D984" s="298" t="s">
        <v>99</v>
      </c>
      <c r="E984" s="298"/>
      <c r="F984" s="299" t="s">
        <v>84</v>
      </c>
      <c r="G984" s="299"/>
      <c r="H984" s="300"/>
      <c r="I984" s="300"/>
      <c r="J984" s="301"/>
      <c r="K984" s="302"/>
      <c r="L984" s="303">
        <f t="shared" ref="L984:L1000" si="953">H984-J984</f>
        <v>0</v>
      </c>
      <c r="M984" s="304"/>
      <c r="N984" s="152"/>
      <c r="O984" s="152"/>
      <c r="P984" s="152"/>
      <c r="Q984" s="152"/>
      <c r="R984" s="152"/>
      <c r="S984" s="305"/>
      <c r="T984" s="54" t="e">
        <f>HLOOKUP(F956,リスト!$N$7:$AC$25,3,)</f>
        <v>#N/A</v>
      </c>
      <c r="U984" s="52" t="e">
        <f t="shared" si="951"/>
        <v>#N/A</v>
      </c>
    </row>
    <row r="985" spans="1:21">
      <c r="A985" s="1">
        <f t="shared" ref="A985:B985" si="954">A984</f>
        <v>20</v>
      </c>
      <c r="B985" s="1">
        <f t="shared" si="954"/>
        <v>0</v>
      </c>
      <c r="C985" s="288"/>
      <c r="D985" s="298"/>
      <c r="E985" s="298"/>
      <c r="F985" s="329" t="s">
        <v>85</v>
      </c>
      <c r="G985" s="329"/>
      <c r="H985" s="330"/>
      <c r="I985" s="330"/>
      <c r="J985" s="331"/>
      <c r="K985" s="332"/>
      <c r="L985" s="333">
        <f t="shared" si="953"/>
        <v>0</v>
      </c>
      <c r="M985" s="334"/>
      <c r="N985" s="335"/>
      <c r="O985" s="335"/>
      <c r="P985" s="335"/>
      <c r="Q985" s="335"/>
      <c r="R985" s="335"/>
      <c r="S985" s="336"/>
      <c r="T985" s="54" t="e">
        <f>HLOOKUP(F956,リスト!$N$7:$AC$25,4,)</f>
        <v>#N/A</v>
      </c>
      <c r="U985" s="52" t="e">
        <f t="shared" si="951"/>
        <v>#N/A</v>
      </c>
    </row>
    <row r="986" spans="1:21">
      <c r="A986" s="1">
        <f t="shared" ref="A986:B986" si="955">A985</f>
        <v>20</v>
      </c>
      <c r="B986" s="1">
        <f t="shared" si="955"/>
        <v>0</v>
      </c>
      <c r="C986" s="288"/>
      <c r="D986" s="298"/>
      <c r="E986" s="298"/>
      <c r="F986" s="306" t="s">
        <v>86</v>
      </c>
      <c r="G986" s="306"/>
      <c r="H986" s="307"/>
      <c r="I986" s="307"/>
      <c r="J986" s="308"/>
      <c r="K986" s="309"/>
      <c r="L986" s="310">
        <f t="shared" si="953"/>
        <v>0</v>
      </c>
      <c r="M986" s="311"/>
      <c r="N986" s="153"/>
      <c r="O986" s="153"/>
      <c r="P986" s="153"/>
      <c r="Q986" s="153"/>
      <c r="R986" s="153"/>
      <c r="S986" s="312"/>
      <c r="T986" s="54" t="e">
        <f>HLOOKUP(F956,リスト!$N$7:$AC$25,5,)</f>
        <v>#N/A</v>
      </c>
      <c r="U986" s="52" t="e">
        <f t="shared" si="951"/>
        <v>#N/A</v>
      </c>
    </row>
    <row r="987" spans="1:21">
      <c r="A987" s="1">
        <f t="shared" ref="A987:B987" si="956">A986</f>
        <v>20</v>
      </c>
      <c r="B987" s="1">
        <f t="shared" si="956"/>
        <v>0</v>
      </c>
      <c r="C987" s="288"/>
      <c r="D987" s="298" t="s">
        <v>100</v>
      </c>
      <c r="E987" s="298"/>
      <c r="F987" s="299" t="s">
        <v>87</v>
      </c>
      <c r="G987" s="299"/>
      <c r="H987" s="300"/>
      <c r="I987" s="300"/>
      <c r="J987" s="301"/>
      <c r="K987" s="302"/>
      <c r="L987" s="303">
        <f t="shared" si="953"/>
        <v>0</v>
      </c>
      <c r="M987" s="304"/>
      <c r="N987" s="152"/>
      <c r="O987" s="152"/>
      <c r="P987" s="152"/>
      <c r="Q987" s="152"/>
      <c r="R987" s="152"/>
      <c r="S987" s="305"/>
      <c r="T987" s="54" t="e">
        <f>HLOOKUP(F956,リスト!$N$7:$AC$25,6,)</f>
        <v>#N/A</v>
      </c>
      <c r="U987" s="52" t="e">
        <f t="shared" si="951"/>
        <v>#N/A</v>
      </c>
    </row>
    <row r="988" spans="1:21">
      <c r="A988" s="1">
        <f t="shared" ref="A988:B988" si="957">A987</f>
        <v>20</v>
      </c>
      <c r="B988" s="1">
        <f t="shared" si="957"/>
        <v>0</v>
      </c>
      <c r="C988" s="288"/>
      <c r="D988" s="298"/>
      <c r="E988" s="298"/>
      <c r="F988" s="329" t="s">
        <v>89</v>
      </c>
      <c r="G988" s="329"/>
      <c r="H988" s="330"/>
      <c r="I988" s="330"/>
      <c r="J988" s="331"/>
      <c r="K988" s="332"/>
      <c r="L988" s="333">
        <f t="shared" si="953"/>
        <v>0</v>
      </c>
      <c r="M988" s="334"/>
      <c r="N988" s="335"/>
      <c r="O988" s="335"/>
      <c r="P988" s="335"/>
      <c r="Q988" s="335"/>
      <c r="R988" s="335"/>
      <c r="S988" s="336"/>
      <c r="T988" s="54" t="e">
        <f>HLOOKUP(F956,リスト!$N$7:$AC$25,7,)</f>
        <v>#N/A</v>
      </c>
      <c r="U988" s="52" t="e">
        <f t="shared" si="951"/>
        <v>#N/A</v>
      </c>
    </row>
    <row r="989" spans="1:21">
      <c r="A989" s="1">
        <f t="shared" ref="A989:B989" si="958">A988</f>
        <v>20</v>
      </c>
      <c r="B989" s="1">
        <f t="shared" si="958"/>
        <v>0</v>
      </c>
      <c r="C989" s="288"/>
      <c r="D989" s="298"/>
      <c r="E989" s="298"/>
      <c r="F989" s="329" t="s">
        <v>214</v>
      </c>
      <c r="G989" s="329"/>
      <c r="H989" s="330"/>
      <c r="I989" s="330"/>
      <c r="J989" s="331"/>
      <c r="K989" s="332"/>
      <c r="L989" s="333">
        <f t="shared" si="953"/>
        <v>0</v>
      </c>
      <c r="M989" s="334"/>
      <c r="N989" s="335"/>
      <c r="O989" s="335"/>
      <c r="P989" s="335"/>
      <c r="Q989" s="335"/>
      <c r="R989" s="335"/>
      <c r="S989" s="336"/>
      <c r="T989" s="54" t="e">
        <f>HLOOKUP(F956,リスト!$N$7:$AC$25,8,)</f>
        <v>#N/A</v>
      </c>
      <c r="U989" s="52" t="e">
        <f t="shared" si="951"/>
        <v>#N/A</v>
      </c>
    </row>
    <row r="990" spans="1:21">
      <c r="A990" s="1">
        <f t="shared" ref="A990:B990" si="959">A989</f>
        <v>20</v>
      </c>
      <c r="B990" s="1">
        <f t="shared" si="959"/>
        <v>0</v>
      </c>
      <c r="C990" s="288"/>
      <c r="D990" s="298"/>
      <c r="E990" s="298"/>
      <c r="F990" s="306" t="s">
        <v>90</v>
      </c>
      <c r="G990" s="306"/>
      <c r="H990" s="307"/>
      <c r="I990" s="307"/>
      <c r="J990" s="308"/>
      <c r="K990" s="309"/>
      <c r="L990" s="310">
        <f t="shared" si="953"/>
        <v>0</v>
      </c>
      <c r="M990" s="311"/>
      <c r="N990" s="153"/>
      <c r="O990" s="153"/>
      <c r="P990" s="153"/>
      <c r="Q990" s="153"/>
      <c r="R990" s="153"/>
      <c r="S990" s="312"/>
      <c r="T990" s="54" t="e">
        <f>HLOOKUP(F956,リスト!$N$7:$AC$25,9,)</f>
        <v>#N/A</v>
      </c>
      <c r="U990" s="52" t="e">
        <f t="shared" si="951"/>
        <v>#N/A</v>
      </c>
    </row>
    <row r="991" spans="1:21">
      <c r="A991" s="1">
        <f t="shared" ref="A991:B991" si="960">A990</f>
        <v>20</v>
      </c>
      <c r="B991" s="1">
        <f t="shared" si="960"/>
        <v>0</v>
      </c>
      <c r="C991" s="288"/>
      <c r="D991" s="298" t="s">
        <v>101</v>
      </c>
      <c r="E991" s="298"/>
      <c r="F991" s="299" t="s">
        <v>91</v>
      </c>
      <c r="G991" s="299"/>
      <c r="H991" s="300"/>
      <c r="I991" s="300"/>
      <c r="J991" s="301"/>
      <c r="K991" s="302"/>
      <c r="L991" s="303">
        <f t="shared" si="953"/>
        <v>0</v>
      </c>
      <c r="M991" s="304"/>
      <c r="N991" s="152"/>
      <c r="O991" s="152"/>
      <c r="P991" s="152"/>
      <c r="Q991" s="152"/>
      <c r="R991" s="152"/>
      <c r="S991" s="305"/>
      <c r="T991" s="54" t="e">
        <f>HLOOKUP(F956,リスト!$N$7:$AC$25,10,)</f>
        <v>#N/A</v>
      </c>
      <c r="U991" s="52" t="e">
        <f t="shared" si="951"/>
        <v>#N/A</v>
      </c>
    </row>
    <row r="992" spans="1:21">
      <c r="A992" s="1">
        <f t="shared" ref="A992:B992" si="961">A991</f>
        <v>20</v>
      </c>
      <c r="B992" s="1">
        <f t="shared" si="961"/>
        <v>0</v>
      </c>
      <c r="C992" s="288"/>
      <c r="D992" s="298"/>
      <c r="E992" s="298"/>
      <c r="F992" s="329" t="s">
        <v>92</v>
      </c>
      <c r="G992" s="329"/>
      <c r="H992" s="330"/>
      <c r="I992" s="330"/>
      <c r="J992" s="331"/>
      <c r="K992" s="332"/>
      <c r="L992" s="333">
        <f t="shared" si="953"/>
        <v>0</v>
      </c>
      <c r="M992" s="334"/>
      <c r="N992" s="335"/>
      <c r="O992" s="335"/>
      <c r="P992" s="335"/>
      <c r="Q992" s="335"/>
      <c r="R992" s="335"/>
      <c r="S992" s="336"/>
      <c r="T992" s="54" t="e">
        <f>HLOOKUP(F956,リスト!$N$7:$AC$25,11,)</f>
        <v>#N/A</v>
      </c>
      <c r="U992" s="52" t="e">
        <f t="shared" si="951"/>
        <v>#N/A</v>
      </c>
    </row>
    <row r="993" spans="1:22">
      <c r="A993" s="1">
        <f t="shared" ref="A993:B993" si="962">A992</f>
        <v>20</v>
      </c>
      <c r="B993" s="1">
        <f t="shared" si="962"/>
        <v>0</v>
      </c>
      <c r="C993" s="288"/>
      <c r="D993" s="298"/>
      <c r="E993" s="298"/>
      <c r="F993" s="306" t="s">
        <v>93</v>
      </c>
      <c r="G993" s="306"/>
      <c r="H993" s="307"/>
      <c r="I993" s="307"/>
      <c r="J993" s="308"/>
      <c r="K993" s="309"/>
      <c r="L993" s="310">
        <f t="shared" si="953"/>
        <v>0</v>
      </c>
      <c r="M993" s="311"/>
      <c r="N993" s="153"/>
      <c r="O993" s="153"/>
      <c r="P993" s="153"/>
      <c r="Q993" s="153"/>
      <c r="R993" s="153"/>
      <c r="S993" s="312"/>
      <c r="T993" s="54" t="e">
        <f>HLOOKUP(F956,リスト!$N$7:$AC$25,12,)</f>
        <v>#N/A</v>
      </c>
      <c r="U993" s="52" t="e">
        <f t="shared" si="951"/>
        <v>#N/A</v>
      </c>
    </row>
    <row r="994" spans="1:22">
      <c r="A994" s="1">
        <f t="shared" ref="A994:B994" si="963">A993</f>
        <v>20</v>
      </c>
      <c r="B994" s="1">
        <f t="shared" si="963"/>
        <v>0</v>
      </c>
      <c r="C994" s="288"/>
      <c r="D994" s="298" t="s">
        <v>102</v>
      </c>
      <c r="E994" s="298"/>
      <c r="F994" s="298" t="s">
        <v>102</v>
      </c>
      <c r="G994" s="298"/>
      <c r="H994" s="323"/>
      <c r="I994" s="323"/>
      <c r="J994" s="324"/>
      <c r="K994" s="325"/>
      <c r="L994" s="326">
        <f t="shared" si="953"/>
        <v>0</v>
      </c>
      <c r="M994" s="327"/>
      <c r="N994" s="167"/>
      <c r="O994" s="167"/>
      <c r="P994" s="167"/>
      <c r="Q994" s="167"/>
      <c r="R994" s="167"/>
      <c r="S994" s="328"/>
      <c r="T994" s="54" t="e">
        <f>HLOOKUP(F956,リスト!$N$7:$AC$25,13,)</f>
        <v>#N/A</v>
      </c>
      <c r="U994" s="52" t="e">
        <f t="shared" si="951"/>
        <v>#N/A</v>
      </c>
    </row>
    <row r="995" spans="1:22">
      <c r="A995" s="1">
        <f t="shared" ref="A995:B995" si="964">A994</f>
        <v>20</v>
      </c>
      <c r="B995" s="1">
        <f t="shared" si="964"/>
        <v>0</v>
      </c>
      <c r="C995" s="288"/>
      <c r="D995" s="321" t="s">
        <v>105</v>
      </c>
      <c r="E995" s="298"/>
      <c r="F995" s="299" t="s">
        <v>94</v>
      </c>
      <c r="G995" s="299"/>
      <c r="H995" s="300"/>
      <c r="I995" s="300"/>
      <c r="J995" s="301"/>
      <c r="K995" s="302"/>
      <c r="L995" s="303">
        <f t="shared" si="953"/>
        <v>0</v>
      </c>
      <c r="M995" s="304"/>
      <c r="N995" s="152"/>
      <c r="O995" s="152"/>
      <c r="P995" s="152"/>
      <c r="Q995" s="152"/>
      <c r="R995" s="152"/>
      <c r="S995" s="305"/>
      <c r="T995" s="54" t="e">
        <f>HLOOKUP(F956,リスト!$N$7:$AC$25,14,)</f>
        <v>#N/A</v>
      </c>
      <c r="U995" s="52" t="e">
        <f t="shared" si="951"/>
        <v>#N/A</v>
      </c>
    </row>
    <row r="996" spans="1:22">
      <c r="A996" s="1">
        <f t="shared" ref="A996:B996" si="965">A995</f>
        <v>20</v>
      </c>
      <c r="B996" s="1">
        <f t="shared" si="965"/>
        <v>0</v>
      </c>
      <c r="C996" s="288"/>
      <c r="D996" s="298"/>
      <c r="E996" s="298"/>
      <c r="F996" s="306" t="s">
        <v>95</v>
      </c>
      <c r="G996" s="306"/>
      <c r="H996" s="307"/>
      <c r="I996" s="307"/>
      <c r="J996" s="308"/>
      <c r="K996" s="309"/>
      <c r="L996" s="310">
        <f t="shared" si="953"/>
        <v>0</v>
      </c>
      <c r="M996" s="311"/>
      <c r="N996" s="153"/>
      <c r="O996" s="153"/>
      <c r="P996" s="153"/>
      <c r="Q996" s="153"/>
      <c r="R996" s="153"/>
      <c r="S996" s="312"/>
      <c r="T996" s="54" t="e">
        <f>HLOOKUP(F956,リスト!$N$7:$AC$25,15,)</f>
        <v>#N/A</v>
      </c>
      <c r="U996" s="52" t="e">
        <f t="shared" si="951"/>
        <v>#N/A</v>
      </c>
    </row>
    <row r="997" spans="1:22">
      <c r="A997" s="1">
        <f t="shared" ref="A997:B997" si="966">A996</f>
        <v>20</v>
      </c>
      <c r="B997" s="1">
        <f t="shared" si="966"/>
        <v>0</v>
      </c>
      <c r="C997" s="288"/>
      <c r="D997" s="322" t="s">
        <v>103</v>
      </c>
      <c r="E997" s="322"/>
      <c r="F997" s="298" t="s">
        <v>96</v>
      </c>
      <c r="G997" s="298"/>
      <c r="H997" s="323"/>
      <c r="I997" s="323"/>
      <c r="J997" s="324"/>
      <c r="K997" s="325"/>
      <c r="L997" s="326">
        <f t="shared" si="953"/>
        <v>0</v>
      </c>
      <c r="M997" s="327"/>
      <c r="N997" s="167"/>
      <c r="O997" s="167"/>
      <c r="P997" s="167"/>
      <c r="Q997" s="167"/>
      <c r="R997" s="167"/>
      <c r="S997" s="328"/>
      <c r="T997" s="54" t="e">
        <f>HLOOKUP(F956,リスト!$N$7:$AC$25,16,)</f>
        <v>#N/A</v>
      </c>
      <c r="U997" s="52" t="e">
        <f t="shared" si="951"/>
        <v>#N/A</v>
      </c>
    </row>
    <row r="998" spans="1:22" ht="14.4" customHeight="1">
      <c r="A998" s="1">
        <f t="shared" ref="A998:B998" si="967">A997</f>
        <v>20</v>
      </c>
      <c r="B998" s="1">
        <f t="shared" si="967"/>
        <v>0</v>
      </c>
      <c r="C998" s="288"/>
      <c r="D998" s="298" t="s">
        <v>104</v>
      </c>
      <c r="E998" s="298"/>
      <c r="F998" s="299" t="s">
        <v>97</v>
      </c>
      <c r="G998" s="299"/>
      <c r="H998" s="300"/>
      <c r="I998" s="300"/>
      <c r="J998" s="301"/>
      <c r="K998" s="302"/>
      <c r="L998" s="303">
        <f t="shared" si="953"/>
        <v>0</v>
      </c>
      <c r="M998" s="304"/>
      <c r="N998" s="152"/>
      <c r="O998" s="152"/>
      <c r="P998" s="152"/>
      <c r="Q998" s="152"/>
      <c r="R998" s="152"/>
      <c r="S998" s="305"/>
      <c r="T998" s="54" t="e">
        <f>HLOOKUP(F956,リスト!$N$7:$AC$25,17,)</f>
        <v>#N/A</v>
      </c>
      <c r="U998" s="52" t="e">
        <f t="shared" si="951"/>
        <v>#N/A</v>
      </c>
    </row>
    <row r="999" spans="1:22">
      <c r="A999" s="1">
        <f t="shared" ref="A999:B999" si="968">A998</f>
        <v>20</v>
      </c>
      <c r="B999" s="1">
        <f t="shared" si="968"/>
        <v>0</v>
      </c>
      <c r="C999" s="288"/>
      <c r="D999" s="298"/>
      <c r="E999" s="298"/>
      <c r="F999" s="306" t="s">
        <v>98</v>
      </c>
      <c r="G999" s="306"/>
      <c r="H999" s="307"/>
      <c r="I999" s="307"/>
      <c r="J999" s="308"/>
      <c r="K999" s="309"/>
      <c r="L999" s="310">
        <f t="shared" si="953"/>
        <v>0</v>
      </c>
      <c r="M999" s="311"/>
      <c r="N999" s="153"/>
      <c r="O999" s="153"/>
      <c r="P999" s="153"/>
      <c r="Q999" s="153"/>
      <c r="R999" s="153"/>
      <c r="S999" s="312"/>
      <c r="T999" s="54" t="e">
        <f>HLOOKUP(F956,リスト!$N$7:$AC$25,18,)</f>
        <v>#N/A</v>
      </c>
      <c r="U999" s="52" t="e">
        <f t="shared" si="951"/>
        <v>#N/A</v>
      </c>
    </row>
    <row r="1000" spans="1:22" ht="15" thickBot="1">
      <c r="A1000" s="1">
        <f t="shared" ref="A1000:B1000" si="969">A999</f>
        <v>20</v>
      </c>
      <c r="B1000" s="1">
        <f t="shared" si="969"/>
        <v>0</v>
      </c>
      <c r="C1000" s="288"/>
      <c r="D1000" s="313" t="s">
        <v>77</v>
      </c>
      <c r="E1000" s="313"/>
      <c r="F1000" s="313" t="s">
        <v>77</v>
      </c>
      <c r="G1000" s="313"/>
      <c r="H1000" s="314"/>
      <c r="I1000" s="314"/>
      <c r="J1000" s="315"/>
      <c r="K1000" s="316"/>
      <c r="L1000" s="317">
        <f t="shared" si="953"/>
        <v>0</v>
      </c>
      <c r="M1000" s="318"/>
      <c r="N1000" s="319"/>
      <c r="O1000" s="319"/>
      <c r="P1000" s="319"/>
      <c r="Q1000" s="319"/>
      <c r="R1000" s="319"/>
      <c r="S1000" s="320"/>
      <c r="T1000" s="54" t="e">
        <f>HLOOKUP(F956,リスト!$N$7:$AC$25,19,)</f>
        <v>#N/A</v>
      </c>
      <c r="U1000" s="52" t="e">
        <f t="shared" si="951"/>
        <v>#N/A</v>
      </c>
    </row>
    <row r="1001" spans="1:22" ht="15.6" thickTop="1" thickBot="1">
      <c r="A1001" s="1">
        <f t="shared" ref="A1001:B1001" si="970">A1000</f>
        <v>20</v>
      </c>
      <c r="B1001" s="1">
        <f t="shared" si="970"/>
        <v>0</v>
      </c>
      <c r="C1001" s="289"/>
      <c r="D1001" s="278" t="s">
        <v>78</v>
      </c>
      <c r="E1001" s="279"/>
      <c r="F1001" s="279"/>
      <c r="G1001" s="280"/>
      <c r="H1001" s="281">
        <f>SUM(H983:I1000)</f>
        <v>0</v>
      </c>
      <c r="I1001" s="281"/>
      <c r="J1001" s="282">
        <f t="shared" ref="J1001" si="971">SUM(J983:K1000)</f>
        <v>0</v>
      </c>
      <c r="K1001" s="283"/>
      <c r="L1001" s="283">
        <f t="shared" ref="L1001" si="972">SUM(L983:M1000)</f>
        <v>0</v>
      </c>
      <c r="M1001" s="284"/>
      <c r="N1001" s="285"/>
      <c r="O1001" s="285"/>
      <c r="P1001" s="285"/>
      <c r="Q1001" s="285"/>
      <c r="R1001" s="285"/>
      <c r="S1001" s="286"/>
      <c r="T1001" s="54"/>
    </row>
    <row r="1002" spans="1:22">
      <c r="A1002" s="1">
        <f>F1005</f>
        <v>21</v>
      </c>
      <c r="B1002" s="1">
        <f>IF(H1026&gt;0,1,0)</f>
        <v>0</v>
      </c>
      <c r="C1002" s="198" t="s">
        <v>47</v>
      </c>
      <c r="D1002" s="198"/>
      <c r="E1002" s="198"/>
      <c r="U1002" s="11" t="s">
        <v>49</v>
      </c>
      <c r="V1002" s="11" t="s">
        <v>199</v>
      </c>
    </row>
    <row r="1003" spans="1:22">
      <c r="A1003" s="1">
        <f>A1002</f>
        <v>21</v>
      </c>
      <c r="B1003" s="1">
        <f>B1002</f>
        <v>0</v>
      </c>
      <c r="C1003" s="192" t="str">
        <f>"チームやまぐちパワーアップ事業　"&amp;基本!$G$24</f>
        <v>チームやまぐちパワーアップ事業　事業計画書</v>
      </c>
      <c r="D1003" s="192"/>
      <c r="E1003" s="192"/>
      <c r="F1003" s="192"/>
      <c r="G1003" s="192"/>
      <c r="H1003" s="192"/>
      <c r="I1003" s="192"/>
      <c r="J1003" s="192"/>
      <c r="K1003" s="192"/>
      <c r="L1003" s="192"/>
      <c r="M1003" s="192"/>
      <c r="N1003" s="192"/>
      <c r="O1003" s="192"/>
      <c r="P1003" s="192"/>
      <c r="Q1003" s="192"/>
      <c r="R1003" s="192"/>
      <c r="S1003" s="192"/>
      <c r="U1003" s="16" t="str">
        <f t="shared" ref="U1003:V1006" si="973">IF(U953="","",U953)</f>
        <v>有望競技種別強化事業</v>
      </c>
      <c r="V1003" s="16" t="str">
        <f t="shared" si="973"/>
        <v>有望競技</v>
      </c>
    </row>
    <row r="1004" spans="1:22" ht="15" thickBot="1">
      <c r="A1004" s="1">
        <f t="shared" ref="A1004:B1004" si="974">A1003</f>
        <v>21</v>
      </c>
      <c r="B1004" s="1">
        <f t="shared" si="974"/>
        <v>0</v>
      </c>
      <c r="C1004" s="337" t="s">
        <v>48</v>
      </c>
      <c r="D1004" s="337"/>
      <c r="U1004" s="32" t="str">
        <f t="shared" si="973"/>
        <v>ふるさと選手確保・活用事業</v>
      </c>
      <c r="V1004" s="32" t="str">
        <f t="shared" si="973"/>
        <v>ふるさと</v>
      </c>
    </row>
    <row r="1005" spans="1:22" ht="15" thickBot="1">
      <c r="A1005" s="1">
        <f t="shared" ref="A1005:B1005" si="975">A1004</f>
        <v>21</v>
      </c>
      <c r="B1005" s="1">
        <f t="shared" si="975"/>
        <v>0</v>
      </c>
      <c r="C1005" s="375" t="s">
        <v>50</v>
      </c>
      <c r="D1005" s="376"/>
      <c r="E1005" s="376"/>
      <c r="F1005" s="377">
        <f>F955+1</f>
        <v>21</v>
      </c>
      <c r="G1005" s="378"/>
      <c r="U1005" s="32" t="str">
        <f t="shared" si="973"/>
        <v>中高成連携合同強化練習会事業</v>
      </c>
      <c r="V1005" s="32" t="str">
        <f t="shared" si="973"/>
        <v>中高成連携</v>
      </c>
    </row>
    <row r="1006" spans="1:22">
      <c r="A1006" s="1">
        <f t="shared" ref="A1006:B1006" si="976">A1005</f>
        <v>21</v>
      </c>
      <c r="B1006" s="1">
        <f t="shared" si="976"/>
        <v>0</v>
      </c>
      <c r="C1006" s="379" t="s">
        <v>49</v>
      </c>
      <c r="D1006" s="290"/>
      <c r="E1006" s="290"/>
      <c r="F1006" s="380"/>
      <c r="G1006" s="380"/>
      <c r="H1006" s="380"/>
      <c r="I1006" s="380"/>
      <c r="J1006" s="380"/>
      <c r="K1006" s="380"/>
      <c r="L1006" s="380"/>
      <c r="M1006" s="290" t="s">
        <v>53</v>
      </c>
      <c r="N1006" s="290"/>
      <c r="O1006" s="290"/>
      <c r="P1006" s="380"/>
      <c r="Q1006" s="380"/>
      <c r="R1006" s="380"/>
      <c r="S1006" s="381"/>
      <c r="T1006" s="81" t="str">
        <f>IF(F1006="","",VLOOKUP(F1006,U1003:V1006,2,))</f>
        <v/>
      </c>
      <c r="U1006" s="18" t="str">
        <f t="shared" si="973"/>
        <v>チームやまぐちチャレンジ強化事業</v>
      </c>
      <c r="V1006" s="18" t="str">
        <f t="shared" si="973"/>
        <v>チャレンジ</v>
      </c>
    </row>
    <row r="1007" spans="1:22">
      <c r="A1007" s="1">
        <f t="shared" ref="A1007:B1007" si="977">A1006</f>
        <v>21</v>
      </c>
      <c r="B1007" s="1">
        <f t="shared" si="977"/>
        <v>0</v>
      </c>
      <c r="C1007" s="389" t="s">
        <v>179</v>
      </c>
      <c r="D1007" s="390"/>
      <c r="E1007" s="356"/>
      <c r="F1007" s="386"/>
      <c r="G1007" s="387"/>
      <c r="H1007" s="387"/>
      <c r="I1007" s="387"/>
      <c r="J1007" s="387"/>
      <c r="K1007" s="387"/>
      <c r="L1007" s="387"/>
      <c r="M1007" s="387"/>
      <c r="N1007" s="387"/>
      <c r="O1007" s="387"/>
      <c r="P1007" s="387"/>
      <c r="Q1007" s="387"/>
      <c r="R1007" s="387"/>
      <c r="S1007" s="388"/>
      <c r="U1007" s="55"/>
    </row>
    <row r="1008" spans="1:22">
      <c r="A1008" s="1">
        <f t="shared" ref="A1008:B1008" si="978">A1007</f>
        <v>21</v>
      </c>
      <c r="B1008" s="1">
        <f t="shared" si="978"/>
        <v>0</v>
      </c>
      <c r="C1008" s="348" t="s">
        <v>51</v>
      </c>
      <c r="D1008" s="291"/>
      <c r="E1008" s="291"/>
      <c r="F1008" s="382"/>
      <c r="G1008" s="383"/>
      <c r="H1008" s="383"/>
      <c r="I1008" s="20" t="str">
        <f>IF(F1008="","～",IF(J1008="","","～"))</f>
        <v>～</v>
      </c>
      <c r="J1008" s="383"/>
      <c r="K1008" s="383"/>
      <c r="L1008" s="383"/>
      <c r="M1008" s="21" t="s">
        <v>52</v>
      </c>
      <c r="N1008" s="384" t="str">
        <f>IF(T1008=1,IF(F1008="","",IF(J1008="","",IF(F1008=J1008,"日帰り",(J1008-F1008)&amp;"泊"&amp;(J1008-F1008+1)&amp;"日"))),"")</f>
        <v/>
      </c>
      <c r="O1008" s="384"/>
      <c r="P1008" s="384"/>
      <c r="Q1008" s="13" t="s">
        <v>68</v>
      </c>
      <c r="R1008" s="258"/>
      <c r="S1008" s="385"/>
      <c r="T1008" s="53">
        <v>1</v>
      </c>
    </row>
    <row r="1009" spans="1:24">
      <c r="A1009" s="1">
        <f t="shared" ref="A1009:B1009" si="979">A1008</f>
        <v>21</v>
      </c>
      <c r="B1009" s="1">
        <f t="shared" si="979"/>
        <v>0</v>
      </c>
      <c r="C1009" s="348" t="s">
        <v>54</v>
      </c>
      <c r="D1009" s="346" t="s">
        <v>55</v>
      </c>
      <c r="E1009" s="346"/>
      <c r="F1009" s="349"/>
      <c r="G1009" s="349"/>
      <c r="H1009" s="349"/>
      <c r="I1009" s="349"/>
      <c r="J1009" s="349"/>
      <c r="K1009" s="349"/>
      <c r="L1009" s="349"/>
      <c r="M1009" s="349"/>
      <c r="N1009" s="349"/>
      <c r="O1009" s="349"/>
      <c r="P1009" s="349"/>
      <c r="Q1009" s="349"/>
      <c r="R1009" s="349"/>
      <c r="S1009" s="350"/>
      <c r="U1009" s="156" t="s">
        <v>53</v>
      </c>
      <c r="V1009" s="156"/>
      <c r="W1009" s="156"/>
      <c r="X1009" s="156"/>
    </row>
    <row r="1010" spans="1:24">
      <c r="A1010" s="1">
        <f t="shared" ref="A1010:B1010" si="980">A1009</f>
        <v>21</v>
      </c>
      <c r="B1010" s="1">
        <f t="shared" si="980"/>
        <v>0</v>
      </c>
      <c r="C1010" s="348"/>
      <c r="D1010" s="351" t="s">
        <v>7</v>
      </c>
      <c r="E1010" s="351"/>
      <c r="F1010" s="352"/>
      <c r="G1010" s="352"/>
      <c r="H1010" s="352"/>
      <c r="I1010" s="352"/>
      <c r="J1010" s="352"/>
      <c r="K1010" s="352"/>
      <c r="L1010" s="352"/>
      <c r="M1010" s="352"/>
      <c r="N1010" s="352"/>
      <c r="O1010" s="352"/>
      <c r="P1010" s="352"/>
      <c r="Q1010" s="352"/>
      <c r="R1010" s="352"/>
      <c r="S1010" s="353"/>
      <c r="U1010" s="78" t="str">
        <f>U1003</f>
        <v>有望競技種別強化事業</v>
      </c>
      <c r="V1010" s="78" t="str">
        <f>U1004</f>
        <v>ふるさと選手確保・活用事業</v>
      </c>
      <c r="W1010" s="78" t="str">
        <f>U1005</f>
        <v>中高成連携合同強化練習会事業</v>
      </c>
      <c r="X1010" s="78" t="str">
        <f>U1006</f>
        <v>チームやまぐちチャレンジ強化事業</v>
      </c>
    </row>
    <row r="1011" spans="1:24">
      <c r="A1011" s="1">
        <f t="shared" ref="A1011:B1011" si="981">A1010</f>
        <v>21</v>
      </c>
      <c r="B1011" s="1">
        <f t="shared" si="981"/>
        <v>0</v>
      </c>
      <c r="C1011" s="348" t="s">
        <v>56</v>
      </c>
      <c r="D1011" s="346" t="s">
        <v>55</v>
      </c>
      <c r="E1011" s="346"/>
      <c r="F1011" s="349"/>
      <c r="G1011" s="349"/>
      <c r="H1011" s="349"/>
      <c r="I1011" s="349"/>
      <c r="J1011" s="349"/>
      <c r="K1011" s="349"/>
      <c r="L1011" s="349"/>
      <c r="M1011" s="349"/>
      <c r="N1011" s="349"/>
      <c r="O1011" s="349"/>
      <c r="P1011" s="349"/>
      <c r="Q1011" s="349"/>
      <c r="R1011" s="349"/>
      <c r="S1011" s="350"/>
      <c r="U1011" s="6" t="str">
        <f t="shared" ref="U1011:X1014" si="982">IF(U961="","",U961)</f>
        <v>①強化活動</v>
      </c>
      <c r="V1011" s="6" t="str">
        <f t="shared" si="982"/>
        <v>①交渉</v>
      </c>
      <c r="W1011" s="6" t="str">
        <f t="shared" si="982"/>
        <v>①合同練習会</v>
      </c>
      <c r="X1011" s="6" t="str">
        <f t="shared" si="982"/>
        <v>①トップ招へい</v>
      </c>
    </row>
    <row r="1012" spans="1:24">
      <c r="A1012" s="1">
        <f t="shared" ref="A1012:B1012" si="983">A1011</f>
        <v>21</v>
      </c>
      <c r="B1012" s="1">
        <f t="shared" si="983"/>
        <v>0</v>
      </c>
      <c r="C1012" s="348"/>
      <c r="D1012" s="351" t="s">
        <v>7</v>
      </c>
      <c r="E1012" s="351"/>
      <c r="F1012" s="352"/>
      <c r="G1012" s="352"/>
      <c r="H1012" s="352"/>
      <c r="I1012" s="352"/>
      <c r="J1012" s="352"/>
      <c r="K1012" s="352"/>
      <c r="L1012" s="352"/>
      <c r="M1012" s="352"/>
      <c r="N1012" s="352"/>
      <c r="O1012" s="352"/>
      <c r="P1012" s="352"/>
      <c r="Q1012" s="352"/>
      <c r="R1012" s="352"/>
      <c r="S1012" s="353"/>
      <c r="U1012" s="8" t="str">
        <f t="shared" si="982"/>
        <v/>
      </c>
      <c r="V1012" s="8" t="str">
        <f t="shared" si="982"/>
        <v>②強化活動参加</v>
      </c>
      <c r="W1012" s="8" t="str">
        <f t="shared" si="982"/>
        <v>②情報交換会等</v>
      </c>
      <c r="X1012" s="8" t="str">
        <f t="shared" si="982"/>
        <v/>
      </c>
    </row>
    <row r="1013" spans="1:24">
      <c r="A1013" s="1">
        <f t="shared" ref="A1013:B1013" si="984">A1012</f>
        <v>21</v>
      </c>
      <c r="B1013" s="1">
        <f t="shared" si="984"/>
        <v>0</v>
      </c>
      <c r="C1013" s="354" t="s">
        <v>57</v>
      </c>
      <c r="D1013" s="291" t="s">
        <v>58</v>
      </c>
      <c r="E1013" s="291"/>
      <c r="F1013" s="291" t="s">
        <v>61</v>
      </c>
      <c r="G1013" s="355"/>
      <c r="H1013" s="339" t="s">
        <v>62</v>
      </c>
      <c r="I1013" s="296"/>
      <c r="J1013" s="356" t="s">
        <v>63</v>
      </c>
      <c r="K1013" s="355"/>
      <c r="L1013" s="339" t="s">
        <v>64</v>
      </c>
      <c r="M1013" s="296"/>
      <c r="N1013" s="356" t="s">
        <v>65</v>
      </c>
      <c r="O1013" s="355"/>
      <c r="P1013" s="339" t="s">
        <v>66</v>
      </c>
      <c r="Q1013" s="291"/>
      <c r="R1013" s="356" t="s">
        <v>36</v>
      </c>
      <c r="S1013" s="295"/>
      <c r="U1013" s="8" t="str">
        <f t="shared" si="982"/>
        <v/>
      </c>
      <c r="V1013" s="8" t="str">
        <f t="shared" si="982"/>
        <v/>
      </c>
      <c r="W1013" s="8" t="str">
        <f t="shared" si="982"/>
        <v/>
      </c>
      <c r="X1013" s="8" t="str">
        <f t="shared" si="982"/>
        <v/>
      </c>
    </row>
    <row r="1014" spans="1:24">
      <c r="A1014" s="1">
        <f t="shared" ref="A1014:B1014" si="985">A1013</f>
        <v>21</v>
      </c>
      <c r="B1014" s="1">
        <f t="shared" si="985"/>
        <v>0</v>
      </c>
      <c r="C1014" s="348"/>
      <c r="D1014" s="346" t="s">
        <v>59</v>
      </c>
      <c r="E1014" s="346"/>
      <c r="F1014" s="22">
        <f>VLOOKUP("成男ﾊﾟﾜｰｱｯﾌﾟ",指導者!$J$133:$AN$156,$F1005+1,)</f>
        <v>0</v>
      </c>
      <c r="G1014" s="23" t="s">
        <v>67</v>
      </c>
      <c r="H1014" s="24">
        <f>VLOOKUP("成女ﾊﾟﾜｰｱｯﾌﾟ",指導者!$J$133:$AN$156,$F1005+1,)</f>
        <v>0</v>
      </c>
      <c r="I1014" s="25" t="s">
        <v>67</v>
      </c>
      <c r="J1014" s="24">
        <f>VLOOKUP("少男ﾊﾟﾜｰｱｯﾌﾟ",指導者!$J$133:$AN$156,$F1005+1,)</f>
        <v>0</v>
      </c>
      <c r="K1014" s="23" t="s">
        <v>67</v>
      </c>
      <c r="L1014" s="24">
        <f>VLOOKUP("少女ﾊﾟﾜｰｱｯﾌﾟ",指導者!$J$133:$AN$156,$F1005+1,)</f>
        <v>0</v>
      </c>
      <c r="M1014" s="25" t="s">
        <v>67</v>
      </c>
      <c r="N1014" s="24">
        <f>VLOOKUP("Jr男ﾊﾟﾜｰｱｯﾌﾟ",指導者!$J$133:$AN$156,$F1005+1,)</f>
        <v>0</v>
      </c>
      <c r="O1014" s="23" t="s">
        <v>67</v>
      </c>
      <c r="P1014" s="24">
        <f>VLOOKUP("Jr女ﾊﾟﾜｰｱｯﾌﾟ",指導者!$J$133:$AN$156,$F1005+1,)</f>
        <v>0</v>
      </c>
      <c r="Q1014" s="26" t="s">
        <v>67</v>
      </c>
      <c r="R1014" s="23">
        <f>SUM(F1014:Q1014)</f>
        <v>0</v>
      </c>
      <c r="S1014" s="33" t="s">
        <v>67</v>
      </c>
      <c r="U1014" s="10" t="str">
        <f t="shared" si="982"/>
        <v/>
      </c>
      <c r="V1014" s="10" t="str">
        <f t="shared" si="982"/>
        <v/>
      </c>
      <c r="W1014" s="10" t="str">
        <f t="shared" si="982"/>
        <v/>
      </c>
      <c r="X1014" s="10" t="str">
        <f t="shared" si="982"/>
        <v/>
      </c>
    </row>
    <row r="1015" spans="1:24">
      <c r="A1015" s="1">
        <f t="shared" ref="A1015:B1015" si="986">A1014</f>
        <v>21</v>
      </c>
      <c r="B1015" s="1">
        <f t="shared" si="986"/>
        <v>0</v>
      </c>
      <c r="C1015" s="348"/>
      <c r="D1015" s="351" t="s">
        <v>60</v>
      </c>
      <c r="E1015" s="351"/>
      <c r="F1015" s="27">
        <f>VLOOKUP("成男ﾊﾟﾜｰｱｯﾌﾟ",選手!$J$333:$AN$350,$F1005+1,)</f>
        <v>0</v>
      </c>
      <c r="G1015" s="28" t="s">
        <v>67</v>
      </c>
      <c r="H1015" s="29">
        <f>VLOOKUP("成女ﾊﾟﾜｰｱｯﾌﾟ",選手!$J$333:$AN$350,$F1005+1,)</f>
        <v>0</v>
      </c>
      <c r="I1015" s="30" t="s">
        <v>67</v>
      </c>
      <c r="J1015" s="29">
        <f>VLOOKUP("少男ﾊﾟﾜｰｱｯﾌﾟ",選手!$J$333:$AN$350,$F1005+1,)</f>
        <v>0</v>
      </c>
      <c r="K1015" s="28" t="s">
        <v>67</v>
      </c>
      <c r="L1015" s="29">
        <f>VLOOKUP("少女ﾊﾟﾜｰｱｯﾌﾟ",選手!$J$333:$AN$350,$F1005+1,)</f>
        <v>0</v>
      </c>
      <c r="M1015" s="30" t="s">
        <v>67</v>
      </c>
      <c r="N1015" s="29">
        <f>VLOOKUP("Jr男ﾊﾟﾜｰｱｯﾌﾟ",選手!$J$333:$AN$350,$F1005+1,)</f>
        <v>0</v>
      </c>
      <c r="O1015" s="28" t="s">
        <v>67</v>
      </c>
      <c r="P1015" s="29">
        <f>VLOOKUP("Jr女ﾊﾟﾜｰｱｯﾌﾟ",選手!$J$333:$AN$350,$F1005+1,)</f>
        <v>0</v>
      </c>
      <c r="Q1015" s="31" t="s">
        <v>67</v>
      </c>
      <c r="R1015" s="28">
        <f>SUM(F1015:Q1015)</f>
        <v>0</v>
      </c>
      <c r="S1015" s="34" t="s">
        <v>67</v>
      </c>
    </row>
    <row r="1016" spans="1:24">
      <c r="A1016" s="1">
        <f t="shared" ref="A1016:B1016" si="987">A1015</f>
        <v>21</v>
      </c>
      <c r="B1016" s="1">
        <f t="shared" si="987"/>
        <v>0</v>
      </c>
      <c r="C1016" s="366" t="s">
        <v>69</v>
      </c>
      <c r="D1016" s="367"/>
      <c r="E1016" s="368"/>
      <c r="F1016" s="357"/>
      <c r="G1016" s="358"/>
      <c r="H1016" s="358"/>
      <c r="I1016" s="358"/>
      <c r="J1016" s="358"/>
      <c r="K1016" s="358"/>
      <c r="L1016" s="358"/>
      <c r="M1016" s="358"/>
      <c r="N1016" s="358"/>
      <c r="O1016" s="358"/>
      <c r="P1016" s="358"/>
      <c r="Q1016" s="358"/>
      <c r="R1016" s="358"/>
      <c r="S1016" s="359"/>
    </row>
    <row r="1017" spans="1:24">
      <c r="A1017" s="1">
        <f t="shared" ref="A1017:B1017" si="988">A1016</f>
        <v>21</v>
      </c>
      <c r="B1017" s="1">
        <f t="shared" si="988"/>
        <v>0</v>
      </c>
      <c r="C1017" s="369"/>
      <c r="D1017" s="370"/>
      <c r="E1017" s="371"/>
      <c r="F1017" s="360"/>
      <c r="G1017" s="361"/>
      <c r="H1017" s="361"/>
      <c r="I1017" s="361"/>
      <c r="J1017" s="361"/>
      <c r="K1017" s="361"/>
      <c r="L1017" s="361"/>
      <c r="M1017" s="361"/>
      <c r="N1017" s="361"/>
      <c r="O1017" s="361"/>
      <c r="P1017" s="361"/>
      <c r="Q1017" s="361"/>
      <c r="R1017" s="361"/>
      <c r="S1017" s="362"/>
    </row>
    <row r="1018" spans="1:24">
      <c r="A1018" s="1">
        <f t="shared" ref="A1018:B1018" si="989">A1017</f>
        <v>21</v>
      </c>
      <c r="B1018" s="1">
        <f t="shared" si="989"/>
        <v>0</v>
      </c>
      <c r="C1018" s="369"/>
      <c r="D1018" s="370"/>
      <c r="E1018" s="371"/>
      <c r="F1018" s="360"/>
      <c r="G1018" s="361"/>
      <c r="H1018" s="361"/>
      <c r="I1018" s="361"/>
      <c r="J1018" s="361"/>
      <c r="K1018" s="361"/>
      <c r="L1018" s="361"/>
      <c r="M1018" s="361"/>
      <c r="N1018" s="361"/>
      <c r="O1018" s="361"/>
      <c r="P1018" s="361"/>
      <c r="Q1018" s="361"/>
      <c r="R1018" s="361"/>
      <c r="S1018" s="362"/>
    </row>
    <row r="1019" spans="1:24">
      <c r="A1019" s="1">
        <f t="shared" ref="A1019:B1019" si="990">A1018</f>
        <v>21</v>
      </c>
      <c r="B1019" s="1">
        <f t="shared" si="990"/>
        <v>0</v>
      </c>
      <c r="C1019" s="369"/>
      <c r="D1019" s="370"/>
      <c r="E1019" s="371"/>
      <c r="F1019" s="360"/>
      <c r="G1019" s="361"/>
      <c r="H1019" s="361"/>
      <c r="I1019" s="361"/>
      <c r="J1019" s="361"/>
      <c r="K1019" s="361"/>
      <c r="L1019" s="361"/>
      <c r="M1019" s="361"/>
      <c r="N1019" s="361"/>
      <c r="O1019" s="361"/>
      <c r="P1019" s="361"/>
      <c r="Q1019" s="361"/>
      <c r="R1019" s="361"/>
      <c r="S1019" s="362"/>
    </row>
    <row r="1020" spans="1:24">
      <c r="A1020" s="1">
        <f t="shared" ref="A1020:B1020" si="991">A1019</f>
        <v>21</v>
      </c>
      <c r="B1020" s="1">
        <f t="shared" si="991"/>
        <v>0</v>
      </c>
      <c r="C1020" s="369"/>
      <c r="D1020" s="370"/>
      <c r="E1020" s="371"/>
      <c r="F1020" s="360"/>
      <c r="G1020" s="361"/>
      <c r="H1020" s="361"/>
      <c r="I1020" s="361"/>
      <c r="J1020" s="361"/>
      <c r="K1020" s="361"/>
      <c r="L1020" s="361"/>
      <c r="M1020" s="361"/>
      <c r="N1020" s="361"/>
      <c r="O1020" s="361"/>
      <c r="P1020" s="361"/>
      <c r="Q1020" s="361"/>
      <c r="R1020" s="361"/>
      <c r="S1020" s="362"/>
    </row>
    <row r="1021" spans="1:24">
      <c r="A1021" s="1">
        <f t="shared" ref="A1021:B1021" si="992">A1020</f>
        <v>21</v>
      </c>
      <c r="B1021" s="1">
        <f t="shared" si="992"/>
        <v>0</v>
      </c>
      <c r="C1021" s="369"/>
      <c r="D1021" s="370"/>
      <c r="E1021" s="371"/>
      <c r="F1021" s="360"/>
      <c r="G1021" s="361"/>
      <c r="H1021" s="361"/>
      <c r="I1021" s="361"/>
      <c r="J1021" s="361"/>
      <c r="K1021" s="361"/>
      <c r="L1021" s="361"/>
      <c r="M1021" s="361"/>
      <c r="N1021" s="361"/>
      <c r="O1021" s="361"/>
      <c r="P1021" s="361"/>
      <c r="Q1021" s="361"/>
      <c r="R1021" s="361"/>
      <c r="S1021" s="362"/>
    </row>
    <row r="1022" spans="1:24" ht="15" thickBot="1">
      <c r="A1022" s="1">
        <f t="shared" ref="A1022:B1022" si="993">A1021</f>
        <v>21</v>
      </c>
      <c r="B1022" s="1">
        <f t="shared" si="993"/>
        <v>0</v>
      </c>
      <c r="C1022" s="372"/>
      <c r="D1022" s="373"/>
      <c r="E1022" s="374"/>
      <c r="F1022" s="363"/>
      <c r="G1022" s="364"/>
      <c r="H1022" s="364"/>
      <c r="I1022" s="364"/>
      <c r="J1022" s="364"/>
      <c r="K1022" s="364"/>
      <c r="L1022" s="364"/>
      <c r="M1022" s="364"/>
      <c r="N1022" s="364"/>
      <c r="O1022" s="364"/>
      <c r="P1022" s="364"/>
      <c r="Q1022" s="364"/>
      <c r="R1022" s="364"/>
      <c r="S1022" s="365"/>
    </row>
    <row r="1023" spans="1:24">
      <c r="A1023" s="1">
        <f t="shared" ref="A1023:B1023" si="994">A1022</f>
        <v>21</v>
      </c>
      <c r="B1023" s="1">
        <f t="shared" si="994"/>
        <v>0</v>
      </c>
    </row>
    <row r="1024" spans="1:24" ht="15" thickBot="1">
      <c r="A1024" s="1">
        <f t="shared" ref="A1024:B1024" si="995">A1023</f>
        <v>21</v>
      </c>
      <c r="B1024" s="1">
        <f t="shared" si="995"/>
        <v>0</v>
      </c>
      <c r="C1024" s="337" t="s">
        <v>70</v>
      </c>
      <c r="D1024" s="337"/>
      <c r="Q1024" s="338" t="s">
        <v>71</v>
      </c>
      <c r="R1024" s="338"/>
      <c r="S1024" s="338"/>
    </row>
    <row r="1025" spans="1:21">
      <c r="A1025" s="1">
        <f t="shared" ref="A1025:B1025" si="996">A1024</f>
        <v>21</v>
      </c>
      <c r="B1025" s="1">
        <f t="shared" si="996"/>
        <v>0</v>
      </c>
      <c r="C1025" s="287" t="s">
        <v>72</v>
      </c>
      <c r="D1025" s="290" t="s">
        <v>73</v>
      </c>
      <c r="E1025" s="290"/>
      <c r="F1025" s="290"/>
      <c r="G1025" s="290"/>
      <c r="H1025" s="290" t="s">
        <v>79</v>
      </c>
      <c r="I1025" s="290"/>
      <c r="J1025" s="290" t="s">
        <v>13</v>
      </c>
      <c r="K1025" s="290"/>
      <c r="L1025" s="290"/>
      <c r="M1025" s="290"/>
      <c r="N1025" s="290"/>
      <c r="O1025" s="290"/>
      <c r="P1025" s="290"/>
      <c r="Q1025" s="290"/>
      <c r="R1025" s="290"/>
      <c r="S1025" s="294"/>
    </row>
    <row r="1026" spans="1:21">
      <c r="A1026" s="1">
        <f t="shared" ref="A1026:B1026" si="997">A1025</f>
        <v>21</v>
      </c>
      <c r="B1026" s="1">
        <f t="shared" si="997"/>
        <v>0</v>
      </c>
      <c r="C1026" s="288"/>
      <c r="D1026" s="346" t="s">
        <v>74</v>
      </c>
      <c r="E1026" s="346"/>
      <c r="F1026" s="346"/>
      <c r="G1026" s="346"/>
      <c r="H1026" s="347">
        <f>J1051</f>
        <v>0</v>
      </c>
      <c r="I1026" s="347"/>
      <c r="J1026" s="152"/>
      <c r="K1026" s="152"/>
      <c r="L1026" s="152"/>
      <c r="M1026" s="152"/>
      <c r="N1026" s="152"/>
      <c r="O1026" s="152"/>
      <c r="P1026" s="152"/>
      <c r="Q1026" s="152"/>
      <c r="R1026" s="152"/>
      <c r="S1026" s="305"/>
    </row>
    <row r="1027" spans="1:21">
      <c r="A1027" s="1">
        <f t="shared" ref="A1027:B1027" si="998">A1026</f>
        <v>21</v>
      </c>
      <c r="B1027" s="1">
        <f t="shared" si="998"/>
        <v>0</v>
      </c>
      <c r="C1027" s="288"/>
      <c r="D1027" s="340" t="s">
        <v>75</v>
      </c>
      <c r="E1027" s="340"/>
      <c r="F1027" s="340"/>
      <c r="G1027" s="340"/>
      <c r="H1027" s="330"/>
      <c r="I1027" s="330"/>
      <c r="J1027" s="335"/>
      <c r="K1027" s="335"/>
      <c r="L1027" s="335"/>
      <c r="M1027" s="335"/>
      <c r="N1027" s="335"/>
      <c r="O1027" s="335"/>
      <c r="P1027" s="335"/>
      <c r="Q1027" s="335"/>
      <c r="R1027" s="335"/>
      <c r="S1027" s="336"/>
    </row>
    <row r="1028" spans="1:21">
      <c r="A1028" s="1">
        <f t="shared" ref="A1028:B1028" si="999">A1027</f>
        <v>21</v>
      </c>
      <c r="B1028" s="1">
        <f t="shared" si="999"/>
        <v>0</v>
      </c>
      <c r="C1028" s="288"/>
      <c r="D1028" s="340" t="s">
        <v>76</v>
      </c>
      <c r="E1028" s="340"/>
      <c r="F1028" s="340"/>
      <c r="G1028" s="340"/>
      <c r="H1028" s="330"/>
      <c r="I1028" s="330"/>
      <c r="J1028" s="335"/>
      <c r="K1028" s="335"/>
      <c r="L1028" s="335"/>
      <c r="M1028" s="335"/>
      <c r="N1028" s="335"/>
      <c r="O1028" s="335"/>
      <c r="P1028" s="335"/>
      <c r="Q1028" s="335"/>
      <c r="R1028" s="335"/>
      <c r="S1028" s="336"/>
    </row>
    <row r="1029" spans="1:21" ht="15" thickBot="1">
      <c r="A1029" s="1">
        <f t="shared" ref="A1029:B1029" si="1000">A1028</f>
        <v>21</v>
      </c>
      <c r="B1029" s="1">
        <f t="shared" si="1000"/>
        <v>0</v>
      </c>
      <c r="C1029" s="288"/>
      <c r="D1029" s="341" t="s">
        <v>77</v>
      </c>
      <c r="E1029" s="341"/>
      <c r="F1029" s="341"/>
      <c r="G1029" s="341"/>
      <c r="H1029" s="342">
        <f>H1051-SUM(H1026:I1028)</f>
        <v>0</v>
      </c>
      <c r="I1029" s="342"/>
      <c r="J1029" s="343"/>
      <c r="K1029" s="343"/>
      <c r="L1029" s="343"/>
      <c r="M1029" s="343"/>
      <c r="N1029" s="343"/>
      <c r="O1029" s="343"/>
      <c r="P1029" s="343"/>
      <c r="Q1029" s="343"/>
      <c r="R1029" s="343"/>
      <c r="S1029" s="344"/>
    </row>
    <row r="1030" spans="1:21" ht="15.6" thickTop="1" thickBot="1">
      <c r="A1030" s="1">
        <f t="shared" ref="A1030:B1030" si="1001">A1029</f>
        <v>21</v>
      </c>
      <c r="B1030" s="1">
        <f t="shared" si="1001"/>
        <v>0</v>
      </c>
      <c r="C1030" s="289"/>
      <c r="D1030" s="345" t="s">
        <v>78</v>
      </c>
      <c r="E1030" s="345"/>
      <c r="F1030" s="345"/>
      <c r="G1030" s="345"/>
      <c r="H1030" s="281">
        <f>SUM(H1026:I1029)</f>
        <v>0</v>
      </c>
      <c r="I1030" s="281"/>
      <c r="J1030" s="285"/>
      <c r="K1030" s="285"/>
      <c r="L1030" s="285"/>
      <c r="M1030" s="285"/>
      <c r="N1030" s="285"/>
      <c r="O1030" s="285"/>
      <c r="P1030" s="285"/>
      <c r="Q1030" s="285"/>
      <c r="R1030" s="285"/>
      <c r="S1030" s="286"/>
    </row>
    <row r="1031" spans="1:21">
      <c r="A1031" s="1">
        <f t="shared" ref="A1031:B1031" si="1002">A1030</f>
        <v>21</v>
      </c>
      <c r="B1031" s="1">
        <f t="shared" si="1002"/>
        <v>0</v>
      </c>
      <c r="C1031" s="287" t="s">
        <v>218</v>
      </c>
      <c r="D1031" s="290" t="s">
        <v>73</v>
      </c>
      <c r="E1031" s="290"/>
      <c r="F1031" s="290" t="s">
        <v>83</v>
      </c>
      <c r="G1031" s="290"/>
      <c r="H1031" s="290" t="s">
        <v>79</v>
      </c>
      <c r="I1031" s="292"/>
      <c r="J1031" s="293"/>
      <c r="K1031" s="290"/>
      <c r="L1031" s="290"/>
      <c r="M1031" s="290"/>
      <c r="N1031" s="290" t="s">
        <v>82</v>
      </c>
      <c r="O1031" s="290"/>
      <c r="P1031" s="290"/>
      <c r="Q1031" s="290"/>
      <c r="R1031" s="290"/>
      <c r="S1031" s="294"/>
    </row>
    <row r="1032" spans="1:21">
      <c r="A1032" s="1">
        <f t="shared" ref="A1032:B1032" si="1003">A1031</f>
        <v>21</v>
      </c>
      <c r="B1032" s="1">
        <f t="shared" si="1003"/>
        <v>0</v>
      </c>
      <c r="C1032" s="288"/>
      <c r="D1032" s="291"/>
      <c r="E1032" s="291"/>
      <c r="F1032" s="291"/>
      <c r="G1032" s="291"/>
      <c r="H1032" s="291"/>
      <c r="I1032" s="291"/>
      <c r="J1032" s="296" t="s">
        <v>80</v>
      </c>
      <c r="K1032" s="297"/>
      <c r="L1032" s="297" t="s">
        <v>81</v>
      </c>
      <c r="M1032" s="339"/>
      <c r="N1032" s="291"/>
      <c r="O1032" s="291"/>
      <c r="P1032" s="291"/>
      <c r="Q1032" s="291"/>
      <c r="R1032" s="291"/>
      <c r="S1032" s="295"/>
    </row>
    <row r="1033" spans="1:21">
      <c r="A1033" s="1">
        <f t="shared" ref="A1033:B1033" si="1004">A1032</f>
        <v>21</v>
      </c>
      <c r="B1033" s="1">
        <f t="shared" si="1004"/>
        <v>0</v>
      </c>
      <c r="C1033" s="288"/>
      <c r="D1033" s="298" t="s">
        <v>88</v>
      </c>
      <c r="E1033" s="298"/>
      <c r="F1033" s="298" t="s">
        <v>88</v>
      </c>
      <c r="G1033" s="298"/>
      <c r="H1033" s="323"/>
      <c r="I1033" s="323"/>
      <c r="J1033" s="324"/>
      <c r="K1033" s="325"/>
      <c r="L1033" s="326">
        <f>H1033-J1033</f>
        <v>0</v>
      </c>
      <c r="M1033" s="327"/>
      <c r="N1033" s="167"/>
      <c r="O1033" s="167"/>
      <c r="P1033" s="167"/>
      <c r="Q1033" s="167"/>
      <c r="R1033" s="167"/>
      <c r="S1033" s="328"/>
      <c r="T1033" s="54" t="e">
        <f>HLOOKUP(F1006,リスト!$N$7:$AC$25,2,)</f>
        <v>#N/A</v>
      </c>
      <c r="U1033" s="52" t="e">
        <f t="shared" ref="U1033:U1050" si="1005">IF(T1033="対象外",IF(J1033&gt;0,"補助対象外経費です!!",""),"")</f>
        <v>#N/A</v>
      </c>
    </row>
    <row r="1034" spans="1:21">
      <c r="A1034" s="1">
        <f t="shared" ref="A1034:B1034" si="1006">A1033</f>
        <v>21</v>
      </c>
      <c r="B1034" s="1">
        <f t="shared" si="1006"/>
        <v>0</v>
      </c>
      <c r="C1034" s="288"/>
      <c r="D1034" s="298" t="s">
        <v>99</v>
      </c>
      <c r="E1034" s="298"/>
      <c r="F1034" s="299" t="s">
        <v>84</v>
      </c>
      <c r="G1034" s="299"/>
      <c r="H1034" s="300"/>
      <c r="I1034" s="300"/>
      <c r="J1034" s="301"/>
      <c r="K1034" s="302"/>
      <c r="L1034" s="303">
        <f t="shared" ref="L1034:L1050" si="1007">H1034-J1034</f>
        <v>0</v>
      </c>
      <c r="M1034" s="304"/>
      <c r="N1034" s="152"/>
      <c r="O1034" s="152"/>
      <c r="P1034" s="152"/>
      <c r="Q1034" s="152"/>
      <c r="R1034" s="152"/>
      <c r="S1034" s="305"/>
      <c r="T1034" s="54" t="e">
        <f>HLOOKUP(F1006,リスト!$N$7:$AC$25,3,)</f>
        <v>#N/A</v>
      </c>
      <c r="U1034" s="52" t="e">
        <f t="shared" si="1005"/>
        <v>#N/A</v>
      </c>
    </row>
    <row r="1035" spans="1:21">
      <c r="A1035" s="1">
        <f t="shared" ref="A1035:B1035" si="1008">A1034</f>
        <v>21</v>
      </c>
      <c r="B1035" s="1">
        <f t="shared" si="1008"/>
        <v>0</v>
      </c>
      <c r="C1035" s="288"/>
      <c r="D1035" s="298"/>
      <c r="E1035" s="298"/>
      <c r="F1035" s="329" t="s">
        <v>85</v>
      </c>
      <c r="G1035" s="329"/>
      <c r="H1035" s="330"/>
      <c r="I1035" s="330"/>
      <c r="J1035" s="331"/>
      <c r="K1035" s="332"/>
      <c r="L1035" s="333">
        <f t="shared" si="1007"/>
        <v>0</v>
      </c>
      <c r="M1035" s="334"/>
      <c r="N1035" s="335"/>
      <c r="O1035" s="335"/>
      <c r="P1035" s="335"/>
      <c r="Q1035" s="335"/>
      <c r="R1035" s="335"/>
      <c r="S1035" s="336"/>
      <c r="T1035" s="54" t="e">
        <f>HLOOKUP(F1006,リスト!$N$7:$AC$25,4,)</f>
        <v>#N/A</v>
      </c>
      <c r="U1035" s="52" t="e">
        <f t="shared" si="1005"/>
        <v>#N/A</v>
      </c>
    </row>
    <row r="1036" spans="1:21">
      <c r="A1036" s="1">
        <f t="shared" ref="A1036:B1036" si="1009">A1035</f>
        <v>21</v>
      </c>
      <c r="B1036" s="1">
        <f t="shared" si="1009"/>
        <v>0</v>
      </c>
      <c r="C1036" s="288"/>
      <c r="D1036" s="298"/>
      <c r="E1036" s="298"/>
      <c r="F1036" s="306" t="s">
        <v>86</v>
      </c>
      <c r="G1036" s="306"/>
      <c r="H1036" s="307"/>
      <c r="I1036" s="307"/>
      <c r="J1036" s="308"/>
      <c r="K1036" s="309"/>
      <c r="L1036" s="310">
        <f t="shared" si="1007"/>
        <v>0</v>
      </c>
      <c r="M1036" s="311"/>
      <c r="N1036" s="153"/>
      <c r="O1036" s="153"/>
      <c r="P1036" s="153"/>
      <c r="Q1036" s="153"/>
      <c r="R1036" s="153"/>
      <c r="S1036" s="312"/>
      <c r="T1036" s="54" t="e">
        <f>HLOOKUP(F1006,リスト!$N$7:$AC$25,5,)</f>
        <v>#N/A</v>
      </c>
      <c r="U1036" s="52" t="e">
        <f t="shared" si="1005"/>
        <v>#N/A</v>
      </c>
    </row>
    <row r="1037" spans="1:21">
      <c r="A1037" s="1">
        <f t="shared" ref="A1037:B1037" si="1010">A1036</f>
        <v>21</v>
      </c>
      <c r="B1037" s="1">
        <f t="shared" si="1010"/>
        <v>0</v>
      </c>
      <c r="C1037" s="288"/>
      <c r="D1037" s="298" t="s">
        <v>100</v>
      </c>
      <c r="E1037" s="298"/>
      <c r="F1037" s="299" t="s">
        <v>87</v>
      </c>
      <c r="G1037" s="299"/>
      <c r="H1037" s="300"/>
      <c r="I1037" s="300"/>
      <c r="J1037" s="301"/>
      <c r="K1037" s="302"/>
      <c r="L1037" s="303">
        <f t="shared" si="1007"/>
        <v>0</v>
      </c>
      <c r="M1037" s="304"/>
      <c r="N1037" s="152"/>
      <c r="O1037" s="152"/>
      <c r="P1037" s="152"/>
      <c r="Q1037" s="152"/>
      <c r="R1037" s="152"/>
      <c r="S1037" s="305"/>
      <c r="T1037" s="54" t="e">
        <f>HLOOKUP(F1006,リスト!$N$7:$AC$25,6,)</f>
        <v>#N/A</v>
      </c>
      <c r="U1037" s="52" t="e">
        <f t="shared" si="1005"/>
        <v>#N/A</v>
      </c>
    </row>
    <row r="1038" spans="1:21">
      <c r="A1038" s="1">
        <f t="shared" ref="A1038:B1038" si="1011">A1037</f>
        <v>21</v>
      </c>
      <c r="B1038" s="1">
        <f t="shared" si="1011"/>
        <v>0</v>
      </c>
      <c r="C1038" s="288"/>
      <c r="D1038" s="298"/>
      <c r="E1038" s="298"/>
      <c r="F1038" s="329" t="s">
        <v>89</v>
      </c>
      <c r="G1038" s="329"/>
      <c r="H1038" s="330"/>
      <c r="I1038" s="330"/>
      <c r="J1038" s="331"/>
      <c r="K1038" s="332"/>
      <c r="L1038" s="333">
        <f t="shared" si="1007"/>
        <v>0</v>
      </c>
      <c r="M1038" s="334"/>
      <c r="N1038" s="335"/>
      <c r="O1038" s="335"/>
      <c r="P1038" s="335"/>
      <c r="Q1038" s="335"/>
      <c r="R1038" s="335"/>
      <c r="S1038" s="336"/>
      <c r="T1038" s="54" t="e">
        <f>HLOOKUP(F1006,リスト!$N$7:$AC$25,7,)</f>
        <v>#N/A</v>
      </c>
      <c r="U1038" s="52" t="e">
        <f t="shared" si="1005"/>
        <v>#N/A</v>
      </c>
    </row>
    <row r="1039" spans="1:21">
      <c r="A1039" s="1">
        <f t="shared" ref="A1039:B1039" si="1012">A1038</f>
        <v>21</v>
      </c>
      <c r="B1039" s="1">
        <f t="shared" si="1012"/>
        <v>0</v>
      </c>
      <c r="C1039" s="288"/>
      <c r="D1039" s="298"/>
      <c r="E1039" s="298"/>
      <c r="F1039" s="329" t="s">
        <v>214</v>
      </c>
      <c r="G1039" s="329"/>
      <c r="H1039" s="330"/>
      <c r="I1039" s="330"/>
      <c r="J1039" s="331"/>
      <c r="K1039" s="332"/>
      <c r="L1039" s="333">
        <f t="shared" si="1007"/>
        <v>0</v>
      </c>
      <c r="M1039" s="334"/>
      <c r="N1039" s="335"/>
      <c r="O1039" s="335"/>
      <c r="P1039" s="335"/>
      <c r="Q1039" s="335"/>
      <c r="R1039" s="335"/>
      <c r="S1039" s="336"/>
      <c r="T1039" s="54" t="e">
        <f>HLOOKUP(F1006,リスト!$N$7:$AC$25,8,)</f>
        <v>#N/A</v>
      </c>
      <c r="U1039" s="52" t="e">
        <f t="shared" si="1005"/>
        <v>#N/A</v>
      </c>
    </row>
    <row r="1040" spans="1:21">
      <c r="A1040" s="1">
        <f t="shared" ref="A1040:B1040" si="1013">A1039</f>
        <v>21</v>
      </c>
      <c r="B1040" s="1">
        <f t="shared" si="1013"/>
        <v>0</v>
      </c>
      <c r="C1040" s="288"/>
      <c r="D1040" s="298"/>
      <c r="E1040" s="298"/>
      <c r="F1040" s="306" t="s">
        <v>90</v>
      </c>
      <c r="G1040" s="306"/>
      <c r="H1040" s="307"/>
      <c r="I1040" s="307"/>
      <c r="J1040" s="308"/>
      <c r="K1040" s="309"/>
      <c r="L1040" s="310">
        <f t="shared" si="1007"/>
        <v>0</v>
      </c>
      <c r="M1040" s="311"/>
      <c r="N1040" s="153"/>
      <c r="O1040" s="153"/>
      <c r="P1040" s="153"/>
      <c r="Q1040" s="153"/>
      <c r="R1040" s="153"/>
      <c r="S1040" s="312"/>
      <c r="T1040" s="54" t="e">
        <f>HLOOKUP(F1006,リスト!$N$7:$AC$25,9,)</f>
        <v>#N/A</v>
      </c>
      <c r="U1040" s="52" t="e">
        <f t="shared" si="1005"/>
        <v>#N/A</v>
      </c>
    </row>
    <row r="1041" spans="1:22">
      <c r="A1041" s="1">
        <f t="shared" ref="A1041:B1041" si="1014">A1040</f>
        <v>21</v>
      </c>
      <c r="B1041" s="1">
        <f t="shared" si="1014"/>
        <v>0</v>
      </c>
      <c r="C1041" s="288"/>
      <c r="D1041" s="298" t="s">
        <v>101</v>
      </c>
      <c r="E1041" s="298"/>
      <c r="F1041" s="299" t="s">
        <v>91</v>
      </c>
      <c r="G1041" s="299"/>
      <c r="H1041" s="300"/>
      <c r="I1041" s="300"/>
      <c r="J1041" s="301"/>
      <c r="K1041" s="302"/>
      <c r="L1041" s="303">
        <f t="shared" si="1007"/>
        <v>0</v>
      </c>
      <c r="M1041" s="304"/>
      <c r="N1041" s="152"/>
      <c r="O1041" s="152"/>
      <c r="P1041" s="152"/>
      <c r="Q1041" s="152"/>
      <c r="R1041" s="152"/>
      <c r="S1041" s="305"/>
      <c r="T1041" s="54" t="e">
        <f>HLOOKUP(F1006,リスト!$N$7:$AC$25,10,)</f>
        <v>#N/A</v>
      </c>
      <c r="U1041" s="52" t="e">
        <f t="shared" si="1005"/>
        <v>#N/A</v>
      </c>
    </row>
    <row r="1042" spans="1:22">
      <c r="A1042" s="1">
        <f t="shared" ref="A1042:B1042" si="1015">A1041</f>
        <v>21</v>
      </c>
      <c r="B1042" s="1">
        <f t="shared" si="1015"/>
        <v>0</v>
      </c>
      <c r="C1042" s="288"/>
      <c r="D1042" s="298"/>
      <c r="E1042" s="298"/>
      <c r="F1042" s="329" t="s">
        <v>92</v>
      </c>
      <c r="G1042" s="329"/>
      <c r="H1042" s="330"/>
      <c r="I1042" s="330"/>
      <c r="J1042" s="331"/>
      <c r="K1042" s="332"/>
      <c r="L1042" s="333">
        <f t="shared" si="1007"/>
        <v>0</v>
      </c>
      <c r="M1042" s="334"/>
      <c r="N1042" s="335"/>
      <c r="O1042" s="335"/>
      <c r="P1042" s="335"/>
      <c r="Q1042" s="335"/>
      <c r="R1042" s="335"/>
      <c r="S1042" s="336"/>
      <c r="T1042" s="54" t="e">
        <f>HLOOKUP(F1006,リスト!$N$7:$AC$25,11,)</f>
        <v>#N/A</v>
      </c>
      <c r="U1042" s="52" t="e">
        <f t="shared" si="1005"/>
        <v>#N/A</v>
      </c>
    </row>
    <row r="1043" spans="1:22">
      <c r="A1043" s="1">
        <f t="shared" ref="A1043:B1043" si="1016">A1042</f>
        <v>21</v>
      </c>
      <c r="B1043" s="1">
        <f t="shared" si="1016"/>
        <v>0</v>
      </c>
      <c r="C1043" s="288"/>
      <c r="D1043" s="298"/>
      <c r="E1043" s="298"/>
      <c r="F1043" s="306" t="s">
        <v>93</v>
      </c>
      <c r="G1043" s="306"/>
      <c r="H1043" s="307"/>
      <c r="I1043" s="307"/>
      <c r="J1043" s="308"/>
      <c r="K1043" s="309"/>
      <c r="L1043" s="310">
        <f t="shared" si="1007"/>
        <v>0</v>
      </c>
      <c r="M1043" s="311"/>
      <c r="N1043" s="153"/>
      <c r="O1043" s="153"/>
      <c r="P1043" s="153"/>
      <c r="Q1043" s="153"/>
      <c r="R1043" s="153"/>
      <c r="S1043" s="312"/>
      <c r="T1043" s="54" t="e">
        <f>HLOOKUP(F1006,リスト!$N$7:$AC$25,12,)</f>
        <v>#N/A</v>
      </c>
      <c r="U1043" s="52" t="e">
        <f t="shared" si="1005"/>
        <v>#N/A</v>
      </c>
    </row>
    <row r="1044" spans="1:22">
      <c r="A1044" s="1">
        <f t="shared" ref="A1044:B1044" si="1017">A1043</f>
        <v>21</v>
      </c>
      <c r="B1044" s="1">
        <f t="shared" si="1017"/>
        <v>0</v>
      </c>
      <c r="C1044" s="288"/>
      <c r="D1044" s="298" t="s">
        <v>102</v>
      </c>
      <c r="E1044" s="298"/>
      <c r="F1044" s="298" t="s">
        <v>102</v>
      </c>
      <c r="G1044" s="298"/>
      <c r="H1044" s="323"/>
      <c r="I1044" s="323"/>
      <c r="J1044" s="324"/>
      <c r="K1044" s="325"/>
      <c r="L1044" s="326">
        <f t="shared" si="1007"/>
        <v>0</v>
      </c>
      <c r="M1044" s="327"/>
      <c r="N1044" s="167"/>
      <c r="O1044" s="167"/>
      <c r="P1044" s="167"/>
      <c r="Q1044" s="167"/>
      <c r="R1044" s="167"/>
      <c r="S1044" s="328"/>
      <c r="T1044" s="54" t="e">
        <f>HLOOKUP(F1006,リスト!$N$7:$AC$25,13,)</f>
        <v>#N/A</v>
      </c>
      <c r="U1044" s="52" t="e">
        <f t="shared" si="1005"/>
        <v>#N/A</v>
      </c>
    </row>
    <row r="1045" spans="1:22">
      <c r="A1045" s="1">
        <f t="shared" ref="A1045:B1045" si="1018">A1044</f>
        <v>21</v>
      </c>
      <c r="B1045" s="1">
        <f t="shared" si="1018"/>
        <v>0</v>
      </c>
      <c r="C1045" s="288"/>
      <c r="D1045" s="321" t="s">
        <v>105</v>
      </c>
      <c r="E1045" s="298"/>
      <c r="F1045" s="299" t="s">
        <v>94</v>
      </c>
      <c r="G1045" s="299"/>
      <c r="H1045" s="300"/>
      <c r="I1045" s="300"/>
      <c r="J1045" s="301"/>
      <c r="K1045" s="302"/>
      <c r="L1045" s="303">
        <f t="shared" si="1007"/>
        <v>0</v>
      </c>
      <c r="M1045" s="304"/>
      <c r="N1045" s="152"/>
      <c r="O1045" s="152"/>
      <c r="P1045" s="152"/>
      <c r="Q1045" s="152"/>
      <c r="R1045" s="152"/>
      <c r="S1045" s="305"/>
      <c r="T1045" s="54" t="e">
        <f>HLOOKUP(F1006,リスト!$N$7:$AC$25,14,)</f>
        <v>#N/A</v>
      </c>
      <c r="U1045" s="52" t="e">
        <f t="shared" si="1005"/>
        <v>#N/A</v>
      </c>
    </row>
    <row r="1046" spans="1:22">
      <c r="A1046" s="1">
        <f t="shared" ref="A1046:B1046" si="1019">A1045</f>
        <v>21</v>
      </c>
      <c r="B1046" s="1">
        <f t="shared" si="1019"/>
        <v>0</v>
      </c>
      <c r="C1046" s="288"/>
      <c r="D1046" s="298"/>
      <c r="E1046" s="298"/>
      <c r="F1046" s="306" t="s">
        <v>95</v>
      </c>
      <c r="G1046" s="306"/>
      <c r="H1046" s="307"/>
      <c r="I1046" s="307"/>
      <c r="J1046" s="308"/>
      <c r="K1046" s="309"/>
      <c r="L1046" s="310">
        <f t="shared" si="1007"/>
        <v>0</v>
      </c>
      <c r="M1046" s="311"/>
      <c r="N1046" s="153"/>
      <c r="O1046" s="153"/>
      <c r="P1046" s="153"/>
      <c r="Q1046" s="153"/>
      <c r="R1046" s="153"/>
      <c r="S1046" s="312"/>
      <c r="T1046" s="54" t="e">
        <f>HLOOKUP(F1006,リスト!$N$7:$AC$25,15,)</f>
        <v>#N/A</v>
      </c>
      <c r="U1046" s="52" t="e">
        <f t="shared" si="1005"/>
        <v>#N/A</v>
      </c>
    </row>
    <row r="1047" spans="1:22">
      <c r="A1047" s="1">
        <f t="shared" ref="A1047:B1047" si="1020">A1046</f>
        <v>21</v>
      </c>
      <c r="B1047" s="1">
        <f t="shared" si="1020"/>
        <v>0</v>
      </c>
      <c r="C1047" s="288"/>
      <c r="D1047" s="322" t="s">
        <v>103</v>
      </c>
      <c r="E1047" s="322"/>
      <c r="F1047" s="298" t="s">
        <v>96</v>
      </c>
      <c r="G1047" s="298"/>
      <c r="H1047" s="323"/>
      <c r="I1047" s="323"/>
      <c r="J1047" s="324"/>
      <c r="K1047" s="325"/>
      <c r="L1047" s="326">
        <f t="shared" si="1007"/>
        <v>0</v>
      </c>
      <c r="M1047" s="327"/>
      <c r="N1047" s="167"/>
      <c r="O1047" s="167"/>
      <c r="P1047" s="167"/>
      <c r="Q1047" s="167"/>
      <c r="R1047" s="167"/>
      <c r="S1047" s="328"/>
      <c r="T1047" s="54" t="e">
        <f>HLOOKUP(F1006,リスト!$N$7:$AC$25,16,)</f>
        <v>#N/A</v>
      </c>
      <c r="U1047" s="52" t="e">
        <f t="shared" si="1005"/>
        <v>#N/A</v>
      </c>
    </row>
    <row r="1048" spans="1:22" ht="14.4" customHeight="1">
      <c r="A1048" s="1">
        <f t="shared" ref="A1048:B1048" si="1021">A1047</f>
        <v>21</v>
      </c>
      <c r="B1048" s="1">
        <f t="shared" si="1021"/>
        <v>0</v>
      </c>
      <c r="C1048" s="288"/>
      <c r="D1048" s="298" t="s">
        <v>104</v>
      </c>
      <c r="E1048" s="298"/>
      <c r="F1048" s="299" t="s">
        <v>97</v>
      </c>
      <c r="G1048" s="299"/>
      <c r="H1048" s="300"/>
      <c r="I1048" s="300"/>
      <c r="J1048" s="301"/>
      <c r="K1048" s="302"/>
      <c r="L1048" s="303">
        <f t="shared" si="1007"/>
        <v>0</v>
      </c>
      <c r="M1048" s="304"/>
      <c r="N1048" s="152"/>
      <c r="O1048" s="152"/>
      <c r="P1048" s="152"/>
      <c r="Q1048" s="152"/>
      <c r="R1048" s="152"/>
      <c r="S1048" s="305"/>
      <c r="T1048" s="54" t="e">
        <f>HLOOKUP(F1006,リスト!$N$7:$AC$25,17,)</f>
        <v>#N/A</v>
      </c>
      <c r="U1048" s="52" t="e">
        <f t="shared" si="1005"/>
        <v>#N/A</v>
      </c>
    </row>
    <row r="1049" spans="1:22">
      <c r="A1049" s="1">
        <f t="shared" ref="A1049:B1049" si="1022">A1048</f>
        <v>21</v>
      </c>
      <c r="B1049" s="1">
        <f t="shared" si="1022"/>
        <v>0</v>
      </c>
      <c r="C1049" s="288"/>
      <c r="D1049" s="298"/>
      <c r="E1049" s="298"/>
      <c r="F1049" s="306" t="s">
        <v>98</v>
      </c>
      <c r="G1049" s="306"/>
      <c r="H1049" s="307"/>
      <c r="I1049" s="307"/>
      <c r="J1049" s="308"/>
      <c r="K1049" s="309"/>
      <c r="L1049" s="310">
        <f t="shared" si="1007"/>
        <v>0</v>
      </c>
      <c r="M1049" s="311"/>
      <c r="N1049" s="153"/>
      <c r="O1049" s="153"/>
      <c r="P1049" s="153"/>
      <c r="Q1049" s="153"/>
      <c r="R1049" s="153"/>
      <c r="S1049" s="312"/>
      <c r="T1049" s="54" t="e">
        <f>HLOOKUP(F1006,リスト!$N$7:$AC$25,18,)</f>
        <v>#N/A</v>
      </c>
      <c r="U1049" s="52" t="e">
        <f t="shared" si="1005"/>
        <v>#N/A</v>
      </c>
    </row>
    <row r="1050" spans="1:22" ht="15" thickBot="1">
      <c r="A1050" s="1">
        <f t="shared" ref="A1050:B1050" si="1023">A1049</f>
        <v>21</v>
      </c>
      <c r="B1050" s="1">
        <f t="shared" si="1023"/>
        <v>0</v>
      </c>
      <c r="C1050" s="288"/>
      <c r="D1050" s="313" t="s">
        <v>77</v>
      </c>
      <c r="E1050" s="313"/>
      <c r="F1050" s="313" t="s">
        <v>77</v>
      </c>
      <c r="G1050" s="313"/>
      <c r="H1050" s="314"/>
      <c r="I1050" s="314"/>
      <c r="J1050" s="315"/>
      <c r="K1050" s="316"/>
      <c r="L1050" s="317">
        <f t="shared" si="1007"/>
        <v>0</v>
      </c>
      <c r="M1050" s="318"/>
      <c r="N1050" s="319"/>
      <c r="O1050" s="319"/>
      <c r="P1050" s="319"/>
      <c r="Q1050" s="319"/>
      <c r="R1050" s="319"/>
      <c r="S1050" s="320"/>
      <c r="T1050" s="54" t="e">
        <f>HLOOKUP(F1006,リスト!$N$7:$AC$25,19,)</f>
        <v>#N/A</v>
      </c>
      <c r="U1050" s="52" t="e">
        <f t="shared" si="1005"/>
        <v>#N/A</v>
      </c>
    </row>
    <row r="1051" spans="1:22" ht="15.6" thickTop="1" thickBot="1">
      <c r="A1051" s="1">
        <f t="shared" ref="A1051:B1051" si="1024">A1050</f>
        <v>21</v>
      </c>
      <c r="B1051" s="1">
        <f t="shared" si="1024"/>
        <v>0</v>
      </c>
      <c r="C1051" s="289"/>
      <c r="D1051" s="278" t="s">
        <v>78</v>
      </c>
      <c r="E1051" s="279"/>
      <c r="F1051" s="279"/>
      <c r="G1051" s="280"/>
      <c r="H1051" s="281">
        <f>SUM(H1033:I1050)</f>
        <v>0</v>
      </c>
      <c r="I1051" s="281"/>
      <c r="J1051" s="282">
        <f t="shared" ref="J1051" si="1025">SUM(J1033:K1050)</f>
        <v>0</v>
      </c>
      <c r="K1051" s="283"/>
      <c r="L1051" s="283">
        <f t="shared" ref="L1051" si="1026">SUM(L1033:M1050)</f>
        <v>0</v>
      </c>
      <c r="M1051" s="284"/>
      <c r="N1051" s="285"/>
      <c r="O1051" s="285"/>
      <c r="P1051" s="285"/>
      <c r="Q1051" s="285"/>
      <c r="R1051" s="285"/>
      <c r="S1051" s="286"/>
      <c r="T1051" s="54"/>
    </row>
    <row r="1052" spans="1:22">
      <c r="A1052" s="1">
        <f>F1055</f>
        <v>22</v>
      </c>
      <c r="B1052" s="1">
        <f>IF(H1076&gt;0,1,0)</f>
        <v>0</v>
      </c>
      <c r="C1052" s="198" t="s">
        <v>47</v>
      </c>
      <c r="D1052" s="198"/>
      <c r="E1052" s="198"/>
      <c r="U1052" s="11" t="s">
        <v>49</v>
      </c>
      <c r="V1052" s="11" t="s">
        <v>199</v>
      </c>
    </row>
    <row r="1053" spans="1:22">
      <c r="A1053" s="1">
        <f>A1052</f>
        <v>22</v>
      </c>
      <c r="B1053" s="1">
        <f>B1052</f>
        <v>0</v>
      </c>
      <c r="C1053" s="192" t="str">
        <f>"チームやまぐちパワーアップ事業　"&amp;基本!$G$24</f>
        <v>チームやまぐちパワーアップ事業　事業計画書</v>
      </c>
      <c r="D1053" s="192"/>
      <c r="E1053" s="192"/>
      <c r="F1053" s="192"/>
      <c r="G1053" s="192"/>
      <c r="H1053" s="192"/>
      <c r="I1053" s="192"/>
      <c r="J1053" s="192"/>
      <c r="K1053" s="192"/>
      <c r="L1053" s="192"/>
      <c r="M1053" s="192"/>
      <c r="N1053" s="192"/>
      <c r="O1053" s="192"/>
      <c r="P1053" s="192"/>
      <c r="Q1053" s="192"/>
      <c r="R1053" s="192"/>
      <c r="S1053" s="192"/>
      <c r="U1053" s="16" t="str">
        <f t="shared" ref="U1053:V1056" si="1027">IF(U1003="","",U1003)</f>
        <v>有望競技種別強化事業</v>
      </c>
      <c r="V1053" s="16" t="str">
        <f t="shared" si="1027"/>
        <v>有望競技</v>
      </c>
    </row>
    <row r="1054" spans="1:22" ht="15" thickBot="1">
      <c r="A1054" s="1">
        <f t="shared" ref="A1054:B1054" si="1028">A1053</f>
        <v>22</v>
      </c>
      <c r="B1054" s="1">
        <f t="shared" si="1028"/>
        <v>0</v>
      </c>
      <c r="C1054" s="337" t="s">
        <v>48</v>
      </c>
      <c r="D1054" s="337"/>
      <c r="U1054" s="32" t="str">
        <f t="shared" si="1027"/>
        <v>ふるさと選手確保・活用事業</v>
      </c>
      <c r="V1054" s="32" t="str">
        <f t="shared" si="1027"/>
        <v>ふるさと</v>
      </c>
    </row>
    <row r="1055" spans="1:22" ht="15" thickBot="1">
      <c r="A1055" s="1">
        <f t="shared" ref="A1055:B1055" si="1029">A1054</f>
        <v>22</v>
      </c>
      <c r="B1055" s="1">
        <f t="shared" si="1029"/>
        <v>0</v>
      </c>
      <c r="C1055" s="375" t="s">
        <v>50</v>
      </c>
      <c r="D1055" s="376"/>
      <c r="E1055" s="376"/>
      <c r="F1055" s="377">
        <f>F1005+1</f>
        <v>22</v>
      </c>
      <c r="G1055" s="378"/>
      <c r="U1055" s="32" t="str">
        <f t="shared" si="1027"/>
        <v>中高成連携合同強化練習会事業</v>
      </c>
      <c r="V1055" s="32" t="str">
        <f t="shared" si="1027"/>
        <v>中高成連携</v>
      </c>
    </row>
    <row r="1056" spans="1:22">
      <c r="A1056" s="1">
        <f t="shared" ref="A1056:B1056" si="1030">A1055</f>
        <v>22</v>
      </c>
      <c r="B1056" s="1">
        <f t="shared" si="1030"/>
        <v>0</v>
      </c>
      <c r="C1056" s="379" t="s">
        <v>49</v>
      </c>
      <c r="D1056" s="290"/>
      <c r="E1056" s="290"/>
      <c r="F1056" s="380"/>
      <c r="G1056" s="380"/>
      <c r="H1056" s="380"/>
      <c r="I1056" s="380"/>
      <c r="J1056" s="380"/>
      <c r="K1056" s="380"/>
      <c r="L1056" s="380"/>
      <c r="M1056" s="290" t="s">
        <v>53</v>
      </c>
      <c r="N1056" s="290"/>
      <c r="O1056" s="290"/>
      <c r="P1056" s="380"/>
      <c r="Q1056" s="380"/>
      <c r="R1056" s="380"/>
      <c r="S1056" s="381"/>
      <c r="T1056" s="81" t="str">
        <f>IF(F1056="","",VLOOKUP(F1056,U1053:V1056,2,))</f>
        <v/>
      </c>
      <c r="U1056" s="18" t="str">
        <f t="shared" si="1027"/>
        <v>チームやまぐちチャレンジ強化事業</v>
      </c>
      <c r="V1056" s="18" t="str">
        <f t="shared" si="1027"/>
        <v>チャレンジ</v>
      </c>
    </row>
    <row r="1057" spans="1:24">
      <c r="A1057" s="1">
        <f t="shared" ref="A1057:B1057" si="1031">A1056</f>
        <v>22</v>
      </c>
      <c r="B1057" s="1">
        <f t="shared" si="1031"/>
        <v>0</v>
      </c>
      <c r="C1057" s="389" t="s">
        <v>179</v>
      </c>
      <c r="D1057" s="390"/>
      <c r="E1057" s="356"/>
      <c r="F1057" s="386"/>
      <c r="G1057" s="387"/>
      <c r="H1057" s="387"/>
      <c r="I1057" s="387"/>
      <c r="J1057" s="387"/>
      <c r="K1057" s="387"/>
      <c r="L1057" s="387"/>
      <c r="M1057" s="387"/>
      <c r="N1057" s="387"/>
      <c r="O1057" s="387"/>
      <c r="P1057" s="387"/>
      <c r="Q1057" s="387"/>
      <c r="R1057" s="387"/>
      <c r="S1057" s="388"/>
      <c r="U1057" s="55"/>
    </row>
    <row r="1058" spans="1:24">
      <c r="A1058" s="1">
        <f t="shared" ref="A1058:B1058" si="1032">A1057</f>
        <v>22</v>
      </c>
      <c r="B1058" s="1">
        <f t="shared" si="1032"/>
        <v>0</v>
      </c>
      <c r="C1058" s="348" t="s">
        <v>51</v>
      </c>
      <c r="D1058" s="291"/>
      <c r="E1058" s="291"/>
      <c r="F1058" s="382"/>
      <c r="G1058" s="383"/>
      <c r="H1058" s="383"/>
      <c r="I1058" s="20" t="str">
        <f>IF(F1058="","～",IF(J1058="","","～"))</f>
        <v>～</v>
      </c>
      <c r="J1058" s="383"/>
      <c r="K1058" s="383"/>
      <c r="L1058" s="383"/>
      <c r="M1058" s="21" t="s">
        <v>52</v>
      </c>
      <c r="N1058" s="384" t="str">
        <f>IF(T1058=1,IF(F1058="","",IF(J1058="","",IF(F1058=J1058,"日帰り",(J1058-F1058)&amp;"泊"&amp;(J1058-F1058+1)&amp;"日"))),"")</f>
        <v/>
      </c>
      <c r="O1058" s="384"/>
      <c r="P1058" s="384"/>
      <c r="Q1058" s="13" t="s">
        <v>68</v>
      </c>
      <c r="R1058" s="258"/>
      <c r="S1058" s="385"/>
      <c r="T1058" s="53">
        <v>1</v>
      </c>
    </row>
    <row r="1059" spans="1:24">
      <c r="A1059" s="1">
        <f t="shared" ref="A1059:B1059" si="1033">A1058</f>
        <v>22</v>
      </c>
      <c r="B1059" s="1">
        <f t="shared" si="1033"/>
        <v>0</v>
      </c>
      <c r="C1059" s="348" t="s">
        <v>54</v>
      </c>
      <c r="D1059" s="346" t="s">
        <v>55</v>
      </c>
      <c r="E1059" s="346"/>
      <c r="F1059" s="349"/>
      <c r="G1059" s="349"/>
      <c r="H1059" s="349"/>
      <c r="I1059" s="349"/>
      <c r="J1059" s="349"/>
      <c r="K1059" s="349"/>
      <c r="L1059" s="349"/>
      <c r="M1059" s="349"/>
      <c r="N1059" s="349"/>
      <c r="O1059" s="349"/>
      <c r="P1059" s="349"/>
      <c r="Q1059" s="349"/>
      <c r="R1059" s="349"/>
      <c r="S1059" s="350"/>
      <c r="U1059" s="156" t="s">
        <v>53</v>
      </c>
      <c r="V1059" s="156"/>
      <c r="W1059" s="156"/>
      <c r="X1059" s="156"/>
    </row>
    <row r="1060" spans="1:24">
      <c r="A1060" s="1">
        <f t="shared" ref="A1060:B1060" si="1034">A1059</f>
        <v>22</v>
      </c>
      <c r="B1060" s="1">
        <f t="shared" si="1034"/>
        <v>0</v>
      </c>
      <c r="C1060" s="348"/>
      <c r="D1060" s="351" t="s">
        <v>7</v>
      </c>
      <c r="E1060" s="351"/>
      <c r="F1060" s="352"/>
      <c r="G1060" s="352"/>
      <c r="H1060" s="352"/>
      <c r="I1060" s="352"/>
      <c r="J1060" s="352"/>
      <c r="K1060" s="352"/>
      <c r="L1060" s="352"/>
      <c r="M1060" s="352"/>
      <c r="N1060" s="352"/>
      <c r="O1060" s="352"/>
      <c r="P1060" s="352"/>
      <c r="Q1060" s="352"/>
      <c r="R1060" s="352"/>
      <c r="S1060" s="353"/>
      <c r="U1060" s="78" t="str">
        <f>U1053</f>
        <v>有望競技種別強化事業</v>
      </c>
      <c r="V1060" s="78" t="str">
        <f>U1054</f>
        <v>ふるさと選手確保・活用事業</v>
      </c>
      <c r="W1060" s="78" t="str">
        <f>U1055</f>
        <v>中高成連携合同強化練習会事業</v>
      </c>
      <c r="X1060" s="78" t="str">
        <f>U1056</f>
        <v>チームやまぐちチャレンジ強化事業</v>
      </c>
    </row>
    <row r="1061" spans="1:24">
      <c r="A1061" s="1">
        <f t="shared" ref="A1061:B1061" si="1035">A1060</f>
        <v>22</v>
      </c>
      <c r="B1061" s="1">
        <f t="shared" si="1035"/>
        <v>0</v>
      </c>
      <c r="C1061" s="348" t="s">
        <v>56</v>
      </c>
      <c r="D1061" s="346" t="s">
        <v>55</v>
      </c>
      <c r="E1061" s="346"/>
      <c r="F1061" s="349"/>
      <c r="G1061" s="349"/>
      <c r="H1061" s="349"/>
      <c r="I1061" s="349"/>
      <c r="J1061" s="349"/>
      <c r="K1061" s="349"/>
      <c r="L1061" s="349"/>
      <c r="M1061" s="349"/>
      <c r="N1061" s="349"/>
      <c r="O1061" s="349"/>
      <c r="P1061" s="349"/>
      <c r="Q1061" s="349"/>
      <c r="R1061" s="349"/>
      <c r="S1061" s="350"/>
      <c r="U1061" s="6" t="str">
        <f t="shared" ref="U1061:X1064" si="1036">IF(U1011="","",U1011)</f>
        <v>①強化活動</v>
      </c>
      <c r="V1061" s="6" t="str">
        <f t="shared" si="1036"/>
        <v>①交渉</v>
      </c>
      <c r="W1061" s="6" t="str">
        <f t="shared" si="1036"/>
        <v>①合同練習会</v>
      </c>
      <c r="X1061" s="6" t="str">
        <f t="shared" si="1036"/>
        <v>①トップ招へい</v>
      </c>
    </row>
    <row r="1062" spans="1:24">
      <c r="A1062" s="1">
        <f t="shared" ref="A1062:B1062" si="1037">A1061</f>
        <v>22</v>
      </c>
      <c r="B1062" s="1">
        <f t="shared" si="1037"/>
        <v>0</v>
      </c>
      <c r="C1062" s="348"/>
      <c r="D1062" s="351" t="s">
        <v>7</v>
      </c>
      <c r="E1062" s="351"/>
      <c r="F1062" s="352"/>
      <c r="G1062" s="352"/>
      <c r="H1062" s="352"/>
      <c r="I1062" s="352"/>
      <c r="J1062" s="352"/>
      <c r="K1062" s="352"/>
      <c r="L1062" s="352"/>
      <c r="M1062" s="352"/>
      <c r="N1062" s="352"/>
      <c r="O1062" s="352"/>
      <c r="P1062" s="352"/>
      <c r="Q1062" s="352"/>
      <c r="R1062" s="352"/>
      <c r="S1062" s="353"/>
      <c r="U1062" s="8" t="str">
        <f t="shared" si="1036"/>
        <v/>
      </c>
      <c r="V1062" s="8" t="str">
        <f t="shared" si="1036"/>
        <v>②強化活動参加</v>
      </c>
      <c r="W1062" s="8" t="str">
        <f t="shared" si="1036"/>
        <v>②情報交換会等</v>
      </c>
      <c r="X1062" s="8" t="str">
        <f t="shared" si="1036"/>
        <v/>
      </c>
    </row>
    <row r="1063" spans="1:24">
      <c r="A1063" s="1">
        <f t="shared" ref="A1063:B1063" si="1038">A1062</f>
        <v>22</v>
      </c>
      <c r="B1063" s="1">
        <f t="shared" si="1038"/>
        <v>0</v>
      </c>
      <c r="C1063" s="354" t="s">
        <v>57</v>
      </c>
      <c r="D1063" s="291" t="s">
        <v>58</v>
      </c>
      <c r="E1063" s="291"/>
      <c r="F1063" s="291" t="s">
        <v>61</v>
      </c>
      <c r="G1063" s="355"/>
      <c r="H1063" s="339" t="s">
        <v>62</v>
      </c>
      <c r="I1063" s="296"/>
      <c r="J1063" s="356" t="s">
        <v>63</v>
      </c>
      <c r="K1063" s="355"/>
      <c r="L1063" s="339" t="s">
        <v>64</v>
      </c>
      <c r="M1063" s="296"/>
      <c r="N1063" s="356" t="s">
        <v>65</v>
      </c>
      <c r="O1063" s="355"/>
      <c r="P1063" s="339" t="s">
        <v>66</v>
      </c>
      <c r="Q1063" s="291"/>
      <c r="R1063" s="356" t="s">
        <v>36</v>
      </c>
      <c r="S1063" s="295"/>
      <c r="U1063" s="8" t="str">
        <f t="shared" si="1036"/>
        <v/>
      </c>
      <c r="V1063" s="8" t="str">
        <f t="shared" si="1036"/>
        <v/>
      </c>
      <c r="W1063" s="8" t="str">
        <f t="shared" si="1036"/>
        <v/>
      </c>
      <c r="X1063" s="8" t="str">
        <f t="shared" si="1036"/>
        <v/>
      </c>
    </row>
    <row r="1064" spans="1:24">
      <c r="A1064" s="1">
        <f t="shared" ref="A1064:B1064" si="1039">A1063</f>
        <v>22</v>
      </c>
      <c r="B1064" s="1">
        <f t="shared" si="1039"/>
        <v>0</v>
      </c>
      <c r="C1064" s="348"/>
      <c r="D1064" s="346" t="s">
        <v>59</v>
      </c>
      <c r="E1064" s="346"/>
      <c r="F1064" s="22">
        <f>VLOOKUP("成男ﾊﾟﾜｰｱｯﾌﾟ",指導者!$J$133:$AN$156,$F1055+1,)</f>
        <v>0</v>
      </c>
      <c r="G1064" s="23" t="s">
        <v>67</v>
      </c>
      <c r="H1064" s="24">
        <f>VLOOKUP("成女ﾊﾟﾜｰｱｯﾌﾟ",指導者!$J$133:$AN$156,$F1055+1,)</f>
        <v>0</v>
      </c>
      <c r="I1064" s="25" t="s">
        <v>67</v>
      </c>
      <c r="J1064" s="24">
        <f>VLOOKUP("少男ﾊﾟﾜｰｱｯﾌﾟ",指導者!$J$133:$AN$156,$F1055+1,)</f>
        <v>0</v>
      </c>
      <c r="K1064" s="23" t="s">
        <v>67</v>
      </c>
      <c r="L1064" s="24">
        <f>VLOOKUP("少女ﾊﾟﾜｰｱｯﾌﾟ",指導者!$J$133:$AN$156,$F1055+1,)</f>
        <v>0</v>
      </c>
      <c r="M1064" s="25" t="s">
        <v>67</v>
      </c>
      <c r="N1064" s="24">
        <f>VLOOKUP("Jr男ﾊﾟﾜｰｱｯﾌﾟ",指導者!$J$133:$AN$156,$F1055+1,)</f>
        <v>0</v>
      </c>
      <c r="O1064" s="23" t="s">
        <v>67</v>
      </c>
      <c r="P1064" s="24">
        <f>VLOOKUP("Jr女ﾊﾟﾜｰｱｯﾌﾟ",指導者!$J$133:$AN$156,$F1055+1,)</f>
        <v>0</v>
      </c>
      <c r="Q1064" s="26" t="s">
        <v>67</v>
      </c>
      <c r="R1064" s="23">
        <f>SUM(F1064:Q1064)</f>
        <v>0</v>
      </c>
      <c r="S1064" s="33" t="s">
        <v>67</v>
      </c>
      <c r="U1064" s="10" t="str">
        <f t="shared" si="1036"/>
        <v/>
      </c>
      <c r="V1064" s="10" t="str">
        <f t="shared" si="1036"/>
        <v/>
      </c>
      <c r="W1064" s="10" t="str">
        <f t="shared" si="1036"/>
        <v/>
      </c>
      <c r="X1064" s="10" t="str">
        <f t="shared" si="1036"/>
        <v/>
      </c>
    </row>
    <row r="1065" spans="1:24">
      <c r="A1065" s="1">
        <f t="shared" ref="A1065:B1065" si="1040">A1064</f>
        <v>22</v>
      </c>
      <c r="B1065" s="1">
        <f t="shared" si="1040"/>
        <v>0</v>
      </c>
      <c r="C1065" s="348"/>
      <c r="D1065" s="351" t="s">
        <v>60</v>
      </c>
      <c r="E1065" s="351"/>
      <c r="F1065" s="27">
        <f>VLOOKUP("成男ﾊﾟﾜｰｱｯﾌﾟ",選手!$J$333:$AN$350,$F1055+1,)</f>
        <v>0</v>
      </c>
      <c r="G1065" s="28" t="s">
        <v>67</v>
      </c>
      <c r="H1065" s="29">
        <f>VLOOKUP("成女ﾊﾟﾜｰｱｯﾌﾟ",選手!$J$333:$AN$350,$F1055+1,)</f>
        <v>0</v>
      </c>
      <c r="I1065" s="30" t="s">
        <v>67</v>
      </c>
      <c r="J1065" s="29">
        <f>VLOOKUP("少男ﾊﾟﾜｰｱｯﾌﾟ",選手!$J$333:$AN$350,$F1055+1,)</f>
        <v>0</v>
      </c>
      <c r="K1065" s="28" t="s">
        <v>67</v>
      </c>
      <c r="L1065" s="29">
        <f>VLOOKUP("少女ﾊﾟﾜｰｱｯﾌﾟ",選手!$J$333:$AN$350,$F1055+1,)</f>
        <v>0</v>
      </c>
      <c r="M1065" s="30" t="s">
        <v>67</v>
      </c>
      <c r="N1065" s="29">
        <f>VLOOKUP("Jr男ﾊﾟﾜｰｱｯﾌﾟ",選手!$J$333:$AN$350,$F1055+1,)</f>
        <v>0</v>
      </c>
      <c r="O1065" s="28" t="s">
        <v>67</v>
      </c>
      <c r="P1065" s="29">
        <f>VLOOKUP("Jr女ﾊﾟﾜｰｱｯﾌﾟ",選手!$J$333:$AN$350,$F1055+1,)</f>
        <v>0</v>
      </c>
      <c r="Q1065" s="31" t="s">
        <v>67</v>
      </c>
      <c r="R1065" s="28">
        <f>SUM(F1065:Q1065)</f>
        <v>0</v>
      </c>
      <c r="S1065" s="34" t="s">
        <v>67</v>
      </c>
    </row>
    <row r="1066" spans="1:24">
      <c r="A1066" s="1">
        <f t="shared" ref="A1066:B1066" si="1041">A1065</f>
        <v>22</v>
      </c>
      <c r="B1066" s="1">
        <f t="shared" si="1041"/>
        <v>0</v>
      </c>
      <c r="C1066" s="366" t="s">
        <v>69</v>
      </c>
      <c r="D1066" s="367"/>
      <c r="E1066" s="368"/>
      <c r="F1066" s="357"/>
      <c r="G1066" s="358"/>
      <c r="H1066" s="358"/>
      <c r="I1066" s="358"/>
      <c r="J1066" s="358"/>
      <c r="K1066" s="358"/>
      <c r="L1066" s="358"/>
      <c r="M1066" s="358"/>
      <c r="N1066" s="358"/>
      <c r="O1066" s="358"/>
      <c r="P1066" s="358"/>
      <c r="Q1066" s="358"/>
      <c r="R1066" s="358"/>
      <c r="S1066" s="359"/>
    </row>
    <row r="1067" spans="1:24">
      <c r="A1067" s="1">
        <f t="shared" ref="A1067:B1067" si="1042">A1066</f>
        <v>22</v>
      </c>
      <c r="B1067" s="1">
        <f t="shared" si="1042"/>
        <v>0</v>
      </c>
      <c r="C1067" s="369"/>
      <c r="D1067" s="370"/>
      <c r="E1067" s="371"/>
      <c r="F1067" s="360"/>
      <c r="G1067" s="361"/>
      <c r="H1067" s="361"/>
      <c r="I1067" s="361"/>
      <c r="J1067" s="361"/>
      <c r="K1067" s="361"/>
      <c r="L1067" s="361"/>
      <c r="M1067" s="361"/>
      <c r="N1067" s="361"/>
      <c r="O1067" s="361"/>
      <c r="P1067" s="361"/>
      <c r="Q1067" s="361"/>
      <c r="R1067" s="361"/>
      <c r="S1067" s="362"/>
    </row>
    <row r="1068" spans="1:24">
      <c r="A1068" s="1">
        <f t="shared" ref="A1068:B1068" si="1043">A1067</f>
        <v>22</v>
      </c>
      <c r="B1068" s="1">
        <f t="shared" si="1043"/>
        <v>0</v>
      </c>
      <c r="C1068" s="369"/>
      <c r="D1068" s="370"/>
      <c r="E1068" s="371"/>
      <c r="F1068" s="360"/>
      <c r="G1068" s="361"/>
      <c r="H1068" s="361"/>
      <c r="I1068" s="361"/>
      <c r="J1068" s="361"/>
      <c r="K1068" s="361"/>
      <c r="L1068" s="361"/>
      <c r="M1068" s="361"/>
      <c r="N1068" s="361"/>
      <c r="O1068" s="361"/>
      <c r="P1068" s="361"/>
      <c r="Q1068" s="361"/>
      <c r="R1068" s="361"/>
      <c r="S1068" s="362"/>
    </row>
    <row r="1069" spans="1:24">
      <c r="A1069" s="1">
        <f t="shared" ref="A1069:B1069" si="1044">A1068</f>
        <v>22</v>
      </c>
      <c r="B1069" s="1">
        <f t="shared" si="1044"/>
        <v>0</v>
      </c>
      <c r="C1069" s="369"/>
      <c r="D1069" s="370"/>
      <c r="E1069" s="371"/>
      <c r="F1069" s="360"/>
      <c r="G1069" s="361"/>
      <c r="H1069" s="361"/>
      <c r="I1069" s="361"/>
      <c r="J1069" s="361"/>
      <c r="K1069" s="361"/>
      <c r="L1069" s="361"/>
      <c r="M1069" s="361"/>
      <c r="N1069" s="361"/>
      <c r="O1069" s="361"/>
      <c r="P1069" s="361"/>
      <c r="Q1069" s="361"/>
      <c r="R1069" s="361"/>
      <c r="S1069" s="362"/>
    </row>
    <row r="1070" spans="1:24">
      <c r="A1070" s="1">
        <f t="shared" ref="A1070:B1070" si="1045">A1069</f>
        <v>22</v>
      </c>
      <c r="B1070" s="1">
        <f t="shared" si="1045"/>
        <v>0</v>
      </c>
      <c r="C1070" s="369"/>
      <c r="D1070" s="370"/>
      <c r="E1070" s="371"/>
      <c r="F1070" s="360"/>
      <c r="G1070" s="361"/>
      <c r="H1070" s="361"/>
      <c r="I1070" s="361"/>
      <c r="J1070" s="361"/>
      <c r="K1070" s="361"/>
      <c r="L1070" s="361"/>
      <c r="M1070" s="361"/>
      <c r="N1070" s="361"/>
      <c r="O1070" s="361"/>
      <c r="P1070" s="361"/>
      <c r="Q1070" s="361"/>
      <c r="R1070" s="361"/>
      <c r="S1070" s="362"/>
    </row>
    <row r="1071" spans="1:24">
      <c r="A1071" s="1">
        <f t="shared" ref="A1071:B1071" si="1046">A1070</f>
        <v>22</v>
      </c>
      <c r="B1071" s="1">
        <f t="shared" si="1046"/>
        <v>0</v>
      </c>
      <c r="C1071" s="369"/>
      <c r="D1071" s="370"/>
      <c r="E1071" s="371"/>
      <c r="F1071" s="360"/>
      <c r="G1071" s="361"/>
      <c r="H1071" s="361"/>
      <c r="I1071" s="361"/>
      <c r="J1071" s="361"/>
      <c r="K1071" s="361"/>
      <c r="L1071" s="361"/>
      <c r="M1071" s="361"/>
      <c r="N1071" s="361"/>
      <c r="O1071" s="361"/>
      <c r="P1071" s="361"/>
      <c r="Q1071" s="361"/>
      <c r="R1071" s="361"/>
      <c r="S1071" s="362"/>
    </row>
    <row r="1072" spans="1:24" ht="15" thickBot="1">
      <c r="A1072" s="1">
        <f t="shared" ref="A1072:B1072" si="1047">A1071</f>
        <v>22</v>
      </c>
      <c r="B1072" s="1">
        <f t="shared" si="1047"/>
        <v>0</v>
      </c>
      <c r="C1072" s="372"/>
      <c r="D1072" s="373"/>
      <c r="E1072" s="374"/>
      <c r="F1072" s="363"/>
      <c r="G1072" s="364"/>
      <c r="H1072" s="364"/>
      <c r="I1072" s="364"/>
      <c r="J1072" s="364"/>
      <c r="K1072" s="364"/>
      <c r="L1072" s="364"/>
      <c r="M1072" s="364"/>
      <c r="N1072" s="364"/>
      <c r="O1072" s="364"/>
      <c r="P1072" s="364"/>
      <c r="Q1072" s="364"/>
      <c r="R1072" s="364"/>
      <c r="S1072" s="365"/>
    </row>
    <row r="1073" spans="1:21">
      <c r="A1073" s="1">
        <f t="shared" ref="A1073:B1073" si="1048">A1072</f>
        <v>22</v>
      </c>
      <c r="B1073" s="1">
        <f t="shared" si="1048"/>
        <v>0</v>
      </c>
    </row>
    <row r="1074" spans="1:21" ht="15" thickBot="1">
      <c r="A1074" s="1">
        <f t="shared" ref="A1074:B1074" si="1049">A1073</f>
        <v>22</v>
      </c>
      <c r="B1074" s="1">
        <f t="shared" si="1049"/>
        <v>0</v>
      </c>
      <c r="C1074" s="337" t="s">
        <v>70</v>
      </c>
      <c r="D1074" s="337"/>
      <c r="Q1074" s="338" t="s">
        <v>71</v>
      </c>
      <c r="R1074" s="338"/>
      <c r="S1074" s="338"/>
    </row>
    <row r="1075" spans="1:21">
      <c r="A1075" s="1">
        <f t="shared" ref="A1075:B1075" si="1050">A1074</f>
        <v>22</v>
      </c>
      <c r="B1075" s="1">
        <f t="shared" si="1050"/>
        <v>0</v>
      </c>
      <c r="C1075" s="287" t="s">
        <v>72</v>
      </c>
      <c r="D1075" s="290" t="s">
        <v>73</v>
      </c>
      <c r="E1075" s="290"/>
      <c r="F1075" s="290"/>
      <c r="G1075" s="290"/>
      <c r="H1075" s="290" t="s">
        <v>79</v>
      </c>
      <c r="I1075" s="290"/>
      <c r="J1075" s="290" t="s">
        <v>13</v>
      </c>
      <c r="K1075" s="290"/>
      <c r="L1075" s="290"/>
      <c r="M1075" s="290"/>
      <c r="N1075" s="290"/>
      <c r="O1075" s="290"/>
      <c r="P1075" s="290"/>
      <c r="Q1075" s="290"/>
      <c r="R1075" s="290"/>
      <c r="S1075" s="294"/>
    </row>
    <row r="1076" spans="1:21">
      <c r="A1076" s="1">
        <f t="shared" ref="A1076:B1076" si="1051">A1075</f>
        <v>22</v>
      </c>
      <c r="B1076" s="1">
        <f t="shared" si="1051"/>
        <v>0</v>
      </c>
      <c r="C1076" s="288"/>
      <c r="D1076" s="346" t="s">
        <v>74</v>
      </c>
      <c r="E1076" s="346"/>
      <c r="F1076" s="346"/>
      <c r="G1076" s="346"/>
      <c r="H1076" s="347">
        <f>J1101</f>
        <v>0</v>
      </c>
      <c r="I1076" s="347"/>
      <c r="J1076" s="152"/>
      <c r="K1076" s="152"/>
      <c r="L1076" s="152"/>
      <c r="M1076" s="152"/>
      <c r="N1076" s="152"/>
      <c r="O1076" s="152"/>
      <c r="P1076" s="152"/>
      <c r="Q1076" s="152"/>
      <c r="R1076" s="152"/>
      <c r="S1076" s="305"/>
    </row>
    <row r="1077" spans="1:21">
      <c r="A1077" s="1">
        <f t="shared" ref="A1077:B1077" si="1052">A1076</f>
        <v>22</v>
      </c>
      <c r="B1077" s="1">
        <f t="shared" si="1052"/>
        <v>0</v>
      </c>
      <c r="C1077" s="288"/>
      <c r="D1077" s="340" t="s">
        <v>75</v>
      </c>
      <c r="E1077" s="340"/>
      <c r="F1077" s="340"/>
      <c r="G1077" s="340"/>
      <c r="H1077" s="330"/>
      <c r="I1077" s="330"/>
      <c r="J1077" s="335"/>
      <c r="K1077" s="335"/>
      <c r="L1077" s="335"/>
      <c r="M1077" s="335"/>
      <c r="N1077" s="335"/>
      <c r="O1077" s="335"/>
      <c r="P1077" s="335"/>
      <c r="Q1077" s="335"/>
      <c r="R1077" s="335"/>
      <c r="S1077" s="336"/>
    </row>
    <row r="1078" spans="1:21">
      <c r="A1078" s="1">
        <f t="shared" ref="A1078:B1078" si="1053">A1077</f>
        <v>22</v>
      </c>
      <c r="B1078" s="1">
        <f t="shared" si="1053"/>
        <v>0</v>
      </c>
      <c r="C1078" s="288"/>
      <c r="D1078" s="340" t="s">
        <v>76</v>
      </c>
      <c r="E1078" s="340"/>
      <c r="F1078" s="340"/>
      <c r="G1078" s="340"/>
      <c r="H1078" s="330"/>
      <c r="I1078" s="330"/>
      <c r="J1078" s="335"/>
      <c r="K1078" s="335"/>
      <c r="L1078" s="335"/>
      <c r="M1078" s="335"/>
      <c r="N1078" s="335"/>
      <c r="O1078" s="335"/>
      <c r="P1078" s="335"/>
      <c r="Q1078" s="335"/>
      <c r="R1078" s="335"/>
      <c r="S1078" s="336"/>
    </row>
    <row r="1079" spans="1:21" ht="15" thickBot="1">
      <c r="A1079" s="1">
        <f t="shared" ref="A1079:B1079" si="1054">A1078</f>
        <v>22</v>
      </c>
      <c r="B1079" s="1">
        <f t="shared" si="1054"/>
        <v>0</v>
      </c>
      <c r="C1079" s="288"/>
      <c r="D1079" s="341" t="s">
        <v>77</v>
      </c>
      <c r="E1079" s="341"/>
      <c r="F1079" s="341"/>
      <c r="G1079" s="341"/>
      <c r="H1079" s="342">
        <f>H1101-SUM(H1076:I1078)</f>
        <v>0</v>
      </c>
      <c r="I1079" s="342"/>
      <c r="J1079" s="343"/>
      <c r="K1079" s="343"/>
      <c r="L1079" s="343"/>
      <c r="M1079" s="343"/>
      <c r="N1079" s="343"/>
      <c r="O1079" s="343"/>
      <c r="P1079" s="343"/>
      <c r="Q1079" s="343"/>
      <c r="R1079" s="343"/>
      <c r="S1079" s="344"/>
    </row>
    <row r="1080" spans="1:21" ht="15.6" thickTop="1" thickBot="1">
      <c r="A1080" s="1">
        <f t="shared" ref="A1080:B1080" si="1055">A1079</f>
        <v>22</v>
      </c>
      <c r="B1080" s="1">
        <f t="shared" si="1055"/>
        <v>0</v>
      </c>
      <c r="C1080" s="289"/>
      <c r="D1080" s="345" t="s">
        <v>78</v>
      </c>
      <c r="E1080" s="345"/>
      <c r="F1080" s="345"/>
      <c r="G1080" s="345"/>
      <c r="H1080" s="281">
        <f>SUM(H1076:I1079)</f>
        <v>0</v>
      </c>
      <c r="I1080" s="281"/>
      <c r="J1080" s="285"/>
      <c r="K1080" s="285"/>
      <c r="L1080" s="285"/>
      <c r="M1080" s="285"/>
      <c r="N1080" s="285"/>
      <c r="O1080" s="285"/>
      <c r="P1080" s="285"/>
      <c r="Q1080" s="285"/>
      <c r="R1080" s="285"/>
      <c r="S1080" s="286"/>
    </row>
    <row r="1081" spans="1:21">
      <c r="A1081" s="1">
        <f t="shared" ref="A1081:B1081" si="1056">A1080</f>
        <v>22</v>
      </c>
      <c r="B1081" s="1">
        <f t="shared" si="1056"/>
        <v>0</v>
      </c>
      <c r="C1081" s="287" t="s">
        <v>218</v>
      </c>
      <c r="D1081" s="290" t="s">
        <v>73</v>
      </c>
      <c r="E1081" s="290"/>
      <c r="F1081" s="290" t="s">
        <v>83</v>
      </c>
      <c r="G1081" s="290"/>
      <c r="H1081" s="290" t="s">
        <v>79</v>
      </c>
      <c r="I1081" s="292"/>
      <c r="J1081" s="293"/>
      <c r="K1081" s="290"/>
      <c r="L1081" s="290"/>
      <c r="M1081" s="290"/>
      <c r="N1081" s="290" t="s">
        <v>82</v>
      </c>
      <c r="O1081" s="290"/>
      <c r="P1081" s="290"/>
      <c r="Q1081" s="290"/>
      <c r="R1081" s="290"/>
      <c r="S1081" s="294"/>
    </row>
    <row r="1082" spans="1:21">
      <c r="A1082" s="1">
        <f t="shared" ref="A1082:B1082" si="1057">A1081</f>
        <v>22</v>
      </c>
      <c r="B1082" s="1">
        <f t="shared" si="1057"/>
        <v>0</v>
      </c>
      <c r="C1082" s="288"/>
      <c r="D1082" s="291"/>
      <c r="E1082" s="291"/>
      <c r="F1082" s="291"/>
      <c r="G1082" s="291"/>
      <c r="H1082" s="291"/>
      <c r="I1082" s="291"/>
      <c r="J1082" s="296" t="s">
        <v>80</v>
      </c>
      <c r="K1082" s="297"/>
      <c r="L1082" s="297" t="s">
        <v>81</v>
      </c>
      <c r="M1082" s="339"/>
      <c r="N1082" s="291"/>
      <c r="O1082" s="291"/>
      <c r="P1082" s="291"/>
      <c r="Q1082" s="291"/>
      <c r="R1082" s="291"/>
      <c r="S1082" s="295"/>
    </row>
    <row r="1083" spans="1:21">
      <c r="A1083" s="1">
        <f t="shared" ref="A1083:B1083" si="1058">A1082</f>
        <v>22</v>
      </c>
      <c r="B1083" s="1">
        <f t="shared" si="1058"/>
        <v>0</v>
      </c>
      <c r="C1083" s="288"/>
      <c r="D1083" s="298" t="s">
        <v>88</v>
      </c>
      <c r="E1083" s="298"/>
      <c r="F1083" s="298" t="s">
        <v>88</v>
      </c>
      <c r="G1083" s="298"/>
      <c r="H1083" s="323"/>
      <c r="I1083" s="323"/>
      <c r="J1083" s="324"/>
      <c r="K1083" s="325"/>
      <c r="L1083" s="326">
        <f>H1083-J1083</f>
        <v>0</v>
      </c>
      <c r="M1083" s="327"/>
      <c r="N1083" s="167"/>
      <c r="O1083" s="167"/>
      <c r="P1083" s="167"/>
      <c r="Q1083" s="167"/>
      <c r="R1083" s="167"/>
      <c r="S1083" s="328"/>
      <c r="T1083" s="54" t="e">
        <f>HLOOKUP(F1056,リスト!$N$7:$AC$25,2,)</f>
        <v>#N/A</v>
      </c>
      <c r="U1083" s="52" t="e">
        <f t="shared" ref="U1083:U1100" si="1059">IF(T1083="対象外",IF(J1083&gt;0,"補助対象外経費です!!",""),"")</f>
        <v>#N/A</v>
      </c>
    </row>
    <row r="1084" spans="1:21">
      <c r="A1084" s="1">
        <f t="shared" ref="A1084:B1084" si="1060">A1083</f>
        <v>22</v>
      </c>
      <c r="B1084" s="1">
        <f t="shared" si="1060"/>
        <v>0</v>
      </c>
      <c r="C1084" s="288"/>
      <c r="D1084" s="298" t="s">
        <v>99</v>
      </c>
      <c r="E1084" s="298"/>
      <c r="F1084" s="299" t="s">
        <v>84</v>
      </c>
      <c r="G1084" s="299"/>
      <c r="H1084" s="300"/>
      <c r="I1084" s="300"/>
      <c r="J1084" s="301"/>
      <c r="K1084" s="302"/>
      <c r="L1084" s="303">
        <f t="shared" ref="L1084:L1100" si="1061">H1084-J1084</f>
        <v>0</v>
      </c>
      <c r="M1084" s="304"/>
      <c r="N1084" s="152"/>
      <c r="O1084" s="152"/>
      <c r="P1084" s="152"/>
      <c r="Q1084" s="152"/>
      <c r="R1084" s="152"/>
      <c r="S1084" s="305"/>
      <c r="T1084" s="54" t="e">
        <f>HLOOKUP(F1056,リスト!$N$7:$AC$25,3,)</f>
        <v>#N/A</v>
      </c>
      <c r="U1084" s="52" t="e">
        <f t="shared" si="1059"/>
        <v>#N/A</v>
      </c>
    </row>
    <row r="1085" spans="1:21">
      <c r="A1085" s="1">
        <f t="shared" ref="A1085:B1085" si="1062">A1084</f>
        <v>22</v>
      </c>
      <c r="B1085" s="1">
        <f t="shared" si="1062"/>
        <v>0</v>
      </c>
      <c r="C1085" s="288"/>
      <c r="D1085" s="298"/>
      <c r="E1085" s="298"/>
      <c r="F1085" s="329" t="s">
        <v>85</v>
      </c>
      <c r="G1085" s="329"/>
      <c r="H1085" s="330"/>
      <c r="I1085" s="330"/>
      <c r="J1085" s="331"/>
      <c r="K1085" s="332"/>
      <c r="L1085" s="333">
        <f t="shared" si="1061"/>
        <v>0</v>
      </c>
      <c r="M1085" s="334"/>
      <c r="N1085" s="335"/>
      <c r="O1085" s="335"/>
      <c r="P1085" s="335"/>
      <c r="Q1085" s="335"/>
      <c r="R1085" s="335"/>
      <c r="S1085" s="336"/>
      <c r="T1085" s="54" t="e">
        <f>HLOOKUP(F1056,リスト!$N$7:$AC$25,4,)</f>
        <v>#N/A</v>
      </c>
      <c r="U1085" s="52" t="e">
        <f t="shared" si="1059"/>
        <v>#N/A</v>
      </c>
    </row>
    <row r="1086" spans="1:21">
      <c r="A1086" s="1">
        <f t="shared" ref="A1086:B1086" si="1063">A1085</f>
        <v>22</v>
      </c>
      <c r="B1086" s="1">
        <f t="shared" si="1063"/>
        <v>0</v>
      </c>
      <c r="C1086" s="288"/>
      <c r="D1086" s="298"/>
      <c r="E1086" s="298"/>
      <c r="F1086" s="306" t="s">
        <v>86</v>
      </c>
      <c r="G1086" s="306"/>
      <c r="H1086" s="307"/>
      <c r="I1086" s="307"/>
      <c r="J1086" s="308"/>
      <c r="K1086" s="309"/>
      <c r="L1086" s="310">
        <f t="shared" si="1061"/>
        <v>0</v>
      </c>
      <c r="M1086" s="311"/>
      <c r="N1086" s="153"/>
      <c r="O1086" s="153"/>
      <c r="P1086" s="153"/>
      <c r="Q1086" s="153"/>
      <c r="R1086" s="153"/>
      <c r="S1086" s="312"/>
      <c r="T1086" s="54" t="e">
        <f>HLOOKUP(F1056,リスト!$N$7:$AC$25,5,)</f>
        <v>#N/A</v>
      </c>
      <c r="U1086" s="52" t="e">
        <f t="shared" si="1059"/>
        <v>#N/A</v>
      </c>
    </row>
    <row r="1087" spans="1:21">
      <c r="A1087" s="1">
        <f t="shared" ref="A1087:B1087" si="1064">A1086</f>
        <v>22</v>
      </c>
      <c r="B1087" s="1">
        <f t="shared" si="1064"/>
        <v>0</v>
      </c>
      <c r="C1087" s="288"/>
      <c r="D1087" s="298" t="s">
        <v>100</v>
      </c>
      <c r="E1087" s="298"/>
      <c r="F1087" s="299" t="s">
        <v>87</v>
      </c>
      <c r="G1087" s="299"/>
      <c r="H1087" s="300"/>
      <c r="I1087" s="300"/>
      <c r="J1087" s="301"/>
      <c r="K1087" s="302"/>
      <c r="L1087" s="303">
        <f t="shared" si="1061"/>
        <v>0</v>
      </c>
      <c r="M1087" s="304"/>
      <c r="N1087" s="152"/>
      <c r="O1087" s="152"/>
      <c r="P1087" s="152"/>
      <c r="Q1087" s="152"/>
      <c r="R1087" s="152"/>
      <c r="S1087" s="305"/>
      <c r="T1087" s="54" t="e">
        <f>HLOOKUP(F1056,リスト!$N$7:$AC$25,6,)</f>
        <v>#N/A</v>
      </c>
      <c r="U1087" s="52" t="e">
        <f t="shared" si="1059"/>
        <v>#N/A</v>
      </c>
    </row>
    <row r="1088" spans="1:21">
      <c r="A1088" s="1">
        <f t="shared" ref="A1088:B1088" si="1065">A1087</f>
        <v>22</v>
      </c>
      <c r="B1088" s="1">
        <f t="shared" si="1065"/>
        <v>0</v>
      </c>
      <c r="C1088" s="288"/>
      <c r="D1088" s="298"/>
      <c r="E1088" s="298"/>
      <c r="F1088" s="329" t="s">
        <v>89</v>
      </c>
      <c r="G1088" s="329"/>
      <c r="H1088" s="330"/>
      <c r="I1088" s="330"/>
      <c r="J1088" s="331"/>
      <c r="K1088" s="332"/>
      <c r="L1088" s="333">
        <f t="shared" si="1061"/>
        <v>0</v>
      </c>
      <c r="M1088" s="334"/>
      <c r="N1088" s="335"/>
      <c r="O1088" s="335"/>
      <c r="P1088" s="335"/>
      <c r="Q1088" s="335"/>
      <c r="R1088" s="335"/>
      <c r="S1088" s="336"/>
      <c r="T1088" s="54" t="e">
        <f>HLOOKUP(F1056,リスト!$N$7:$AC$25,7,)</f>
        <v>#N/A</v>
      </c>
      <c r="U1088" s="52" t="e">
        <f t="shared" si="1059"/>
        <v>#N/A</v>
      </c>
    </row>
    <row r="1089" spans="1:22">
      <c r="A1089" s="1">
        <f t="shared" ref="A1089:B1089" si="1066">A1088</f>
        <v>22</v>
      </c>
      <c r="B1089" s="1">
        <f t="shared" si="1066"/>
        <v>0</v>
      </c>
      <c r="C1089" s="288"/>
      <c r="D1089" s="298"/>
      <c r="E1089" s="298"/>
      <c r="F1089" s="329" t="s">
        <v>214</v>
      </c>
      <c r="G1089" s="329"/>
      <c r="H1089" s="330"/>
      <c r="I1089" s="330"/>
      <c r="J1089" s="331"/>
      <c r="K1089" s="332"/>
      <c r="L1089" s="333">
        <f t="shared" si="1061"/>
        <v>0</v>
      </c>
      <c r="M1089" s="334"/>
      <c r="N1089" s="335"/>
      <c r="O1089" s="335"/>
      <c r="P1089" s="335"/>
      <c r="Q1089" s="335"/>
      <c r="R1089" s="335"/>
      <c r="S1089" s="336"/>
      <c r="T1089" s="54" t="e">
        <f>HLOOKUP(F1056,リスト!$N$7:$AC$25,8,)</f>
        <v>#N/A</v>
      </c>
      <c r="U1089" s="52" t="e">
        <f t="shared" si="1059"/>
        <v>#N/A</v>
      </c>
    </row>
    <row r="1090" spans="1:22">
      <c r="A1090" s="1">
        <f t="shared" ref="A1090:B1090" si="1067">A1089</f>
        <v>22</v>
      </c>
      <c r="B1090" s="1">
        <f t="shared" si="1067"/>
        <v>0</v>
      </c>
      <c r="C1090" s="288"/>
      <c r="D1090" s="298"/>
      <c r="E1090" s="298"/>
      <c r="F1090" s="306" t="s">
        <v>90</v>
      </c>
      <c r="G1090" s="306"/>
      <c r="H1090" s="307"/>
      <c r="I1090" s="307"/>
      <c r="J1090" s="308"/>
      <c r="K1090" s="309"/>
      <c r="L1090" s="310">
        <f t="shared" si="1061"/>
        <v>0</v>
      </c>
      <c r="M1090" s="311"/>
      <c r="N1090" s="153"/>
      <c r="O1090" s="153"/>
      <c r="P1090" s="153"/>
      <c r="Q1090" s="153"/>
      <c r="R1090" s="153"/>
      <c r="S1090" s="312"/>
      <c r="T1090" s="54" t="e">
        <f>HLOOKUP(F1056,リスト!$N$7:$AC$25,9,)</f>
        <v>#N/A</v>
      </c>
      <c r="U1090" s="52" t="e">
        <f t="shared" si="1059"/>
        <v>#N/A</v>
      </c>
    </row>
    <row r="1091" spans="1:22">
      <c r="A1091" s="1">
        <f t="shared" ref="A1091:B1091" si="1068">A1090</f>
        <v>22</v>
      </c>
      <c r="B1091" s="1">
        <f t="shared" si="1068"/>
        <v>0</v>
      </c>
      <c r="C1091" s="288"/>
      <c r="D1091" s="298" t="s">
        <v>101</v>
      </c>
      <c r="E1091" s="298"/>
      <c r="F1091" s="299" t="s">
        <v>91</v>
      </c>
      <c r="G1091" s="299"/>
      <c r="H1091" s="300"/>
      <c r="I1091" s="300"/>
      <c r="J1091" s="301"/>
      <c r="K1091" s="302"/>
      <c r="L1091" s="303">
        <f t="shared" si="1061"/>
        <v>0</v>
      </c>
      <c r="M1091" s="304"/>
      <c r="N1091" s="152"/>
      <c r="O1091" s="152"/>
      <c r="P1091" s="152"/>
      <c r="Q1091" s="152"/>
      <c r="R1091" s="152"/>
      <c r="S1091" s="305"/>
      <c r="T1091" s="54" t="e">
        <f>HLOOKUP(F1056,リスト!$N$7:$AC$25,10,)</f>
        <v>#N/A</v>
      </c>
      <c r="U1091" s="52" t="e">
        <f t="shared" si="1059"/>
        <v>#N/A</v>
      </c>
    </row>
    <row r="1092" spans="1:22">
      <c r="A1092" s="1">
        <f t="shared" ref="A1092:B1092" si="1069">A1091</f>
        <v>22</v>
      </c>
      <c r="B1092" s="1">
        <f t="shared" si="1069"/>
        <v>0</v>
      </c>
      <c r="C1092" s="288"/>
      <c r="D1092" s="298"/>
      <c r="E1092" s="298"/>
      <c r="F1092" s="329" t="s">
        <v>92</v>
      </c>
      <c r="G1092" s="329"/>
      <c r="H1092" s="330"/>
      <c r="I1092" s="330"/>
      <c r="J1092" s="331"/>
      <c r="K1092" s="332"/>
      <c r="L1092" s="333">
        <f t="shared" si="1061"/>
        <v>0</v>
      </c>
      <c r="M1092" s="334"/>
      <c r="N1092" s="335"/>
      <c r="O1092" s="335"/>
      <c r="P1092" s="335"/>
      <c r="Q1092" s="335"/>
      <c r="R1092" s="335"/>
      <c r="S1092" s="336"/>
      <c r="T1092" s="54" t="e">
        <f>HLOOKUP(F1056,リスト!$N$7:$AC$25,11,)</f>
        <v>#N/A</v>
      </c>
      <c r="U1092" s="52" t="e">
        <f t="shared" si="1059"/>
        <v>#N/A</v>
      </c>
    </row>
    <row r="1093" spans="1:22">
      <c r="A1093" s="1">
        <f t="shared" ref="A1093:B1093" si="1070">A1092</f>
        <v>22</v>
      </c>
      <c r="B1093" s="1">
        <f t="shared" si="1070"/>
        <v>0</v>
      </c>
      <c r="C1093" s="288"/>
      <c r="D1093" s="298"/>
      <c r="E1093" s="298"/>
      <c r="F1093" s="306" t="s">
        <v>93</v>
      </c>
      <c r="G1093" s="306"/>
      <c r="H1093" s="307"/>
      <c r="I1093" s="307"/>
      <c r="J1093" s="308"/>
      <c r="K1093" s="309"/>
      <c r="L1093" s="310">
        <f t="shared" si="1061"/>
        <v>0</v>
      </c>
      <c r="M1093" s="311"/>
      <c r="N1093" s="153"/>
      <c r="O1093" s="153"/>
      <c r="P1093" s="153"/>
      <c r="Q1093" s="153"/>
      <c r="R1093" s="153"/>
      <c r="S1093" s="312"/>
      <c r="T1093" s="54" t="e">
        <f>HLOOKUP(F1056,リスト!$N$7:$AC$25,12,)</f>
        <v>#N/A</v>
      </c>
      <c r="U1093" s="52" t="e">
        <f t="shared" si="1059"/>
        <v>#N/A</v>
      </c>
    </row>
    <row r="1094" spans="1:22">
      <c r="A1094" s="1">
        <f t="shared" ref="A1094:B1094" si="1071">A1093</f>
        <v>22</v>
      </c>
      <c r="B1094" s="1">
        <f t="shared" si="1071"/>
        <v>0</v>
      </c>
      <c r="C1094" s="288"/>
      <c r="D1094" s="298" t="s">
        <v>102</v>
      </c>
      <c r="E1094" s="298"/>
      <c r="F1094" s="298" t="s">
        <v>102</v>
      </c>
      <c r="G1094" s="298"/>
      <c r="H1094" s="323"/>
      <c r="I1094" s="323"/>
      <c r="J1094" s="324"/>
      <c r="K1094" s="325"/>
      <c r="L1094" s="326">
        <f t="shared" si="1061"/>
        <v>0</v>
      </c>
      <c r="M1094" s="327"/>
      <c r="N1094" s="167"/>
      <c r="O1094" s="167"/>
      <c r="P1094" s="167"/>
      <c r="Q1094" s="167"/>
      <c r="R1094" s="167"/>
      <c r="S1094" s="328"/>
      <c r="T1094" s="54" t="e">
        <f>HLOOKUP(F1056,リスト!$N$7:$AC$25,13,)</f>
        <v>#N/A</v>
      </c>
      <c r="U1094" s="52" t="e">
        <f t="shared" si="1059"/>
        <v>#N/A</v>
      </c>
    </row>
    <row r="1095" spans="1:22">
      <c r="A1095" s="1">
        <f t="shared" ref="A1095:B1095" si="1072">A1094</f>
        <v>22</v>
      </c>
      <c r="B1095" s="1">
        <f t="shared" si="1072"/>
        <v>0</v>
      </c>
      <c r="C1095" s="288"/>
      <c r="D1095" s="321" t="s">
        <v>105</v>
      </c>
      <c r="E1095" s="298"/>
      <c r="F1095" s="299" t="s">
        <v>94</v>
      </c>
      <c r="G1095" s="299"/>
      <c r="H1095" s="300"/>
      <c r="I1095" s="300"/>
      <c r="J1095" s="301"/>
      <c r="K1095" s="302"/>
      <c r="L1095" s="303">
        <f t="shared" si="1061"/>
        <v>0</v>
      </c>
      <c r="M1095" s="304"/>
      <c r="N1095" s="152"/>
      <c r="O1095" s="152"/>
      <c r="P1095" s="152"/>
      <c r="Q1095" s="152"/>
      <c r="R1095" s="152"/>
      <c r="S1095" s="305"/>
      <c r="T1095" s="54" t="e">
        <f>HLOOKUP(F1056,リスト!$N$7:$AC$25,14,)</f>
        <v>#N/A</v>
      </c>
      <c r="U1095" s="52" t="e">
        <f t="shared" si="1059"/>
        <v>#N/A</v>
      </c>
    </row>
    <row r="1096" spans="1:22">
      <c r="A1096" s="1">
        <f t="shared" ref="A1096:B1096" si="1073">A1095</f>
        <v>22</v>
      </c>
      <c r="B1096" s="1">
        <f t="shared" si="1073"/>
        <v>0</v>
      </c>
      <c r="C1096" s="288"/>
      <c r="D1096" s="298"/>
      <c r="E1096" s="298"/>
      <c r="F1096" s="306" t="s">
        <v>95</v>
      </c>
      <c r="G1096" s="306"/>
      <c r="H1096" s="307"/>
      <c r="I1096" s="307"/>
      <c r="J1096" s="308"/>
      <c r="K1096" s="309"/>
      <c r="L1096" s="310">
        <f t="shared" si="1061"/>
        <v>0</v>
      </c>
      <c r="M1096" s="311"/>
      <c r="N1096" s="153"/>
      <c r="O1096" s="153"/>
      <c r="P1096" s="153"/>
      <c r="Q1096" s="153"/>
      <c r="R1096" s="153"/>
      <c r="S1096" s="312"/>
      <c r="T1096" s="54" t="e">
        <f>HLOOKUP(F1056,リスト!$N$7:$AC$25,15,)</f>
        <v>#N/A</v>
      </c>
      <c r="U1096" s="52" t="e">
        <f t="shared" si="1059"/>
        <v>#N/A</v>
      </c>
    </row>
    <row r="1097" spans="1:22">
      <c r="A1097" s="1">
        <f t="shared" ref="A1097:B1097" si="1074">A1096</f>
        <v>22</v>
      </c>
      <c r="B1097" s="1">
        <f t="shared" si="1074"/>
        <v>0</v>
      </c>
      <c r="C1097" s="288"/>
      <c r="D1097" s="322" t="s">
        <v>103</v>
      </c>
      <c r="E1097" s="322"/>
      <c r="F1097" s="298" t="s">
        <v>96</v>
      </c>
      <c r="G1097" s="298"/>
      <c r="H1097" s="323"/>
      <c r="I1097" s="323"/>
      <c r="J1097" s="324"/>
      <c r="K1097" s="325"/>
      <c r="L1097" s="326">
        <f t="shared" si="1061"/>
        <v>0</v>
      </c>
      <c r="M1097" s="327"/>
      <c r="N1097" s="167"/>
      <c r="O1097" s="167"/>
      <c r="P1097" s="167"/>
      <c r="Q1097" s="167"/>
      <c r="R1097" s="167"/>
      <c r="S1097" s="328"/>
      <c r="T1097" s="54" t="e">
        <f>HLOOKUP(F1056,リスト!$N$7:$AC$25,16,)</f>
        <v>#N/A</v>
      </c>
      <c r="U1097" s="52" t="e">
        <f t="shared" si="1059"/>
        <v>#N/A</v>
      </c>
    </row>
    <row r="1098" spans="1:22" ht="14.4" customHeight="1">
      <c r="A1098" s="1">
        <f t="shared" ref="A1098:B1098" si="1075">A1097</f>
        <v>22</v>
      </c>
      <c r="B1098" s="1">
        <f t="shared" si="1075"/>
        <v>0</v>
      </c>
      <c r="C1098" s="288"/>
      <c r="D1098" s="298" t="s">
        <v>104</v>
      </c>
      <c r="E1098" s="298"/>
      <c r="F1098" s="299" t="s">
        <v>97</v>
      </c>
      <c r="G1098" s="299"/>
      <c r="H1098" s="300"/>
      <c r="I1098" s="300"/>
      <c r="J1098" s="301"/>
      <c r="K1098" s="302"/>
      <c r="L1098" s="303">
        <f t="shared" si="1061"/>
        <v>0</v>
      </c>
      <c r="M1098" s="304"/>
      <c r="N1098" s="152"/>
      <c r="O1098" s="152"/>
      <c r="P1098" s="152"/>
      <c r="Q1098" s="152"/>
      <c r="R1098" s="152"/>
      <c r="S1098" s="305"/>
      <c r="T1098" s="54" t="e">
        <f>HLOOKUP(F1056,リスト!$N$7:$AC$25,17,)</f>
        <v>#N/A</v>
      </c>
      <c r="U1098" s="52" t="e">
        <f t="shared" si="1059"/>
        <v>#N/A</v>
      </c>
    </row>
    <row r="1099" spans="1:22">
      <c r="A1099" s="1">
        <f t="shared" ref="A1099:B1099" si="1076">A1098</f>
        <v>22</v>
      </c>
      <c r="B1099" s="1">
        <f t="shared" si="1076"/>
        <v>0</v>
      </c>
      <c r="C1099" s="288"/>
      <c r="D1099" s="298"/>
      <c r="E1099" s="298"/>
      <c r="F1099" s="306" t="s">
        <v>98</v>
      </c>
      <c r="G1099" s="306"/>
      <c r="H1099" s="307"/>
      <c r="I1099" s="307"/>
      <c r="J1099" s="308"/>
      <c r="K1099" s="309"/>
      <c r="L1099" s="310">
        <f t="shared" si="1061"/>
        <v>0</v>
      </c>
      <c r="M1099" s="311"/>
      <c r="N1099" s="153"/>
      <c r="O1099" s="153"/>
      <c r="P1099" s="153"/>
      <c r="Q1099" s="153"/>
      <c r="R1099" s="153"/>
      <c r="S1099" s="312"/>
      <c r="T1099" s="54" t="e">
        <f>HLOOKUP(F1056,リスト!$N$7:$AC$25,18,)</f>
        <v>#N/A</v>
      </c>
      <c r="U1099" s="52" t="e">
        <f t="shared" si="1059"/>
        <v>#N/A</v>
      </c>
    </row>
    <row r="1100" spans="1:22" ht="15" thickBot="1">
      <c r="A1100" s="1">
        <f t="shared" ref="A1100:B1100" si="1077">A1099</f>
        <v>22</v>
      </c>
      <c r="B1100" s="1">
        <f t="shared" si="1077"/>
        <v>0</v>
      </c>
      <c r="C1100" s="288"/>
      <c r="D1100" s="313" t="s">
        <v>77</v>
      </c>
      <c r="E1100" s="313"/>
      <c r="F1100" s="313" t="s">
        <v>77</v>
      </c>
      <c r="G1100" s="313"/>
      <c r="H1100" s="314"/>
      <c r="I1100" s="314"/>
      <c r="J1100" s="315"/>
      <c r="K1100" s="316"/>
      <c r="L1100" s="317">
        <f t="shared" si="1061"/>
        <v>0</v>
      </c>
      <c r="M1100" s="318"/>
      <c r="N1100" s="319"/>
      <c r="O1100" s="319"/>
      <c r="P1100" s="319"/>
      <c r="Q1100" s="319"/>
      <c r="R1100" s="319"/>
      <c r="S1100" s="320"/>
      <c r="T1100" s="54" t="e">
        <f>HLOOKUP(F1056,リスト!$N$7:$AC$25,19,)</f>
        <v>#N/A</v>
      </c>
      <c r="U1100" s="52" t="e">
        <f t="shared" si="1059"/>
        <v>#N/A</v>
      </c>
    </row>
    <row r="1101" spans="1:22" ht="15.6" thickTop="1" thickBot="1">
      <c r="A1101" s="1">
        <f t="shared" ref="A1101:B1101" si="1078">A1100</f>
        <v>22</v>
      </c>
      <c r="B1101" s="1">
        <f t="shared" si="1078"/>
        <v>0</v>
      </c>
      <c r="C1101" s="289"/>
      <c r="D1101" s="278" t="s">
        <v>78</v>
      </c>
      <c r="E1101" s="279"/>
      <c r="F1101" s="279"/>
      <c r="G1101" s="280"/>
      <c r="H1101" s="281">
        <f>SUM(H1083:I1100)</f>
        <v>0</v>
      </c>
      <c r="I1101" s="281"/>
      <c r="J1101" s="282">
        <f t="shared" ref="J1101" si="1079">SUM(J1083:K1100)</f>
        <v>0</v>
      </c>
      <c r="K1101" s="283"/>
      <c r="L1101" s="283">
        <f t="shared" ref="L1101" si="1080">SUM(L1083:M1100)</f>
        <v>0</v>
      </c>
      <c r="M1101" s="284"/>
      <c r="N1101" s="285"/>
      <c r="O1101" s="285"/>
      <c r="P1101" s="285"/>
      <c r="Q1101" s="285"/>
      <c r="R1101" s="285"/>
      <c r="S1101" s="286"/>
      <c r="T1101" s="54"/>
    </row>
    <row r="1102" spans="1:22">
      <c r="A1102" s="1">
        <f>F1105</f>
        <v>23</v>
      </c>
      <c r="B1102" s="1">
        <f>IF(H1126&gt;0,1,0)</f>
        <v>0</v>
      </c>
      <c r="C1102" s="198" t="s">
        <v>47</v>
      </c>
      <c r="D1102" s="198"/>
      <c r="E1102" s="198"/>
      <c r="U1102" s="11" t="s">
        <v>49</v>
      </c>
      <c r="V1102" s="11" t="s">
        <v>199</v>
      </c>
    </row>
    <row r="1103" spans="1:22">
      <c r="A1103" s="1">
        <f>A1102</f>
        <v>23</v>
      </c>
      <c r="B1103" s="1">
        <f>B1102</f>
        <v>0</v>
      </c>
      <c r="C1103" s="192" t="str">
        <f>"チームやまぐちパワーアップ事業　"&amp;基本!$G$24</f>
        <v>チームやまぐちパワーアップ事業　事業計画書</v>
      </c>
      <c r="D1103" s="192"/>
      <c r="E1103" s="192"/>
      <c r="F1103" s="192"/>
      <c r="G1103" s="192"/>
      <c r="H1103" s="192"/>
      <c r="I1103" s="192"/>
      <c r="J1103" s="192"/>
      <c r="K1103" s="192"/>
      <c r="L1103" s="192"/>
      <c r="M1103" s="192"/>
      <c r="N1103" s="192"/>
      <c r="O1103" s="192"/>
      <c r="P1103" s="192"/>
      <c r="Q1103" s="192"/>
      <c r="R1103" s="192"/>
      <c r="S1103" s="192"/>
      <c r="U1103" s="16" t="str">
        <f t="shared" ref="U1103:V1106" si="1081">IF(U1053="","",U1053)</f>
        <v>有望競技種別強化事業</v>
      </c>
      <c r="V1103" s="16" t="str">
        <f t="shared" si="1081"/>
        <v>有望競技</v>
      </c>
    </row>
    <row r="1104" spans="1:22" ht="15" thickBot="1">
      <c r="A1104" s="1">
        <f t="shared" ref="A1104:B1104" si="1082">A1103</f>
        <v>23</v>
      </c>
      <c r="B1104" s="1">
        <f t="shared" si="1082"/>
        <v>0</v>
      </c>
      <c r="C1104" s="337" t="s">
        <v>48</v>
      </c>
      <c r="D1104" s="337"/>
      <c r="U1104" s="32" t="str">
        <f t="shared" si="1081"/>
        <v>ふるさと選手確保・活用事業</v>
      </c>
      <c r="V1104" s="32" t="str">
        <f t="shared" si="1081"/>
        <v>ふるさと</v>
      </c>
    </row>
    <row r="1105" spans="1:24" ht="15" thickBot="1">
      <c r="A1105" s="1">
        <f t="shared" ref="A1105:B1105" si="1083">A1104</f>
        <v>23</v>
      </c>
      <c r="B1105" s="1">
        <f t="shared" si="1083"/>
        <v>0</v>
      </c>
      <c r="C1105" s="375" t="s">
        <v>50</v>
      </c>
      <c r="D1105" s="376"/>
      <c r="E1105" s="376"/>
      <c r="F1105" s="377">
        <f>F1055+1</f>
        <v>23</v>
      </c>
      <c r="G1105" s="378"/>
      <c r="U1105" s="32" t="str">
        <f t="shared" si="1081"/>
        <v>中高成連携合同強化練習会事業</v>
      </c>
      <c r="V1105" s="32" t="str">
        <f t="shared" si="1081"/>
        <v>中高成連携</v>
      </c>
    </row>
    <row r="1106" spans="1:24">
      <c r="A1106" s="1">
        <f t="shared" ref="A1106:B1106" si="1084">A1105</f>
        <v>23</v>
      </c>
      <c r="B1106" s="1">
        <f t="shared" si="1084"/>
        <v>0</v>
      </c>
      <c r="C1106" s="379" t="s">
        <v>49</v>
      </c>
      <c r="D1106" s="290"/>
      <c r="E1106" s="290"/>
      <c r="F1106" s="380"/>
      <c r="G1106" s="380"/>
      <c r="H1106" s="380"/>
      <c r="I1106" s="380"/>
      <c r="J1106" s="380"/>
      <c r="K1106" s="380"/>
      <c r="L1106" s="380"/>
      <c r="M1106" s="290" t="s">
        <v>53</v>
      </c>
      <c r="N1106" s="290"/>
      <c r="O1106" s="290"/>
      <c r="P1106" s="380"/>
      <c r="Q1106" s="380"/>
      <c r="R1106" s="380"/>
      <c r="S1106" s="381"/>
      <c r="T1106" s="81" t="str">
        <f>IF(F1106="","",VLOOKUP(F1106,U1103:V1106,2,))</f>
        <v/>
      </c>
      <c r="U1106" s="18" t="str">
        <f t="shared" si="1081"/>
        <v>チームやまぐちチャレンジ強化事業</v>
      </c>
      <c r="V1106" s="18" t="str">
        <f t="shared" si="1081"/>
        <v>チャレンジ</v>
      </c>
    </row>
    <row r="1107" spans="1:24">
      <c r="A1107" s="1">
        <f t="shared" ref="A1107:B1107" si="1085">A1106</f>
        <v>23</v>
      </c>
      <c r="B1107" s="1">
        <f t="shared" si="1085"/>
        <v>0</v>
      </c>
      <c r="C1107" s="389" t="s">
        <v>179</v>
      </c>
      <c r="D1107" s="390"/>
      <c r="E1107" s="356"/>
      <c r="F1107" s="386"/>
      <c r="G1107" s="387"/>
      <c r="H1107" s="387"/>
      <c r="I1107" s="387"/>
      <c r="J1107" s="387"/>
      <c r="K1107" s="387"/>
      <c r="L1107" s="387"/>
      <c r="M1107" s="387"/>
      <c r="N1107" s="387"/>
      <c r="O1107" s="387"/>
      <c r="P1107" s="387"/>
      <c r="Q1107" s="387"/>
      <c r="R1107" s="387"/>
      <c r="S1107" s="388"/>
      <c r="U1107" s="55"/>
    </row>
    <row r="1108" spans="1:24">
      <c r="A1108" s="1">
        <f t="shared" ref="A1108:B1108" si="1086">A1107</f>
        <v>23</v>
      </c>
      <c r="B1108" s="1">
        <f t="shared" si="1086"/>
        <v>0</v>
      </c>
      <c r="C1108" s="348" t="s">
        <v>51</v>
      </c>
      <c r="D1108" s="291"/>
      <c r="E1108" s="291"/>
      <c r="F1108" s="382"/>
      <c r="G1108" s="383"/>
      <c r="H1108" s="383"/>
      <c r="I1108" s="20" t="str">
        <f>IF(F1108="","～",IF(J1108="","","～"))</f>
        <v>～</v>
      </c>
      <c r="J1108" s="383"/>
      <c r="K1108" s="383"/>
      <c r="L1108" s="383"/>
      <c r="M1108" s="21" t="s">
        <v>52</v>
      </c>
      <c r="N1108" s="384" t="str">
        <f>IF(T1108=1,IF(F1108="","",IF(J1108="","",IF(F1108=J1108,"日帰り",(J1108-F1108)&amp;"泊"&amp;(J1108-F1108+1)&amp;"日"))),"")</f>
        <v/>
      </c>
      <c r="O1108" s="384"/>
      <c r="P1108" s="384"/>
      <c r="Q1108" s="13" t="s">
        <v>68</v>
      </c>
      <c r="R1108" s="258"/>
      <c r="S1108" s="385"/>
      <c r="T1108" s="53">
        <v>1</v>
      </c>
    </row>
    <row r="1109" spans="1:24">
      <c r="A1109" s="1">
        <f t="shared" ref="A1109:B1109" si="1087">A1108</f>
        <v>23</v>
      </c>
      <c r="B1109" s="1">
        <f t="shared" si="1087"/>
        <v>0</v>
      </c>
      <c r="C1109" s="348" t="s">
        <v>54</v>
      </c>
      <c r="D1109" s="346" t="s">
        <v>55</v>
      </c>
      <c r="E1109" s="346"/>
      <c r="F1109" s="349"/>
      <c r="G1109" s="349"/>
      <c r="H1109" s="349"/>
      <c r="I1109" s="349"/>
      <c r="J1109" s="349"/>
      <c r="K1109" s="349"/>
      <c r="L1109" s="349"/>
      <c r="M1109" s="349"/>
      <c r="N1109" s="349"/>
      <c r="O1109" s="349"/>
      <c r="P1109" s="349"/>
      <c r="Q1109" s="349"/>
      <c r="R1109" s="349"/>
      <c r="S1109" s="350"/>
      <c r="U1109" s="156" t="s">
        <v>53</v>
      </c>
      <c r="V1109" s="156"/>
      <c r="W1109" s="156"/>
      <c r="X1109" s="156"/>
    </row>
    <row r="1110" spans="1:24">
      <c r="A1110" s="1">
        <f t="shared" ref="A1110:B1110" si="1088">A1109</f>
        <v>23</v>
      </c>
      <c r="B1110" s="1">
        <f t="shared" si="1088"/>
        <v>0</v>
      </c>
      <c r="C1110" s="348"/>
      <c r="D1110" s="351" t="s">
        <v>7</v>
      </c>
      <c r="E1110" s="351"/>
      <c r="F1110" s="352"/>
      <c r="G1110" s="352"/>
      <c r="H1110" s="352"/>
      <c r="I1110" s="352"/>
      <c r="J1110" s="352"/>
      <c r="K1110" s="352"/>
      <c r="L1110" s="352"/>
      <c r="M1110" s="352"/>
      <c r="N1110" s="352"/>
      <c r="O1110" s="352"/>
      <c r="P1110" s="352"/>
      <c r="Q1110" s="352"/>
      <c r="R1110" s="352"/>
      <c r="S1110" s="353"/>
      <c r="U1110" s="78" t="str">
        <f>U1103</f>
        <v>有望競技種別強化事業</v>
      </c>
      <c r="V1110" s="78" t="str">
        <f>U1104</f>
        <v>ふるさと選手確保・活用事業</v>
      </c>
      <c r="W1110" s="78" t="str">
        <f>U1105</f>
        <v>中高成連携合同強化練習会事業</v>
      </c>
      <c r="X1110" s="78" t="str">
        <f>U1106</f>
        <v>チームやまぐちチャレンジ強化事業</v>
      </c>
    </row>
    <row r="1111" spans="1:24">
      <c r="A1111" s="1">
        <f t="shared" ref="A1111:B1111" si="1089">A1110</f>
        <v>23</v>
      </c>
      <c r="B1111" s="1">
        <f t="shared" si="1089"/>
        <v>0</v>
      </c>
      <c r="C1111" s="348" t="s">
        <v>56</v>
      </c>
      <c r="D1111" s="346" t="s">
        <v>55</v>
      </c>
      <c r="E1111" s="346"/>
      <c r="F1111" s="349"/>
      <c r="G1111" s="349"/>
      <c r="H1111" s="349"/>
      <c r="I1111" s="349"/>
      <c r="J1111" s="349"/>
      <c r="K1111" s="349"/>
      <c r="L1111" s="349"/>
      <c r="M1111" s="349"/>
      <c r="N1111" s="349"/>
      <c r="O1111" s="349"/>
      <c r="P1111" s="349"/>
      <c r="Q1111" s="349"/>
      <c r="R1111" s="349"/>
      <c r="S1111" s="350"/>
      <c r="U1111" s="6" t="str">
        <f t="shared" ref="U1111:X1114" si="1090">IF(U1061="","",U1061)</f>
        <v>①強化活動</v>
      </c>
      <c r="V1111" s="6" t="str">
        <f t="shared" si="1090"/>
        <v>①交渉</v>
      </c>
      <c r="W1111" s="6" t="str">
        <f t="shared" si="1090"/>
        <v>①合同練習会</v>
      </c>
      <c r="X1111" s="6" t="str">
        <f t="shared" si="1090"/>
        <v>①トップ招へい</v>
      </c>
    </row>
    <row r="1112" spans="1:24">
      <c r="A1112" s="1">
        <f t="shared" ref="A1112:B1112" si="1091">A1111</f>
        <v>23</v>
      </c>
      <c r="B1112" s="1">
        <f t="shared" si="1091"/>
        <v>0</v>
      </c>
      <c r="C1112" s="348"/>
      <c r="D1112" s="351" t="s">
        <v>7</v>
      </c>
      <c r="E1112" s="351"/>
      <c r="F1112" s="352"/>
      <c r="G1112" s="352"/>
      <c r="H1112" s="352"/>
      <c r="I1112" s="352"/>
      <c r="J1112" s="352"/>
      <c r="K1112" s="352"/>
      <c r="L1112" s="352"/>
      <c r="M1112" s="352"/>
      <c r="N1112" s="352"/>
      <c r="O1112" s="352"/>
      <c r="P1112" s="352"/>
      <c r="Q1112" s="352"/>
      <c r="R1112" s="352"/>
      <c r="S1112" s="353"/>
      <c r="U1112" s="8" t="str">
        <f t="shared" si="1090"/>
        <v/>
      </c>
      <c r="V1112" s="8" t="str">
        <f t="shared" si="1090"/>
        <v>②強化活動参加</v>
      </c>
      <c r="W1112" s="8" t="str">
        <f t="shared" si="1090"/>
        <v>②情報交換会等</v>
      </c>
      <c r="X1112" s="8" t="str">
        <f t="shared" si="1090"/>
        <v/>
      </c>
    </row>
    <row r="1113" spans="1:24">
      <c r="A1113" s="1">
        <f t="shared" ref="A1113:B1113" si="1092">A1112</f>
        <v>23</v>
      </c>
      <c r="B1113" s="1">
        <f t="shared" si="1092"/>
        <v>0</v>
      </c>
      <c r="C1113" s="354" t="s">
        <v>57</v>
      </c>
      <c r="D1113" s="291" t="s">
        <v>58</v>
      </c>
      <c r="E1113" s="291"/>
      <c r="F1113" s="291" t="s">
        <v>61</v>
      </c>
      <c r="G1113" s="355"/>
      <c r="H1113" s="339" t="s">
        <v>62</v>
      </c>
      <c r="I1113" s="296"/>
      <c r="J1113" s="356" t="s">
        <v>63</v>
      </c>
      <c r="K1113" s="355"/>
      <c r="L1113" s="339" t="s">
        <v>64</v>
      </c>
      <c r="M1113" s="296"/>
      <c r="N1113" s="356" t="s">
        <v>65</v>
      </c>
      <c r="O1113" s="355"/>
      <c r="P1113" s="339" t="s">
        <v>66</v>
      </c>
      <c r="Q1113" s="291"/>
      <c r="R1113" s="356" t="s">
        <v>36</v>
      </c>
      <c r="S1113" s="295"/>
      <c r="U1113" s="8" t="str">
        <f t="shared" si="1090"/>
        <v/>
      </c>
      <c r="V1113" s="8" t="str">
        <f t="shared" si="1090"/>
        <v/>
      </c>
      <c r="W1113" s="8" t="str">
        <f t="shared" si="1090"/>
        <v/>
      </c>
      <c r="X1113" s="8" t="str">
        <f t="shared" si="1090"/>
        <v/>
      </c>
    </row>
    <row r="1114" spans="1:24">
      <c r="A1114" s="1">
        <f t="shared" ref="A1114:B1114" si="1093">A1113</f>
        <v>23</v>
      </c>
      <c r="B1114" s="1">
        <f t="shared" si="1093"/>
        <v>0</v>
      </c>
      <c r="C1114" s="348"/>
      <c r="D1114" s="346" t="s">
        <v>59</v>
      </c>
      <c r="E1114" s="346"/>
      <c r="F1114" s="22">
        <f>VLOOKUP("成男ﾊﾟﾜｰｱｯﾌﾟ",指導者!$J$133:$AN$156,$F1105+1,)</f>
        <v>0</v>
      </c>
      <c r="G1114" s="23" t="s">
        <v>67</v>
      </c>
      <c r="H1114" s="24">
        <f>VLOOKUP("成女ﾊﾟﾜｰｱｯﾌﾟ",指導者!$J$133:$AN$156,$F1105+1,)</f>
        <v>0</v>
      </c>
      <c r="I1114" s="25" t="s">
        <v>67</v>
      </c>
      <c r="J1114" s="24">
        <f>VLOOKUP("少男ﾊﾟﾜｰｱｯﾌﾟ",指導者!$J$133:$AN$156,$F1105+1,)</f>
        <v>0</v>
      </c>
      <c r="K1114" s="23" t="s">
        <v>67</v>
      </c>
      <c r="L1114" s="24">
        <f>VLOOKUP("少女ﾊﾟﾜｰｱｯﾌﾟ",指導者!$J$133:$AN$156,$F1105+1,)</f>
        <v>0</v>
      </c>
      <c r="M1114" s="25" t="s">
        <v>67</v>
      </c>
      <c r="N1114" s="24">
        <f>VLOOKUP("Jr男ﾊﾟﾜｰｱｯﾌﾟ",指導者!$J$133:$AN$156,$F1105+1,)</f>
        <v>0</v>
      </c>
      <c r="O1114" s="23" t="s">
        <v>67</v>
      </c>
      <c r="P1114" s="24">
        <f>VLOOKUP("Jr女ﾊﾟﾜｰｱｯﾌﾟ",指導者!$J$133:$AN$156,$F1105+1,)</f>
        <v>0</v>
      </c>
      <c r="Q1114" s="26" t="s">
        <v>67</v>
      </c>
      <c r="R1114" s="23">
        <f>SUM(F1114:Q1114)</f>
        <v>0</v>
      </c>
      <c r="S1114" s="33" t="s">
        <v>67</v>
      </c>
      <c r="U1114" s="10" t="str">
        <f t="shared" si="1090"/>
        <v/>
      </c>
      <c r="V1114" s="10" t="str">
        <f t="shared" si="1090"/>
        <v/>
      </c>
      <c r="W1114" s="10" t="str">
        <f t="shared" si="1090"/>
        <v/>
      </c>
      <c r="X1114" s="10" t="str">
        <f t="shared" si="1090"/>
        <v/>
      </c>
    </row>
    <row r="1115" spans="1:24">
      <c r="A1115" s="1">
        <f t="shared" ref="A1115:B1115" si="1094">A1114</f>
        <v>23</v>
      </c>
      <c r="B1115" s="1">
        <f t="shared" si="1094"/>
        <v>0</v>
      </c>
      <c r="C1115" s="348"/>
      <c r="D1115" s="351" t="s">
        <v>60</v>
      </c>
      <c r="E1115" s="351"/>
      <c r="F1115" s="27">
        <f>VLOOKUP("成男ﾊﾟﾜｰｱｯﾌﾟ",選手!$J$333:$AN$350,$F1105+1,)</f>
        <v>0</v>
      </c>
      <c r="G1115" s="28" t="s">
        <v>67</v>
      </c>
      <c r="H1115" s="29">
        <f>VLOOKUP("成女ﾊﾟﾜｰｱｯﾌﾟ",選手!$J$333:$AN$350,$F1105+1,)</f>
        <v>0</v>
      </c>
      <c r="I1115" s="30" t="s">
        <v>67</v>
      </c>
      <c r="J1115" s="29">
        <f>VLOOKUP("少男ﾊﾟﾜｰｱｯﾌﾟ",選手!$J$333:$AN$350,$F1105+1,)</f>
        <v>0</v>
      </c>
      <c r="K1115" s="28" t="s">
        <v>67</v>
      </c>
      <c r="L1115" s="29">
        <f>VLOOKUP("少女ﾊﾟﾜｰｱｯﾌﾟ",選手!$J$333:$AN$350,$F1105+1,)</f>
        <v>0</v>
      </c>
      <c r="M1115" s="30" t="s">
        <v>67</v>
      </c>
      <c r="N1115" s="29">
        <f>VLOOKUP("Jr男ﾊﾟﾜｰｱｯﾌﾟ",選手!$J$333:$AN$350,$F1105+1,)</f>
        <v>0</v>
      </c>
      <c r="O1115" s="28" t="s">
        <v>67</v>
      </c>
      <c r="P1115" s="29">
        <f>VLOOKUP("Jr女ﾊﾟﾜｰｱｯﾌﾟ",選手!$J$333:$AN$350,$F1105+1,)</f>
        <v>0</v>
      </c>
      <c r="Q1115" s="31" t="s">
        <v>67</v>
      </c>
      <c r="R1115" s="28">
        <f>SUM(F1115:Q1115)</f>
        <v>0</v>
      </c>
      <c r="S1115" s="34" t="s">
        <v>67</v>
      </c>
    </row>
    <row r="1116" spans="1:24">
      <c r="A1116" s="1">
        <f t="shared" ref="A1116:B1116" si="1095">A1115</f>
        <v>23</v>
      </c>
      <c r="B1116" s="1">
        <f t="shared" si="1095"/>
        <v>0</v>
      </c>
      <c r="C1116" s="366" t="s">
        <v>69</v>
      </c>
      <c r="D1116" s="367"/>
      <c r="E1116" s="368"/>
      <c r="F1116" s="357"/>
      <c r="G1116" s="358"/>
      <c r="H1116" s="358"/>
      <c r="I1116" s="358"/>
      <c r="J1116" s="358"/>
      <c r="K1116" s="358"/>
      <c r="L1116" s="358"/>
      <c r="M1116" s="358"/>
      <c r="N1116" s="358"/>
      <c r="O1116" s="358"/>
      <c r="P1116" s="358"/>
      <c r="Q1116" s="358"/>
      <c r="R1116" s="358"/>
      <c r="S1116" s="359"/>
    </row>
    <row r="1117" spans="1:24">
      <c r="A1117" s="1">
        <f t="shared" ref="A1117:B1117" si="1096">A1116</f>
        <v>23</v>
      </c>
      <c r="B1117" s="1">
        <f t="shared" si="1096"/>
        <v>0</v>
      </c>
      <c r="C1117" s="369"/>
      <c r="D1117" s="370"/>
      <c r="E1117" s="371"/>
      <c r="F1117" s="360"/>
      <c r="G1117" s="361"/>
      <c r="H1117" s="361"/>
      <c r="I1117" s="361"/>
      <c r="J1117" s="361"/>
      <c r="K1117" s="361"/>
      <c r="L1117" s="361"/>
      <c r="M1117" s="361"/>
      <c r="N1117" s="361"/>
      <c r="O1117" s="361"/>
      <c r="P1117" s="361"/>
      <c r="Q1117" s="361"/>
      <c r="R1117" s="361"/>
      <c r="S1117" s="362"/>
    </row>
    <row r="1118" spans="1:24">
      <c r="A1118" s="1">
        <f t="shared" ref="A1118:B1118" si="1097">A1117</f>
        <v>23</v>
      </c>
      <c r="B1118" s="1">
        <f t="shared" si="1097"/>
        <v>0</v>
      </c>
      <c r="C1118" s="369"/>
      <c r="D1118" s="370"/>
      <c r="E1118" s="371"/>
      <c r="F1118" s="360"/>
      <c r="G1118" s="361"/>
      <c r="H1118" s="361"/>
      <c r="I1118" s="361"/>
      <c r="J1118" s="361"/>
      <c r="K1118" s="361"/>
      <c r="L1118" s="361"/>
      <c r="M1118" s="361"/>
      <c r="N1118" s="361"/>
      <c r="O1118" s="361"/>
      <c r="P1118" s="361"/>
      <c r="Q1118" s="361"/>
      <c r="R1118" s="361"/>
      <c r="S1118" s="362"/>
    </row>
    <row r="1119" spans="1:24">
      <c r="A1119" s="1">
        <f t="shared" ref="A1119:B1119" si="1098">A1118</f>
        <v>23</v>
      </c>
      <c r="B1119" s="1">
        <f t="shared" si="1098"/>
        <v>0</v>
      </c>
      <c r="C1119" s="369"/>
      <c r="D1119" s="370"/>
      <c r="E1119" s="371"/>
      <c r="F1119" s="360"/>
      <c r="G1119" s="361"/>
      <c r="H1119" s="361"/>
      <c r="I1119" s="361"/>
      <c r="J1119" s="361"/>
      <c r="K1119" s="361"/>
      <c r="L1119" s="361"/>
      <c r="M1119" s="361"/>
      <c r="N1119" s="361"/>
      <c r="O1119" s="361"/>
      <c r="P1119" s="361"/>
      <c r="Q1119" s="361"/>
      <c r="R1119" s="361"/>
      <c r="S1119" s="362"/>
    </row>
    <row r="1120" spans="1:24">
      <c r="A1120" s="1">
        <f t="shared" ref="A1120:B1120" si="1099">A1119</f>
        <v>23</v>
      </c>
      <c r="B1120" s="1">
        <f t="shared" si="1099"/>
        <v>0</v>
      </c>
      <c r="C1120" s="369"/>
      <c r="D1120" s="370"/>
      <c r="E1120" s="371"/>
      <c r="F1120" s="360"/>
      <c r="G1120" s="361"/>
      <c r="H1120" s="361"/>
      <c r="I1120" s="361"/>
      <c r="J1120" s="361"/>
      <c r="K1120" s="361"/>
      <c r="L1120" s="361"/>
      <c r="M1120" s="361"/>
      <c r="N1120" s="361"/>
      <c r="O1120" s="361"/>
      <c r="P1120" s="361"/>
      <c r="Q1120" s="361"/>
      <c r="R1120" s="361"/>
      <c r="S1120" s="362"/>
    </row>
    <row r="1121" spans="1:21">
      <c r="A1121" s="1">
        <f t="shared" ref="A1121:B1121" si="1100">A1120</f>
        <v>23</v>
      </c>
      <c r="B1121" s="1">
        <f t="shared" si="1100"/>
        <v>0</v>
      </c>
      <c r="C1121" s="369"/>
      <c r="D1121" s="370"/>
      <c r="E1121" s="371"/>
      <c r="F1121" s="360"/>
      <c r="G1121" s="361"/>
      <c r="H1121" s="361"/>
      <c r="I1121" s="361"/>
      <c r="J1121" s="361"/>
      <c r="K1121" s="361"/>
      <c r="L1121" s="361"/>
      <c r="M1121" s="361"/>
      <c r="N1121" s="361"/>
      <c r="O1121" s="361"/>
      <c r="P1121" s="361"/>
      <c r="Q1121" s="361"/>
      <c r="R1121" s="361"/>
      <c r="S1121" s="362"/>
    </row>
    <row r="1122" spans="1:21" ht="15" thickBot="1">
      <c r="A1122" s="1">
        <f t="shared" ref="A1122:B1122" si="1101">A1121</f>
        <v>23</v>
      </c>
      <c r="B1122" s="1">
        <f t="shared" si="1101"/>
        <v>0</v>
      </c>
      <c r="C1122" s="372"/>
      <c r="D1122" s="373"/>
      <c r="E1122" s="374"/>
      <c r="F1122" s="363"/>
      <c r="G1122" s="364"/>
      <c r="H1122" s="364"/>
      <c r="I1122" s="364"/>
      <c r="J1122" s="364"/>
      <c r="K1122" s="364"/>
      <c r="L1122" s="364"/>
      <c r="M1122" s="364"/>
      <c r="N1122" s="364"/>
      <c r="O1122" s="364"/>
      <c r="P1122" s="364"/>
      <c r="Q1122" s="364"/>
      <c r="R1122" s="364"/>
      <c r="S1122" s="365"/>
    </row>
    <row r="1123" spans="1:21">
      <c r="A1123" s="1">
        <f t="shared" ref="A1123:B1123" si="1102">A1122</f>
        <v>23</v>
      </c>
      <c r="B1123" s="1">
        <f t="shared" si="1102"/>
        <v>0</v>
      </c>
    </row>
    <row r="1124" spans="1:21" ht="15" thickBot="1">
      <c r="A1124" s="1">
        <f t="shared" ref="A1124:B1124" si="1103">A1123</f>
        <v>23</v>
      </c>
      <c r="B1124" s="1">
        <f t="shared" si="1103"/>
        <v>0</v>
      </c>
      <c r="C1124" s="337" t="s">
        <v>70</v>
      </c>
      <c r="D1124" s="337"/>
      <c r="Q1124" s="338" t="s">
        <v>71</v>
      </c>
      <c r="R1124" s="338"/>
      <c r="S1124" s="338"/>
    </row>
    <row r="1125" spans="1:21">
      <c r="A1125" s="1">
        <f t="shared" ref="A1125:B1125" si="1104">A1124</f>
        <v>23</v>
      </c>
      <c r="B1125" s="1">
        <f t="shared" si="1104"/>
        <v>0</v>
      </c>
      <c r="C1125" s="287" t="s">
        <v>72</v>
      </c>
      <c r="D1125" s="290" t="s">
        <v>73</v>
      </c>
      <c r="E1125" s="290"/>
      <c r="F1125" s="290"/>
      <c r="G1125" s="290"/>
      <c r="H1125" s="290" t="s">
        <v>79</v>
      </c>
      <c r="I1125" s="290"/>
      <c r="J1125" s="290" t="s">
        <v>13</v>
      </c>
      <c r="K1125" s="290"/>
      <c r="L1125" s="290"/>
      <c r="M1125" s="290"/>
      <c r="N1125" s="290"/>
      <c r="O1125" s="290"/>
      <c r="P1125" s="290"/>
      <c r="Q1125" s="290"/>
      <c r="R1125" s="290"/>
      <c r="S1125" s="294"/>
    </row>
    <row r="1126" spans="1:21">
      <c r="A1126" s="1">
        <f t="shared" ref="A1126:B1126" si="1105">A1125</f>
        <v>23</v>
      </c>
      <c r="B1126" s="1">
        <f t="shared" si="1105"/>
        <v>0</v>
      </c>
      <c r="C1126" s="288"/>
      <c r="D1126" s="346" t="s">
        <v>74</v>
      </c>
      <c r="E1126" s="346"/>
      <c r="F1126" s="346"/>
      <c r="G1126" s="346"/>
      <c r="H1126" s="347">
        <f>J1151</f>
        <v>0</v>
      </c>
      <c r="I1126" s="347"/>
      <c r="J1126" s="152"/>
      <c r="K1126" s="152"/>
      <c r="L1126" s="152"/>
      <c r="M1126" s="152"/>
      <c r="N1126" s="152"/>
      <c r="O1126" s="152"/>
      <c r="P1126" s="152"/>
      <c r="Q1126" s="152"/>
      <c r="R1126" s="152"/>
      <c r="S1126" s="305"/>
    </row>
    <row r="1127" spans="1:21">
      <c r="A1127" s="1">
        <f t="shared" ref="A1127:B1127" si="1106">A1126</f>
        <v>23</v>
      </c>
      <c r="B1127" s="1">
        <f t="shared" si="1106"/>
        <v>0</v>
      </c>
      <c r="C1127" s="288"/>
      <c r="D1127" s="340" t="s">
        <v>75</v>
      </c>
      <c r="E1127" s="340"/>
      <c r="F1127" s="340"/>
      <c r="G1127" s="340"/>
      <c r="H1127" s="330"/>
      <c r="I1127" s="330"/>
      <c r="J1127" s="335"/>
      <c r="K1127" s="335"/>
      <c r="L1127" s="335"/>
      <c r="M1127" s="335"/>
      <c r="N1127" s="335"/>
      <c r="O1127" s="335"/>
      <c r="P1127" s="335"/>
      <c r="Q1127" s="335"/>
      <c r="R1127" s="335"/>
      <c r="S1127" s="336"/>
    </row>
    <row r="1128" spans="1:21">
      <c r="A1128" s="1">
        <f t="shared" ref="A1128:B1128" si="1107">A1127</f>
        <v>23</v>
      </c>
      <c r="B1128" s="1">
        <f t="shared" si="1107"/>
        <v>0</v>
      </c>
      <c r="C1128" s="288"/>
      <c r="D1128" s="340" t="s">
        <v>76</v>
      </c>
      <c r="E1128" s="340"/>
      <c r="F1128" s="340"/>
      <c r="G1128" s="340"/>
      <c r="H1128" s="330"/>
      <c r="I1128" s="330"/>
      <c r="J1128" s="335"/>
      <c r="K1128" s="335"/>
      <c r="L1128" s="335"/>
      <c r="M1128" s="335"/>
      <c r="N1128" s="335"/>
      <c r="O1128" s="335"/>
      <c r="P1128" s="335"/>
      <c r="Q1128" s="335"/>
      <c r="R1128" s="335"/>
      <c r="S1128" s="336"/>
    </row>
    <row r="1129" spans="1:21" ht="15" thickBot="1">
      <c r="A1129" s="1">
        <f t="shared" ref="A1129:B1129" si="1108">A1128</f>
        <v>23</v>
      </c>
      <c r="B1129" s="1">
        <f t="shared" si="1108"/>
        <v>0</v>
      </c>
      <c r="C1129" s="288"/>
      <c r="D1129" s="341" t="s">
        <v>77</v>
      </c>
      <c r="E1129" s="341"/>
      <c r="F1129" s="341"/>
      <c r="G1129" s="341"/>
      <c r="H1129" s="342">
        <f>H1151-SUM(H1126:I1128)</f>
        <v>0</v>
      </c>
      <c r="I1129" s="342"/>
      <c r="J1129" s="343"/>
      <c r="K1129" s="343"/>
      <c r="L1129" s="343"/>
      <c r="M1129" s="343"/>
      <c r="N1129" s="343"/>
      <c r="O1129" s="343"/>
      <c r="P1129" s="343"/>
      <c r="Q1129" s="343"/>
      <c r="R1129" s="343"/>
      <c r="S1129" s="344"/>
    </row>
    <row r="1130" spans="1:21" ht="15.6" thickTop="1" thickBot="1">
      <c r="A1130" s="1">
        <f t="shared" ref="A1130:B1130" si="1109">A1129</f>
        <v>23</v>
      </c>
      <c r="B1130" s="1">
        <f t="shared" si="1109"/>
        <v>0</v>
      </c>
      <c r="C1130" s="289"/>
      <c r="D1130" s="345" t="s">
        <v>78</v>
      </c>
      <c r="E1130" s="345"/>
      <c r="F1130" s="345"/>
      <c r="G1130" s="345"/>
      <c r="H1130" s="281">
        <f>SUM(H1126:I1129)</f>
        <v>0</v>
      </c>
      <c r="I1130" s="281"/>
      <c r="J1130" s="285"/>
      <c r="K1130" s="285"/>
      <c r="L1130" s="285"/>
      <c r="M1130" s="285"/>
      <c r="N1130" s="285"/>
      <c r="O1130" s="285"/>
      <c r="P1130" s="285"/>
      <c r="Q1130" s="285"/>
      <c r="R1130" s="285"/>
      <c r="S1130" s="286"/>
    </row>
    <row r="1131" spans="1:21">
      <c r="A1131" s="1">
        <f t="shared" ref="A1131:B1131" si="1110">A1130</f>
        <v>23</v>
      </c>
      <c r="B1131" s="1">
        <f t="shared" si="1110"/>
        <v>0</v>
      </c>
      <c r="C1131" s="287" t="s">
        <v>218</v>
      </c>
      <c r="D1131" s="290" t="s">
        <v>73</v>
      </c>
      <c r="E1131" s="290"/>
      <c r="F1131" s="290" t="s">
        <v>83</v>
      </c>
      <c r="G1131" s="290"/>
      <c r="H1131" s="290" t="s">
        <v>79</v>
      </c>
      <c r="I1131" s="292"/>
      <c r="J1131" s="293"/>
      <c r="K1131" s="290"/>
      <c r="L1131" s="290"/>
      <c r="M1131" s="290"/>
      <c r="N1131" s="290" t="s">
        <v>82</v>
      </c>
      <c r="O1131" s="290"/>
      <c r="P1131" s="290"/>
      <c r="Q1131" s="290"/>
      <c r="R1131" s="290"/>
      <c r="S1131" s="294"/>
    </row>
    <row r="1132" spans="1:21">
      <c r="A1132" s="1">
        <f t="shared" ref="A1132:B1132" si="1111">A1131</f>
        <v>23</v>
      </c>
      <c r="B1132" s="1">
        <f t="shared" si="1111"/>
        <v>0</v>
      </c>
      <c r="C1132" s="288"/>
      <c r="D1132" s="291"/>
      <c r="E1132" s="291"/>
      <c r="F1132" s="291"/>
      <c r="G1132" s="291"/>
      <c r="H1132" s="291"/>
      <c r="I1132" s="291"/>
      <c r="J1132" s="296" t="s">
        <v>80</v>
      </c>
      <c r="K1132" s="297"/>
      <c r="L1132" s="297" t="s">
        <v>81</v>
      </c>
      <c r="M1132" s="339"/>
      <c r="N1132" s="291"/>
      <c r="O1132" s="291"/>
      <c r="P1132" s="291"/>
      <c r="Q1132" s="291"/>
      <c r="R1132" s="291"/>
      <c r="S1132" s="295"/>
    </row>
    <row r="1133" spans="1:21">
      <c r="A1133" s="1">
        <f t="shared" ref="A1133:B1133" si="1112">A1132</f>
        <v>23</v>
      </c>
      <c r="B1133" s="1">
        <f t="shared" si="1112"/>
        <v>0</v>
      </c>
      <c r="C1133" s="288"/>
      <c r="D1133" s="298" t="s">
        <v>88</v>
      </c>
      <c r="E1133" s="298"/>
      <c r="F1133" s="298" t="s">
        <v>88</v>
      </c>
      <c r="G1133" s="298"/>
      <c r="H1133" s="323"/>
      <c r="I1133" s="323"/>
      <c r="J1133" s="324"/>
      <c r="K1133" s="325"/>
      <c r="L1133" s="326">
        <f>H1133-J1133</f>
        <v>0</v>
      </c>
      <c r="M1133" s="327"/>
      <c r="N1133" s="167"/>
      <c r="O1133" s="167"/>
      <c r="P1133" s="167"/>
      <c r="Q1133" s="167"/>
      <c r="R1133" s="167"/>
      <c r="S1133" s="328"/>
      <c r="T1133" s="54" t="e">
        <f>HLOOKUP(F1106,リスト!$N$7:$AC$25,2,)</f>
        <v>#N/A</v>
      </c>
      <c r="U1133" s="52" t="e">
        <f t="shared" ref="U1133:U1150" si="1113">IF(T1133="対象外",IF(J1133&gt;0,"補助対象外経費です!!",""),"")</f>
        <v>#N/A</v>
      </c>
    </row>
    <row r="1134" spans="1:21">
      <c r="A1134" s="1">
        <f t="shared" ref="A1134:B1134" si="1114">A1133</f>
        <v>23</v>
      </c>
      <c r="B1134" s="1">
        <f t="shared" si="1114"/>
        <v>0</v>
      </c>
      <c r="C1134" s="288"/>
      <c r="D1134" s="298" t="s">
        <v>99</v>
      </c>
      <c r="E1134" s="298"/>
      <c r="F1134" s="299" t="s">
        <v>84</v>
      </c>
      <c r="G1134" s="299"/>
      <c r="H1134" s="300"/>
      <c r="I1134" s="300"/>
      <c r="J1134" s="301"/>
      <c r="K1134" s="302"/>
      <c r="L1134" s="303">
        <f t="shared" ref="L1134:L1150" si="1115">H1134-J1134</f>
        <v>0</v>
      </c>
      <c r="M1134" s="304"/>
      <c r="N1134" s="152"/>
      <c r="O1134" s="152"/>
      <c r="P1134" s="152"/>
      <c r="Q1134" s="152"/>
      <c r="R1134" s="152"/>
      <c r="S1134" s="305"/>
      <c r="T1134" s="54" t="e">
        <f>HLOOKUP(F1106,リスト!$N$7:$AC$25,3,)</f>
        <v>#N/A</v>
      </c>
      <c r="U1134" s="52" t="e">
        <f t="shared" si="1113"/>
        <v>#N/A</v>
      </c>
    </row>
    <row r="1135" spans="1:21">
      <c r="A1135" s="1">
        <f t="shared" ref="A1135:B1135" si="1116">A1134</f>
        <v>23</v>
      </c>
      <c r="B1135" s="1">
        <f t="shared" si="1116"/>
        <v>0</v>
      </c>
      <c r="C1135" s="288"/>
      <c r="D1135" s="298"/>
      <c r="E1135" s="298"/>
      <c r="F1135" s="329" t="s">
        <v>85</v>
      </c>
      <c r="G1135" s="329"/>
      <c r="H1135" s="330"/>
      <c r="I1135" s="330"/>
      <c r="J1135" s="331"/>
      <c r="K1135" s="332"/>
      <c r="L1135" s="333">
        <f t="shared" si="1115"/>
        <v>0</v>
      </c>
      <c r="M1135" s="334"/>
      <c r="N1135" s="335"/>
      <c r="O1135" s="335"/>
      <c r="P1135" s="335"/>
      <c r="Q1135" s="335"/>
      <c r="R1135" s="335"/>
      <c r="S1135" s="336"/>
      <c r="T1135" s="54" t="e">
        <f>HLOOKUP(F1106,リスト!$N$7:$AC$25,4,)</f>
        <v>#N/A</v>
      </c>
      <c r="U1135" s="52" t="e">
        <f t="shared" si="1113"/>
        <v>#N/A</v>
      </c>
    </row>
    <row r="1136" spans="1:21">
      <c r="A1136" s="1">
        <f t="shared" ref="A1136:B1136" si="1117">A1135</f>
        <v>23</v>
      </c>
      <c r="B1136" s="1">
        <f t="shared" si="1117"/>
        <v>0</v>
      </c>
      <c r="C1136" s="288"/>
      <c r="D1136" s="298"/>
      <c r="E1136" s="298"/>
      <c r="F1136" s="306" t="s">
        <v>86</v>
      </c>
      <c r="G1136" s="306"/>
      <c r="H1136" s="307"/>
      <c r="I1136" s="307"/>
      <c r="J1136" s="308"/>
      <c r="K1136" s="309"/>
      <c r="L1136" s="310">
        <f t="shared" si="1115"/>
        <v>0</v>
      </c>
      <c r="M1136" s="311"/>
      <c r="N1136" s="153"/>
      <c r="O1136" s="153"/>
      <c r="P1136" s="153"/>
      <c r="Q1136" s="153"/>
      <c r="R1136" s="153"/>
      <c r="S1136" s="312"/>
      <c r="T1136" s="54" t="e">
        <f>HLOOKUP(F1106,リスト!$N$7:$AC$25,5,)</f>
        <v>#N/A</v>
      </c>
      <c r="U1136" s="52" t="e">
        <f t="shared" si="1113"/>
        <v>#N/A</v>
      </c>
    </row>
    <row r="1137" spans="1:22">
      <c r="A1137" s="1">
        <f t="shared" ref="A1137:B1137" si="1118">A1136</f>
        <v>23</v>
      </c>
      <c r="B1137" s="1">
        <f t="shared" si="1118"/>
        <v>0</v>
      </c>
      <c r="C1137" s="288"/>
      <c r="D1137" s="298" t="s">
        <v>100</v>
      </c>
      <c r="E1137" s="298"/>
      <c r="F1137" s="299" t="s">
        <v>87</v>
      </c>
      <c r="G1137" s="299"/>
      <c r="H1137" s="300"/>
      <c r="I1137" s="300"/>
      <c r="J1137" s="301"/>
      <c r="K1137" s="302"/>
      <c r="L1137" s="303">
        <f t="shared" si="1115"/>
        <v>0</v>
      </c>
      <c r="M1137" s="304"/>
      <c r="N1137" s="152"/>
      <c r="O1137" s="152"/>
      <c r="P1137" s="152"/>
      <c r="Q1137" s="152"/>
      <c r="R1137" s="152"/>
      <c r="S1137" s="305"/>
      <c r="T1137" s="54" t="e">
        <f>HLOOKUP(F1106,リスト!$N$7:$AC$25,6,)</f>
        <v>#N/A</v>
      </c>
      <c r="U1137" s="52" t="e">
        <f t="shared" si="1113"/>
        <v>#N/A</v>
      </c>
    </row>
    <row r="1138" spans="1:22">
      <c r="A1138" s="1">
        <f t="shared" ref="A1138:B1138" si="1119">A1137</f>
        <v>23</v>
      </c>
      <c r="B1138" s="1">
        <f t="shared" si="1119"/>
        <v>0</v>
      </c>
      <c r="C1138" s="288"/>
      <c r="D1138" s="298"/>
      <c r="E1138" s="298"/>
      <c r="F1138" s="329" t="s">
        <v>89</v>
      </c>
      <c r="G1138" s="329"/>
      <c r="H1138" s="330"/>
      <c r="I1138" s="330"/>
      <c r="J1138" s="331"/>
      <c r="K1138" s="332"/>
      <c r="L1138" s="333">
        <f t="shared" si="1115"/>
        <v>0</v>
      </c>
      <c r="M1138" s="334"/>
      <c r="N1138" s="335"/>
      <c r="O1138" s="335"/>
      <c r="P1138" s="335"/>
      <c r="Q1138" s="335"/>
      <c r="R1138" s="335"/>
      <c r="S1138" s="336"/>
      <c r="T1138" s="54" t="e">
        <f>HLOOKUP(F1106,リスト!$N$7:$AC$25,7,)</f>
        <v>#N/A</v>
      </c>
      <c r="U1138" s="52" t="e">
        <f t="shared" si="1113"/>
        <v>#N/A</v>
      </c>
    </row>
    <row r="1139" spans="1:22">
      <c r="A1139" s="1">
        <f t="shared" ref="A1139:B1139" si="1120">A1138</f>
        <v>23</v>
      </c>
      <c r="B1139" s="1">
        <f t="shared" si="1120"/>
        <v>0</v>
      </c>
      <c r="C1139" s="288"/>
      <c r="D1139" s="298"/>
      <c r="E1139" s="298"/>
      <c r="F1139" s="329" t="s">
        <v>214</v>
      </c>
      <c r="G1139" s="329"/>
      <c r="H1139" s="330"/>
      <c r="I1139" s="330"/>
      <c r="J1139" s="331"/>
      <c r="K1139" s="332"/>
      <c r="L1139" s="333">
        <f t="shared" si="1115"/>
        <v>0</v>
      </c>
      <c r="M1139" s="334"/>
      <c r="N1139" s="335"/>
      <c r="O1139" s="335"/>
      <c r="P1139" s="335"/>
      <c r="Q1139" s="335"/>
      <c r="R1139" s="335"/>
      <c r="S1139" s="336"/>
      <c r="T1139" s="54" t="e">
        <f>HLOOKUP(F1106,リスト!$N$7:$AC$25,8,)</f>
        <v>#N/A</v>
      </c>
      <c r="U1139" s="52" t="e">
        <f t="shared" si="1113"/>
        <v>#N/A</v>
      </c>
    </row>
    <row r="1140" spans="1:22">
      <c r="A1140" s="1">
        <f t="shared" ref="A1140:B1140" si="1121">A1139</f>
        <v>23</v>
      </c>
      <c r="B1140" s="1">
        <f t="shared" si="1121"/>
        <v>0</v>
      </c>
      <c r="C1140" s="288"/>
      <c r="D1140" s="298"/>
      <c r="E1140" s="298"/>
      <c r="F1140" s="306" t="s">
        <v>90</v>
      </c>
      <c r="G1140" s="306"/>
      <c r="H1140" s="307"/>
      <c r="I1140" s="307"/>
      <c r="J1140" s="308"/>
      <c r="K1140" s="309"/>
      <c r="L1140" s="310">
        <f t="shared" si="1115"/>
        <v>0</v>
      </c>
      <c r="M1140" s="311"/>
      <c r="N1140" s="153"/>
      <c r="O1140" s="153"/>
      <c r="P1140" s="153"/>
      <c r="Q1140" s="153"/>
      <c r="R1140" s="153"/>
      <c r="S1140" s="312"/>
      <c r="T1140" s="54" t="e">
        <f>HLOOKUP(F1106,リスト!$N$7:$AC$25,9,)</f>
        <v>#N/A</v>
      </c>
      <c r="U1140" s="52" t="e">
        <f t="shared" si="1113"/>
        <v>#N/A</v>
      </c>
    </row>
    <row r="1141" spans="1:22">
      <c r="A1141" s="1">
        <f t="shared" ref="A1141:B1141" si="1122">A1140</f>
        <v>23</v>
      </c>
      <c r="B1141" s="1">
        <f t="shared" si="1122"/>
        <v>0</v>
      </c>
      <c r="C1141" s="288"/>
      <c r="D1141" s="298" t="s">
        <v>101</v>
      </c>
      <c r="E1141" s="298"/>
      <c r="F1141" s="299" t="s">
        <v>91</v>
      </c>
      <c r="G1141" s="299"/>
      <c r="H1141" s="300"/>
      <c r="I1141" s="300"/>
      <c r="J1141" s="301"/>
      <c r="K1141" s="302"/>
      <c r="L1141" s="303">
        <f t="shared" si="1115"/>
        <v>0</v>
      </c>
      <c r="M1141" s="304"/>
      <c r="N1141" s="152"/>
      <c r="O1141" s="152"/>
      <c r="P1141" s="152"/>
      <c r="Q1141" s="152"/>
      <c r="R1141" s="152"/>
      <c r="S1141" s="305"/>
      <c r="T1141" s="54" t="e">
        <f>HLOOKUP(F1106,リスト!$N$7:$AC$25,10,)</f>
        <v>#N/A</v>
      </c>
      <c r="U1141" s="52" t="e">
        <f t="shared" si="1113"/>
        <v>#N/A</v>
      </c>
    </row>
    <row r="1142" spans="1:22">
      <c r="A1142" s="1">
        <f t="shared" ref="A1142:B1142" si="1123">A1141</f>
        <v>23</v>
      </c>
      <c r="B1142" s="1">
        <f t="shared" si="1123"/>
        <v>0</v>
      </c>
      <c r="C1142" s="288"/>
      <c r="D1142" s="298"/>
      <c r="E1142" s="298"/>
      <c r="F1142" s="329" t="s">
        <v>92</v>
      </c>
      <c r="G1142" s="329"/>
      <c r="H1142" s="330"/>
      <c r="I1142" s="330"/>
      <c r="J1142" s="331"/>
      <c r="K1142" s="332"/>
      <c r="L1142" s="333">
        <f t="shared" si="1115"/>
        <v>0</v>
      </c>
      <c r="M1142" s="334"/>
      <c r="N1142" s="335"/>
      <c r="O1142" s="335"/>
      <c r="P1142" s="335"/>
      <c r="Q1142" s="335"/>
      <c r="R1142" s="335"/>
      <c r="S1142" s="336"/>
      <c r="T1142" s="54" t="e">
        <f>HLOOKUP(F1106,リスト!$N$7:$AC$25,11,)</f>
        <v>#N/A</v>
      </c>
      <c r="U1142" s="52" t="e">
        <f t="shared" si="1113"/>
        <v>#N/A</v>
      </c>
    </row>
    <row r="1143" spans="1:22">
      <c r="A1143" s="1">
        <f t="shared" ref="A1143:B1143" si="1124">A1142</f>
        <v>23</v>
      </c>
      <c r="B1143" s="1">
        <f t="shared" si="1124"/>
        <v>0</v>
      </c>
      <c r="C1143" s="288"/>
      <c r="D1143" s="298"/>
      <c r="E1143" s="298"/>
      <c r="F1143" s="306" t="s">
        <v>93</v>
      </c>
      <c r="G1143" s="306"/>
      <c r="H1143" s="307"/>
      <c r="I1143" s="307"/>
      <c r="J1143" s="308"/>
      <c r="K1143" s="309"/>
      <c r="L1143" s="310">
        <f t="shared" si="1115"/>
        <v>0</v>
      </c>
      <c r="M1143" s="311"/>
      <c r="N1143" s="153"/>
      <c r="O1143" s="153"/>
      <c r="P1143" s="153"/>
      <c r="Q1143" s="153"/>
      <c r="R1143" s="153"/>
      <c r="S1143" s="312"/>
      <c r="T1143" s="54" t="e">
        <f>HLOOKUP(F1106,リスト!$N$7:$AC$25,12,)</f>
        <v>#N/A</v>
      </c>
      <c r="U1143" s="52" t="e">
        <f t="shared" si="1113"/>
        <v>#N/A</v>
      </c>
    </row>
    <row r="1144" spans="1:22">
      <c r="A1144" s="1">
        <f t="shared" ref="A1144:B1144" si="1125">A1143</f>
        <v>23</v>
      </c>
      <c r="B1144" s="1">
        <f t="shared" si="1125"/>
        <v>0</v>
      </c>
      <c r="C1144" s="288"/>
      <c r="D1144" s="298" t="s">
        <v>102</v>
      </c>
      <c r="E1144" s="298"/>
      <c r="F1144" s="298" t="s">
        <v>102</v>
      </c>
      <c r="G1144" s="298"/>
      <c r="H1144" s="323"/>
      <c r="I1144" s="323"/>
      <c r="J1144" s="324"/>
      <c r="K1144" s="325"/>
      <c r="L1144" s="326">
        <f t="shared" si="1115"/>
        <v>0</v>
      </c>
      <c r="M1144" s="327"/>
      <c r="N1144" s="167"/>
      <c r="O1144" s="167"/>
      <c r="P1144" s="167"/>
      <c r="Q1144" s="167"/>
      <c r="R1144" s="167"/>
      <c r="S1144" s="328"/>
      <c r="T1144" s="54" t="e">
        <f>HLOOKUP(F1106,リスト!$N$7:$AC$25,13,)</f>
        <v>#N/A</v>
      </c>
      <c r="U1144" s="52" t="e">
        <f t="shared" si="1113"/>
        <v>#N/A</v>
      </c>
    </row>
    <row r="1145" spans="1:22">
      <c r="A1145" s="1">
        <f t="shared" ref="A1145:B1145" si="1126">A1144</f>
        <v>23</v>
      </c>
      <c r="B1145" s="1">
        <f t="shared" si="1126"/>
        <v>0</v>
      </c>
      <c r="C1145" s="288"/>
      <c r="D1145" s="321" t="s">
        <v>105</v>
      </c>
      <c r="E1145" s="298"/>
      <c r="F1145" s="299" t="s">
        <v>94</v>
      </c>
      <c r="G1145" s="299"/>
      <c r="H1145" s="300"/>
      <c r="I1145" s="300"/>
      <c r="J1145" s="301"/>
      <c r="K1145" s="302"/>
      <c r="L1145" s="303">
        <f t="shared" si="1115"/>
        <v>0</v>
      </c>
      <c r="M1145" s="304"/>
      <c r="N1145" s="152"/>
      <c r="O1145" s="152"/>
      <c r="P1145" s="152"/>
      <c r="Q1145" s="152"/>
      <c r="R1145" s="152"/>
      <c r="S1145" s="305"/>
      <c r="T1145" s="54" t="e">
        <f>HLOOKUP(F1106,リスト!$N$7:$AC$25,14,)</f>
        <v>#N/A</v>
      </c>
      <c r="U1145" s="52" t="e">
        <f t="shared" si="1113"/>
        <v>#N/A</v>
      </c>
    </row>
    <row r="1146" spans="1:22">
      <c r="A1146" s="1">
        <f t="shared" ref="A1146:B1146" si="1127">A1145</f>
        <v>23</v>
      </c>
      <c r="B1146" s="1">
        <f t="shared" si="1127"/>
        <v>0</v>
      </c>
      <c r="C1146" s="288"/>
      <c r="D1146" s="298"/>
      <c r="E1146" s="298"/>
      <c r="F1146" s="306" t="s">
        <v>95</v>
      </c>
      <c r="G1146" s="306"/>
      <c r="H1146" s="307"/>
      <c r="I1146" s="307"/>
      <c r="J1146" s="308"/>
      <c r="K1146" s="309"/>
      <c r="L1146" s="310">
        <f t="shared" si="1115"/>
        <v>0</v>
      </c>
      <c r="M1146" s="311"/>
      <c r="N1146" s="153"/>
      <c r="O1146" s="153"/>
      <c r="P1146" s="153"/>
      <c r="Q1146" s="153"/>
      <c r="R1146" s="153"/>
      <c r="S1146" s="312"/>
      <c r="T1146" s="54" t="e">
        <f>HLOOKUP(F1106,リスト!$N$7:$AC$25,15,)</f>
        <v>#N/A</v>
      </c>
      <c r="U1146" s="52" t="e">
        <f t="shared" si="1113"/>
        <v>#N/A</v>
      </c>
    </row>
    <row r="1147" spans="1:22">
      <c r="A1147" s="1">
        <f t="shared" ref="A1147:B1147" si="1128">A1146</f>
        <v>23</v>
      </c>
      <c r="B1147" s="1">
        <f t="shared" si="1128"/>
        <v>0</v>
      </c>
      <c r="C1147" s="288"/>
      <c r="D1147" s="322" t="s">
        <v>103</v>
      </c>
      <c r="E1147" s="322"/>
      <c r="F1147" s="298" t="s">
        <v>96</v>
      </c>
      <c r="G1147" s="298"/>
      <c r="H1147" s="323"/>
      <c r="I1147" s="323"/>
      <c r="J1147" s="324"/>
      <c r="K1147" s="325"/>
      <c r="L1147" s="326">
        <f t="shared" si="1115"/>
        <v>0</v>
      </c>
      <c r="M1147" s="327"/>
      <c r="N1147" s="167"/>
      <c r="O1147" s="167"/>
      <c r="P1147" s="167"/>
      <c r="Q1147" s="167"/>
      <c r="R1147" s="167"/>
      <c r="S1147" s="328"/>
      <c r="T1147" s="54" t="e">
        <f>HLOOKUP(F1106,リスト!$N$7:$AC$25,16,)</f>
        <v>#N/A</v>
      </c>
      <c r="U1147" s="52" t="e">
        <f t="shared" si="1113"/>
        <v>#N/A</v>
      </c>
    </row>
    <row r="1148" spans="1:22" ht="14.4" customHeight="1">
      <c r="A1148" s="1">
        <f t="shared" ref="A1148:B1148" si="1129">A1147</f>
        <v>23</v>
      </c>
      <c r="B1148" s="1">
        <f t="shared" si="1129"/>
        <v>0</v>
      </c>
      <c r="C1148" s="288"/>
      <c r="D1148" s="298" t="s">
        <v>104</v>
      </c>
      <c r="E1148" s="298"/>
      <c r="F1148" s="299" t="s">
        <v>97</v>
      </c>
      <c r="G1148" s="299"/>
      <c r="H1148" s="300"/>
      <c r="I1148" s="300"/>
      <c r="J1148" s="301"/>
      <c r="K1148" s="302"/>
      <c r="L1148" s="303">
        <f t="shared" si="1115"/>
        <v>0</v>
      </c>
      <c r="M1148" s="304"/>
      <c r="N1148" s="152"/>
      <c r="O1148" s="152"/>
      <c r="P1148" s="152"/>
      <c r="Q1148" s="152"/>
      <c r="R1148" s="152"/>
      <c r="S1148" s="305"/>
      <c r="T1148" s="54" t="e">
        <f>HLOOKUP(F1106,リスト!$N$7:$AC$25,17,)</f>
        <v>#N/A</v>
      </c>
      <c r="U1148" s="52" t="e">
        <f t="shared" si="1113"/>
        <v>#N/A</v>
      </c>
    </row>
    <row r="1149" spans="1:22">
      <c r="A1149" s="1">
        <f t="shared" ref="A1149:B1149" si="1130">A1148</f>
        <v>23</v>
      </c>
      <c r="B1149" s="1">
        <f t="shared" si="1130"/>
        <v>0</v>
      </c>
      <c r="C1149" s="288"/>
      <c r="D1149" s="298"/>
      <c r="E1149" s="298"/>
      <c r="F1149" s="306" t="s">
        <v>98</v>
      </c>
      <c r="G1149" s="306"/>
      <c r="H1149" s="307"/>
      <c r="I1149" s="307"/>
      <c r="J1149" s="308"/>
      <c r="K1149" s="309"/>
      <c r="L1149" s="310">
        <f t="shared" si="1115"/>
        <v>0</v>
      </c>
      <c r="M1149" s="311"/>
      <c r="N1149" s="153"/>
      <c r="O1149" s="153"/>
      <c r="P1149" s="153"/>
      <c r="Q1149" s="153"/>
      <c r="R1149" s="153"/>
      <c r="S1149" s="312"/>
      <c r="T1149" s="54" t="e">
        <f>HLOOKUP(F1106,リスト!$N$7:$AC$25,18,)</f>
        <v>#N/A</v>
      </c>
      <c r="U1149" s="52" t="e">
        <f t="shared" si="1113"/>
        <v>#N/A</v>
      </c>
    </row>
    <row r="1150" spans="1:22" ht="15" thickBot="1">
      <c r="A1150" s="1">
        <f t="shared" ref="A1150:B1150" si="1131">A1149</f>
        <v>23</v>
      </c>
      <c r="B1150" s="1">
        <f t="shared" si="1131"/>
        <v>0</v>
      </c>
      <c r="C1150" s="288"/>
      <c r="D1150" s="313" t="s">
        <v>77</v>
      </c>
      <c r="E1150" s="313"/>
      <c r="F1150" s="313" t="s">
        <v>77</v>
      </c>
      <c r="G1150" s="313"/>
      <c r="H1150" s="314"/>
      <c r="I1150" s="314"/>
      <c r="J1150" s="315"/>
      <c r="K1150" s="316"/>
      <c r="L1150" s="317">
        <f t="shared" si="1115"/>
        <v>0</v>
      </c>
      <c r="M1150" s="318"/>
      <c r="N1150" s="319"/>
      <c r="O1150" s="319"/>
      <c r="P1150" s="319"/>
      <c r="Q1150" s="319"/>
      <c r="R1150" s="319"/>
      <c r="S1150" s="320"/>
      <c r="T1150" s="54" t="e">
        <f>HLOOKUP(F1106,リスト!$N$7:$AC$25,19,)</f>
        <v>#N/A</v>
      </c>
      <c r="U1150" s="52" t="e">
        <f t="shared" si="1113"/>
        <v>#N/A</v>
      </c>
    </row>
    <row r="1151" spans="1:22" ht="15.6" thickTop="1" thickBot="1">
      <c r="A1151" s="1">
        <f t="shared" ref="A1151:B1151" si="1132">A1150</f>
        <v>23</v>
      </c>
      <c r="B1151" s="1">
        <f t="shared" si="1132"/>
        <v>0</v>
      </c>
      <c r="C1151" s="289"/>
      <c r="D1151" s="278" t="s">
        <v>78</v>
      </c>
      <c r="E1151" s="279"/>
      <c r="F1151" s="279"/>
      <c r="G1151" s="280"/>
      <c r="H1151" s="281">
        <f>SUM(H1133:I1150)</f>
        <v>0</v>
      </c>
      <c r="I1151" s="281"/>
      <c r="J1151" s="282">
        <f t="shared" ref="J1151" si="1133">SUM(J1133:K1150)</f>
        <v>0</v>
      </c>
      <c r="K1151" s="283"/>
      <c r="L1151" s="283">
        <f t="shared" ref="L1151" si="1134">SUM(L1133:M1150)</f>
        <v>0</v>
      </c>
      <c r="M1151" s="284"/>
      <c r="N1151" s="285"/>
      <c r="O1151" s="285"/>
      <c r="P1151" s="285"/>
      <c r="Q1151" s="285"/>
      <c r="R1151" s="285"/>
      <c r="S1151" s="286"/>
      <c r="T1151" s="54"/>
    </row>
    <row r="1152" spans="1:22">
      <c r="A1152" s="1">
        <f>F1155</f>
        <v>24</v>
      </c>
      <c r="B1152" s="1">
        <f>IF(H1176&gt;0,1,0)</f>
        <v>0</v>
      </c>
      <c r="C1152" s="198" t="s">
        <v>47</v>
      </c>
      <c r="D1152" s="198"/>
      <c r="E1152" s="198"/>
      <c r="U1152" s="11" t="s">
        <v>49</v>
      </c>
      <c r="V1152" s="11" t="s">
        <v>199</v>
      </c>
    </row>
    <row r="1153" spans="1:24">
      <c r="A1153" s="1">
        <f>A1152</f>
        <v>24</v>
      </c>
      <c r="B1153" s="1">
        <f>B1152</f>
        <v>0</v>
      </c>
      <c r="C1153" s="192" t="str">
        <f>"チームやまぐちパワーアップ事業　"&amp;基本!$G$24</f>
        <v>チームやまぐちパワーアップ事業　事業計画書</v>
      </c>
      <c r="D1153" s="192"/>
      <c r="E1153" s="192"/>
      <c r="F1153" s="192"/>
      <c r="G1153" s="192"/>
      <c r="H1153" s="192"/>
      <c r="I1153" s="192"/>
      <c r="J1153" s="192"/>
      <c r="K1153" s="192"/>
      <c r="L1153" s="192"/>
      <c r="M1153" s="192"/>
      <c r="N1153" s="192"/>
      <c r="O1153" s="192"/>
      <c r="P1153" s="192"/>
      <c r="Q1153" s="192"/>
      <c r="R1153" s="192"/>
      <c r="S1153" s="192"/>
      <c r="U1153" s="16" t="str">
        <f t="shared" ref="U1153:V1156" si="1135">IF(U1103="","",U1103)</f>
        <v>有望競技種別強化事業</v>
      </c>
      <c r="V1153" s="16" t="str">
        <f t="shared" si="1135"/>
        <v>有望競技</v>
      </c>
    </row>
    <row r="1154" spans="1:24" ht="15" thickBot="1">
      <c r="A1154" s="1">
        <f t="shared" ref="A1154:B1154" si="1136">A1153</f>
        <v>24</v>
      </c>
      <c r="B1154" s="1">
        <f t="shared" si="1136"/>
        <v>0</v>
      </c>
      <c r="C1154" s="337" t="s">
        <v>48</v>
      </c>
      <c r="D1154" s="337"/>
      <c r="U1154" s="32" t="str">
        <f t="shared" si="1135"/>
        <v>ふるさと選手確保・活用事業</v>
      </c>
      <c r="V1154" s="32" t="str">
        <f t="shared" si="1135"/>
        <v>ふるさと</v>
      </c>
    </row>
    <row r="1155" spans="1:24" ht="15" thickBot="1">
      <c r="A1155" s="1">
        <f t="shared" ref="A1155:B1155" si="1137">A1154</f>
        <v>24</v>
      </c>
      <c r="B1155" s="1">
        <f t="shared" si="1137"/>
        <v>0</v>
      </c>
      <c r="C1155" s="375" t="s">
        <v>50</v>
      </c>
      <c r="D1155" s="376"/>
      <c r="E1155" s="376"/>
      <c r="F1155" s="377">
        <f>F1105+1</f>
        <v>24</v>
      </c>
      <c r="G1155" s="378"/>
      <c r="U1155" s="32" t="str">
        <f t="shared" si="1135"/>
        <v>中高成連携合同強化練習会事業</v>
      </c>
      <c r="V1155" s="32" t="str">
        <f t="shared" si="1135"/>
        <v>中高成連携</v>
      </c>
    </row>
    <row r="1156" spans="1:24">
      <c r="A1156" s="1">
        <f t="shared" ref="A1156:B1156" si="1138">A1155</f>
        <v>24</v>
      </c>
      <c r="B1156" s="1">
        <f t="shared" si="1138"/>
        <v>0</v>
      </c>
      <c r="C1156" s="379" t="s">
        <v>49</v>
      </c>
      <c r="D1156" s="290"/>
      <c r="E1156" s="290"/>
      <c r="F1156" s="380"/>
      <c r="G1156" s="380"/>
      <c r="H1156" s="380"/>
      <c r="I1156" s="380"/>
      <c r="J1156" s="380"/>
      <c r="K1156" s="380"/>
      <c r="L1156" s="380"/>
      <c r="M1156" s="290" t="s">
        <v>53</v>
      </c>
      <c r="N1156" s="290"/>
      <c r="O1156" s="290"/>
      <c r="P1156" s="380"/>
      <c r="Q1156" s="380"/>
      <c r="R1156" s="380"/>
      <c r="S1156" s="381"/>
      <c r="T1156" s="81" t="str">
        <f>IF(F1156="","",VLOOKUP(F1156,U1153:V1156,2,))</f>
        <v/>
      </c>
      <c r="U1156" s="18" t="str">
        <f t="shared" si="1135"/>
        <v>チームやまぐちチャレンジ強化事業</v>
      </c>
      <c r="V1156" s="18" t="str">
        <f t="shared" si="1135"/>
        <v>チャレンジ</v>
      </c>
    </row>
    <row r="1157" spans="1:24">
      <c r="A1157" s="1">
        <f t="shared" ref="A1157:B1157" si="1139">A1156</f>
        <v>24</v>
      </c>
      <c r="B1157" s="1">
        <f t="shared" si="1139"/>
        <v>0</v>
      </c>
      <c r="C1157" s="389" t="s">
        <v>179</v>
      </c>
      <c r="D1157" s="390"/>
      <c r="E1157" s="356"/>
      <c r="F1157" s="386"/>
      <c r="G1157" s="387"/>
      <c r="H1157" s="387"/>
      <c r="I1157" s="387"/>
      <c r="J1157" s="387"/>
      <c r="K1157" s="387"/>
      <c r="L1157" s="387"/>
      <c r="M1157" s="387"/>
      <c r="N1157" s="387"/>
      <c r="O1157" s="387"/>
      <c r="P1157" s="387"/>
      <c r="Q1157" s="387"/>
      <c r="R1157" s="387"/>
      <c r="S1157" s="388"/>
      <c r="U1157" s="55"/>
    </row>
    <row r="1158" spans="1:24">
      <c r="A1158" s="1">
        <f t="shared" ref="A1158:B1158" si="1140">A1157</f>
        <v>24</v>
      </c>
      <c r="B1158" s="1">
        <f t="shared" si="1140"/>
        <v>0</v>
      </c>
      <c r="C1158" s="348" t="s">
        <v>51</v>
      </c>
      <c r="D1158" s="291"/>
      <c r="E1158" s="291"/>
      <c r="F1158" s="382"/>
      <c r="G1158" s="383"/>
      <c r="H1158" s="383"/>
      <c r="I1158" s="20" t="str">
        <f>IF(F1158="","～",IF(J1158="","","～"))</f>
        <v>～</v>
      </c>
      <c r="J1158" s="383"/>
      <c r="K1158" s="383"/>
      <c r="L1158" s="383"/>
      <c r="M1158" s="21" t="s">
        <v>52</v>
      </c>
      <c r="N1158" s="384" t="str">
        <f>IF(T1158=1,IF(F1158="","",IF(J1158="","",IF(F1158=J1158,"日帰り",(J1158-F1158)&amp;"泊"&amp;(J1158-F1158+1)&amp;"日"))),"")</f>
        <v/>
      </c>
      <c r="O1158" s="384"/>
      <c r="P1158" s="384"/>
      <c r="Q1158" s="13" t="s">
        <v>68</v>
      </c>
      <c r="R1158" s="258"/>
      <c r="S1158" s="385"/>
      <c r="T1158" s="53">
        <v>1</v>
      </c>
    </row>
    <row r="1159" spans="1:24">
      <c r="A1159" s="1">
        <f t="shared" ref="A1159:B1159" si="1141">A1158</f>
        <v>24</v>
      </c>
      <c r="B1159" s="1">
        <f t="shared" si="1141"/>
        <v>0</v>
      </c>
      <c r="C1159" s="348" t="s">
        <v>54</v>
      </c>
      <c r="D1159" s="346" t="s">
        <v>55</v>
      </c>
      <c r="E1159" s="346"/>
      <c r="F1159" s="349"/>
      <c r="G1159" s="349"/>
      <c r="H1159" s="349"/>
      <c r="I1159" s="349"/>
      <c r="J1159" s="349"/>
      <c r="K1159" s="349"/>
      <c r="L1159" s="349"/>
      <c r="M1159" s="349"/>
      <c r="N1159" s="349"/>
      <c r="O1159" s="349"/>
      <c r="P1159" s="349"/>
      <c r="Q1159" s="349"/>
      <c r="R1159" s="349"/>
      <c r="S1159" s="350"/>
      <c r="U1159" s="156" t="s">
        <v>53</v>
      </c>
      <c r="V1159" s="156"/>
      <c r="W1159" s="156"/>
      <c r="X1159" s="156"/>
    </row>
    <row r="1160" spans="1:24">
      <c r="A1160" s="1">
        <f t="shared" ref="A1160:B1160" si="1142">A1159</f>
        <v>24</v>
      </c>
      <c r="B1160" s="1">
        <f t="shared" si="1142"/>
        <v>0</v>
      </c>
      <c r="C1160" s="348"/>
      <c r="D1160" s="351" t="s">
        <v>7</v>
      </c>
      <c r="E1160" s="351"/>
      <c r="F1160" s="352"/>
      <c r="G1160" s="352"/>
      <c r="H1160" s="352"/>
      <c r="I1160" s="352"/>
      <c r="J1160" s="352"/>
      <c r="K1160" s="352"/>
      <c r="L1160" s="352"/>
      <c r="M1160" s="352"/>
      <c r="N1160" s="352"/>
      <c r="O1160" s="352"/>
      <c r="P1160" s="352"/>
      <c r="Q1160" s="352"/>
      <c r="R1160" s="352"/>
      <c r="S1160" s="353"/>
      <c r="U1160" s="78" t="str">
        <f>U1153</f>
        <v>有望競技種別強化事業</v>
      </c>
      <c r="V1160" s="78" t="str">
        <f>U1154</f>
        <v>ふるさと選手確保・活用事業</v>
      </c>
      <c r="W1160" s="78" t="str">
        <f>U1155</f>
        <v>中高成連携合同強化練習会事業</v>
      </c>
      <c r="X1160" s="78" t="str">
        <f>U1156</f>
        <v>チームやまぐちチャレンジ強化事業</v>
      </c>
    </row>
    <row r="1161" spans="1:24">
      <c r="A1161" s="1">
        <f t="shared" ref="A1161:B1161" si="1143">A1160</f>
        <v>24</v>
      </c>
      <c r="B1161" s="1">
        <f t="shared" si="1143"/>
        <v>0</v>
      </c>
      <c r="C1161" s="348" t="s">
        <v>56</v>
      </c>
      <c r="D1161" s="346" t="s">
        <v>55</v>
      </c>
      <c r="E1161" s="346"/>
      <c r="F1161" s="349"/>
      <c r="G1161" s="349"/>
      <c r="H1161" s="349"/>
      <c r="I1161" s="349"/>
      <c r="J1161" s="349"/>
      <c r="K1161" s="349"/>
      <c r="L1161" s="349"/>
      <c r="M1161" s="349"/>
      <c r="N1161" s="349"/>
      <c r="O1161" s="349"/>
      <c r="P1161" s="349"/>
      <c r="Q1161" s="349"/>
      <c r="R1161" s="349"/>
      <c r="S1161" s="350"/>
      <c r="U1161" s="6" t="str">
        <f t="shared" ref="U1161:X1164" si="1144">IF(U1111="","",U1111)</f>
        <v>①強化活動</v>
      </c>
      <c r="V1161" s="6" t="str">
        <f t="shared" si="1144"/>
        <v>①交渉</v>
      </c>
      <c r="W1161" s="6" t="str">
        <f t="shared" si="1144"/>
        <v>①合同練習会</v>
      </c>
      <c r="X1161" s="6" t="str">
        <f t="shared" si="1144"/>
        <v>①トップ招へい</v>
      </c>
    </row>
    <row r="1162" spans="1:24">
      <c r="A1162" s="1">
        <f t="shared" ref="A1162:B1162" si="1145">A1161</f>
        <v>24</v>
      </c>
      <c r="B1162" s="1">
        <f t="shared" si="1145"/>
        <v>0</v>
      </c>
      <c r="C1162" s="348"/>
      <c r="D1162" s="351" t="s">
        <v>7</v>
      </c>
      <c r="E1162" s="351"/>
      <c r="F1162" s="352"/>
      <c r="G1162" s="352"/>
      <c r="H1162" s="352"/>
      <c r="I1162" s="352"/>
      <c r="J1162" s="352"/>
      <c r="K1162" s="352"/>
      <c r="L1162" s="352"/>
      <c r="M1162" s="352"/>
      <c r="N1162" s="352"/>
      <c r="O1162" s="352"/>
      <c r="P1162" s="352"/>
      <c r="Q1162" s="352"/>
      <c r="R1162" s="352"/>
      <c r="S1162" s="353"/>
      <c r="U1162" s="8" t="str">
        <f t="shared" si="1144"/>
        <v/>
      </c>
      <c r="V1162" s="8" t="str">
        <f t="shared" si="1144"/>
        <v>②強化活動参加</v>
      </c>
      <c r="W1162" s="8" t="str">
        <f t="shared" si="1144"/>
        <v>②情報交換会等</v>
      </c>
      <c r="X1162" s="8" t="str">
        <f t="shared" si="1144"/>
        <v/>
      </c>
    </row>
    <row r="1163" spans="1:24">
      <c r="A1163" s="1">
        <f t="shared" ref="A1163:B1163" si="1146">A1162</f>
        <v>24</v>
      </c>
      <c r="B1163" s="1">
        <f t="shared" si="1146"/>
        <v>0</v>
      </c>
      <c r="C1163" s="354" t="s">
        <v>57</v>
      </c>
      <c r="D1163" s="291" t="s">
        <v>58</v>
      </c>
      <c r="E1163" s="291"/>
      <c r="F1163" s="291" t="s">
        <v>61</v>
      </c>
      <c r="G1163" s="355"/>
      <c r="H1163" s="339" t="s">
        <v>62</v>
      </c>
      <c r="I1163" s="296"/>
      <c r="J1163" s="356" t="s">
        <v>63</v>
      </c>
      <c r="K1163" s="355"/>
      <c r="L1163" s="339" t="s">
        <v>64</v>
      </c>
      <c r="M1163" s="296"/>
      <c r="N1163" s="356" t="s">
        <v>65</v>
      </c>
      <c r="O1163" s="355"/>
      <c r="P1163" s="339" t="s">
        <v>66</v>
      </c>
      <c r="Q1163" s="291"/>
      <c r="R1163" s="356" t="s">
        <v>36</v>
      </c>
      <c r="S1163" s="295"/>
      <c r="U1163" s="8" t="str">
        <f t="shared" si="1144"/>
        <v/>
      </c>
      <c r="V1163" s="8" t="str">
        <f t="shared" si="1144"/>
        <v/>
      </c>
      <c r="W1163" s="8" t="str">
        <f t="shared" si="1144"/>
        <v/>
      </c>
      <c r="X1163" s="8" t="str">
        <f t="shared" si="1144"/>
        <v/>
      </c>
    </row>
    <row r="1164" spans="1:24">
      <c r="A1164" s="1">
        <f t="shared" ref="A1164:B1164" si="1147">A1163</f>
        <v>24</v>
      </c>
      <c r="B1164" s="1">
        <f t="shared" si="1147"/>
        <v>0</v>
      </c>
      <c r="C1164" s="348"/>
      <c r="D1164" s="346" t="s">
        <v>59</v>
      </c>
      <c r="E1164" s="346"/>
      <c r="F1164" s="22">
        <f>VLOOKUP("成男ﾊﾟﾜｰｱｯﾌﾟ",指導者!$J$133:$AN$156,$F1155+1,)</f>
        <v>0</v>
      </c>
      <c r="G1164" s="23" t="s">
        <v>67</v>
      </c>
      <c r="H1164" s="24">
        <f>VLOOKUP("成女ﾊﾟﾜｰｱｯﾌﾟ",指導者!$J$133:$AN$156,$F1155+1,)</f>
        <v>0</v>
      </c>
      <c r="I1164" s="25" t="s">
        <v>67</v>
      </c>
      <c r="J1164" s="24">
        <f>VLOOKUP("少男ﾊﾟﾜｰｱｯﾌﾟ",指導者!$J$133:$AN$156,$F1155+1,)</f>
        <v>0</v>
      </c>
      <c r="K1164" s="23" t="s">
        <v>67</v>
      </c>
      <c r="L1164" s="24">
        <f>VLOOKUP("少女ﾊﾟﾜｰｱｯﾌﾟ",指導者!$J$133:$AN$156,$F1155+1,)</f>
        <v>0</v>
      </c>
      <c r="M1164" s="25" t="s">
        <v>67</v>
      </c>
      <c r="N1164" s="24">
        <f>VLOOKUP("Jr男ﾊﾟﾜｰｱｯﾌﾟ",指導者!$J$133:$AN$156,$F1155+1,)</f>
        <v>0</v>
      </c>
      <c r="O1164" s="23" t="s">
        <v>67</v>
      </c>
      <c r="P1164" s="24">
        <f>VLOOKUP("Jr女ﾊﾟﾜｰｱｯﾌﾟ",指導者!$J$133:$AN$156,$F1155+1,)</f>
        <v>0</v>
      </c>
      <c r="Q1164" s="26" t="s">
        <v>67</v>
      </c>
      <c r="R1164" s="23">
        <f>SUM(F1164:Q1164)</f>
        <v>0</v>
      </c>
      <c r="S1164" s="33" t="s">
        <v>67</v>
      </c>
      <c r="U1164" s="10" t="str">
        <f t="shared" si="1144"/>
        <v/>
      </c>
      <c r="V1164" s="10" t="str">
        <f t="shared" si="1144"/>
        <v/>
      </c>
      <c r="W1164" s="10" t="str">
        <f t="shared" si="1144"/>
        <v/>
      </c>
      <c r="X1164" s="10" t="str">
        <f t="shared" si="1144"/>
        <v/>
      </c>
    </row>
    <row r="1165" spans="1:24">
      <c r="A1165" s="1">
        <f t="shared" ref="A1165:B1165" si="1148">A1164</f>
        <v>24</v>
      </c>
      <c r="B1165" s="1">
        <f t="shared" si="1148"/>
        <v>0</v>
      </c>
      <c r="C1165" s="348"/>
      <c r="D1165" s="351" t="s">
        <v>60</v>
      </c>
      <c r="E1165" s="351"/>
      <c r="F1165" s="27">
        <f>VLOOKUP("成男ﾊﾟﾜｰｱｯﾌﾟ",選手!$J$333:$AN$350,$F1155+1,)</f>
        <v>0</v>
      </c>
      <c r="G1165" s="28" t="s">
        <v>67</v>
      </c>
      <c r="H1165" s="29">
        <f>VLOOKUP("成女ﾊﾟﾜｰｱｯﾌﾟ",選手!$J$333:$AN$350,$F1155+1,)</f>
        <v>0</v>
      </c>
      <c r="I1165" s="30" t="s">
        <v>67</v>
      </c>
      <c r="J1165" s="29">
        <f>VLOOKUP("少男ﾊﾟﾜｰｱｯﾌﾟ",選手!$J$333:$AN$350,$F1155+1,)</f>
        <v>0</v>
      </c>
      <c r="K1165" s="28" t="s">
        <v>67</v>
      </c>
      <c r="L1165" s="29">
        <f>VLOOKUP("少女ﾊﾟﾜｰｱｯﾌﾟ",選手!$J$333:$AN$350,$F1155+1,)</f>
        <v>0</v>
      </c>
      <c r="M1165" s="30" t="s">
        <v>67</v>
      </c>
      <c r="N1165" s="29">
        <f>VLOOKUP("Jr男ﾊﾟﾜｰｱｯﾌﾟ",選手!$J$333:$AN$350,$F1155+1,)</f>
        <v>0</v>
      </c>
      <c r="O1165" s="28" t="s">
        <v>67</v>
      </c>
      <c r="P1165" s="29">
        <f>VLOOKUP("Jr女ﾊﾟﾜｰｱｯﾌﾟ",選手!$J$333:$AN$350,$F1155+1,)</f>
        <v>0</v>
      </c>
      <c r="Q1165" s="31" t="s">
        <v>67</v>
      </c>
      <c r="R1165" s="28">
        <f>SUM(F1165:Q1165)</f>
        <v>0</v>
      </c>
      <c r="S1165" s="34" t="s">
        <v>67</v>
      </c>
    </row>
    <row r="1166" spans="1:24">
      <c r="A1166" s="1">
        <f t="shared" ref="A1166:B1166" si="1149">A1165</f>
        <v>24</v>
      </c>
      <c r="B1166" s="1">
        <f t="shared" si="1149"/>
        <v>0</v>
      </c>
      <c r="C1166" s="366" t="s">
        <v>69</v>
      </c>
      <c r="D1166" s="367"/>
      <c r="E1166" s="368"/>
      <c r="F1166" s="357"/>
      <c r="G1166" s="358"/>
      <c r="H1166" s="358"/>
      <c r="I1166" s="358"/>
      <c r="J1166" s="358"/>
      <c r="K1166" s="358"/>
      <c r="L1166" s="358"/>
      <c r="M1166" s="358"/>
      <c r="N1166" s="358"/>
      <c r="O1166" s="358"/>
      <c r="P1166" s="358"/>
      <c r="Q1166" s="358"/>
      <c r="R1166" s="358"/>
      <c r="S1166" s="359"/>
    </row>
    <row r="1167" spans="1:24">
      <c r="A1167" s="1">
        <f t="shared" ref="A1167:B1167" si="1150">A1166</f>
        <v>24</v>
      </c>
      <c r="B1167" s="1">
        <f t="shared" si="1150"/>
        <v>0</v>
      </c>
      <c r="C1167" s="369"/>
      <c r="D1167" s="370"/>
      <c r="E1167" s="371"/>
      <c r="F1167" s="360"/>
      <c r="G1167" s="361"/>
      <c r="H1167" s="361"/>
      <c r="I1167" s="361"/>
      <c r="J1167" s="361"/>
      <c r="K1167" s="361"/>
      <c r="L1167" s="361"/>
      <c r="M1167" s="361"/>
      <c r="N1167" s="361"/>
      <c r="O1167" s="361"/>
      <c r="P1167" s="361"/>
      <c r="Q1167" s="361"/>
      <c r="R1167" s="361"/>
      <c r="S1167" s="362"/>
    </row>
    <row r="1168" spans="1:24">
      <c r="A1168" s="1">
        <f t="shared" ref="A1168:B1168" si="1151">A1167</f>
        <v>24</v>
      </c>
      <c r="B1168" s="1">
        <f t="shared" si="1151"/>
        <v>0</v>
      </c>
      <c r="C1168" s="369"/>
      <c r="D1168" s="370"/>
      <c r="E1168" s="371"/>
      <c r="F1168" s="360"/>
      <c r="G1168" s="361"/>
      <c r="H1168" s="361"/>
      <c r="I1168" s="361"/>
      <c r="J1168" s="361"/>
      <c r="K1168" s="361"/>
      <c r="L1168" s="361"/>
      <c r="M1168" s="361"/>
      <c r="N1168" s="361"/>
      <c r="O1168" s="361"/>
      <c r="P1168" s="361"/>
      <c r="Q1168" s="361"/>
      <c r="R1168" s="361"/>
      <c r="S1168" s="362"/>
    </row>
    <row r="1169" spans="1:21">
      <c r="A1169" s="1">
        <f t="shared" ref="A1169:B1169" si="1152">A1168</f>
        <v>24</v>
      </c>
      <c r="B1169" s="1">
        <f t="shared" si="1152"/>
        <v>0</v>
      </c>
      <c r="C1169" s="369"/>
      <c r="D1169" s="370"/>
      <c r="E1169" s="371"/>
      <c r="F1169" s="360"/>
      <c r="G1169" s="361"/>
      <c r="H1169" s="361"/>
      <c r="I1169" s="361"/>
      <c r="J1169" s="361"/>
      <c r="K1169" s="361"/>
      <c r="L1169" s="361"/>
      <c r="M1169" s="361"/>
      <c r="N1169" s="361"/>
      <c r="O1169" s="361"/>
      <c r="P1169" s="361"/>
      <c r="Q1169" s="361"/>
      <c r="R1169" s="361"/>
      <c r="S1169" s="362"/>
    </row>
    <row r="1170" spans="1:21">
      <c r="A1170" s="1">
        <f t="shared" ref="A1170:B1170" si="1153">A1169</f>
        <v>24</v>
      </c>
      <c r="B1170" s="1">
        <f t="shared" si="1153"/>
        <v>0</v>
      </c>
      <c r="C1170" s="369"/>
      <c r="D1170" s="370"/>
      <c r="E1170" s="371"/>
      <c r="F1170" s="360"/>
      <c r="G1170" s="361"/>
      <c r="H1170" s="361"/>
      <c r="I1170" s="361"/>
      <c r="J1170" s="361"/>
      <c r="K1170" s="361"/>
      <c r="L1170" s="361"/>
      <c r="M1170" s="361"/>
      <c r="N1170" s="361"/>
      <c r="O1170" s="361"/>
      <c r="P1170" s="361"/>
      <c r="Q1170" s="361"/>
      <c r="R1170" s="361"/>
      <c r="S1170" s="362"/>
    </row>
    <row r="1171" spans="1:21">
      <c r="A1171" s="1">
        <f t="shared" ref="A1171:B1171" si="1154">A1170</f>
        <v>24</v>
      </c>
      <c r="B1171" s="1">
        <f t="shared" si="1154"/>
        <v>0</v>
      </c>
      <c r="C1171" s="369"/>
      <c r="D1171" s="370"/>
      <c r="E1171" s="371"/>
      <c r="F1171" s="360"/>
      <c r="G1171" s="361"/>
      <c r="H1171" s="361"/>
      <c r="I1171" s="361"/>
      <c r="J1171" s="361"/>
      <c r="K1171" s="361"/>
      <c r="L1171" s="361"/>
      <c r="M1171" s="361"/>
      <c r="N1171" s="361"/>
      <c r="O1171" s="361"/>
      <c r="P1171" s="361"/>
      <c r="Q1171" s="361"/>
      <c r="R1171" s="361"/>
      <c r="S1171" s="362"/>
    </row>
    <row r="1172" spans="1:21" ht="15" thickBot="1">
      <c r="A1172" s="1">
        <f t="shared" ref="A1172:B1172" si="1155">A1171</f>
        <v>24</v>
      </c>
      <c r="B1172" s="1">
        <f t="shared" si="1155"/>
        <v>0</v>
      </c>
      <c r="C1172" s="372"/>
      <c r="D1172" s="373"/>
      <c r="E1172" s="374"/>
      <c r="F1172" s="363"/>
      <c r="G1172" s="364"/>
      <c r="H1172" s="364"/>
      <c r="I1172" s="364"/>
      <c r="J1172" s="364"/>
      <c r="K1172" s="364"/>
      <c r="L1172" s="364"/>
      <c r="M1172" s="364"/>
      <c r="N1172" s="364"/>
      <c r="O1172" s="364"/>
      <c r="P1172" s="364"/>
      <c r="Q1172" s="364"/>
      <c r="R1172" s="364"/>
      <c r="S1172" s="365"/>
    </row>
    <row r="1173" spans="1:21">
      <c r="A1173" s="1">
        <f t="shared" ref="A1173:B1173" si="1156">A1172</f>
        <v>24</v>
      </c>
      <c r="B1173" s="1">
        <f t="shared" si="1156"/>
        <v>0</v>
      </c>
    </row>
    <row r="1174" spans="1:21" ht="15" thickBot="1">
      <c r="A1174" s="1">
        <f t="shared" ref="A1174:B1174" si="1157">A1173</f>
        <v>24</v>
      </c>
      <c r="B1174" s="1">
        <f t="shared" si="1157"/>
        <v>0</v>
      </c>
      <c r="C1174" s="337" t="s">
        <v>70</v>
      </c>
      <c r="D1174" s="337"/>
      <c r="Q1174" s="338" t="s">
        <v>71</v>
      </c>
      <c r="R1174" s="338"/>
      <c r="S1174" s="338"/>
    </row>
    <row r="1175" spans="1:21">
      <c r="A1175" s="1">
        <f t="shared" ref="A1175:B1175" si="1158">A1174</f>
        <v>24</v>
      </c>
      <c r="B1175" s="1">
        <f t="shared" si="1158"/>
        <v>0</v>
      </c>
      <c r="C1175" s="287" t="s">
        <v>72</v>
      </c>
      <c r="D1175" s="290" t="s">
        <v>73</v>
      </c>
      <c r="E1175" s="290"/>
      <c r="F1175" s="290"/>
      <c r="G1175" s="290"/>
      <c r="H1175" s="290" t="s">
        <v>79</v>
      </c>
      <c r="I1175" s="290"/>
      <c r="J1175" s="290" t="s">
        <v>13</v>
      </c>
      <c r="K1175" s="290"/>
      <c r="L1175" s="290"/>
      <c r="M1175" s="290"/>
      <c r="N1175" s="290"/>
      <c r="O1175" s="290"/>
      <c r="P1175" s="290"/>
      <c r="Q1175" s="290"/>
      <c r="R1175" s="290"/>
      <c r="S1175" s="294"/>
    </row>
    <row r="1176" spans="1:21">
      <c r="A1176" s="1">
        <f t="shared" ref="A1176:B1176" si="1159">A1175</f>
        <v>24</v>
      </c>
      <c r="B1176" s="1">
        <f t="shared" si="1159"/>
        <v>0</v>
      </c>
      <c r="C1176" s="288"/>
      <c r="D1176" s="346" t="s">
        <v>74</v>
      </c>
      <c r="E1176" s="346"/>
      <c r="F1176" s="346"/>
      <c r="G1176" s="346"/>
      <c r="H1176" s="347">
        <f>J1201</f>
        <v>0</v>
      </c>
      <c r="I1176" s="347"/>
      <c r="J1176" s="152"/>
      <c r="K1176" s="152"/>
      <c r="L1176" s="152"/>
      <c r="M1176" s="152"/>
      <c r="N1176" s="152"/>
      <c r="O1176" s="152"/>
      <c r="P1176" s="152"/>
      <c r="Q1176" s="152"/>
      <c r="R1176" s="152"/>
      <c r="S1176" s="305"/>
    </row>
    <row r="1177" spans="1:21">
      <c r="A1177" s="1">
        <f t="shared" ref="A1177:B1177" si="1160">A1176</f>
        <v>24</v>
      </c>
      <c r="B1177" s="1">
        <f t="shared" si="1160"/>
        <v>0</v>
      </c>
      <c r="C1177" s="288"/>
      <c r="D1177" s="340" t="s">
        <v>75</v>
      </c>
      <c r="E1177" s="340"/>
      <c r="F1177" s="340"/>
      <c r="G1177" s="340"/>
      <c r="H1177" s="330"/>
      <c r="I1177" s="330"/>
      <c r="J1177" s="335"/>
      <c r="K1177" s="335"/>
      <c r="L1177" s="335"/>
      <c r="M1177" s="335"/>
      <c r="N1177" s="335"/>
      <c r="O1177" s="335"/>
      <c r="P1177" s="335"/>
      <c r="Q1177" s="335"/>
      <c r="R1177" s="335"/>
      <c r="S1177" s="336"/>
    </row>
    <row r="1178" spans="1:21">
      <c r="A1178" s="1">
        <f t="shared" ref="A1178:B1178" si="1161">A1177</f>
        <v>24</v>
      </c>
      <c r="B1178" s="1">
        <f t="shared" si="1161"/>
        <v>0</v>
      </c>
      <c r="C1178" s="288"/>
      <c r="D1178" s="340" t="s">
        <v>76</v>
      </c>
      <c r="E1178" s="340"/>
      <c r="F1178" s="340"/>
      <c r="G1178" s="340"/>
      <c r="H1178" s="330"/>
      <c r="I1178" s="330"/>
      <c r="J1178" s="335"/>
      <c r="K1178" s="335"/>
      <c r="L1178" s="335"/>
      <c r="M1178" s="335"/>
      <c r="N1178" s="335"/>
      <c r="O1178" s="335"/>
      <c r="P1178" s="335"/>
      <c r="Q1178" s="335"/>
      <c r="R1178" s="335"/>
      <c r="S1178" s="336"/>
    </row>
    <row r="1179" spans="1:21" ht="15" thickBot="1">
      <c r="A1179" s="1">
        <f t="shared" ref="A1179:B1179" si="1162">A1178</f>
        <v>24</v>
      </c>
      <c r="B1179" s="1">
        <f t="shared" si="1162"/>
        <v>0</v>
      </c>
      <c r="C1179" s="288"/>
      <c r="D1179" s="341" t="s">
        <v>77</v>
      </c>
      <c r="E1179" s="341"/>
      <c r="F1179" s="341"/>
      <c r="G1179" s="341"/>
      <c r="H1179" s="342">
        <f>H1201-SUM(H1176:I1178)</f>
        <v>0</v>
      </c>
      <c r="I1179" s="342"/>
      <c r="J1179" s="343"/>
      <c r="K1179" s="343"/>
      <c r="L1179" s="343"/>
      <c r="M1179" s="343"/>
      <c r="N1179" s="343"/>
      <c r="O1179" s="343"/>
      <c r="P1179" s="343"/>
      <c r="Q1179" s="343"/>
      <c r="R1179" s="343"/>
      <c r="S1179" s="344"/>
    </row>
    <row r="1180" spans="1:21" ht="15.6" thickTop="1" thickBot="1">
      <c r="A1180" s="1">
        <f t="shared" ref="A1180:B1180" si="1163">A1179</f>
        <v>24</v>
      </c>
      <c r="B1180" s="1">
        <f t="shared" si="1163"/>
        <v>0</v>
      </c>
      <c r="C1180" s="289"/>
      <c r="D1180" s="345" t="s">
        <v>78</v>
      </c>
      <c r="E1180" s="345"/>
      <c r="F1180" s="345"/>
      <c r="G1180" s="345"/>
      <c r="H1180" s="281">
        <f>SUM(H1176:I1179)</f>
        <v>0</v>
      </c>
      <c r="I1180" s="281"/>
      <c r="J1180" s="285"/>
      <c r="K1180" s="285"/>
      <c r="L1180" s="285"/>
      <c r="M1180" s="285"/>
      <c r="N1180" s="285"/>
      <c r="O1180" s="285"/>
      <c r="P1180" s="285"/>
      <c r="Q1180" s="285"/>
      <c r="R1180" s="285"/>
      <c r="S1180" s="286"/>
    </row>
    <row r="1181" spans="1:21">
      <c r="A1181" s="1">
        <f t="shared" ref="A1181:B1181" si="1164">A1180</f>
        <v>24</v>
      </c>
      <c r="B1181" s="1">
        <f t="shared" si="1164"/>
        <v>0</v>
      </c>
      <c r="C1181" s="287" t="s">
        <v>218</v>
      </c>
      <c r="D1181" s="290" t="s">
        <v>73</v>
      </c>
      <c r="E1181" s="290"/>
      <c r="F1181" s="290" t="s">
        <v>83</v>
      </c>
      <c r="G1181" s="290"/>
      <c r="H1181" s="290" t="s">
        <v>79</v>
      </c>
      <c r="I1181" s="292"/>
      <c r="J1181" s="293"/>
      <c r="K1181" s="290"/>
      <c r="L1181" s="290"/>
      <c r="M1181" s="290"/>
      <c r="N1181" s="290" t="s">
        <v>82</v>
      </c>
      <c r="O1181" s="290"/>
      <c r="P1181" s="290"/>
      <c r="Q1181" s="290"/>
      <c r="R1181" s="290"/>
      <c r="S1181" s="294"/>
    </row>
    <row r="1182" spans="1:21">
      <c r="A1182" s="1">
        <f t="shared" ref="A1182:B1182" si="1165">A1181</f>
        <v>24</v>
      </c>
      <c r="B1182" s="1">
        <f t="shared" si="1165"/>
        <v>0</v>
      </c>
      <c r="C1182" s="288"/>
      <c r="D1182" s="291"/>
      <c r="E1182" s="291"/>
      <c r="F1182" s="291"/>
      <c r="G1182" s="291"/>
      <c r="H1182" s="291"/>
      <c r="I1182" s="291"/>
      <c r="J1182" s="296" t="s">
        <v>80</v>
      </c>
      <c r="K1182" s="297"/>
      <c r="L1182" s="297" t="s">
        <v>81</v>
      </c>
      <c r="M1182" s="339"/>
      <c r="N1182" s="291"/>
      <c r="O1182" s="291"/>
      <c r="P1182" s="291"/>
      <c r="Q1182" s="291"/>
      <c r="R1182" s="291"/>
      <c r="S1182" s="295"/>
    </row>
    <row r="1183" spans="1:21">
      <c r="A1183" s="1">
        <f t="shared" ref="A1183:B1183" si="1166">A1182</f>
        <v>24</v>
      </c>
      <c r="B1183" s="1">
        <f t="shared" si="1166"/>
        <v>0</v>
      </c>
      <c r="C1183" s="288"/>
      <c r="D1183" s="298" t="s">
        <v>88</v>
      </c>
      <c r="E1183" s="298"/>
      <c r="F1183" s="298" t="s">
        <v>88</v>
      </c>
      <c r="G1183" s="298"/>
      <c r="H1183" s="323"/>
      <c r="I1183" s="323"/>
      <c r="J1183" s="324"/>
      <c r="K1183" s="325"/>
      <c r="L1183" s="326">
        <f>H1183-J1183</f>
        <v>0</v>
      </c>
      <c r="M1183" s="327"/>
      <c r="N1183" s="167"/>
      <c r="O1183" s="167"/>
      <c r="P1183" s="167"/>
      <c r="Q1183" s="167"/>
      <c r="R1183" s="167"/>
      <c r="S1183" s="328"/>
      <c r="T1183" s="54" t="e">
        <f>HLOOKUP(F1156,リスト!$N$7:$AC$25,2,)</f>
        <v>#N/A</v>
      </c>
      <c r="U1183" s="52" t="e">
        <f t="shared" ref="U1183:U1200" si="1167">IF(T1183="対象外",IF(J1183&gt;0,"補助対象外経費です!!",""),"")</f>
        <v>#N/A</v>
      </c>
    </row>
    <row r="1184" spans="1:21">
      <c r="A1184" s="1">
        <f t="shared" ref="A1184:B1184" si="1168">A1183</f>
        <v>24</v>
      </c>
      <c r="B1184" s="1">
        <f t="shared" si="1168"/>
        <v>0</v>
      </c>
      <c r="C1184" s="288"/>
      <c r="D1184" s="298" t="s">
        <v>99</v>
      </c>
      <c r="E1184" s="298"/>
      <c r="F1184" s="299" t="s">
        <v>84</v>
      </c>
      <c r="G1184" s="299"/>
      <c r="H1184" s="300"/>
      <c r="I1184" s="300"/>
      <c r="J1184" s="301"/>
      <c r="K1184" s="302"/>
      <c r="L1184" s="303">
        <f t="shared" ref="L1184:L1200" si="1169">H1184-J1184</f>
        <v>0</v>
      </c>
      <c r="M1184" s="304"/>
      <c r="N1184" s="152"/>
      <c r="O1184" s="152"/>
      <c r="P1184" s="152"/>
      <c r="Q1184" s="152"/>
      <c r="R1184" s="152"/>
      <c r="S1184" s="305"/>
      <c r="T1184" s="54" t="e">
        <f>HLOOKUP(F1156,リスト!$N$7:$AC$25,3,)</f>
        <v>#N/A</v>
      </c>
      <c r="U1184" s="52" t="e">
        <f t="shared" si="1167"/>
        <v>#N/A</v>
      </c>
    </row>
    <row r="1185" spans="1:21">
      <c r="A1185" s="1">
        <f t="shared" ref="A1185:B1185" si="1170">A1184</f>
        <v>24</v>
      </c>
      <c r="B1185" s="1">
        <f t="shared" si="1170"/>
        <v>0</v>
      </c>
      <c r="C1185" s="288"/>
      <c r="D1185" s="298"/>
      <c r="E1185" s="298"/>
      <c r="F1185" s="329" t="s">
        <v>85</v>
      </c>
      <c r="G1185" s="329"/>
      <c r="H1185" s="330"/>
      <c r="I1185" s="330"/>
      <c r="J1185" s="331"/>
      <c r="K1185" s="332"/>
      <c r="L1185" s="333">
        <f t="shared" si="1169"/>
        <v>0</v>
      </c>
      <c r="M1185" s="334"/>
      <c r="N1185" s="335"/>
      <c r="O1185" s="335"/>
      <c r="P1185" s="335"/>
      <c r="Q1185" s="335"/>
      <c r="R1185" s="335"/>
      <c r="S1185" s="336"/>
      <c r="T1185" s="54" t="e">
        <f>HLOOKUP(F1156,リスト!$N$7:$AC$25,4,)</f>
        <v>#N/A</v>
      </c>
      <c r="U1185" s="52" t="e">
        <f t="shared" si="1167"/>
        <v>#N/A</v>
      </c>
    </row>
    <row r="1186" spans="1:21">
      <c r="A1186" s="1">
        <f t="shared" ref="A1186:B1186" si="1171">A1185</f>
        <v>24</v>
      </c>
      <c r="B1186" s="1">
        <f t="shared" si="1171"/>
        <v>0</v>
      </c>
      <c r="C1186" s="288"/>
      <c r="D1186" s="298"/>
      <c r="E1186" s="298"/>
      <c r="F1186" s="306" t="s">
        <v>86</v>
      </c>
      <c r="G1186" s="306"/>
      <c r="H1186" s="307"/>
      <c r="I1186" s="307"/>
      <c r="J1186" s="308"/>
      <c r="K1186" s="309"/>
      <c r="L1186" s="310">
        <f t="shared" si="1169"/>
        <v>0</v>
      </c>
      <c r="M1186" s="311"/>
      <c r="N1186" s="153"/>
      <c r="O1186" s="153"/>
      <c r="P1186" s="153"/>
      <c r="Q1186" s="153"/>
      <c r="R1186" s="153"/>
      <c r="S1186" s="312"/>
      <c r="T1186" s="54" t="e">
        <f>HLOOKUP(F1156,リスト!$N$7:$AC$25,5,)</f>
        <v>#N/A</v>
      </c>
      <c r="U1186" s="52" t="e">
        <f t="shared" si="1167"/>
        <v>#N/A</v>
      </c>
    </row>
    <row r="1187" spans="1:21">
      <c r="A1187" s="1">
        <f t="shared" ref="A1187:B1187" si="1172">A1186</f>
        <v>24</v>
      </c>
      <c r="B1187" s="1">
        <f t="shared" si="1172"/>
        <v>0</v>
      </c>
      <c r="C1187" s="288"/>
      <c r="D1187" s="298" t="s">
        <v>100</v>
      </c>
      <c r="E1187" s="298"/>
      <c r="F1187" s="299" t="s">
        <v>87</v>
      </c>
      <c r="G1187" s="299"/>
      <c r="H1187" s="300"/>
      <c r="I1187" s="300"/>
      <c r="J1187" s="301"/>
      <c r="K1187" s="302"/>
      <c r="L1187" s="303">
        <f t="shared" si="1169"/>
        <v>0</v>
      </c>
      <c r="M1187" s="304"/>
      <c r="N1187" s="152"/>
      <c r="O1187" s="152"/>
      <c r="P1187" s="152"/>
      <c r="Q1187" s="152"/>
      <c r="R1187" s="152"/>
      <c r="S1187" s="305"/>
      <c r="T1187" s="54" t="e">
        <f>HLOOKUP(F1156,リスト!$N$7:$AC$25,6,)</f>
        <v>#N/A</v>
      </c>
      <c r="U1187" s="52" t="e">
        <f t="shared" si="1167"/>
        <v>#N/A</v>
      </c>
    </row>
    <row r="1188" spans="1:21">
      <c r="A1188" s="1">
        <f t="shared" ref="A1188:B1188" si="1173">A1187</f>
        <v>24</v>
      </c>
      <c r="B1188" s="1">
        <f t="shared" si="1173"/>
        <v>0</v>
      </c>
      <c r="C1188" s="288"/>
      <c r="D1188" s="298"/>
      <c r="E1188" s="298"/>
      <c r="F1188" s="329" t="s">
        <v>89</v>
      </c>
      <c r="G1188" s="329"/>
      <c r="H1188" s="330"/>
      <c r="I1188" s="330"/>
      <c r="J1188" s="331"/>
      <c r="K1188" s="332"/>
      <c r="L1188" s="333">
        <f t="shared" si="1169"/>
        <v>0</v>
      </c>
      <c r="M1188" s="334"/>
      <c r="N1188" s="335"/>
      <c r="O1188" s="335"/>
      <c r="P1188" s="335"/>
      <c r="Q1188" s="335"/>
      <c r="R1188" s="335"/>
      <c r="S1188" s="336"/>
      <c r="T1188" s="54" t="e">
        <f>HLOOKUP(F1156,リスト!$N$7:$AC$25,7,)</f>
        <v>#N/A</v>
      </c>
      <c r="U1188" s="52" t="e">
        <f t="shared" si="1167"/>
        <v>#N/A</v>
      </c>
    </row>
    <row r="1189" spans="1:21">
      <c r="A1189" s="1">
        <f t="shared" ref="A1189:B1189" si="1174">A1188</f>
        <v>24</v>
      </c>
      <c r="B1189" s="1">
        <f t="shared" si="1174"/>
        <v>0</v>
      </c>
      <c r="C1189" s="288"/>
      <c r="D1189" s="298"/>
      <c r="E1189" s="298"/>
      <c r="F1189" s="329" t="s">
        <v>214</v>
      </c>
      <c r="G1189" s="329"/>
      <c r="H1189" s="330"/>
      <c r="I1189" s="330"/>
      <c r="J1189" s="331"/>
      <c r="K1189" s="332"/>
      <c r="L1189" s="333">
        <f t="shared" si="1169"/>
        <v>0</v>
      </c>
      <c r="M1189" s="334"/>
      <c r="N1189" s="335"/>
      <c r="O1189" s="335"/>
      <c r="P1189" s="335"/>
      <c r="Q1189" s="335"/>
      <c r="R1189" s="335"/>
      <c r="S1189" s="336"/>
      <c r="T1189" s="54" t="e">
        <f>HLOOKUP(F1156,リスト!$N$7:$AC$25,8,)</f>
        <v>#N/A</v>
      </c>
      <c r="U1189" s="52" t="e">
        <f t="shared" si="1167"/>
        <v>#N/A</v>
      </c>
    </row>
    <row r="1190" spans="1:21">
      <c r="A1190" s="1">
        <f t="shared" ref="A1190:B1190" si="1175">A1189</f>
        <v>24</v>
      </c>
      <c r="B1190" s="1">
        <f t="shared" si="1175"/>
        <v>0</v>
      </c>
      <c r="C1190" s="288"/>
      <c r="D1190" s="298"/>
      <c r="E1190" s="298"/>
      <c r="F1190" s="306" t="s">
        <v>90</v>
      </c>
      <c r="G1190" s="306"/>
      <c r="H1190" s="307"/>
      <c r="I1190" s="307"/>
      <c r="J1190" s="308"/>
      <c r="K1190" s="309"/>
      <c r="L1190" s="310">
        <f t="shared" si="1169"/>
        <v>0</v>
      </c>
      <c r="M1190" s="311"/>
      <c r="N1190" s="153"/>
      <c r="O1190" s="153"/>
      <c r="P1190" s="153"/>
      <c r="Q1190" s="153"/>
      <c r="R1190" s="153"/>
      <c r="S1190" s="312"/>
      <c r="T1190" s="54" t="e">
        <f>HLOOKUP(F1156,リスト!$N$7:$AC$25,9,)</f>
        <v>#N/A</v>
      </c>
      <c r="U1190" s="52" t="e">
        <f t="shared" si="1167"/>
        <v>#N/A</v>
      </c>
    </row>
    <row r="1191" spans="1:21">
      <c r="A1191" s="1">
        <f t="shared" ref="A1191:B1191" si="1176">A1190</f>
        <v>24</v>
      </c>
      <c r="B1191" s="1">
        <f t="shared" si="1176"/>
        <v>0</v>
      </c>
      <c r="C1191" s="288"/>
      <c r="D1191" s="298" t="s">
        <v>101</v>
      </c>
      <c r="E1191" s="298"/>
      <c r="F1191" s="299" t="s">
        <v>91</v>
      </c>
      <c r="G1191" s="299"/>
      <c r="H1191" s="300"/>
      <c r="I1191" s="300"/>
      <c r="J1191" s="301"/>
      <c r="K1191" s="302"/>
      <c r="L1191" s="303">
        <f t="shared" si="1169"/>
        <v>0</v>
      </c>
      <c r="M1191" s="304"/>
      <c r="N1191" s="152"/>
      <c r="O1191" s="152"/>
      <c r="P1191" s="152"/>
      <c r="Q1191" s="152"/>
      <c r="R1191" s="152"/>
      <c r="S1191" s="305"/>
      <c r="T1191" s="54" t="e">
        <f>HLOOKUP(F1156,リスト!$N$7:$AC$25,10,)</f>
        <v>#N/A</v>
      </c>
      <c r="U1191" s="52" t="e">
        <f t="shared" si="1167"/>
        <v>#N/A</v>
      </c>
    </row>
    <row r="1192" spans="1:21">
      <c r="A1192" s="1">
        <f t="shared" ref="A1192:B1192" si="1177">A1191</f>
        <v>24</v>
      </c>
      <c r="B1192" s="1">
        <f t="shared" si="1177"/>
        <v>0</v>
      </c>
      <c r="C1192" s="288"/>
      <c r="D1192" s="298"/>
      <c r="E1192" s="298"/>
      <c r="F1192" s="329" t="s">
        <v>92</v>
      </c>
      <c r="G1192" s="329"/>
      <c r="H1192" s="330"/>
      <c r="I1192" s="330"/>
      <c r="J1192" s="331"/>
      <c r="K1192" s="332"/>
      <c r="L1192" s="333">
        <f t="shared" si="1169"/>
        <v>0</v>
      </c>
      <c r="M1192" s="334"/>
      <c r="N1192" s="335"/>
      <c r="O1192" s="335"/>
      <c r="P1192" s="335"/>
      <c r="Q1192" s="335"/>
      <c r="R1192" s="335"/>
      <c r="S1192" s="336"/>
      <c r="T1192" s="54" t="e">
        <f>HLOOKUP(F1156,リスト!$N$7:$AC$25,11,)</f>
        <v>#N/A</v>
      </c>
      <c r="U1192" s="52" t="e">
        <f t="shared" si="1167"/>
        <v>#N/A</v>
      </c>
    </row>
    <row r="1193" spans="1:21">
      <c r="A1193" s="1">
        <f t="shared" ref="A1193:B1193" si="1178">A1192</f>
        <v>24</v>
      </c>
      <c r="B1193" s="1">
        <f t="shared" si="1178"/>
        <v>0</v>
      </c>
      <c r="C1193" s="288"/>
      <c r="D1193" s="298"/>
      <c r="E1193" s="298"/>
      <c r="F1193" s="306" t="s">
        <v>93</v>
      </c>
      <c r="G1193" s="306"/>
      <c r="H1193" s="307"/>
      <c r="I1193" s="307"/>
      <c r="J1193" s="308"/>
      <c r="K1193" s="309"/>
      <c r="L1193" s="310">
        <f t="shared" si="1169"/>
        <v>0</v>
      </c>
      <c r="M1193" s="311"/>
      <c r="N1193" s="153"/>
      <c r="O1193" s="153"/>
      <c r="P1193" s="153"/>
      <c r="Q1193" s="153"/>
      <c r="R1193" s="153"/>
      <c r="S1193" s="312"/>
      <c r="T1193" s="54" t="e">
        <f>HLOOKUP(F1156,リスト!$N$7:$AC$25,12,)</f>
        <v>#N/A</v>
      </c>
      <c r="U1193" s="52" t="e">
        <f t="shared" si="1167"/>
        <v>#N/A</v>
      </c>
    </row>
    <row r="1194" spans="1:21">
      <c r="A1194" s="1">
        <f t="shared" ref="A1194:B1194" si="1179">A1193</f>
        <v>24</v>
      </c>
      <c r="B1194" s="1">
        <f t="shared" si="1179"/>
        <v>0</v>
      </c>
      <c r="C1194" s="288"/>
      <c r="D1194" s="298" t="s">
        <v>102</v>
      </c>
      <c r="E1194" s="298"/>
      <c r="F1194" s="298" t="s">
        <v>102</v>
      </c>
      <c r="G1194" s="298"/>
      <c r="H1194" s="323"/>
      <c r="I1194" s="323"/>
      <c r="J1194" s="324"/>
      <c r="K1194" s="325"/>
      <c r="L1194" s="326">
        <f t="shared" si="1169"/>
        <v>0</v>
      </c>
      <c r="M1194" s="327"/>
      <c r="N1194" s="167"/>
      <c r="O1194" s="167"/>
      <c r="P1194" s="167"/>
      <c r="Q1194" s="167"/>
      <c r="R1194" s="167"/>
      <c r="S1194" s="328"/>
      <c r="T1194" s="54" t="e">
        <f>HLOOKUP(F1156,リスト!$N$7:$AC$25,13,)</f>
        <v>#N/A</v>
      </c>
      <c r="U1194" s="52" t="e">
        <f t="shared" si="1167"/>
        <v>#N/A</v>
      </c>
    </row>
    <row r="1195" spans="1:21">
      <c r="A1195" s="1">
        <f t="shared" ref="A1195:B1195" si="1180">A1194</f>
        <v>24</v>
      </c>
      <c r="B1195" s="1">
        <f t="shared" si="1180"/>
        <v>0</v>
      </c>
      <c r="C1195" s="288"/>
      <c r="D1195" s="321" t="s">
        <v>105</v>
      </c>
      <c r="E1195" s="298"/>
      <c r="F1195" s="299" t="s">
        <v>94</v>
      </c>
      <c r="G1195" s="299"/>
      <c r="H1195" s="300"/>
      <c r="I1195" s="300"/>
      <c r="J1195" s="301"/>
      <c r="K1195" s="302"/>
      <c r="L1195" s="303">
        <f t="shared" si="1169"/>
        <v>0</v>
      </c>
      <c r="M1195" s="304"/>
      <c r="N1195" s="152"/>
      <c r="O1195" s="152"/>
      <c r="P1195" s="152"/>
      <c r="Q1195" s="152"/>
      <c r="R1195" s="152"/>
      <c r="S1195" s="305"/>
      <c r="T1195" s="54" t="e">
        <f>HLOOKUP(F1156,リスト!$N$7:$AC$25,14,)</f>
        <v>#N/A</v>
      </c>
      <c r="U1195" s="52" t="e">
        <f t="shared" si="1167"/>
        <v>#N/A</v>
      </c>
    </row>
    <row r="1196" spans="1:21">
      <c r="A1196" s="1">
        <f t="shared" ref="A1196:B1196" si="1181">A1195</f>
        <v>24</v>
      </c>
      <c r="B1196" s="1">
        <f t="shared" si="1181"/>
        <v>0</v>
      </c>
      <c r="C1196" s="288"/>
      <c r="D1196" s="298"/>
      <c r="E1196" s="298"/>
      <c r="F1196" s="306" t="s">
        <v>95</v>
      </c>
      <c r="G1196" s="306"/>
      <c r="H1196" s="307"/>
      <c r="I1196" s="307"/>
      <c r="J1196" s="308"/>
      <c r="K1196" s="309"/>
      <c r="L1196" s="310">
        <f t="shared" si="1169"/>
        <v>0</v>
      </c>
      <c r="M1196" s="311"/>
      <c r="N1196" s="153"/>
      <c r="O1196" s="153"/>
      <c r="P1196" s="153"/>
      <c r="Q1196" s="153"/>
      <c r="R1196" s="153"/>
      <c r="S1196" s="312"/>
      <c r="T1196" s="54" t="e">
        <f>HLOOKUP(F1156,リスト!$N$7:$AC$25,15,)</f>
        <v>#N/A</v>
      </c>
      <c r="U1196" s="52" t="e">
        <f t="shared" si="1167"/>
        <v>#N/A</v>
      </c>
    </row>
    <row r="1197" spans="1:21">
      <c r="A1197" s="1">
        <f t="shared" ref="A1197:B1197" si="1182">A1196</f>
        <v>24</v>
      </c>
      <c r="B1197" s="1">
        <f t="shared" si="1182"/>
        <v>0</v>
      </c>
      <c r="C1197" s="288"/>
      <c r="D1197" s="322" t="s">
        <v>103</v>
      </c>
      <c r="E1197" s="322"/>
      <c r="F1197" s="298" t="s">
        <v>96</v>
      </c>
      <c r="G1197" s="298"/>
      <c r="H1197" s="323"/>
      <c r="I1197" s="323"/>
      <c r="J1197" s="324"/>
      <c r="K1197" s="325"/>
      <c r="L1197" s="326">
        <f t="shared" si="1169"/>
        <v>0</v>
      </c>
      <c r="M1197" s="327"/>
      <c r="N1197" s="167"/>
      <c r="O1197" s="167"/>
      <c r="P1197" s="167"/>
      <c r="Q1197" s="167"/>
      <c r="R1197" s="167"/>
      <c r="S1197" s="328"/>
      <c r="T1197" s="54" t="e">
        <f>HLOOKUP(F1156,リスト!$N$7:$AC$25,16,)</f>
        <v>#N/A</v>
      </c>
      <c r="U1197" s="52" t="e">
        <f t="shared" si="1167"/>
        <v>#N/A</v>
      </c>
    </row>
    <row r="1198" spans="1:21" ht="14.4" customHeight="1">
      <c r="A1198" s="1">
        <f t="shared" ref="A1198:B1198" si="1183">A1197</f>
        <v>24</v>
      </c>
      <c r="B1198" s="1">
        <f t="shared" si="1183"/>
        <v>0</v>
      </c>
      <c r="C1198" s="288"/>
      <c r="D1198" s="298" t="s">
        <v>104</v>
      </c>
      <c r="E1198" s="298"/>
      <c r="F1198" s="299" t="s">
        <v>97</v>
      </c>
      <c r="G1198" s="299"/>
      <c r="H1198" s="300"/>
      <c r="I1198" s="300"/>
      <c r="J1198" s="301"/>
      <c r="K1198" s="302"/>
      <c r="L1198" s="303">
        <f t="shared" si="1169"/>
        <v>0</v>
      </c>
      <c r="M1198" s="304"/>
      <c r="N1198" s="152"/>
      <c r="O1198" s="152"/>
      <c r="P1198" s="152"/>
      <c r="Q1198" s="152"/>
      <c r="R1198" s="152"/>
      <c r="S1198" s="305"/>
      <c r="T1198" s="54" t="e">
        <f>HLOOKUP(F1156,リスト!$N$7:$AC$25,17,)</f>
        <v>#N/A</v>
      </c>
      <c r="U1198" s="52" t="e">
        <f t="shared" si="1167"/>
        <v>#N/A</v>
      </c>
    </row>
    <row r="1199" spans="1:21">
      <c r="A1199" s="1">
        <f t="shared" ref="A1199:B1199" si="1184">A1198</f>
        <v>24</v>
      </c>
      <c r="B1199" s="1">
        <f t="shared" si="1184"/>
        <v>0</v>
      </c>
      <c r="C1199" s="288"/>
      <c r="D1199" s="298"/>
      <c r="E1199" s="298"/>
      <c r="F1199" s="306" t="s">
        <v>98</v>
      </c>
      <c r="G1199" s="306"/>
      <c r="H1199" s="307"/>
      <c r="I1199" s="307"/>
      <c r="J1199" s="308"/>
      <c r="K1199" s="309"/>
      <c r="L1199" s="310">
        <f t="shared" si="1169"/>
        <v>0</v>
      </c>
      <c r="M1199" s="311"/>
      <c r="N1199" s="153"/>
      <c r="O1199" s="153"/>
      <c r="P1199" s="153"/>
      <c r="Q1199" s="153"/>
      <c r="R1199" s="153"/>
      <c r="S1199" s="312"/>
      <c r="T1199" s="54" t="e">
        <f>HLOOKUP(F1156,リスト!$N$7:$AC$25,18,)</f>
        <v>#N/A</v>
      </c>
      <c r="U1199" s="52" t="e">
        <f t="shared" si="1167"/>
        <v>#N/A</v>
      </c>
    </row>
    <row r="1200" spans="1:21" ht="15" thickBot="1">
      <c r="A1200" s="1">
        <f t="shared" ref="A1200:B1200" si="1185">A1199</f>
        <v>24</v>
      </c>
      <c r="B1200" s="1">
        <f t="shared" si="1185"/>
        <v>0</v>
      </c>
      <c r="C1200" s="288"/>
      <c r="D1200" s="313" t="s">
        <v>77</v>
      </c>
      <c r="E1200" s="313"/>
      <c r="F1200" s="313" t="s">
        <v>77</v>
      </c>
      <c r="G1200" s="313"/>
      <c r="H1200" s="314"/>
      <c r="I1200" s="314"/>
      <c r="J1200" s="315"/>
      <c r="K1200" s="316"/>
      <c r="L1200" s="317">
        <f t="shared" si="1169"/>
        <v>0</v>
      </c>
      <c r="M1200" s="318"/>
      <c r="N1200" s="319"/>
      <c r="O1200" s="319"/>
      <c r="P1200" s="319"/>
      <c r="Q1200" s="319"/>
      <c r="R1200" s="319"/>
      <c r="S1200" s="320"/>
      <c r="T1200" s="54" t="e">
        <f>HLOOKUP(F1156,リスト!$N$7:$AC$25,19,)</f>
        <v>#N/A</v>
      </c>
      <c r="U1200" s="52" t="e">
        <f t="shared" si="1167"/>
        <v>#N/A</v>
      </c>
    </row>
    <row r="1201" spans="1:24" ht="15.6" thickTop="1" thickBot="1">
      <c r="A1201" s="1">
        <f t="shared" ref="A1201:B1201" si="1186">A1200</f>
        <v>24</v>
      </c>
      <c r="B1201" s="1">
        <f t="shared" si="1186"/>
        <v>0</v>
      </c>
      <c r="C1201" s="289"/>
      <c r="D1201" s="278" t="s">
        <v>78</v>
      </c>
      <c r="E1201" s="279"/>
      <c r="F1201" s="279"/>
      <c r="G1201" s="280"/>
      <c r="H1201" s="281">
        <f>SUM(H1183:I1200)</f>
        <v>0</v>
      </c>
      <c r="I1201" s="281"/>
      <c r="J1201" s="282">
        <f t="shared" ref="J1201" si="1187">SUM(J1183:K1200)</f>
        <v>0</v>
      </c>
      <c r="K1201" s="283"/>
      <c r="L1201" s="283">
        <f t="shared" ref="L1201" si="1188">SUM(L1183:M1200)</f>
        <v>0</v>
      </c>
      <c r="M1201" s="284"/>
      <c r="N1201" s="285"/>
      <c r="O1201" s="285"/>
      <c r="P1201" s="285"/>
      <c r="Q1201" s="285"/>
      <c r="R1201" s="285"/>
      <c r="S1201" s="286"/>
      <c r="T1201" s="54"/>
    </row>
    <row r="1202" spans="1:24">
      <c r="A1202" s="1">
        <f>F1205</f>
        <v>25</v>
      </c>
      <c r="B1202" s="1">
        <f>IF(H1226&gt;0,1,0)</f>
        <v>0</v>
      </c>
      <c r="C1202" s="198" t="s">
        <v>47</v>
      </c>
      <c r="D1202" s="198"/>
      <c r="E1202" s="198"/>
      <c r="U1202" s="11" t="s">
        <v>49</v>
      </c>
      <c r="V1202" s="11" t="s">
        <v>199</v>
      </c>
    </row>
    <row r="1203" spans="1:24">
      <c r="A1203" s="1">
        <f>A1202</f>
        <v>25</v>
      </c>
      <c r="B1203" s="1">
        <f>B1202</f>
        <v>0</v>
      </c>
      <c r="C1203" s="192" t="str">
        <f>"チームやまぐちパワーアップ事業　"&amp;基本!$G$24</f>
        <v>チームやまぐちパワーアップ事業　事業計画書</v>
      </c>
      <c r="D1203" s="192"/>
      <c r="E1203" s="192"/>
      <c r="F1203" s="192"/>
      <c r="G1203" s="192"/>
      <c r="H1203" s="192"/>
      <c r="I1203" s="192"/>
      <c r="J1203" s="192"/>
      <c r="K1203" s="192"/>
      <c r="L1203" s="192"/>
      <c r="M1203" s="192"/>
      <c r="N1203" s="192"/>
      <c r="O1203" s="192"/>
      <c r="P1203" s="192"/>
      <c r="Q1203" s="192"/>
      <c r="R1203" s="192"/>
      <c r="S1203" s="192"/>
      <c r="U1203" s="16" t="str">
        <f t="shared" ref="U1203:V1206" si="1189">IF(U1153="","",U1153)</f>
        <v>有望競技種別強化事業</v>
      </c>
      <c r="V1203" s="16" t="str">
        <f t="shared" si="1189"/>
        <v>有望競技</v>
      </c>
    </row>
    <row r="1204" spans="1:24" ht="15" thickBot="1">
      <c r="A1204" s="1">
        <f t="shared" ref="A1204:B1204" si="1190">A1203</f>
        <v>25</v>
      </c>
      <c r="B1204" s="1">
        <f t="shared" si="1190"/>
        <v>0</v>
      </c>
      <c r="C1204" s="337" t="s">
        <v>48</v>
      </c>
      <c r="D1204" s="337"/>
      <c r="U1204" s="32" t="str">
        <f t="shared" si="1189"/>
        <v>ふるさと選手確保・活用事業</v>
      </c>
      <c r="V1204" s="32" t="str">
        <f t="shared" si="1189"/>
        <v>ふるさと</v>
      </c>
    </row>
    <row r="1205" spans="1:24" ht="15" thickBot="1">
      <c r="A1205" s="1">
        <f t="shared" ref="A1205:B1205" si="1191">A1204</f>
        <v>25</v>
      </c>
      <c r="B1205" s="1">
        <f t="shared" si="1191"/>
        <v>0</v>
      </c>
      <c r="C1205" s="375" t="s">
        <v>50</v>
      </c>
      <c r="D1205" s="376"/>
      <c r="E1205" s="376"/>
      <c r="F1205" s="377">
        <f>F1155+1</f>
        <v>25</v>
      </c>
      <c r="G1205" s="378"/>
      <c r="U1205" s="32" t="str">
        <f t="shared" si="1189"/>
        <v>中高成連携合同強化練習会事業</v>
      </c>
      <c r="V1205" s="32" t="str">
        <f t="shared" si="1189"/>
        <v>中高成連携</v>
      </c>
    </row>
    <row r="1206" spans="1:24">
      <c r="A1206" s="1">
        <f t="shared" ref="A1206:B1206" si="1192">A1205</f>
        <v>25</v>
      </c>
      <c r="B1206" s="1">
        <f t="shared" si="1192"/>
        <v>0</v>
      </c>
      <c r="C1206" s="379" t="s">
        <v>49</v>
      </c>
      <c r="D1206" s="290"/>
      <c r="E1206" s="290"/>
      <c r="F1206" s="380"/>
      <c r="G1206" s="380"/>
      <c r="H1206" s="380"/>
      <c r="I1206" s="380"/>
      <c r="J1206" s="380"/>
      <c r="K1206" s="380"/>
      <c r="L1206" s="380"/>
      <c r="M1206" s="290" t="s">
        <v>53</v>
      </c>
      <c r="N1206" s="290"/>
      <c r="O1206" s="290"/>
      <c r="P1206" s="380"/>
      <c r="Q1206" s="380"/>
      <c r="R1206" s="380"/>
      <c r="S1206" s="381"/>
      <c r="T1206" s="81" t="str">
        <f>IF(F1206="","",VLOOKUP(F1206,U1203:V1206,2,))</f>
        <v/>
      </c>
      <c r="U1206" s="18" t="str">
        <f t="shared" si="1189"/>
        <v>チームやまぐちチャレンジ強化事業</v>
      </c>
      <c r="V1206" s="18" t="str">
        <f t="shared" si="1189"/>
        <v>チャレンジ</v>
      </c>
    </row>
    <row r="1207" spans="1:24">
      <c r="A1207" s="1">
        <f t="shared" ref="A1207:B1207" si="1193">A1206</f>
        <v>25</v>
      </c>
      <c r="B1207" s="1">
        <f t="shared" si="1193"/>
        <v>0</v>
      </c>
      <c r="C1207" s="389" t="s">
        <v>179</v>
      </c>
      <c r="D1207" s="390"/>
      <c r="E1207" s="356"/>
      <c r="F1207" s="386"/>
      <c r="G1207" s="387"/>
      <c r="H1207" s="387"/>
      <c r="I1207" s="387"/>
      <c r="J1207" s="387"/>
      <c r="K1207" s="387"/>
      <c r="L1207" s="387"/>
      <c r="M1207" s="387"/>
      <c r="N1207" s="387"/>
      <c r="O1207" s="387"/>
      <c r="P1207" s="387"/>
      <c r="Q1207" s="387"/>
      <c r="R1207" s="387"/>
      <c r="S1207" s="388"/>
      <c r="U1207" s="55"/>
    </row>
    <row r="1208" spans="1:24">
      <c r="A1208" s="1">
        <f t="shared" ref="A1208:B1208" si="1194">A1207</f>
        <v>25</v>
      </c>
      <c r="B1208" s="1">
        <f t="shared" si="1194"/>
        <v>0</v>
      </c>
      <c r="C1208" s="348" t="s">
        <v>51</v>
      </c>
      <c r="D1208" s="291"/>
      <c r="E1208" s="291"/>
      <c r="F1208" s="382"/>
      <c r="G1208" s="383"/>
      <c r="H1208" s="383"/>
      <c r="I1208" s="20" t="str">
        <f>IF(F1208="","～",IF(J1208="","","～"))</f>
        <v>～</v>
      </c>
      <c r="J1208" s="383"/>
      <c r="K1208" s="383"/>
      <c r="L1208" s="383"/>
      <c r="M1208" s="21" t="s">
        <v>52</v>
      </c>
      <c r="N1208" s="384" t="str">
        <f>IF(T1208=1,IF(F1208="","",IF(J1208="","",IF(F1208=J1208,"日帰り",(J1208-F1208)&amp;"泊"&amp;(J1208-F1208+1)&amp;"日"))),"")</f>
        <v/>
      </c>
      <c r="O1208" s="384"/>
      <c r="P1208" s="384"/>
      <c r="Q1208" s="13" t="s">
        <v>68</v>
      </c>
      <c r="R1208" s="258"/>
      <c r="S1208" s="385"/>
      <c r="T1208" s="53">
        <v>1</v>
      </c>
    </row>
    <row r="1209" spans="1:24">
      <c r="A1209" s="1">
        <f t="shared" ref="A1209:B1209" si="1195">A1208</f>
        <v>25</v>
      </c>
      <c r="B1209" s="1">
        <f t="shared" si="1195"/>
        <v>0</v>
      </c>
      <c r="C1209" s="348" t="s">
        <v>54</v>
      </c>
      <c r="D1209" s="346" t="s">
        <v>55</v>
      </c>
      <c r="E1209" s="346"/>
      <c r="F1209" s="349"/>
      <c r="G1209" s="349"/>
      <c r="H1209" s="349"/>
      <c r="I1209" s="349"/>
      <c r="J1209" s="349"/>
      <c r="K1209" s="349"/>
      <c r="L1209" s="349"/>
      <c r="M1209" s="349"/>
      <c r="N1209" s="349"/>
      <c r="O1209" s="349"/>
      <c r="P1209" s="349"/>
      <c r="Q1209" s="349"/>
      <c r="R1209" s="349"/>
      <c r="S1209" s="350"/>
      <c r="U1209" s="156" t="s">
        <v>53</v>
      </c>
      <c r="V1209" s="156"/>
      <c r="W1209" s="156"/>
      <c r="X1209" s="156"/>
    </row>
    <row r="1210" spans="1:24">
      <c r="A1210" s="1">
        <f t="shared" ref="A1210:B1210" si="1196">A1209</f>
        <v>25</v>
      </c>
      <c r="B1210" s="1">
        <f t="shared" si="1196"/>
        <v>0</v>
      </c>
      <c r="C1210" s="348"/>
      <c r="D1210" s="351" t="s">
        <v>7</v>
      </c>
      <c r="E1210" s="351"/>
      <c r="F1210" s="352"/>
      <c r="G1210" s="352"/>
      <c r="H1210" s="352"/>
      <c r="I1210" s="352"/>
      <c r="J1210" s="352"/>
      <c r="K1210" s="352"/>
      <c r="L1210" s="352"/>
      <c r="M1210" s="352"/>
      <c r="N1210" s="352"/>
      <c r="O1210" s="352"/>
      <c r="P1210" s="352"/>
      <c r="Q1210" s="352"/>
      <c r="R1210" s="352"/>
      <c r="S1210" s="353"/>
      <c r="U1210" s="78" t="str">
        <f>U1203</f>
        <v>有望競技種別強化事業</v>
      </c>
      <c r="V1210" s="78" t="str">
        <f>U1204</f>
        <v>ふるさと選手確保・活用事業</v>
      </c>
      <c r="W1210" s="78" t="str">
        <f>U1205</f>
        <v>中高成連携合同強化練習会事業</v>
      </c>
      <c r="X1210" s="78" t="str">
        <f>U1206</f>
        <v>チームやまぐちチャレンジ強化事業</v>
      </c>
    </row>
    <row r="1211" spans="1:24">
      <c r="A1211" s="1">
        <f t="shared" ref="A1211:B1211" si="1197">A1210</f>
        <v>25</v>
      </c>
      <c r="B1211" s="1">
        <f t="shared" si="1197"/>
        <v>0</v>
      </c>
      <c r="C1211" s="348" t="s">
        <v>56</v>
      </c>
      <c r="D1211" s="346" t="s">
        <v>55</v>
      </c>
      <c r="E1211" s="346"/>
      <c r="F1211" s="349"/>
      <c r="G1211" s="349"/>
      <c r="H1211" s="349"/>
      <c r="I1211" s="349"/>
      <c r="J1211" s="349"/>
      <c r="K1211" s="349"/>
      <c r="L1211" s="349"/>
      <c r="M1211" s="349"/>
      <c r="N1211" s="349"/>
      <c r="O1211" s="349"/>
      <c r="P1211" s="349"/>
      <c r="Q1211" s="349"/>
      <c r="R1211" s="349"/>
      <c r="S1211" s="350"/>
      <c r="U1211" s="6" t="str">
        <f t="shared" ref="U1211:X1214" si="1198">IF(U1161="","",U1161)</f>
        <v>①強化活動</v>
      </c>
      <c r="V1211" s="6" t="str">
        <f t="shared" si="1198"/>
        <v>①交渉</v>
      </c>
      <c r="W1211" s="6" t="str">
        <f t="shared" si="1198"/>
        <v>①合同練習会</v>
      </c>
      <c r="X1211" s="6" t="str">
        <f t="shared" si="1198"/>
        <v>①トップ招へい</v>
      </c>
    </row>
    <row r="1212" spans="1:24">
      <c r="A1212" s="1">
        <f t="shared" ref="A1212:B1212" si="1199">A1211</f>
        <v>25</v>
      </c>
      <c r="B1212" s="1">
        <f t="shared" si="1199"/>
        <v>0</v>
      </c>
      <c r="C1212" s="348"/>
      <c r="D1212" s="351" t="s">
        <v>7</v>
      </c>
      <c r="E1212" s="351"/>
      <c r="F1212" s="352"/>
      <c r="G1212" s="352"/>
      <c r="H1212" s="352"/>
      <c r="I1212" s="352"/>
      <c r="J1212" s="352"/>
      <c r="K1212" s="352"/>
      <c r="L1212" s="352"/>
      <c r="M1212" s="352"/>
      <c r="N1212" s="352"/>
      <c r="O1212" s="352"/>
      <c r="P1212" s="352"/>
      <c r="Q1212" s="352"/>
      <c r="R1212" s="352"/>
      <c r="S1212" s="353"/>
      <c r="U1212" s="8" t="str">
        <f t="shared" si="1198"/>
        <v/>
      </c>
      <c r="V1212" s="8" t="str">
        <f t="shared" si="1198"/>
        <v>②強化活動参加</v>
      </c>
      <c r="W1212" s="8" t="str">
        <f t="shared" si="1198"/>
        <v>②情報交換会等</v>
      </c>
      <c r="X1212" s="8" t="str">
        <f t="shared" si="1198"/>
        <v/>
      </c>
    </row>
    <row r="1213" spans="1:24">
      <c r="A1213" s="1">
        <f t="shared" ref="A1213:B1213" si="1200">A1212</f>
        <v>25</v>
      </c>
      <c r="B1213" s="1">
        <f t="shared" si="1200"/>
        <v>0</v>
      </c>
      <c r="C1213" s="354" t="s">
        <v>57</v>
      </c>
      <c r="D1213" s="291" t="s">
        <v>58</v>
      </c>
      <c r="E1213" s="291"/>
      <c r="F1213" s="291" t="s">
        <v>61</v>
      </c>
      <c r="G1213" s="355"/>
      <c r="H1213" s="339" t="s">
        <v>62</v>
      </c>
      <c r="I1213" s="296"/>
      <c r="J1213" s="356" t="s">
        <v>63</v>
      </c>
      <c r="K1213" s="355"/>
      <c r="L1213" s="339" t="s">
        <v>64</v>
      </c>
      <c r="M1213" s="296"/>
      <c r="N1213" s="356" t="s">
        <v>65</v>
      </c>
      <c r="O1213" s="355"/>
      <c r="P1213" s="339" t="s">
        <v>66</v>
      </c>
      <c r="Q1213" s="291"/>
      <c r="R1213" s="356" t="s">
        <v>36</v>
      </c>
      <c r="S1213" s="295"/>
      <c r="U1213" s="8" t="str">
        <f t="shared" si="1198"/>
        <v/>
      </c>
      <c r="V1213" s="8" t="str">
        <f t="shared" si="1198"/>
        <v/>
      </c>
      <c r="W1213" s="8" t="str">
        <f t="shared" si="1198"/>
        <v/>
      </c>
      <c r="X1213" s="8" t="str">
        <f t="shared" si="1198"/>
        <v/>
      </c>
    </row>
    <row r="1214" spans="1:24">
      <c r="A1214" s="1">
        <f t="shared" ref="A1214:B1214" si="1201">A1213</f>
        <v>25</v>
      </c>
      <c r="B1214" s="1">
        <f t="shared" si="1201"/>
        <v>0</v>
      </c>
      <c r="C1214" s="348"/>
      <c r="D1214" s="346" t="s">
        <v>59</v>
      </c>
      <c r="E1214" s="346"/>
      <c r="F1214" s="22">
        <f>VLOOKUP("成男ﾊﾟﾜｰｱｯﾌﾟ",指導者!$J$133:$AN$156,$F1205+1,)</f>
        <v>0</v>
      </c>
      <c r="G1214" s="23" t="s">
        <v>67</v>
      </c>
      <c r="H1214" s="24">
        <f>VLOOKUP("成女ﾊﾟﾜｰｱｯﾌﾟ",指導者!$J$133:$AN$156,$F1205+1,)</f>
        <v>0</v>
      </c>
      <c r="I1214" s="25" t="s">
        <v>67</v>
      </c>
      <c r="J1214" s="24">
        <f>VLOOKUP("少男ﾊﾟﾜｰｱｯﾌﾟ",指導者!$J$133:$AN$156,$F1205+1,)</f>
        <v>0</v>
      </c>
      <c r="K1214" s="23" t="s">
        <v>67</v>
      </c>
      <c r="L1214" s="24">
        <f>VLOOKUP("少女ﾊﾟﾜｰｱｯﾌﾟ",指導者!$J$133:$AN$156,$F1205+1,)</f>
        <v>0</v>
      </c>
      <c r="M1214" s="25" t="s">
        <v>67</v>
      </c>
      <c r="N1214" s="24">
        <f>VLOOKUP("Jr男ﾊﾟﾜｰｱｯﾌﾟ",指導者!$J$133:$AN$156,$F1205+1,)</f>
        <v>0</v>
      </c>
      <c r="O1214" s="23" t="s">
        <v>67</v>
      </c>
      <c r="P1214" s="24">
        <f>VLOOKUP("Jr女ﾊﾟﾜｰｱｯﾌﾟ",指導者!$J$133:$AN$156,$F1205+1,)</f>
        <v>0</v>
      </c>
      <c r="Q1214" s="26" t="s">
        <v>67</v>
      </c>
      <c r="R1214" s="23">
        <f>SUM(F1214:Q1214)</f>
        <v>0</v>
      </c>
      <c r="S1214" s="33" t="s">
        <v>67</v>
      </c>
      <c r="U1214" s="10" t="str">
        <f t="shared" si="1198"/>
        <v/>
      </c>
      <c r="V1214" s="10" t="str">
        <f t="shared" si="1198"/>
        <v/>
      </c>
      <c r="W1214" s="10" t="str">
        <f t="shared" si="1198"/>
        <v/>
      </c>
      <c r="X1214" s="10" t="str">
        <f t="shared" si="1198"/>
        <v/>
      </c>
    </row>
    <row r="1215" spans="1:24">
      <c r="A1215" s="1">
        <f t="shared" ref="A1215:B1215" si="1202">A1214</f>
        <v>25</v>
      </c>
      <c r="B1215" s="1">
        <f t="shared" si="1202"/>
        <v>0</v>
      </c>
      <c r="C1215" s="348"/>
      <c r="D1215" s="351" t="s">
        <v>60</v>
      </c>
      <c r="E1215" s="351"/>
      <c r="F1215" s="27">
        <f>VLOOKUP("成男ﾊﾟﾜｰｱｯﾌﾟ",選手!$J$333:$AN$350,$F1205+1,)</f>
        <v>0</v>
      </c>
      <c r="G1215" s="28" t="s">
        <v>67</v>
      </c>
      <c r="H1215" s="29">
        <f>VLOOKUP("成女ﾊﾟﾜｰｱｯﾌﾟ",選手!$J$333:$AN$350,$F1205+1,)</f>
        <v>0</v>
      </c>
      <c r="I1215" s="30" t="s">
        <v>67</v>
      </c>
      <c r="J1215" s="29">
        <f>VLOOKUP("少男ﾊﾟﾜｰｱｯﾌﾟ",選手!$J$333:$AN$350,$F1205+1,)</f>
        <v>0</v>
      </c>
      <c r="K1215" s="28" t="s">
        <v>67</v>
      </c>
      <c r="L1215" s="29">
        <f>VLOOKUP("少女ﾊﾟﾜｰｱｯﾌﾟ",選手!$J$333:$AN$350,$F1205+1,)</f>
        <v>0</v>
      </c>
      <c r="M1215" s="30" t="s">
        <v>67</v>
      </c>
      <c r="N1215" s="29">
        <f>VLOOKUP("Jr男ﾊﾟﾜｰｱｯﾌﾟ",選手!$J$333:$AN$350,$F1205+1,)</f>
        <v>0</v>
      </c>
      <c r="O1215" s="28" t="s">
        <v>67</v>
      </c>
      <c r="P1215" s="29">
        <f>VLOOKUP("Jr女ﾊﾟﾜｰｱｯﾌﾟ",選手!$J$333:$AN$350,$F1205+1,)</f>
        <v>0</v>
      </c>
      <c r="Q1215" s="31" t="s">
        <v>67</v>
      </c>
      <c r="R1215" s="28">
        <f>SUM(F1215:Q1215)</f>
        <v>0</v>
      </c>
      <c r="S1215" s="34" t="s">
        <v>67</v>
      </c>
    </row>
    <row r="1216" spans="1:24">
      <c r="A1216" s="1">
        <f t="shared" ref="A1216:B1216" si="1203">A1215</f>
        <v>25</v>
      </c>
      <c r="B1216" s="1">
        <f t="shared" si="1203"/>
        <v>0</v>
      </c>
      <c r="C1216" s="366" t="s">
        <v>69</v>
      </c>
      <c r="D1216" s="367"/>
      <c r="E1216" s="368"/>
      <c r="F1216" s="357"/>
      <c r="G1216" s="358"/>
      <c r="H1216" s="358"/>
      <c r="I1216" s="358"/>
      <c r="J1216" s="358"/>
      <c r="K1216" s="358"/>
      <c r="L1216" s="358"/>
      <c r="M1216" s="358"/>
      <c r="N1216" s="358"/>
      <c r="O1216" s="358"/>
      <c r="P1216" s="358"/>
      <c r="Q1216" s="358"/>
      <c r="R1216" s="358"/>
      <c r="S1216" s="359"/>
    </row>
    <row r="1217" spans="1:19">
      <c r="A1217" s="1">
        <f t="shared" ref="A1217:B1217" si="1204">A1216</f>
        <v>25</v>
      </c>
      <c r="B1217" s="1">
        <f t="shared" si="1204"/>
        <v>0</v>
      </c>
      <c r="C1217" s="369"/>
      <c r="D1217" s="370"/>
      <c r="E1217" s="371"/>
      <c r="F1217" s="360"/>
      <c r="G1217" s="361"/>
      <c r="H1217" s="361"/>
      <c r="I1217" s="361"/>
      <c r="J1217" s="361"/>
      <c r="K1217" s="361"/>
      <c r="L1217" s="361"/>
      <c r="M1217" s="361"/>
      <c r="N1217" s="361"/>
      <c r="O1217" s="361"/>
      <c r="P1217" s="361"/>
      <c r="Q1217" s="361"/>
      <c r="R1217" s="361"/>
      <c r="S1217" s="362"/>
    </row>
    <row r="1218" spans="1:19">
      <c r="A1218" s="1">
        <f t="shared" ref="A1218:B1218" si="1205">A1217</f>
        <v>25</v>
      </c>
      <c r="B1218" s="1">
        <f t="shared" si="1205"/>
        <v>0</v>
      </c>
      <c r="C1218" s="369"/>
      <c r="D1218" s="370"/>
      <c r="E1218" s="371"/>
      <c r="F1218" s="360"/>
      <c r="G1218" s="361"/>
      <c r="H1218" s="361"/>
      <c r="I1218" s="361"/>
      <c r="J1218" s="361"/>
      <c r="K1218" s="361"/>
      <c r="L1218" s="361"/>
      <c r="M1218" s="361"/>
      <c r="N1218" s="361"/>
      <c r="O1218" s="361"/>
      <c r="P1218" s="361"/>
      <c r="Q1218" s="361"/>
      <c r="R1218" s="361"/>
      <c r="S1218" s="362"/>
    </row>
    <row r="1219" spans="1:19">
      <c r="A1219" s="1">
        <f t="shared" ref="A1219:B1219" si="1206">A1218</f>
        <v>25</v>
      </c>
      <c r="B1219" s="1">
        <f t="shared" si="1206"/>
        <v>0</v>
      </c>
      <c r="C1219" s="369"/>
      <c r="D1219" s="370"/>
      <c r="E1219" s="371"/>
      <c r="F1219" s="360"/>
      <c r="G1219" s="361"/>
      <c r="H1219" s="361"/>
      <c r="I1219" s="361"/>
      <c r="J1219" s="361"/>
      <c r="K1219" s="361"/>
      <c r="L1219" s="361"/>
      <c r="M1219" s="361"/>
      <c r="N1219" s="361"/>
      <c r="O1219" s="361"/>
      <c r="P1219" s="361"/>
      <c r="Q1219" s="361"/>
      <c r="R1219" s="361"/>
      <c r="S1219" s="362"/>
    </row>
    <row r="1220" spans="1:19">
      <c r="A1220" s="1">
        <f t="shared" ref="A1220:B1220" si="1207">A1219</f>
        <v>25</v>
      </c>
      <c r="B1220" s="1">
        <f t="shared" si="1207"/>
        <v>0</v>
      </c>
      <c r="C1220" s="369"/>
      <c r="D1220" s="370"/>
      <c r="E1220" s="371"/>
      <c r="F1220" s="360"/>
      <c r="G1220" s="361"/>
      <c r="H1220" s="361"/>
      <c r="I1220" s="361"/>
      <c r="J1220" s="361"/>
      <c r="K1220" s="361"/>
      <c r="L1220" s="361"/>
      <c r="M1220" s="361"/>
      <c r="N1220" s="361"/>
      <c r="O1220" s="361"/>
      <c r="P1220" s="361"/>
      <c r="Q1220" s="361"/>
      <c r="R1220" s="361"/>
      <c r="S1220" s="362"/>
    </row>
    <row r="1221" spans="1:19">
      <c r="A1221" s="1">
        <f t="shared" ref="A1221:B1221" si="1208">A1220</f>
        <v>25</v>
      </c>
      <c r="B1221" s="1">
        <f t="shared" si="1208"/>
        <v>0</v>
      </c>
      <c r="C1221" s="369"/>
      <c r="D1221" s="370"/>
      <c r="E1221" s="371"/>
      <c r="F1221" s="360"/>
      <c r="G1221" s="361"/>
      <c r="H1221" s="361"/>
      <c r="I1221" s="361"/>
      <c r="J1221" s="361"/>
      <c r="K1221" s="361"/>
      <c r="L1221" s="361"/>
      <c r="M1221" s="361"/>
      <c r="N1221" s="361"/>
      <c r="O1221" s="361"/>
      <c r="P1221" s="361"/>
      <c r="Q1221" s="361"/>
      <c r="R1221" s="361"/>
      <c r="S1221" s="362"/>
    </row>
    <row r="1222" spans="1:19" ht="15" thickBot="1">
      <c r="A1222" s="1">
        <f t="shared" ref="A1222:B1222" si="1209">A1221</f>
        <v>25</v>
      </c>
      <c r="B1222" s="1">
        <f t="shared" si="1209"/>
        <v>0</v>
      </c>
      <c r="C1222" s="372"/>
      <c r="D1222" s="373"/>
      <c r="E1222" s="374"/>
      <c r="F1222" s="363"/>
      <c r="G1222" s="364"/>
      <c r="H1222" s="364"/>
      <c r="I1222" s="364"/>
      <c r="J1222" s="364"/>
      <c r="K1222" s="364"/>
      <c r="L1222" s="364"/>
      <c r="M1222" s="364"/>
      <c r="N1222" s="364"/>
      <c r="O1222" s="364"/>
      <c r="P1222" s="364"/>
      <c r="Q1222" s="364"/>
      <c r="R1222" s="364"/>
      <c r="S1222" s="365"/>
    </row>
    <row r="1223" spans="1:19">
      <c r="A1223" s="1">
        <f t="shared" ref="A1223:B1223" si="1210">A1222</f>
        <v>25</v>
      </c>
      <c r="B1223" s="1">
        <f t="shared" si="1210"/>
        <v>0</v>
      </c>
    </row>
    <row r="1224" spans="1:19" ht="15" thickBot="1">
      <c r="A1224" s="1">
        <f t="shared" ref="A1224:B1224" si="1211">A1223</f>
        <v>25</v>
      </c>
      <c r="B1224" s="1">
        <f t="shared" si="1211"/>
        <v>0</v>
      </c>
      <c r="C1224" s="337" t="s">
        <v>70</v>
      </c>
      <c r="D1224" s="337"/>
      <c r="Q1224" s="338" t="s">
        <v>71</v>
      </c>
      <c r="R1224" s="338"/>
      <c r="S1224" s="338"/>
    </row>
    <row r="1225" spans="1:19">
      <c r="A1225" s="1">
        <f t="shared" ref="A1225:B1225" si="1212">A1224</f>
        <v>25</v>
      </c>
      <c r="B1225" s="1">
        <f t="shared" si="1212"/>
        <v>0</v>
      </c>
      <c r="C1225" s="287" t="s">
        <v>72</v>
      </c>
      <c r="D1225" s="290" t="s">
        <v>73</v>
      </c>
      <c r="E1225" s="290"/>
      <c r="F1225" s="290"/>
      <c r="G1225" s="290"/>
      <c r="H1225" s="290" t="s">
        <v>79</v>
      </c>
      <c r="I1225" s="290"/>
      <c r="J1225" s="290" t="s">
        <v>13</v>
      </c>
      <c r="K1225" s="290"/>
      <c r="L1225" s="290"/>
      <c r="M1225" s="290"/>
      <c r="N1225" s="290"/>
      <c r="O1225" s="290"/>
      <c r="P1225" s="290"/>
      <c r="Q1225" s="290"/>
      <c r="R1225" s="290"/>
      <c r="S1225" s="294"/>
    </row>
    <row r="1226" spans="1:19">
      <c r="A1226" s="1">
        <f t="shared" ref="A1226:B1226" si="1213">A1225</f>
        <v>25</v>
      </c>
      <c r="B1226" s="1">
        <f t="shared" si="1213"/>
        <v>0</v>
      </c>
      <c r="C1226" s="288"/>
      <c r="D1226" s="346" t="s">
        <v>74</v>
      </c>
      <c r="E1226" s="346"/>
      <c r="F1226" s="346"/>
      <c r="G1226" s="346"/>
      <c r="H1226" s="347">
        <f>J1251</f>
        <v>0</v>
      </c>
      <c r="I1226" s="347"/>
      <c r="J1226" s="152"/>
      <c r="K1226" s="152"/>
      <c r="L1226" s="152"/>
      <c r="M1226" s="152"/>
      <c r="N1226" s="152"/>
      <c r="O1226" s="152"/>
      <c r="P1226" s="152"/>
      <c r="Q1226" s="152"/>
      <c r="R1226" s="152"/>
      <c r="S1226" s="305"/>
    </row>
    <row r="1227" spans="1:19">
      <c r="A1227" s="1">
        <f t="shared" ref="A1227:B1227" si="1214">A1226</f>
        <v>25</v>
      </c>
      <c r="B1227" s="1">
        <f t="shared" si="1214"/>
        <v>0</v>
      </c>
      <c r="C1227" s="288"/>
      <c r="D1227" s="340" t="s">
        <v>75</v>
      </c>
      <c r="E1227" s="340"/>
      <c r="F1227" s="340"/>
      <c r="G1227" s="340"/>
      <c r="H1227" s="330"/>
      <c r="I1227" s="330"/>
      <c r="J1227" s="335"/>
      <c r="K1227" s="335"/>
      <c r="L1227" s="335"/>
      <c r="M1227" s="335"/>
      <c r="N1227" s="335"/>
      <c r="O1227" s="335"/>
      <c r="P1227" s="335"/>
      <c r="Q1227" s="335"/>
      <c r="R1227" s="335"/>
      <c r="S1227" s="336"/>
    </row>
    <row r="1228" spans="1:19">
      <c r="A1228" s="1">
        <f t="shared" ref="A1228:B1228" si="1215">A1227</f>
        <v>25</v>
      </c>
      <c r="B1228" s="1">
        <f t="shared" si="1215"/>
        <v>0</v>
      </c>
      <c r="C1228" s="288"/>
      <c r="D1228" s="340" t="s">
        <v>76</v>
      </c>
      <c r="E1228" s="340"/>
      <c r="F1228" s="340"/>
      <c r="G1228" s="340"/>
      <c r="H1228" s="330"/>
      <c r="I1228" s="330"/>
      <c r="J1228" s="335"/>
      <c r="K1228" s="335"/>
      <c r="L1228" s="335"/>
      <c r="M1228" s="335"/>
      <c r="N1228" s="335"/>
      <c r="O1228" s="335"/>
      <c r="P1228" s="335"/>
      <c r="Q1228" s="335"/>
      <c r="R1228" s="335"/>
      <c r="S1228" s="336"/>
    </row>
    <row r="1229" spans="1:19" ht="15" thickBot="1">
      <c r="A1229" s="1">
        <f t="shared" ref="A1229:B1229" si="1216">A1228</f>
        <v>25</v>
      </c>
      <c r="B1229" s="1">
        <f t="shared" si="1216"/>
        <v>0</v>
      </c>
      <c r="C1229" s="288"/>
      <c r="D1229" s="341" t="s">
        <v>77</v>
      </c>
      <c r="E1229" s="341"/>
      <c r="F1229" s="341"/>
      <c r="G1229" s="341"/>
      <c r="H1229" s="342">
        <f>H1251-SUM(H1226:I1228)</f>
        <v>0</v>
      </c>
      <c r="I1229" s="342"/>
      <c r="J1229" s="343"/>
      <c r="K1229" s="343"/>
      <c r="L1229" s="343"/>
      <c r="M1229" s="343"/>
      <c r="N1229" s="343"/>
      <c r="O1229" s="343"/>
      <c r="P1229" s="343"/>
      <c r="Q1229" s="343"/>
      <c r="R1229" s="343"/>
      <c r="S1229" s="344"/>
    </row>
    <row r="1230" spans="1:19" ht="15.6" thickTop="1" thickBot="1">
      <c r="A1230" s="1">
        <f t="shared" ref="A1230:B1230" si="1217">A1229</f>
        <v>25</v>
      </c>
      <c r="B1230" s="1">
        <f t="shared" si="1217"/>
        <v>0</v>
      </c>
      <c r="C1230" s="289"/>
      <c r="D1230" s="345" t="s">
        <v>78</v>
      </c>
      <c r="E1230" s="345"/>
      <c r="F1230" s="345"/>
      <c r="G1230" s="345"/>
      <c r="H1230" s="281">
        <f>SUM(H1226:I1229)</f>
        <v>0</v>
      </c>
      <c r="I1230" s="281"/>
      <c r="J1230" s="285"/>
      <c r="K1230" s="285"/>
      <c r="L1230" s="285"/>
      <c r="M1230" s="285"/>
      <c r="N1230" s="285"/>
      <c r="O1230" s="285"/>
      <c r="P1230" s="285"/>
      <c r="Q1230" s="285"/>
      <c r="R1230" s="285"/>
      <c r="S1230" s="286"/>
    </row>
    <row r="1231" spans="1:19">
      <c r="A1231" s="1">
        <f t="shared" ref="A1231:B1231" si="1218">A1230</f>
        <v>25</v>
      </c>
      <c r="B1231" s="1">
        <f t="shared" si="1218"/>
        <v>0</v>
      </c>
      <c r="C1231" s="287" t="s">
        <v>218</v>
      </c>
      <c r="D1231" s="290" t="s">
        <v>73</v>
      </c>
      <c r="E1231" s="290"/>
      <c r="F1231" s="290" t="s">
        <v>83</v>
      </c>
      <c r="G1231" s="290"/>
      <c r="H1231" s="290" t="s">
        <v>79</v>
      </c>
      <c r="I1231" s="292"/>
      <c r="J1231" s="293"/>
      <c r="K1231" s="290"/>
      <c r="L1231" s="290"/>
      <c r="M1231" s="290"/>
      <c r="N1231" s="290" t="s">
        <v>82</v>
      </c>
      <c r="O1231" s="290"/>
      <c r="P1231" s="290"/>
      <c r="Q1231" s="290"/>
      <c r="R1231" s="290"/>
      <c r="S1231" s="294"/>
    </row>
    <row r="1232" spans="1:19">
      <c r="A1232" s="1">
        <f t="shared" ref="A1232:B1232" si="1219">A1231</f>
        <v>25</v>
      </c>
      <c r="B1232" s="1">
        <f t="shared" si="1219"/>
        <v>0</v>
      </c>
      <c r="C1232" s="288"/>
      <c r="D1232" s="291"/>
      <c r="E1232" s="291"/>
      <c r="F1232" s="291"/>
      <c r="G1232" s="291"/>
      <c r="H1232" s="291"/>
      <c r="I1232" s="291"/>
      <c r="J1232" s="296" t="s">
        <v>80</v>
      </c>
      <c r="K1232" s="297"/>
      <c r="L1232" s="297" t="s">
        <v>81</v>
      </c>
      <c r="M1232" s="339"/>
      <c r="N1232" s="291"/>
      <c r="O1232" s="291"/>
      <c r="P1232" s="291"/>
      <c r="Q1232" s="291"/>
      <c r="R1232" s="291"/>
      <c r="S1232" s="295"/>
    </row>
    <row r="1233" spans="1:21">
      <c r="A1233" s="1">
        <f t="shared" ref="A1233:B1233" si="1220">A1232</f>
        <v>25</v>
      </c>
      <c r="B1233" s="1">
        <f t="shared" si="1220"/>
        <v>0</v>
      </c>
      <c r="C1233" s="288"/>
      <c r="D1233" s="298" t="s">
        <v>88</v>
      </c>
      <c r="E1233" s="298"/>
      <c r="F1233" s="298" t="s">
        <v>88</v>
      </c>
      <c r="G1233" s="298"/>
      <c r="H1233" s="323"/>
      <c r="I1233" s="323"/>
      <c r="J1233" s="324"/>
      <c r="K1233" s="325"/>
      <c r="L1233" s="326">
        <f>H1233-J1233</f>
        <v>0</v>
      </c>
      <c r="M1233" s="327"/>
      <c r="N1233" s="167"/>
      <c r="O1233" s="167"/>
      <c r="P1233" s="167"/>
      <c r="Q1233" s="167"/>
      <c r="R1233" s="167"/>
      <c r="S1233" s="328"/>
      <c r="T1233" s="54" t="e">
        <f>HLOOKUP(F1206,リスト!$N$7:$AC$25,2,)</f>
        <v>#N/A</v>
      </c>
      <c r="U1233" s="52" t="e">
        <f t="shared" ref="U1233:U1250" si="1221">IF(T1233="対象外",IF(J1233&gt;0,"補助対象外経費です!!",""),"")</f>
        <v>#N/A</v>
      </c>
    </row>
    <row r="1234" spans="1:21">
      <c r="A1234" s="1">
        <f t="shared" ref="A1234:B1234" si="1222">A1233</f>
        <v>25</v>
      </c>
      <c r="B1234" s="1">
        <f t="shared" si="1222"/>
        <v>0</v>
      </c>
      <c r="C1234" s="288"/>
      <c r="D1234" s="298" t="s">
        <v>99</v>
      </c>
      <c r="E1234" s="298"/>
      <c r="F1234" s="299" t="s">
        <v>84</v>
      </c>
      <c r="G1234" s="299"/>
      <c r="H1234" s="300"/>
      <c r="I1234" s="300"/>
      <c r="J1234" s="301"/>
      <c r="K1234" s="302"/>
      <c r="L1234" s="303">
        <f t="shared" ref="L1234:L1250" si="1223">H1234-J1234</f>
        <v>0</v>
      </c>
      <c r="M1234" s="304"/>
      <c r="N1234" s="152"/>
      <c r="O1234" s="152"/>
      <c r="P1234" s="152"/>
      <c r="Q1234" s="152"/>
      <c r="R1234" s="152"/>
      <c r="S1234" s="305"/>
      <c r="T1234" s="54" t="e">
        <f>HLOOKUP(F1206,リスト!$N$7:$AC$25,3,)</f>
        <v>#N/A</v>
      </c>
      <c r="U1234" s="52" t="e">
        <f t="shared" si="1221"/>
        <v>#N/A</v>
      </c>
    </row>
    <row r="1235" spans="1:21">
      <c r="A1235" s="1">
        <f t="shared" ref="A1235:B1235" si="1224">A1234</f>
        <v>25</v>
      </c>
      <c r="B1235" s="1">
        <f t="shared" si="1224"/>
        <v>0</v>
      </c>
      <c r="C1235" s="288"/>
      <c r="D1235" s="298"/>
      <c r="E1235" s="298"/>
      <c r="F1235" s="329" t="s">
        <v>85</v>
      </c>
      <c r="G1235" s="329"/>
      <c r="H1235" s="330"/>
      <c r="I1235" s="330"/>
      <c r="J1235" s="331"/>
      <c r="K1235" s="332"/>
      <c r="L1235" s="333">
        <f t="shared" si="1223"/>
        <v>0</v>
      </c>
      <c r="M1235" s="334"/>
      <c r="N1235" s="335"/>
      <c r="O1235" s="335"/>
      <c r="P1235" s="335"/>
      <c r="Q1235" s="335"/>
      <c r="R1235" s="335"/>
      <c r="S1235" s="336"/>
      <c r="T1235" s="54" t="e">
        <f>HLOOKUP(F1206,リスト!$N$7:$AC$25,4,)</f>
        <v>#N/A</v>
      </c>
      <c r="U1235" s="52" t="e">
        <f t="shared" si="1221"/>
        <v>#N/A</v>
      </c>
    </row>
    <row r="1236" spans="1:21">
      <c r="A1236" s="1">
        <f t="shared" ref="A1236:B1236" si="1225">A1235</f>
        <v>25</v>
      </c>
      <c r="B1236" s="1">
        <f t="shared" si="1225"/>
        <v>0</v>
      </c>
      <c r="C1236" s="288"/>
      <c r="D1236" s="298"/>
      <c r="E1236" s="298"/>
      <c r="F1236" s="306" t="s">
        <v>86</v>
      </c>
      <c r="G1236" s="306"/>
      <c r="H1236" s="307"/>
      <c r="I1236" s="307"/>
      <c r="J1236" s="308"/>
      <c r="K1236" s="309"/>
      <c r="L1236" s="310">
        <f t="shared" si="1223"/>
        <v>0</v>
      </c>
      <c r="M1236" s="311"/>
      <c r="N1236" s="153"/>
      <c r="O1236" s="153"/>
      <c r="P1236" s="153"/>
      <c r="Q1236" s="153"/>
      <c r="R1236" s="153"/>
      <c r="S1236" s="312"/>
      <c r="T1236" s="54" t="e">
        <f>HLOOKUP(F1206,リスト!$N$7:$AC$25,5,)</f>
        <v>#N/A</v>
      </c>
      <c r="U1236" s="52" t="e">
        <f t="shared" si="1221"/>
        <v>#N/A</v>
      </c>
    </row>
    <row r="1237" spans="1:21">
      <c r="A1237" s="1">
        <f t="shared" ref="A1237:B1237" si="1226">A1236</f>
        <v>25</v>
      </c>
      <c r="B1237" s="1">
        <f t="shared" si="1226"/>
        <v>0</v>
      </c>
      <c r="C1237" s="288"/>
      <c r="D1237" s="298" t="s">
        <v>100</v>
      </c>
      <c r="E1237" s="298"/>
      <c r="F1237" s="299" t="s">
        <v>87</v>
      </c>
      <c r="G1237" s="299"/>
      <c r="H1237" s="300"/>
      <c r="I1237" s="300"/>
      <c r="J1237" s="301"/>
      <c r="K1237" s="302"/>
      <c r="L1237" s="303">
        <f t="shared" si="1223"/>
        <v>0</v>
      </c>
      <c r="M1237" s="304"/>
      <c r="N1237" s="152"/>
      <c r="O1237" s="152"/>
      <c r="P1237" s="152"/>
      <c r="Q1237" s="152"/>
      <c r="R1237" s="152"/>
      <c r="S1237" s="305"/>
      <c r="T1237" s="54" t="e">
        <f>HLOOKUP(F1206,リスト!$N$7:$AC$25,6,)</f>
        <v>#N/A</v>
      </c>
      <c r="U1237" s="52" t="e">
        <f t="shared" si="1221"/>
        <v>#N/A</v>
      </c>
    </row>
    <row r="1238" spans="1:21">
      <c r="A1238" s="1">
        <f t="shared" ref="A1238:B1238" si="1227">A1237</f>
        <v>25</v>
      </c>
      <c r="B1238" s="1">
        <f t="shared" si="1227"/>
        <v>0</v>
      </c>
      <c r="C1238" s="288"/>
      <c r="D1238" s="298"/>
      <c r="E1238" s="298"/>
      <c r="F1238" s="329" t="s">
        <v>89</v>
      </c>
      <c r="G1238" s="329"/>
      <c r="H1238" s="330"/>
      <c r="I1238" s="330"/>
      <c r="J1238" s="331"/>
      <c r="K1238" s="332"/>
      <c r="L1238" s="333">
        <f t="shared" si="1223"/>
        <v>0</v>
      </c>
      <c r="M1238" s="334"/>
      <c r="N1238" s="335"/>
      <c r="O1238" s="335"/>
      <c r="P1238" s="335"/>
      <c r="Q1238" s="335"/>
      <c r="R1238" s="335"/>
      <c r="S1238" s="336"/>
      <c r="T1238" s="54" t="e">
        <f>HLOOKUP(F1206,リスト!$N$7:$AC$25,7,)</f>
        <v>#N/A</v>
      </c>
      <c r="U1238" s="52" t="e">
        <f t="shared" si="1221"/>
        <v>#N/A</v>
      </c>
    </row>
    <row r="1239" spans="1:21">
      <c r="A1239" s="1">
        <f t="shared" ref="A1239:B1239" si="1228">A1238</f>
        <v>25</v>
      </c>
      <c r="B1239" s="1">
        <f t="shared" si="1228"/>
        <v>0</v>
      </c>
      <c r="C1239" s="288"/>
      <c r="D1239" s="298"/>
      <c r="E1239" s="298"/>
      <c r="F1239" s="329" t="s">
        <v>214</v>
      </c>
      <c r="G1239" s="329"/>
      <c r="H1239" s="330"/>
      <c r="I1239" s="330"/>
      <c r="J1239" s="331"/>
      <c r="K1239" s="332"/>
      <c r="L1239" s="333">
        <f t="shared" si="1223"/>
        <v>0</v>
      </c>
      <c r="M1239" s="334"/>
      <c r="N1239" s="335"/>
      <c r="O1239" s="335"/>
      <c r="P1239" s="335"/>
      <c r="Q1239" s="335"/>
      <c r="R1239" s="335"/>
      <c r="S1239" s="336"/>
      <c r="T1239" s="54" t="e">
        <f>HLOOKUP(F1206,リスト!$N$7:$AC$25,8,)</f>
        <v>#N/A</v>
      </c>
      <c r="U1239" s="52" t="e">
        <f t="shared" si="1221"/>
        <v>#N/A</v>
      </c>
    </row>
    <row r="1240" spans="1:21">
      <c r="A1240" s="1">
        <f t="shared" ref="A1240:B1240" si="1229">A1239</f>
        <v>25</v>
      </c>
      <c r="B1240" s="1">
        <f t="shared" si="1229"/>
        <v>0</v>
      </c>
      <c r="C1240" s="288"/>
      <c r="D1240" s="298"/>
      <c r="E1240" s="298"/>
      <c r="F1240" s="306" t="s">
        <v>90</v>
      </c>
      <c r="G1240" s="306"/>
      <c r="H1240" s="307"/>
      <c r="I1240" s="307"/>
      <c r="J1240" s="308"/>
      <c r="K1240" s="309"/>
      <c r="L1240" s="310">
        <f t="shared" si="1223"/>
        <v>0</v>
      </c>
      <c r="M1240" s="311"/>
      <c r="N1240" s="153"/>
      <c r="O1240" s="153"/>
      <c r="P1240" s="153"/>
      <c r="Q1240" s="153"/>
      <c r="R1240" s="153"/>
      <c r="S1240" s="312"/>
      <c r="T1240" s="54" t="e">
        <f>HLOOKUP(F1206,リスト!$N$7:$AC$25,9,)</f>
        <v>#N/A</v>
      </c>
      <c r="U1240" s="52" t="e">
        <f t="shared" si="1221"/>
        <v>#N/A</v>
      </c>
    </row>
    <row r="1241" spans="1:21">
      <c r="A1241" s="1">
        <f t="shared" ref="A1241:B1241" si="1230">A1240</f>
        <v>25</v>
      </c>
      <c r="B1241" s="1">
        <f t="shared" si="1230"/>
        <v>0</v>
      </c>
      <c r="C1241" s="288"/>
      <c r="D1241" s="298" t="s">
        <v>101</v>
      </c>
      <c r="E1241" s="298"/>
      <c r="F1241" s="299" t="s">
        <v>91</v>
      </c>
      <c r="G1241" s="299"/>
      <c r="H1241" s="300"/>
      <c r="I1241" s="300"/>
      <c r="J1241" s="301"/>
      <c r="K1241" s="302"/>
      <c r="L1241" s="303">
        <f t="shared" si="1223"/>
        <v>0</v>
      </c>
      <c r="M1241" s="304"/>
      <c r="N1241" s="152"/>
      <c r="O1241" s="152"/>
      <c r="P1241" s="152"/>
      <c r="Q1241" s="152"/>
      <c r="R1241" s="152"/>
      <c r="S1241" s="305"/>
      <c r="T1241" s="54" t="e">
        <f>HLOOKUP(F1206,リスト!$N$7:$AC$25,10,)</f>
        <v>#N/A</v>
      </c>
      <c r="U1241" s="52" t="e">
        <f t="shared" si="1221"/>
        <v>#N/A</v>
      </c>
    </row>
    <row r="1242" spans="1:21">
      <c r="A1242" s="1">
        <f t="shared" ref="A1242:B1242" si="1231">A1241</f>
        <v>25</v>
      </c>
      <c r="B1242" s="1">
        <f t="shared" si="1231"/>
        <v>0</v>
      </c>
      <c r="C1242" s="288"/>
      <c r="D1242" s="298"/>
      <c r="E1242" s="298"/>
      <c r="F1242" s="329" t="s">
        <v>92</v>
      </c>
      <c r="G1242" s="329"/>
      <c r="H1242" s="330"/>
      <c r="I1242" s="330"/>
      <c r="J1242" s="331"/>
      <c r="K1242" s="332"/>
      <c r="L1242" s="333">
        <f t="shared" si="1223"/>
        <v>0</v>
      </c>
      <c r="M1242" s="334"/>
      <c r="N1242" s="335"/>
      <c r="O1242" s="335"/>
      <c r="P1242" s="335"/>
      <c r="Q1242" s="335"/>
      <c r="R1242" s="335"/>
      <c r="S1242" s="336"/>
      <c r="T1242" s="54" t="e">
        <f>HLOOKUP(F1206,リスト!$N$7:$AC$25,11,)</f>
        <v>#N/A</v>
      </c>
      <c r="U1242" s="52" t="e">
        <f t="shared" si="1221"/>
        <v>#N/A</v>
      </c>
    </row>
    <row r="1243" spans="1:21">
      <c r="A1243" s="1">
        <f t="shared" ref="A1243:B1243" si="1232">A1242</f>
        <v>25</v>
      </c>
      <c r="B1243" s="1">
        <f t="shared" si="1232"/>
        <v>0</v>
      </c>
      <c r="C1243" s="288"/>
      <c r="D1243" s="298"/>
      <c r="E1243" s="298"/>
      <c r="F1243" s="306" t="s">
        <v>93</v>
      </c>
      <c r="G1243" s="306"/>
      <c r="H1243" s="307"/>
      <c r="I1243" s="307"/>
      <c r="J1243" s="308"/>
      <c r="K1243" s="309"/>
      <c r="L1243" s="310">
        <f t="shared" si="1223"/>
        <v>0</v>
      </c>
      <c r="M1243" s="311"/>
      <c r="N1243" s="153"/>
      <c r="O1243" s="153"/>
      <c r="P1243" s="153"/>
      <c r="Q1243" s="153"/>
      <c r="R1243" s="153"/>
      <c r="S1243" s="312"/>
      <c r="T1243" s="54" t="e">
        <f>HLOOKUP(F1206,リスト!$N$7:$AC$25,12,)</f>
        <v>#N/A</v>
      </c>
      <c r="U1243" s="52" t="e">
        <f t="shared" si="1221"/>
        <v>#N/A</v>
      </c>
    </row>
    <row r="1244" spans="1:21">
      <c r="A1244" s="1">
        <f t="shared" ref="A1244:B1244" si="1233">A1243</f>
        <v>25</v>
      </c>
      <c r="B1244" s="1">
        <f t="shared" si="1233"/>
        <v>0</v>
      </c>
      <c r="C1244" s="288"/>
      <c r="D1244" s="298" t="s">
        <v>102</v>
      </c>
      <c r="E1244" s="298"/>
      <c r="F1244" s="298" t="s">
        <v>102</v>
      </c>
      <c r="G1244" s="298"/>
      <c r="H1244" s="323"/>
      <c r="I1244" s="323"/>
      <c r="J1244" s="324"/>
      <c r="K1244" s="325"/>
      <c r="L1244" s="326">
        <f t="shared" si="1223"/>
        <v>0</v>
      </c>
      <c r="M1244" s="327"/>
      <c r="N1244" s="167"/>
      <c r="O1244" s="167"/>
      <c r="P1244" s="167"/>
      <c r="Q1244" s="167"/>
      <c r="R1244" s="167"/>
      <c r="S1244" s="328"/>
      <c r="T1244" s="54" t="e">
        <f>HLOOKUP(F1206,リスト!$N$7:$AC$25,13,)</f>
        <v>#N/A</v>
      </c>
      <c r="U1244" s="52" t="e">
        <f t="shared" si="1221"/>
        <v>#N/A</v>
      </c>
    </row>
    <row r="1245" spans="1:21">
      <c r="A1245" s="1">
        <f t="shared" ref="A1245:B1245" si="1234">A1244</f>
        <v>25</v>
      </c>
      <c r="B1245" s="1">
        <f t="shared" si="1234"/>
        <v>0</v>
      </c>
      <c r="C1245" s="288"/>
      <c r="D1245" s="321" t="s">
        <v>105</v>
      </c>
      <c r="E1245" s="298"/>
      <c r="F1245" s="299" t="s">
        <v>94</v>
      </c>
      <c r="G1245" s="299"/>
      <c r="H1245" s="300"/>
      <c r="I1245" s="300"/>
      <c r="J1245" s="301"/>
      <c r="K1245" s="302"/>
      <c r="L1245" s="303">
        <f t="shared" si="1223"/>
        <v>0</v>
      </c>
      <c r="M1245" s="304"/>
      <c r="N1245" s="152"/>
      <c r="O1245" s="152"/>
      <c r="P1245" s="152"/>
      <c r="Q1245" s="152"/>
      <c r="R1245" s="152"/>
      <c r="S1245" s="305"/>
      <c r="T1245" s="54" t="e">
        <f>HLOOKUP(F1206,リスト!$N$7:$AC$25,14,)</f>
        <v>#N/A</v>
      </c>
      <c r="U1245" s="52" t="e">
        <f t="shared" si="1221"/>
        <v>#N/A</v>
      </c>
    </row>
    <row r="1246" spans="1:21">
      <c r="A1246" s="1">
        <f t="shared" ref="A1246:B1246" si="1235">A1245</f>
        <v>25</v>
      </c>
      <c r="B1246" s="1">
        <f t="shared" si="1235"/>
        <v>0</v>
      </c>
      <c r="C1246" s="288"/>
      <c r="D1246" s="298"/>
      <c r="E1246" s="298"/>
      <c r="F1246" s="306" t="s">
        <v>95</v>
      </c>
      <c r="G1246" s="306"/>
      <c r="H1246" s="307"/>
      <c r="I1246" s="307"/>
      <c r="J1246" s="308"/>
      <c r="K1246" s="309"/>
      <c r="L1246" s="310">
        <f t="shared" si="1223"/>
        <v>0</v>
      </c>
      <c r="M1246" s="311"/>
      <c r="N1246" s="153"/>
      <c r="O1246" s="153"/>
      <c r="P1246" s="153"/>
      <c r="Q1246" s="153"/>
      <c r="R1246" s="153"/>
      <c r="S1246" s="312"/>
      <c r="T1246" s="54" t="e">
        <f>HLOOKUP(F1206,リスト!$N$7:$AC$25,15,)</f>
        <v>#N/A</v>
      </c>
      <c r="U1246" s="52" t="e">
        <f t="shared" si="1221"/>
        <v>#N/A</v>
      </c>
    </row>
    <row r="1247" spans="1:21">
      <c r="A1247" s="1">
        <f t="shared" ref="A1247:B1247" si="1236">A1246</f>
        <v>25</v>
      </c>
      <c r="B1247" s="1">
        <f t="shared" si="1236"/>
        <v>0</v>
      </c>
      <c r="C1247" s="288"/>
      <c r="D1247" s="322" t="s">
        <v>103</v>
      </c>
      <c r="E1247" s="322"/>
      <c r="F1247" s="298" t="s">
        <v>96</v>
      </c>
      <c r="G1247" s="298"/>
      <c r="H1247" s="323"/>
      <c r="I1247" s="323"/>
      <c r="J1247" s="324"/>
      <c r="K1247" s="325"/>
      <c r="L1247" s="326">
        <f t="shared" si="1223"/>
        <v>0</v>
      </c>
      <c r="M1247" s="327"/>
      <c r="N1247" s="167"/>
      <c r="O1247" s="167"/>
      <c r="P1247" s="167"/>
      <c r="Q1247" s="167"/>
      <c r="R1247" s="167"/>
      <c r="S1247" s="328"/>
      <c r="T1247" s="54" t="e">
        <f>HLOOKUP(F1206,リスト!$N$7:$AC$25,16,)</f>
        <v>#N/A</v>
      </c>
      <c r="U1247" s="52" t="e">
        <f t="shared" si="1221"/>
        <v>#N/A</v>
      </c>
    </row>
    <row r="1248" spans="1:21" ht="14.4" customHeight="1">
      <c r="A1248" s="1">
        <f t="shared" ref="A1248:B1248" si="1237">A1247</f>
        <v>25</v>
      </c>
      <c r="B1248" s="1">
        <f t="shared" si="1237"/>
        <v>0</v>
      </c>
      <c r="C1248" s="288"/>
      <c r="D1248" s="298" t="s">
        <v>104</v>
      </c>
      <c r="E1248" s="298"/>
      <c r="F1248" s="299" t="s">
        <v>97</v>
      </c>
      <c r="G1248" s="299"/>
      <c r="H1248" s="300"/>
      <c r="I1248" s="300"/>
      <c r="J1248" s="301"/>
      <c r="K1248" s="302"/>
      <c r="L1248" s="303">
        <f t="shared" si="1223"/>
        <v>0</v>
      </c>
      <c r="M1248" s="304"/>
      <c r="N1248" s="152"/>
      <c r="O1248" s="152"/>
      <c r="P1248" s="152"/>
      <c r="Q1248" s="152"/>
      <c r="R1248" s="152"/>
      <c r="S1248" s="305"/>
      <c r="T1248" s="54" t="e">
        <f>HLOOKUP(F1206,リスト!$N$7:$AC$25,17,)</f>
        <v>#N/A</v>
      </c>
      <c r="U1248" s="52" t="e">
        <f t="shared" si="1221"/>
        <v>#N/A</v>
      </c>
    </row>
    <row r="1249" spans="1:24">
      <c r="A1249" s="1">
        <f t="shared" ref="A1249:B1249" si="1238">A1248</f>
        <v>25</v>
      </c>
      <c r="B1249" s="1">
        <f t="shared" si="1238"/>
        <v>0</v>
      </c>
      <c r="C1249" s="288"/>
      <c r="D1249" s="298"/>
      <c r="E1249" s="298"/>
      <c r="F1249" s="306" t="s">
        <v>98</v>
      </c>
      <c r="G1249" s="306"/>
      <c r="H1249" s="307"/>
      <c r="I1249" s="307"/>
      <c r="J1249" s="308"/>
      <c r="K1249" s="309"/>
      <c r="L1249" s="310">
        <f t="shared" si="1223"/>
        <v>0</v>
      </c>
      <c r="M1249" s="311"/>
      <c r="N1249" s="153"/>
      <c r="O1249" s="153"/>
      <c r="P1249" s="153"/>
      <c r="Q1249" s="153"/>
      <c r="R1249" s="153"/>
      <c r="S1249" s="312"/>
      <c r="T1249" s="54" t="e">
        <f>HLOOKUP(F1206,リスト!$N$7:$AC$25,18,)</f>
        <v>#N/A</v>
      </c>
      <c r="U1249" s="52" t="e">
        <f t="shared" si="1221"/>
        <v>#N/A</v>
      </c>
    </row>
    <row r="1250" spans="1:24" ht="15" thickBot="1">
      <c r="A1250" s="1">
        <f t="shared" ref="A1250:B1250" si="1239">A1249</f>
        <v>25</v>
      </c>
      <c r="B1250" s="1">
        <f t="shared" si="1239"/>
        <v>0</v>
      </c>
      <c r="C1250" s="288"/>
      <c r="D1250" s="313" t="s">
        <v>77</v>
      </c>
      <c r="E1250" s="313"/>
      <c r="F1250" s="313" t="s">
        <v>77</v>
      </c>
      <c r="G1250" s="313"/>
      <c r="H1250" s="314"/>
      <c r="I1250" s="314"/>
      <c r="J1250" s="315"/>
      <c r="K1250" s="316"/>
      <c r="L1250" s="317">
        <f t="shared" si="1223"/>
        <v>0</v>
      </c>
      <c r="M1250" s="318"/>
      <c r="N1250" s="319"/>
      <c r="O1250" s="319"/>
      <c r="P1250" s="319"/>
      <c r="Q1250" s="319"/>
      <c r="R1250" s="319"/>
      <c r="S1250" s="320"/>
      <c r="T1250" s="54" t="e">
        <f>HLOOKUP(F1206,リスト!$N$7:$AC$25,19,)</f>
        <v>#N/A</v>
      </c>
      <c r="U1250" s="52" t="e">
        <f t="shared" si="1221"/>
        <v>#N/A</v>
      </c>
    </row>
    <row r="1251" spans="1:24" ht="15.6" thickTop="1" thickBot="1">
      <c r="A1251" s="1">
        <f t="shared" ref="A1251:B1251" si="1240">A1250</f>
        <v>25</v>
      </c>
      <c r="B1251" s="1">
        <f t="shared" si="1240"/>
        <v>0</v>
      </c>
      <c r="C1251" s="289"/>
      <c r="D1251" s="278" t="s">
        <v>78</v>
      </c>
      <c r="E1251" s="279"/>
      <c r="F1251" s="279"/>
      <c r="G1251" s="280"/>
      <c r="H1251" s="281">
        <f>SUM(H1233:I1250)</f>
        <v>0</v>
      </c>
      <c r="I1251" s="281"/>
      <c r="J1251" s="282">
        <f t="shared" ref="J1251" si="1241">SUM(J1233:K1250)</f>
        <v>0</v>
      </c>
      <c r="K1251" s="283"/>
      <c r="L1251" s="283">
        <f t="shared" ref="L1251" si="1242">SUM(L1233:M1250)</f>
        <v>0</v>
      </c>
      <c r="M1251" s="284"/>
      <c r="N1251" s="285"/>
      <c r="O1251" s="285"/>
      <c r="P1251" s="285"/>
      <c r="Q1251" s="285"/>
      <c r="R1251" s="285"/>
      <c r="S1251" s="286"/>
      <c r="T1251" s="54"/>
    </row>
    <row r="1252" spans="1:24">
      <c r="A1252" s="1">
        <f>F1255</f>
        <v>26</v>
      </c>
      <c r="B1252" s="1">
        <f>IF(H1276&gt;0,1,0)</f>
        <v>0</v>
      </c>
      <c r="C1252" s="198" t="s">
        <v>47</v>
      </c>
      <c r="D1252" s="198"/>
      <c r="E1252" s="198"/>
      <c r="U1252" s="11" t="s">
        <v>49</v>
      </c>
      <c r="V1252" s="11" t="s">
        <v>199</v>
      </c>
    </row>
    <row r="1253" spans="1:24">
      <c r="A1253" s="1">
        <f>A1252</f>
        <v>26</v>
      </c>
      <c r="B1253" s="1">
        <f>B1252</f>
        <v>0</v>
      </c>
      <c r="C1253" s="192" t="str">
        <f>"チームやまぐちパワーアップ事業　"&amp;基本!$G$24</f>
        <v>チームやまぐちパワーアップ事業　事業計画書</v>
      </c>
      <c r="D1253" s="192"/>
      <c r="E1253" s="192"/>
      <c r="F1253" s="192"/>
      <c r="G1253" s="192"/>
      <c r="H1253" s="192"/>
      <c r="I1253" s="192"/>
      <c r="J1253" s="192"/>
      <c r="K1253" s="192"/>
      <c r="L1253" s="192"/>
      <c r="M1253" s="192"/>
      <c r="N1253" s="192"/>
      <c r="O1253" s="192"/>
      <c r="P1253" s="192"/>
      <c r="Q1253" s="192"/>
      <c r="R1253" s="192"/>
      <c r="S1253" s="192"/>
      <c r="U1253" s="16" t="str">
        <f t="shared" ref="U1253:V1256" si="1243">IF(U1203="","",U1203)</f>
        <v>有望競技種別強化事業</v>
      </c>
      <c r="V1253" s="16" t="str">
        <f t="shared" si="1243"/>
        <v>有望競技</v>
      </c>
    </row>
    <row r="1254" spans="1:24" ht="15" thickBot="1">
      <c r="A1254" s="1">
        <f t="shared" ref="A1254:B1254" si="1244">A1253</f>
        <v>26</v>
      </c>
      <c r="B1254" s="1">
        <f t="shared" si="1244"/>
        <v>0</v>
      </c>
      <c r="C1254" s="337" t="s">
        <v>48</v>
      </c>
      <c r="D1254" s="337"/>
      <c r="U1254" s="32" t="str">
        <f t="shared" si="1243"/>
        <v>ふるさと選手確保・活用事業</v>
      </c>
      <c r="V1254" s="32" t="str">
        <f t="shared" si="1243"/>
        <v>ふるさと</v>
      </c>
    </row>
    <row r="1255" spans="1:24" ht="15" thickBot="1">
      <c r="A1255" s="1">
        <f t="shared" ref="A1255:B1255" si="1245">A1254</f>
        <v>26</v>
      </c>
      <c r="B1255" s="1">
        <f t="shared" si="1245"/>
        <v>0</v>
      </c>
      <c r="C1255" s="375" t="s">
        <v>50</v>
      </c>
      <c r="D1255" s="376"/>
      <c r="E1255" s="376"/>
      <c r="F1255" s="377">
        <f>F1205+1</f>
        <v>26</v>
      </c>
      <c r="G1255" s="378"/>
      <c r="U1255" s="32" t="str">
        <f t="shared" si="1243"/>
        <v>中高成連携合同強化練習会事業</v>
      </c>
      <c r="V1255" s="32" t="str">
        <f t="shared" si="1243"/>
        <v>中高成連携</v>
      </c>
    </row>
    <row r="1256" spans="1:24">
      <c r="A1256" s="1">
        <f t="shared" ref="A1256:B1256" si="1246">A1255</f>
        <v>26</v>
      </c>
      <c r="B1256" s="1">
        <f t="shared" si="1246"/>
        <v>0</v>
      </c>
      <c r="C1256" s="379" t="s">
        <v>49</v>
      </c>
      <c r="D1256" s="290"/>
      <c r="E1256" s="290"/>
      <c r="F1256" s="380"/>
      <c r="G1256" s="380"/>
      <c r="H1256" s="380"/>
      <c r="I1256" s="380"/>
      <c r="J1256" s="380"/>
      <c r="K1256" s="380"/>
      <c r="L1256" s="380"/>
      <c r="M1256" s="290" t="s">
        <v>53</v>
      </c>
      <c r="N1256" s="290"/>
      <c r="O1256" s="290"/>
      <c r="P1256" s="380"/>
      <c r="Q1256" s="380"/>
      <c r="R1256" s="380"/>
      <c r="S1256" s="381"/>
      <c r="T1256" s="81" t="str">
        <f>IF(F1256="","",VLOOKUP(F1256,U1253:V1256,2,))</f>
        <v/>
      </c>
      <c r="U1256" s="18" t="str">
        <f t="shared" si="1243"/>
        <v>チームやまぐちチャレンジ強化事業</v>
      </c>
      <c r="V1256" s="18" t="str">
        <f t="shared" si="1243"/>
        <v>チャレンジ</v>
      </c>
    </row>
    <row r="1257" spans="1:24">
      <c r="A1257" s="1">
        <f t="shared" ref="A1257:B1257" si="1247">A1256</f>
        <v>26</v>
      </c>
      <c r="B1257" s="1">
        <f t="shared" si="1247"/>
        <v>0</v>
      </c>
      <c r="C1257" s="389" t="s">
        <v>179</v>
      </c>
      <c r="D1257" s="390"/>
      <c r="E1257" s="356"/>
      <c r="F1257" s="386"/>
      <c r="G1257" s="387"/>
      <c r="H1257" s="387"/>
      <c r="I1257" s="387"/>
      <c r="J1257" s="387"/>
      <c r="K1257" s="387"/>
      <c r="L1257" s="387"/>
      <c r="M1257" s="387"/>
      <c r="N1257" s="387"/>
      <c r="O1257" s="387"/>
      <c r="P1257" s="387"/>
      <c r="Q1257" s="387"/>
      <c r="R1257" s="387"/>
      <c r="S1257" s="388"/>
      <c r="U1257" s="55"/>
    </row>
    <row r="1258" spans="1:24">
      <c r="A1258" s="1">
        <f t="shared" ref="A1258:B1258" si="1248">A1257</f>
        <v>26</v>
      </c>
      <c r="B1258" s="1">
        <f t="shared" si="1248"/>
        <v>0</v>
      </c>
      <c r="C1258" s="348" t="s">
        <v>51</v>
      </c>
      <c r="D1258" s="291"/>
      <c r="E1258" s="291"/>
      <c r="F1258" s="382"/>
      <c r="G1258" s="383"/>
      <c r="H1258" s="383"/>
      <c r="I1258" s="20" t="str">
        <f>IF(F1258="","～",IF(J1258="","","～"))</f>
        <v>～</v>
      </c>
      <c r="J1258" s="383"/>
      <c r="K1258" s="383"/>
      <c r="L1258" s="383"/>
      <c r="M1258" s="21" t="s">
        <v>52</v>
      </c>
      <c r="N1258" s="384" t="str">
        <f>IF(T1258=1,IF(F1258="","",IF(J1258="","",IF(F1258=J1258,"日帰り",(J1258-F1258)&amp;"泊"&amp;(J1258-F1258+1)&amp;"日"))),"")</f>
        <v/>
      </c>
      <c r="O1258" s="384"/>
      <c r="P1258" s="384"/>
      <c r="Q1258" s="13" t="s">
        <v>68</v>
      </c>
      <c r="R1258" s="258"/>
      <c r="S1258" s="385"/>
      <c r="T1258" s="53">
        <v>1</v>
      </c>
    </row>
    <row r="1259" spans="1:24">
      <c r="A1259" s="1">
        <f t="shared" ref="A1259:B1259" si="1249">A1258</f>
        <v>26</v>
      </c>
      <c r="B1259" s="1">
        <f t="shared" si="1249"/>
        <v>0</v>
      </c>
      <c r="C1259" s="348" t="s">
        <v>54</v>
      </c>
      <c r="D1259" s="346" t="s">
        <v>55</v>
      </c>
      <c r="E1259" s="346"/>
      <c r="F1259" s="349"/>
      <c r="G1259" s="349"/>
      <c r="H1259" s="349"/>
      <c r="I1259" s="349"/>
      <c r="J1259" s="349"/>
      <c r="K1259" s="349"/>
      <c r="L1259" s="349"/>
      <c r="M1259" s="349"/>
      <c r="N1259" s="349"/>
      <c r="O1259" s="349"/>
      <c r="P1259" s="349"/>
      <c r="Q1259" s="349"/>
      <c r="R1259" s="349"/>
      <c r="S1259" s="350"/>
      <c r="U1259" s="156" t="s">
        <v>53</v>
      </c>
      <c r="V1259" s="156"/>
      <c r="W1259" s="156"/>
      <c r="X1259" s="156"/>
    </row>
    <row r="1260" spans="1:24">
      <c r="A1260" s="1">
        <f t="shared" ref="A1260:B1260" si="1250">A1259</f>
        <v>26</v>
      </c>
      <c r="B1260" s="1">
        <f t="shared" si="1250"/>
        <v>0</v>
      </c>
      <c r="C1260" s="348"/>
      <c r="D1260" s="351" t="s">
        <v>7</v>
      </c>
      <c r="E1260" s="351"/>
      <c r="F1260" s="352"/>
      <c r="G1260" s="352"/>
      <c r="H1260" s="352"/>
      <c r="I1260" s="352"/>
      <c r="J1260" s="352"/>
      <c r="K1260" s="352"/>
      <c r="L1260" s="352"/>
      <c r="M1260" s="352"/>
      <c r="N1260" s="352"/>
      <c r="O1260" s="352"/>
      <c r="P1260" s="352"/>
      <c r="Q1260" s="352"/>
      <c r="R1260" s="352"/>
      <c r="S1260" s="353"/>
      <c r="U1260" s="78" t="str">
        <f>U1253</f>
        <v>有望競技種別強化事業</v>
      </c>
      <c r="V1260" s="78" t="str">
        <f>U1254</f>
        <v>ふるさと選手確保・活用事業</v>
      </c>
      <c r="W1260" s="78" t="str">
        <f>U1255</f>
        <v>中高成連携合同強化練習会事業</v>
      </c>
      <c r="X1260" s="78" t="str">
        <f>U1256</f>
        <v>チームやまぐちチャレンジ強化事業</v>
      </c>
    </row>
    <row r="1261" spans="1:24">
      <c r="A1261" s="1">
        <f t="shared" ref="A1261:B1261" si="1251">A1260</f>
        <v>26</v>
      </c>
      <c r="B1261" s="1">
        <f t="shared" si="1251"/>
        <v>0</v>
      </c>
      <c r="C1261" s="348" t="s">
        <v>56</v>
      </c>
      <c r="D1261" s="346" t="s">
        <v>55</v>
      </c>
      <c r="E1261" s="346"/>
      <c r="F1261" s="349"/>
      <c r="G1261" s="349"/>
      <c r="H1261" s="349"/>
      <c r="I1261" s="349"/>
      <c r="J1261" s="349"/>
      <c r="K1261" s="349"/>
      <c r="L1261" s="349"/>
      <c r="M1261" s="349"/>
      <c r="N1261" s="349"/>
      <c r="O1261" s="349"/>
      <c r="P1261" s="349"/>
      <c r="Q1261" s="349"/>
      <c r="R1261" s="349"/>
      <c r="S1261" s="350"/>
      <c r="U1261" s="6" t="str">
        <f t="shared" ref="U1261:X1264" si="1252">IF(U1211="","",U1211)</f>
        <v>①強化活動</v>
      </c>
      <c r="V1261" s="6" t="str">
        <f t="shared" si="1252"/>
        <v>①交渉</v>
      </c>
      <c r="W1261" s="6" t="str">
        <f t="shared" si="1252"/>
        <v>①合同練習会</v>
      </c>
      <c r="X1261" s="6" t="str">
        <f t="shared" si="1252"/>
        <v>①トップ招へい</v>
      </c>
    </row>
    <row r="1262" spans="1:24">
      <c r="A1262" s="1">
        <f t="shared" ref="A1262:B1262" si="1253">A1261</f>
        <v>26</v>
      </c>
      <c r="B1262" s="1">
        <f t="shared" si="1253"/>
        <v>0</v>
      </c>
      <c r="C1262" s="348"/>
      <c r="D1262" s="351" t="s">
        <v>7</v>
      </c>
      <c r="E1262" s="351"/>
      <c r="F1262" s="352"/>
      <c r="G1262" s="352"/>
      <c r="H1262" s="352"/>
      <c r="I1262" s="352"/>
      <c r="J1262" s="352"/>
      <c r="K1262" s="352"/>
      <c r="L1262" s="352"/>
      <c r="M1262" s="352"/>
      <c r="N1262" s="352"/>
      <c r="O1262" s="352"/>
      <c r="P1262" s="352"/>
      <c r="Q1262" s="352"/>
      <c r="R1262" s="352"/>
      <c r="S1262" s="353"/>
      <c r="U1262" s="8" t="str">
        <f t="shared" si="1252"/>
        <v/>
      </c>
      <c r="V1262" s="8" t="str">
        <f t="shared" si="1252"/>
        <v>②強化活動参加</v>
      </c>
      <c r="W1262" s="8" t="str">
        <f t="shared" si="1252"/>
        <v>②情報交換会等</v>
      </c>
      <c r="X1262" s="8" t="str">
        <f t="shared" si="1252"/>
        <v/>
      </c>
    </row>
    <row r="1263" spans="1:24">
      <c r="A1263" s="1">
        <f t="shared" ref="A1263:B1263" si="1254">A1262</f>
        <v>26</v>
      </c>
      <c r="B1263" s="1">
        <f t="shared" si="1254"/>
        <v>0</v>
      </c>
      <c r="C1263" s="354" t="s">
        <v>57</v>
      </c>
      <c r="D1263" s="291" t="s">
        <v>58</v>
      </c>
      <c r="E1263" s="291"/>
      <c r="F1263" s="291" t="s">
        <v>61</v>
      </c>
      <c r="G1263" s="355"/>
      <c r="H1263" s="339" t="s">
        <v>62</v>
      </c>
      <c r="I1263" s="296"/>
      <c r="J1263" s="356" t="s">
        <v>63</v>
      </c>
      <c r="K1263" s="355"/>
      <c r="L1263" s="339" t="s">
        <v>64</v>
      </c>
      <c r="M1263" s="296"/>
      <c r="N1263" s="356" t="s">
        <v>65</v>
      </c>
      <c r="O1263" s="355"/>
      <c r="P1263" s="339" t="s">
        <v>66</v>
      </c>
      <c r="Q1263" s="291"/>
      <c r="R1263" s="356" t="s">
        <v>36</v>
      </c>
      <c r="S1263" s="295"/>
      <c r="U1263" s="8" t="str">
        <f t="shared" si="1252"/>
        <v/>
      </c>
      <c r="V1263" s="8" t="str">
        <f t="shared" si="1252"/>
        <v/>
      </c>
      <c r="W1263" s="8" t="str">
        <f t="shared" si="1252"/>
        <v/>
      </c>
      <c r="X1263" s="8" t="str">
        <f t="shared" si="1252"/>
        <v/>
      </c>
    </row>
    <row r="1264" spans="1:24">
      <c r="A1264" s="1">
        <f t="shared" ref="A1264:B1264" si="1255">A1263</f>
        <v>26</v>
      </c>
      <c r="B1264" s="1">
        <f t="shared" si="1255"/>
        <v>0</v>
      </c>
      <c r="C1264" s="348"/>
      <c r="D1264" s="346" t="s">
        <v>59</v>
      </c>
      <c r="E1264" s="346"/>
      <c r="F1264" s="22">
        <f>VLOOKUP("成男ﾊﾟﾜｰｱｯﾌﾟ",指導者!$J$133:$AN$156,$F1255+1,)</f>
        <v>0</v>
      </c>
      <c r="G1264" s="23" t="s">
        <v>67</v>
      </c>
      <c r="H1264" s="24">
        <f>VLOOKUP("成女ﾊﾟﾜｰｱｯﾌﾟ",指導者!$J$133:$AN$156,$F1255+1,)</f>
        <v>0</v>
      </c>
      <c r="I1264" s="25" t="s">
        <v>67</v>
      </c>
      <c r="J1264" s="24">
        <f>VLOOKUP("少男ﾊﾟﾜｰｱｯﾌﾟ",指導者!$J$133:$AN$156,$F1255+1,)</f>
        <v>0</v>
      </c>
      <c r="K1264" s="23" t="s">
        <v>67</v>
      </c>
      <c r="L1264" s="24">
        <f>VLOOKUP("少女ﾊﾟﾜｰｱｯﾌﾟ",指導者!$J$133:$AN$156,$F1255+1,)</f>
        <v>0</v>
      </c>
      <c r="M1264" s="25" t="s">
        <v>67</v>
      </c>
      <c r="N1264" s="24">
        <f>VLOOKUP("Jr男ﾊﾟﾜｰｱｯﾌﾟ",指導者!$J$133:$AN$156,$F1255+1,)</f>
        <v>0</v>
      </c>
      <c r="O1264" s="23" t="s">
        <v>67</v>
      </c>
      <c r="P1264" s="24">
        <f>VLOOKUP("Jr女ﾊﾟﾜｰｱｯﾌﾟ",指導者!$J$133:$AN$156,$F1255+1,)</f>
        <v>0</v>
      </c>
      <c r="Q1264" s="26" t="s">
        <v>67</v>
      </c>
      <c r="R1264" s="23">
        <f>SUM(F1264:Q1264)</f>
        <v>0</v>
      </c>
      <c r="S1264" s="33" t="s">
        <v>67</v>
      </c>
      <c r="U1264" s="10" t="str">
        <f t="shared" si="1252"/>
        <v/>
      </c>
      <c r="V1264" s="10" t="str">
        <f t="shared" si="1252"/>
        <v/>
      </c>
      <c r="W1264" s="10" t="str">
        <f t="shared" si="1252"/>
        <v/>
      </c>
      <c r="X1264" s="10" t="str">
        <f t="shared" si="1252"/>
        <v/>
      </c>
    </row>
    <row r="1265" spans="1:19">
      <c r="A1265" s="1">
        <f t="shared" ref="A1265:B1265" si="1256">A1264</f>
        <v>26</v>
      </c>
      <c r="B1265" s="1">
        <f t="shared" si="1256"/>
        <v>0</v>
      </c>
      <c r="C1265" s="348"/>
      <c r="D1265" s="351" t="s">
        <v>60</v>
      </c>
      <c r="E1265" s="351"/>
      <c r="F1265" s="27">
        <f>VLOOKUP("成男ﾊﾟﾜｰｱｯﾌﾟ",選手!$J$333:$AN$350,$F1255+1,)</f>
        <v>0</v>
      </c>
      <c r="G1265" s="28" t="s">
        <v>67</v>
      </c>
      <c r="H1265" s="29">
        <f>VLOOKUP("成女ﾊﾟﾜｰｱｯﾌﾟ",選手!$J$333:$AN$350,$F1255+1,)</f>
        <v>0</v>
      </c>
      <c r="I1265" s="30" t="s">
        <v>67</v>
      </c>
      <c r="J1265" s="29">
        <f>VLOOKUP("少男ﾊﾟﾜｰｱｯﾌﾟ",選手!$J$333:$AN$350,$F1255+1,)</f>
        <v>0</v>
      </c>
      <c r="K1265" s="28" t="s">
        <v>67</v>
      </c>
      <c r="L1265" s="29">
        <f>VLOOKUP("少女ﾊﾟﾜｰｱｯﾌﾟ",選手!$J$333:$AN$350,$F1255+1,)</f>
        <v>0</v>
      </c>
      <c r="M1265" s="30" t="s">
        <v>67</v>
      </c>
      <c r="N1265" s="29">
        <f>VLOOKUP("Jr男ﾊﾟﾜｰｱｯﾌﾟ",選手!$J$333:$AN$350,$F1255+1,)</f>
        <v>0</v>
      </c>
      <c r="O1265" s="28" t="s">
        <v>67</v>
      </c>
      <c r="P1265" s="29">
        <f>VLOOKUP("Jr女ﾊﾟﾜｰｱｯﾌﾟ",選手!$J$333:$AN$350,$F1255+1,)</f>
        <v>0</v>
      </c>
      <c r="Q1265" s="31" t="s">
        <v>67</v>
      </c>
      <c r="R1265" s="28">
        <f>SUM(F1265:Q1265)</f>
        <v>0</v>
      </c>
      <c r="S1265" s="34" t="s">
        <v>67</v>
      </c>
    </row>
    <row r="1266" spans="1:19">
      <c r="A1266" s="1">
        <f t="shared" ref="A1266:B1266" si="1257">A1265</f>
        <v>26</v>
      </c>
      <c r="B1266" s="1">
        <f t="shared" si="1257"/>
        <v>0</v>
      </c>
      <c r="C1266" s="366" t="s">
        <v>69</v>
      </c>
      <c r="D1266" s="367"/>
      <c r="E1266" s="368"/>
      <c r="F1266" s="357"/>
      <c r="G1266" s="358"/>
      <c r="H1266" s="358"/>
      <c r="I1266" s="358"/>
      <c r="J1266" s="358"/>
      <c r="K1266" s="358"/>
      <c r="L1266" s="358"/>
      <c r="M1266" s="358"/>
      <c r="N1266" s="358"/>
      <c r="O1266" s="358"/>
      <c r="P1266" s="358"/>
      <c r="Q1266" s="358"/>
      <c r="R1266" s="358"/>
      <c r="S1266" s="359"/>
    </row>
    <row r="1267" spans="1:19">
      <c r="A1267" s="1">
        <f t="shared" ref="A1267:B1267" si="1258">A1266</f>
        <v>26</v>
      </c>
      <c r="B1267" s="1">
        <f t="shared" si="1258"/>
        <v>0</v>
      </c>
      <c r="C1267" s="369"/>
      <c r="D1267" s="370"/>
      <c r="E1267" s="371"/>
      <c r="F1267" s="360"/>
      <c r="G1267" s="361"/>
      <c r="H1267" s="361"/>
      <c r="I1267" s="361"/>
      <c r="J1267" s="361"/>
      <c r="K1267" s="361"/>
      <c r="L1267" s="361"/>
      <c r="M1267" s="361"/>
      <c r="N1267" s="361"/>
      <c r="O1267" s="361"/>
      <c r="P1267" s="361"/>
      <c r="Q1267" s="361"/>
      <c r="R1267" s="361"/>
      <c r="S1267" s="362"/>
    </row>
    <row r="1268" spans="1:19">
      <c r="A1268" s="1">
        <f t="shared" ref="A1268:B1268" si="1259">A1267</f>
        <v>26</v>
      </c>
      <c r="B1268" s="1">
        <f t="shared" si="1259"/>
        <v>0</v>
      </c>
      <c r="C1268" s="369"/>
      <c r="D1268" s="370"/>
      <c r="E1268" s="371"/>
      <c r="F1268" s="360"/>
      <c r="G1268" s="361"/>
      <c r="H1268" s="361"/>
      <c r="I1268" s="361"/>
      <c r="J1268" s="361"/>
      <c r="K1268" s="361"/>
      <c r="L1268" s="361"/>
      <c r="M1268" s="361"/>
      <c r="N1268" s="361"/>
      <c r="O1268" s="361"/>
      <c r="P1268" s="361"/>
      <c r="Q1268" s="361"/>
      <c r="R1268" s="361"/>
      <c r="S1268" s="362"/>
    </row>
    <row r="1269" spans="1:19">
      <c r="A1269" s="1">
        <f t="shared" ref="A1269:B1269" si="1260">A1268</f>
        <v>26</v>
      </c>
      <c r="B1269" s="1">
        <f t="shared" si="1260"/>
        <v>0</v>
      </c>
      <c r="C1269" s="369"/>
      <c r="D1269" s="370"/>
      <c r="E1269" s="371"/>
      <c r="F1269" s="360"/>
      <c r="G1269" s="361"/>
      <c r="H1269" s="361"/>
      <c r="I1269" s="361"/>
      <c r="J1269" s="361"/>
      <c r="K1269" s="361"/>
      <c r="L1269" s="361"/>
      <c r="M1269" s="361"/>
      <c r="N1269" s="361"/>
      <c r="O1269" s="361"/>
      <c r="P1269" s="361"/>
      <c r="Q1269" s="361"/>
      <c r="R1269" s="361"/>
      <c r="S1269" s="362"/>
    </row>
    <row r="1270" spans="1:19">
      <c r="A1270" s="1">
        <f t="shared" ref="A1270:B1270" si="1261">A1269</f>
        <v>26</v>
      </c>
      <c r="B1270" s="1">
        <f t="shared" si="1261"/>
        <v>0</v>
      </c>
      <c r="C1270" s="369"/>
      <c r="D1270" s="370"/>
      <c r="E1270" s="371"/>
      <c r="F1270" s="360"/>
      <c r="G1270" s="361"/>
      <c r="H1270" s="361"/>
      <c r="I1270" s="361"/>
      <c r="J1270" s="361"/>
      <c r="K1270" s="361"/>
      <c r="L1270" s="361"/>
      <c r="M1270" s="361"/>
      <c r="N1270" s="361"/>
      <c r="O1270" s="361"/>
      <c r="P1270" s="361"/>
      <c r="Q1270" s="361"/>
      <c r="R1270" s="361"/>
      <c r="S1270" s="362"/>
    </row>
    <row r="1271" spans="1:19">
      <c r="A1271" s="1">
        <f t="shared" ref="A1271:B1271" si="1262">A1270</f>
        <v>26</v>
      </c>
      <c r="B1271" s="1">
        <f t="shared" si="1262"/>
        <v>0</v>
      </c>
      <c r="C1271" s="369"/>
      <c r="D1271" s="370"/>
      <c r="E1271" s="371"/>
      <c r="F1271" s="360"/>
      <c r="G1271" s="361"/>
      <c r="H1271" s="361"/>
      <c r="I1271" s="361"/>
      <c r="J1271" s="361"/>
      <c r="K1271" s="361"/>
      <c r="L1271" s="361"/>
      <c r="M1271" s="361"/>
      <c r="N1271" s="361"/>
      <c r="O1271" s="361"/>
      <c r="P1271" s="361"/>
      <c r="Q1271" s="361"/>
      <c r="R1271" s="361"/>
      <c r="S1271" s="362"/>
    </row>
    <row r="1272" spans="1:19" ht="15" thickBot="1">
      <c r="A1272" s="1">
        <f t="shared" ref="A1272:B1272" si="1263">A1271</f>
        <v>26</v>
      </c>
      <c r="B1272" s="1">
        <f t="shared" si="1263"/>
        <v>0</v>
      </c>
      <c r="C1272" s="372"/>
      <c r="D1272" s="373"/>
      <c r="E1272" s="374"/>
      <c r="F1272" s="363"/>
      <c r="G1272" s="364"/>
      <c r="H1272" s="364"/>
      <c r="I1272" s="364"/>
      <c r="J1272" s="364"/>
      <c r="K1272" s="364"/>
      <c r="L1272" s="364"/>
      <c r="M1272" s="364"/>
      <c r="N1272" s="364"/>
      <c r="O1272" s="364"/>
      <c r="P1272" s="364"/>
      <c r="Q1272" s="364"/>
      <c r="R1272" s="364"/>
      <c r="S1272" s="365"/>
    </row>
    <row r="1273" spans="1:19">
      <c r="A1273" s="1">
        <f t="shared" ref="A1273:B1273" si="1264">A1272</f>
        <v>26</v>
      </c>
      <c r="B1273" s="1">
        <f t="shared" si="1264"/>
        <v>0</v>
      </c>
    </row>
    <row r="1274" spans="1:19" ht="15" thickBot="1">
      <c r="A1274" s="1">
        <f t="shared" ref="A1274:B1274" si="1265">A1273</f>
        <v>26</v>
      </c>
      <c r="B1274" s="1">
        <f t="shared" si="1265"/>
        <v>0</v>
      </c>
      <c r="C1274" s="337" t="s">
        <v>70</v>
      </c>
      <c r="D1274" s="337"/>
      <c r="Q1274" s="338" t="s">
        <v>71</v>
      </c>
      <c r="R1274" s="338"/>
      <c r="S1274" s="338"/>
    </row>
    <row r="1275" spans="1:19">
      <c r="A1275" s="1">
        <f t="shared" ref="A1275:B1275" si="1266">A1274</f>
        <v>26</v>
      </c>
      <c r="B1275" s="1">
        <f t="shared" si="1266"/>
        <v>0</v>
      </c>
      <c r="C1275" s="287" t="s">
        <v>72</v>
      </c>
      <c r="D1275" s="290" t="s">
        <v>73</v>
      </c>
      <c r="E1275" s="290"/>
      <c r="F1275" s="290"/>
      <c r="G1275" s="290"/>
      <c r="H1275" s="290" t="s">
        <v>79</v>
      </c>
      <c r="I1275" s="290"/>
      <c r="J1275" s="290" t="s">
        <v>13</v>
      </c>
      <c r="K1275" s="290"/>
      <c r="L1275" s="290"/>
      <c r="M1275" s="290"/>
      <c r="N1275" s="290"/>
      <c r="O1275" s="290"/>
      <c r="P1275" s="290"/>
      <c r="Q1275" s="290"/>
      <c r="R1275" s="290"/>
      <c r="S1275" s="294"/>
    </row>
    <row r="1276" spans="1:19">
      <c r="A1276" s="1">
        <f t="shared" ref="A1276:B1276" si="1267">A1275</f>
        <v>26</v>
      </c>
      <c r="B1276" s="1">
        <f t="shared" si="1267"/>
        <v>0</v>
      </c>
      <c r="C1276" s="288"/>
      <c r="D1276" s="346" t="s">
        <v>74</v>
      </c>
      <c r="E1276" s="346"/>
      <c r="F1276" s="346"/>
      <c r="G1276" s="346"/>
      <c r="H1276" s="347">
        <f>J1301</f>
        <v>0</v>
      </c>
      <c r="I1276" s="347"/>
      <c r="J1276" s="152"/>
      <c r="K1276" s="152"/>
      <c r="L1276" s="152"/>
      <c r="M1276" s="152"/>
      <c r="N1276" s="152"/>
      <c r="O1276" s="152"/>
      <c r="P1276" s="152"/>
      <c r="Q1276" s="152"/>
      <c r="R1276" s="152"/>
      <c r="S1276" s="305"/>
    </row>
    <row r="1277" spans="1:19">
      <c r="A1277" s="1">
        <f t="shared" ref="A1277:B1277" si="1268">A1276</f>
        <v>26</v>
      </c>
      <c r="B1277" s="1">
        <f t="shared" si="1268"/>
        <v>0</v>
      </c>
      <c r="C1277" s="288"/>
      <c r="D1277" s="340" t="s">
        <v>75</v>
      </c>
      <c r="E1277" s="340"/>
      <c r="F1277" s="340"/>
      <c r="G1277" s="340"/>
      <c r="H1277" s="330"/>
      <c r="I1277" s="330"/>
      <c r="J1277" s="335"/>
      <c r="K1277" s="335"/>
      <c r="L1277" s="335"/>
      <c r="M1277" s="335"/>
      <c r="N1277" s="335"/>
      <c r="O1277" s="335"/>
      <c r="P1277" s="335"/>
      <c r="Q1277" s="335"/>
      <c r="R1277" s="335"/>
      <c r="S1277" s="336"/>
    </row>
    <row r="1278" spans="1:19">
      <c r="A1278" s="1">
        <f t="shared" ref="A1278:B1278" si="1269">A1277</f>
        <v>26</v>
      </c>
      <c r="B1278" s="1">
        <f t="shared" si="1269"/>
        <v>0</v>
      </c>
      <c r="C1278" s="288"/>
      <c r="D1278" s="340" t="s">
        <v>76</v>
      </c>
      <c r="E1278" s="340"/>
      <c r="F1278" s="340"/>
      <c r="G1278" s="340"/>
      <c r="H1278" s="330"/>
      <c r="I1278" s="330"/>
      <c r="J1278" s="335"/>
      <c r="K1278" s="335"/>
      <c r="L1278" s="335"/>
      <c r="M1278" s="335"/>
      <c r="N1278" s="335"/>
      <c r="O1278" s="335"/>
      <c r="P1278" s="335"/>
      <c r="Q1278" s="335"/>
      <c r="R1278" s="335"/>
      <c r="S1278" s="336"/>
    </row>
    <row r="1279" spans="1:19" ht="15" thickBot="1">
      <c r="A1279" s="1">
        <f t="shared" ref="A1279:B1279" si="1270">A1278</f>
        <v>26</v>
      </c>
      <c r="B1279" s="1">
        <f t="shared" si="1270"/>
        <v>0</v>
      </c>
      <c r="C1279" s="288"/>
      <c r="D1279" s="341" t="s">
        <v>77</v>
      </c>
      <c r="E1279" s="341"/>
      <c r="F1279" s="341"/>
      <c r="G1279" s="341"/>
      <c r="H1279" s="342">
        <f>H1301-SUM(H1276:I1278)</f>
        <v>0</v>
      </c>
      <c r="I1279" s="342"/>
      <c r="J1279" s="343"/>
      <c r="K1279" s="343"/>
      <c r="L1279" s="343"/>
      <c r="M1279" s="343"/>
      <c r="N1279" s="343"/>
      <c r="O1279" s="343"/>
      <c r="P1279" s="343"/>
      <c r="Q1279" s="343"/>
      <c r="R1279" s="343"/>
      <c r="S1279" s="344"/>
    </row>
    <row r="1280" spans="1:19" ht="15.6" thickTop="1" thickBot="1">
      <c r="A1280" s="1">
        <f t="shared" ref="A1280:B1280" si="1271">A1279</f>
        <v>26</v>
      </c>
      <c r="B1280" s="1">
        <f t="shared" si="1271"/>
        <v>0</v>
      </c>
      <c r="C1280" s="289"/>
      <c r="D1280" s="345" t="s">
        <v>78</v>
      </c>
      <c r="E1280" s="345"/>
      <c r="F1280" s="345"/>
      <c r="G1280" s="345"/>
      <c r="H1280" s="281">
        <f>SUM(H1276:I1279)</f>
        <v>0</v>
      </c>
      <c r="I1280" s="281"/>
      <c r="J1280" s="285"/>
      <c r="K1280" s="285"/>
      <c r="L1280" s="285"/>
      <c r="M1280" s="285"/>
      <c r="N1280" s="285"/>
      <c r="O1280" s="285"/>
      <c r="P1280" s="285"/>
      <c r="Q1280" s="285"/>
      <c r="R1280" s="285"/>
      <c r="S1280" s="286"/>
    </row>
    <row r="1281" spans="1:21">
      <c r="A1281" s="1">
        <f t="shared" ref="A1281:B1281" si="1272">A1280</f>
        <v>26</v>
      </c>
      <c r="B1281" s="1">
        <f t="shared" si="1272"/>
        <v>0</v>
      </c>
      <c r="C1281" s="287" t="s">
        <v>218</v>
      </c>
      <c r="D1281" s="290" t="s">
        <v>73</v>
      </c>
      <c r="E1281" s="290"/>
      <c r="F1281" s="290" t="s">
        <v>83</v>
      </c>
      <c r="G1281" s="290"/>
      <c r="H1281" s="290" t="s">
        <v>79</v>
      </c>
      <c r="I1281" s="292"/>
      <c r="J1281" s="293"/>
      <c r="K1281" s="290"/>
      <c r="L1281" s="290"/>
      <c r="M1281" s="290"/>
      <c r="N1281" s="290" t="s">
        <v>82</v>
      </c>
      <c r="O1281" s="290"/>
      <c r="P1281" s="290"/>
      <c r="Q1281" s="290"/>
      <c r="R1281" s="290"/>
      <c r="S1281" s="294"/>
    </row>
    <row r="1282" spans="1:21">
      <c r="A1282" s="1">
        <f t="shared" ref="A1282:B1282" si="1273">A1281</f>
        <v>26</v>
      </c>
      <c r="B1282" s="1">
        <f t="shared" si="1273"/>
        <v>0</v>
      </c>
      <c r="C1282" s="288"/>
      <c r="D1282" s="291"/>
      <c r="E1282" s="291"/>
      <c r="F1282" s="291"/>
      <c r="G1282" s="291"/>
      <c r="H1282" s="291"/>
      <c r="I1282" s="291"/>
      <c r="J1282" s="296" t="s">
        <v>80</v>
      </c>
      <c r="K1282" s="297"/>
      <c r="L1282" s="297" t="s">
        <v>81</v>
      </c>
      <c r="M1282" s="339"/>
      <c r="N1282" s="291"/>
      <c r="O1282" s="291"/>
      <c r="P1282" s="291"/>
      <c r="Q1282" s="291"/>
      <c r="R1282" s="291"/>
      <c r="S1282" s="295"/>
    </row>
    <row r="1283" spans="1:21">
      <c r="A1283" s="1">
        <f t="shared" ref="A1283:B1283" si="1274">A1282</f>
        <v>26</v>
      </c>
      <c r="B1283" s="1">
        <f t="shared" si="1274"/>
        <v>0</v>
      </c>
      <c r="C1283" s="288"/>
      <c r="D1283" s="298" t="s">
        <v>88</v>
      </c>
      <c r="E1283" s="298"/>
      <c r="F1283" s="298" t="s">
        <v>88</v>
      </c>
      <c r="G1283" s="298"/>
      <c r="H1283" s="323"/>
      <c r="I1283" s="323"/>
      <c r="J1283" s="324"/>
      <c r="K1283" s="325"/>
      <c r="L1283" s="326">
        <f>H1283-J1283</f>
        <v>0</v>
      </c>
      <c r="M1283" s="327"/>
      <c r="N1283" s="167"/>
      <c r="O1283" s="167"/>
      <c r="P1283" s="167"/>
      <c r="Q1283" s="167"/>
      <c r="R1283" s="167"/>
      <c r="S1283" s="328"/>
      <c r="T1283" s="54" t="e">
        <f>HLOOKUP(F1256,リスト!$N$7:$AC$25,2,)</f>
        <v>#N/A</v>
      </c>
      <c r="U1283" s="52" t="e">
        <f t="shared" ref="U1283:U1300" si="1275">IF(T1283="対象外",IF(J1283&gt;0,"補助対象外経費です!!",""),"")</f>
        <v>#N/A</v>
      </c>
    </row>
    <row r="1284" spans="1:21">
      <c r="A1284" s="1">
        <f t="shared" ref="A1284:B1284" si="1276">A1283</f>
        <v>26</v>
      </c>
      <c r="B1284" s="1">
        <f t="shared" si="1276"/>
        <v>0</v>
      </c>
      <c r="C1284" s="288"/>
      <c r="D1284" s="298" t="s">
        <v>99</v>
      </c>
      <c r="E1284" s="298"/>
      <c r="F1284" s="299" t="s">
        <v>84</v>
      </c>
      <c r="G1284" s="299"/>
      <c r="H1284" s="300"/>
      <c r="I1284" s="300"/>
      <c r="J1284" s="301"/>
      <c r="K1284" s="302"/>
      <c r="L1284" s="303">
        <f t="shared" ref="L1284:L1300" si="1277">H1284-J1284</f>
        <v>0</v>
      </c>
      <c r="M1284" s="304"/>
      <c r="N1284" s="152"/>
      <c r="O1284" s="152"/>
      <c r="P1284" s="152"/>
      <c r="Q1284" s="152"/>
      <c r="R1284" s="152"/>
      <c r="S1284" s="305"/>
      <c r="T1284" s="54" t="e">
        <f>HLOOKUP(F1256,リスト!$N$7:$AC$25,3,)</f>
        <v>#N/A</v>
      </c>
      <c r="U1284" s="52" t="e">
        <f t="shared" si="1275"/>
        <v>#N/A</v>
      </c>
    </row>
    <row r="1285" spans="1:21">
      <c r="A1285" s="1">
        <f t="shared" ref="A1285:B1285" si="1278">A1284</f>
        <v>26</v>
      </c>
      <c r="B1285" s="1">
        <f t="shared" si="1278"/>
        <v>0</v>
      </c>
      <c r="C1285" s="288"/>
      <c r="D1285" s="298"/>
      <c r="E1285" s="298"/>
      <c r="F1285" s="329" t="s">
        <v>85</v>
      </c>
      <c r="G1285" s="329"/>
      <c r="H1285" s="330"/>
      <c r="I1285" s="330"/>
      <c r="J1285" s="331"/>
      <c r="K1285" s="332"/>
      <c r="L1285" s="333">
        <f t="shared" si="1277"/>
        <v>0</v>
      </c>
      <c r="M1285" s="334"/>
      <c r="N1285" s="335"/>
      <c r="O1285" s="335"/>
      <c r="P1285" s="335"/>
      <c r="Q1285" s="335"/>
      <c r="R1285" s="335"/>
      <c r="S1285" s="336"/>
      <c r="T1285" s="54" t="e">
        <f>HLOOKUP(F1256,リスト!$N$7:$AC$25,4,)</f>
        <v>#N/A</v>
      </c>
      <c r="U1285" s="52" t="e">
        <f t="shared" si="1275"/>
        <v>#N/A</v>
      </c>
    </row>
    <row r="1286" spans="1:21">
      <c r="A1286" s="1">
        <f t="shared" ref="A1286:B1286" si="1279">A1285</f>
        <v>26</v>
      </c>
      <c r="B1286" s="1">
        <f t="shared" si="1279"/>
        <v>0</v>
      </c>
      <c r="C1286" s="288"/>
      <c r="D1286" s="298"/>
      <c r="E1286" s="298"/>
      <c r="F1286" s="306" t="s">
        <v>86</v>
      </c>
      <c r="G1286" s="306"/>
      <c r="H1286" s="307"/>
      <c r="I1286" s="307"/>
      <c r="J1286" s="308"/>
      <c r="K1286" s="309"/>
      <c r="L1286" s="310">
        <f t="shared" si="1277"/>
        <v>0</v>
      </c>
      <c r="M1286" s="311"/>
      <c r="N1286" s="153"/>
      <c r="O1286" s="153"/>
      <c r="P1286" s="153"/>
      <c r="Q1286" s="153"/>
      <c r="R1286" s="153"/>
      <c r="S1286" s="312"/>
      <c r="T1286" s="54" t="e">
        <f>HLOOKUP(F1256,リスト!$N$7:$AC$25,5,)</f>
        <v>#N/A</v>
      </c>
      <c r="U1286" s="52" t="e">
        <f t="shared" si="1275"/>
        <v>#N/A</v>
      </c>
    </row>
    <row r="1287" spans="1:21">
      <c r="A1287" s="1">
        <f t="shared" ref="A1287:B1287" si="1280">A1286</f>
        <v>26</v>
      </c>
      <c r="B1287" s="1">
        <f t="shared" si="1280"/>
        <v>0</v>
      </c>
      <c r="C1287" s="288"/>
      <c r="D1287" s="298" t="s">
        <v>100</v>
      </c>
      <c r="E1287" s="298"/>
      <c r="F1287" s="299" t="s">
        <v>87</v>
      </c>
      <c r="G1287" s="299"/>
      <c r="H1287" s="300"/>
      <c r="I1287" s="300"/>
      <c r="J1287" s="301"/>
      <c r="K1287" s="302"/>
      <c r="L1287" s="303">
        <f t="shared" si="1277"/>
        <v>0</v>
      </c>
      <c r="M1287" s="304"/>
      <c r="N1287" s="152"/>
      <c r="O1287" s="152"/>
      <c r="P1287" s="152"/>
      <c r="Q1287" s="152"/>
      <c r="R1287" s="152"/>
      <c r="S1287" s="305"/>
      <c r="T1287" s="54" t="e">
        <f>HLOOKUP(F1256,リスト!$N$7:$AC$25,6,)</f>
        <v>#N/A</v>
      </c>
      <c r="U1287" s="52" t="e">
        <f t="shared" si="1275"/>
        <v>#N/A</v>
      </c>
    </row>
    <row r="1288" spans="1:21">
      <c r="A1288" s="1">
        <f t="shared" ref="A1288:B1288" si="1281">A1287</f>
        <v>26</v>
      </c>
      <c r="B1288" s="1">
        <f t="shared" si="1281"/>
        <v>0</v>
      </c>
      <c r="C1288" s="288"/>
      <c r="D1288" s="298"/>
      <c r="E1288" s="298"/>
      <c r="F1288" s="329" t="s">
        <v>89</v>
      </c>
      <c r="G1288" s="329"/>
      <c r="H1288" s="330"/>
      <c r="I1288" s="330"/>
      <c r="J1288" s="331"/>
      <c r="K1288" s="332"/>
      <c r="L1288" s="333">
        <f t="shared" si="1277"/>
        <v>0</v>
      </c>
      <c r="M1288" s="334"/>
      <c r="N1288" s="335"/>
      <c r="O1288" s="335"/>
      <c r="P1288" s="335"/>
      <c r="Q1288" s="335"/>
      <c r="R1288" s="335"/>
      <c r="S1288" s="336"/>
      <c r="T1288" s="54" t="e">
        <f>HLOOKUP(F1256,リスト!$N$7:$AC$25,7,)</f>
        <v>#N/A</v>
      </c>
      <c r="U1288" s="52" t="e">
        <f t="shared" si="1275"/>
        <v>#N/A</v>
      </c>
    </row>
    <row r="1289" spans="1:21">
      <c r="A1289" s="1">
        <f t="shared" ref="A1289:B1289" si="1282">A1288</f>
        <v>26</v>
      </c>
      <c r="B1289" s="1">
        <f t="shared" si="1282"/>
        <v>0</v>
      </c>
      <c r="C1289" s="288"/>
      <c r="D1289" s="298"/>
      <c r="E1289" s="298"/>
      <c r="F1289" s="329" t="s">
        <v>214</v>
      </c>
      <c r="G1289" s="329"/>
      <c r="H1289" s="330"/>
      <c r="I1289" s="330"/>
      <c r="J1289" s="331"/>
      <c r="K1289" s="332"/>
      <c r="L1289" s="333">
        <f t="shared" si="1277"/>
        <v>0</v>
      </c>
      <c r="M1289" s="334"/>
      <c r="N1289" s="335"/>
      <c r="O1289" s="335"/>
      <c r="P1289" s="335"/>
      <c r="Q1289" s="335"/>
      <c r="R1289" s="335"/>
      <c r="S1289" s="336"/>
      <c r="T1289" s="54" t="e">
        <f>HLOOKUP(F1256,リスト!$N$7:$AC$25,8,)</f>
        <v>#N/A</v>
      </c>
      <c r="U1289" s="52" t="e">
        <f t="shared" si="1275"/>
        <v>#N/A</v>
      </c>
    </row>
    <row r="1290" spans="1:21">
      <c r="A1290" s="1">
        <f t="shared" ref="A1290:B1290" si="1283">A1289</f>
        <v>26</v>
      </c>
      <c r="B1290" s="1">
        <f t="shared" si="1283"/>
        <v>0</v>
      </c>
      <c r="C1290" s="288"/>
      <c r="D1290" s="298"/>
      <c r="E1290" s="298"/>
      <c r="F1290" s="306" t="s">
        <v>90</v>
      </c>
      <c r="G1290" s="306"/>
      <c r="H1290" s="307"/>
      <c r="I1290" s="307"/>
      <c r="J1290" s="308"/>
      <c r="K1290" s="309"/>
      <c r="L1290" s="310">
        <f t="shared" si="1277"/>
        <v>0</v>
      </c>
      <c r="M1290" s="311"/>
      <c r="N1290" s="153"/>
      <c r="O1290" s="153"/>
      <c r="P1290" s="153"/>
      <c r="Q1290" s="153"/>
      <c r="R1290" s="153"/>
      <c r="S1290" s="312"/>
      <c r="T1290" s="54" t="e">
        <f>HLOOKUP(F1256,リスト!$N$7:$AC$25,9,)</f>
        <v>#N/A</v>
      </c>
      <c r="U1290" s="52" t="e">
        <f t="shared" si="1275"/>
        <v>#N/A</v>
      </c>
    </row>
    <row r="1291" spans="1:21">
      <c r="A1291" s="1">
        <f t="shared" ref="A1291:B1291" si="1284">A1290</f>
        <v>26</v>
      </c>
      <c r="B1291" s="1">
        <f t="shared" si="1284"/>
        <v>0</v>
      </c>
      <c r="C1291" s="288"/>
      <c r="D1291" s="298" t="s">
        <v>101</v>
      </c>
      <c r="E1291" s="298"/>
      <c r="F1291" s="299" t="s">
        <v>91</v>
      </c>
      <c r="G1291" s="299"/>
      <c r="H1291" s="300"/>
      <c r="I1291" s="300"/>
      <c r="J1291" s="301"/>
      <c r="K1291" s="302"/>
      <c r="L1291" s="303">
        <f t="shared" si="1277"/>
        <v>0</v>
      </c>
      <c r="M1291" s="304"/>
      <c r="N1291" s="152"/>
      <c r="O1291" s="152"/>
      <c r="P1291" s="152"/>
      <c r="Q1291" s="152"/>
      <c r="R1291" s="152"/>
      <c r="S1291" s="305"/>
      <c r="T1291" s="54" t="e">
        <f>HLOOKUP(F1256,リスト!$N$7:$AC$25,10,)</f>
        <v>#N/A</v>
      </c>
      <c r="U1291" s="52" t="e">
        <f t="shared" si="1275"/>
        <v>#N/A</v>
      </c>
    </row>
    <row r="1292" spans="1:21">
      <c r="A1292" s="1">
        <f t="shared" ref="A1292:B1292" si="1285">A1291</f>
        <v>26</v>
      </c>
      <c r="B1292" s="1">
        <f t="shared" si="1285"/>
        <v>0</v>
      </c>
      <c r="C1292" s="288"/>
      <c r="D1292" s="298"/>
      <c r="E1292" s="298"/>
      <c r="F1292" s="329" t="s">
        <v>92</v>
      </c>
      <c r="G1292" s="329"/>
      <c r="H1292" s="330"/>
      <c r="I1292" s="330"/>
      <c r="J1292" s="331"/>
      <c r="K1292" s="332"/>
      <c r="L1292" s="333">
        <f t="shared" si="1277"/>
        <v>0</v>
      </c>
      <c r="M1292" s="334"/>
      <c r="N1292" s="335"/>
      <c r="O1292" s="335"/>
      <c r="P1292" s="335"/>
      <c r="Q1292" s="335"/>
      <c r="R1292" s="335"/>
      <c r="S1292" s="336"/>
      <c r="T1292" s="54" t="e">
        <f>HLOOKUP(F1256,リスト!$N$7:$AC$25,11,)</f>
        <v>#N/A</v>
      </c>
      <c r="U1292" s="52" t="e">
        <f t="shared" si="1275"/>
        <v>#N/A</v>
      </c>
    </row>
    <row r="1293" spans="1:21">
      <c r="A1293" s="1">
        <f t="shared" ref="A1293:B1293" si="1286">A1292</f>
        <v>26</v>
      </c>
      <c r="B1293" s="1">
        <f t="shared" si="1286"/>
        <v>0</v>
      </c>
      <c r="C1293" s="288"/>
      <c r="D1293" s="298"/>
      <c r="E1293" s="298"/>
      <c r="F1293" s="306" t="s">
        <v>93</v>
      </c>
      <c r="G1293" s="306"/>
      <c r="H1293" s="307"/>
      <c r="I1293" s="307"/>
      <c r="J1293" s="308"/>
      <c r="K1293" s="309"/>
      <c r="L1293" s="310">
        <f t="shared" si="1277"/>
        <v>0</v>
      </c>
      <c r="M1293" s="311"/>
      <c r="N1293" s="153"/>
      <c r="O1293" s="153"/>
      <c r="P1293" s="153"/>
      <c r="Q1293" s="153"/>
      <c r="R1293" s="153"/>
      <c r="S1293" s="312"/>
      <c r="T1293" s="54" t="e">
        <f>HLOOKUP(F1256,リスト!$N$7:$AC$25,12,)</f>
        <v>#N/A</v>
      </c>
      <c r="U1293" s="52" t="e">
        <f t="shared" si="1275"/>
        <v>#N/A</v>
      </c>
    </row>
    <row r="1294" spans="1:21">
      <c r="A1294" s="1">
        <f t="shared" ref="A1294:B1294" si="1287">A1293</f>
        <v>26</v>
      </c>
      <c r="B1294" s="1">
        <f t="shared" si="1287"/>
        <v>0</v>
      </c>
      <c r="C1294" s="288"/>
      <c r="D1294" s="298" t="s">
        <v>102</v>
      </c>
      <c r="E1294" s="298"/>
      <c r="F1294" s="298" t="s">
        <v>102</v>
      </c>
      <c r="G1294" s="298"/>
      <c r="H1294" s="323"/>
      <c r="I1294" s="323"/>
      <c r="J1294" s="324"/>
      <c r="K1294" s="325"/>
      <c r="L1294" s="326">
        <f t="shared" si="1277"/>
        <v>0</v>
      </c>
      <c r="M1294" s="327"/>
      <c r="N1294" s="167"/>
      <c r="O1294" s="167"/>
      <c r="P1294" s="167"/>
      <c r="Q1294" s="167"/>
      <c r="R1294" s="167"/>
      <c r="S1294" s="328"/>
      <c r="T1294" s="54" t="e">
        <f>HLOOKUP(F1256,リスト!$N$7:$AC$25,13,)</f>
        <v>#N/A</v>
      </c>
      <c r="U1294" s="52" t="e">
        <f t="shared" si="1275"/>
        <v>#N/A</v>
      </c>
    </row>
    <row r="1295" spans="1:21">
      <c r="A1295" s="1">
        <f t="shared" ref="A1295:B1295" si="1288">A1294</f>
        <v>26</v>
      </c>
      <c r="B1295" s="1">
        <f t="shared" si="1288"/>
        <v>0</v>
      </c>
      <c r="C1295" s="288"/>
      <c r="D1295" s="321" t="s">
        <v>105</v>
      </c>
      <c r="E1295" s="298"/>
      <c r="F1295" s="299" t="s">
        <v>94</v>
      </c>
      <c r="G1295" s="299"/>
      <c r="H1295" s="300"/>
      <c r="I1295" s="300"/>
      <c r="J1295" s="301"/>
      <c r="K1295" s="302"/>
      <c r="L1295" s="303">
        <f t="shared" si="1277"/>
        <v>0</v>
      </c>
      <c r="M1295" s="304"/>
      <c r="N1295" s="152"/>
      <c r="O1295" s="152"/>
      <c r="P1295" s="152"/>
      <c r="Q1295" s="152"/>
      <c r="R1295" s="152"/>
      <c r="S1295" s="305"/>
      <c r="T1295" s="54" t="e">
        <f>HLOOKUP(F1256,リスト!$N$7:$AC$25,14,)</f>
        <v>#N/A</v>
      </c>
      <c r="U1295" s="52" t="e">
        <f t="shared" si="1275"/>
        <v>#N/A</v>
      </c>
    </row>
    <row r="1296" spans="1:21">
      <c r="A1296" s="1">
        <f t="shared" ref="A1296:B1296" si="1289">A1295</f>
        <v>26</v>
      </c>
      <c r="B1296" s="1">
        <f t="shared" si="1289"/>
        <v>0</v>
      </c>
      <c r="C1296" s="288"/>
      <c r="D1296" s="298"/>
      <c r="E1296" s="298"/>
      <c r="F1296" s="306" t="s">
        <v>95</v>
      </c>
      <c r="G1296" s="306"/>
      <c r="H1296" s="307"/>
      <c r="I1296" s="307"/>
      <c r="J1296" s="308"/>
      <c r="K1296" s="309"/>
      <c r="L1296" s="310">
        <f t="shared" si="1277"/>
        <v>0</v>
      </c>
      <c r="M1296" s="311"/>
      <c r="N1296" s="153"/>
      <c r="O1296" s="153"/>
      <c r="P1296" s="153"/>
      <c r="Q1296" s="153"/>
      <c r="R1296" s="153"/>
      <c r="S1296" s="312"/>
      <c r="T1296" s="54" t="e">
        <f>HLOOKUP(F1256,リスト!$N$7:$AC$25,15,)</f>
        <v>#N/A</v>
      </c>
      <c r="U1296" s="52" t="e">
        <f t="shared" si="1275"/>
        <v>#N/A</v>
      </c>
    </row>
    <row r="1297" spans="1:24">
      <c r="A1297" s="1">
        <f t="shared" ref="A1297:B1297" si="1290">A1296</f>
        <v>26</v>
      </c>
      <c r="B1297" s="1">
        <f t="shared" si="1290"/>
        <v>0</v>
      </c>
      <c r="C1297" s="288"/>
      <c r="D1297" s="322" t="s">
        <v>103</v>
      </c>
      <c r="E1297" s="322"/>
      <c r="F1297" s="298" t="s">
        <v>96</v>
      </c>
      <c r="G1297" s="298"/>
      <c r="H1297" s="323"/>
      <c r="I1297" s="323"/>
      <c r="J1297" s="324"/>
      <c r="K1297" s="325"/>
      <c r="L1297" s="326">
        <f t="shared" si="1277"/>
        <v>0</v>
      </c>
      <c r="M1297" s="327"/>
      <c r="N1297" s="167"/>
      <c r="O1297" s="167"/>
      <c r="P1297" s="167"/>
      <c r="Q1297" s="167"/>
      <c r="R1297" s="167"/>
      <c r="S1297" s="328"/>
      <c r="T1297" s="54" t="e">
        <f>HLOOKUP(F1256,リスト!$N$7:$AC$25,16,)</f>
        <v>#N/A</v>
      </c>
      <c r="U1297" s="52" t="e">
        <f t="shared" si="1275"/>
        <v>#N/A</v>
      </c>
    </row>
    <row r="1298" spans="1:24" ht="14.4" customHeight="1">
      <c r="A1298" s="1">
        <f t="shared" ref="A1298:B1298" si="1291">A1297</f>
        <v>26</v>
      </c>
      <c r="B1298" s="1">
        <f t="shared" si="1291"/>
        <v>0</v>
      </c>
      <c r="C1298" s="288"/>
      <c r="D1298" s="298" t="s">
        <v>104</v>
      </c>
      <c r="E1298" s="298"/>
      <c r="F1298" s="299" t="s">
        <v>97</v>
      </c>
      <c r="G1298" s="299"/>
      <c r="H1298" s="300"/>
      <c r="I1298" s="300"/>
      <c r="J1298" s="301"/>
      <c r="K1298" s="302"/>
      <c r="L1298" s="303">
        <f t="shared" si="1277"/>
        <v>0</v>
      </c>
      <c r="M1298" s="304"/>
      <c r="N1298" s="152"/>
      <c r="O1298" s="152"/>
      <c r="P1298" s="152"/>
      <c r="Q1298" s="152"/>
      <c r="R1298" s="152"/>
      <c r="S1298" s="305"/>
      <c r="T1298" s="54" t="e">
        <f>HLOOKUP(F1256,リスト!$N$7:$AC$25,17,)</f>
        <v>#N/A</v>
      </c>
      <c r="U1298" s="52" t="e">
        <f t="shared" si="1275"/>
        <v>#N/A</v>
      </c>
    </row>
    <row r="1299" spans="1:24">
      <c r="A1299" s="1">
        <f t="shared" ref="A1299:B1299" si="1292">A1298</f>
        <v>26</v>
      </c>
      <c r="B1299" s="1">
        <f t="shared" si="1292"/>
        <v>0</v>
      </c>
      <c r="C1299" s="288"/>
      <c r="D1299" s="298"/>
      <c r="E1299" s="298"/>
      <c r="F1299" s="306" t="s">
        <v>98</v>
      </c>
      <c r="G1299" s="306"/>
      <c r="H1299" s="307"/>
      <c r="I1299" s="307"/>
      <c r="J1299" s="308"/>
      <c r="K1299" s="309"/>
      <c r="L1299" s="310">
        <f t="shared" si="1277"/>
        <v>0</v>
      </c>
      <c r="M1299" s="311"/>
      <c r="N1299" s="153"/>
      <c r="O1299" s="153"/>
      <c r="P1299" s="153"/>
      <c r="Q1299" s="153"/>
      <c r="R1299" s="153"/>
      <c r="S1299" s="312"/>
      <c r="T1299" s="54" t="e">
        <f>HLOOKUP(F1256,リスト!$N$7:$AC$25,18,)</f>
        <v>#N/A</v>
      </c>
      <c r="U1299" s="52" t="e">
        <f t="shared" si="1275"/>
        <v>#N/A</v>
      </c>
    </row>
    <row r="1300" spans="1:24" ht="15" thickBot="1">
      <c r="A1300" s="1">
        <f t="shared" ref="A1300:B1300" si="1293">A1299</f>
        <v>26</v>
      </c>
      <c r="B1300" s="1">
        <f t="shared" si="1293"/>
        <v>0</v>
      </c>
      <c r="C1300" s="288"/>
      <c r="D1300" s="313" t="s">
        <v>77</v>
      </c>
      <c r="E1300" s="313"/>
      <c r="F1300" s="313" t="s">
        <v>77</v>
      </c>
      <c r="G1300" s="313"/>
      <c r="H1300" s="314"/>
      <c r="I1300" s="314"/>
      <c r="J1300" s="315"/>
      <c r="K1300" s="316"/>
      <c r="L1300" s="317">
        <f t="shared" si="1277"/>
        <v>0</v>
      </c>
      <c r="M1300" s="318"/>
      <c r="N1300" s="319"/>
      <c r="O1300" s="319"/>
      <c r="P1300" s="319"/>
      <c r="Q1300" s="319"/>
      <c r="R1300" s="319"/>
      <c r="S1300" s="320"/>
      <c r="T1300" s="54" t="e">
        <f>HLOOKUP(F1256,リスト!$N$7:$AC$25,19,)</f>
        <v>#N/A</v>
      </c>
      <c r="U1300" s="52" t="e">
        <f t="shared" si="1275"/>
        <v>#N/A</v>
      </c>
    </row>
    <row r="1301" spans="1:24" ht="15.6" thickTop="1" thickBot="1">
      <c r="A1301" s="1">
        <f t="shared" ref="A1301:B1301" si="1294">A1300</f>
        <v>26</v>
      </c>
      <c r="B1301" s="1">
        <f t="shared" si="1294"/>
        <v>0</v>
      </c>
      <c r="C1301" s="289"/>
      <c r="D1301" s="278" t="s">
        <v>78</v>
      </c>
      <c r="E1301" s="279"/>
      <c r="F1301" s="279"/>
      <c r="G1301" s="280"/>
      <c r="H1301" s="281">
        <f>SUM(H1283:I1300)</f>
        <v>0</v>
      </c>
      <c r="I1301" s="281"/>
      <c r="J1301" s="282">
        <f t="shared" ref="J1301" si="1295">SUM(J1283:K1300)</f>
        <v>0</v>
      </c>
      <c r="K1301" s="283"/>
      <c r="L1301" s="283">
        <f t="shared" ref="L1301" si="1296">SUM(L1283:M1300)</f>
        <v>0</v>
      </c>
      <c r="M1301" s="284"/>
      <c r="N1301" s="285"/>
      <c r="O1301" s="285"/>
      <c r="P1301" s="285"/>
      <c r="Q1301" s="285"/>
      <c r="R1301" s="285"/>
      <c r="S1301" s="286"/>
      <c r="T1301" s="54"/>
    </row>
    <row r="1302" spans="1:24">
      <c r="A1302" s="1">
        <f>F1305</f>
        <v>27</v>
      </c>
      <c r="B1302" s="1">
        <f>IF(H1326&gt;0,1,0)</f>
        <v>0</v>
      </c>
      <c r="C1302" s="198" t="s">
        <v>47</v>
      </c>
      <c r="D1302" s="198"/>
      <c r="E1302" s="198"/>
      <c r="U1302" s="11" t="s">
        <v>49</v>
      </c>
      <c r="V1302" s="11" t="s">
        <v>199</v>
      </c>
    </row>
    <row r="1303" spans="1:24">
      <c r="A1303" s="1">
        <f>A1302</f>
        <v>27</v>
      </c>
      <c r="B1303" s="1">
        <f>B1302</f>
        <v>0</v>
      </c>
      <c r="C1303" s="192" t="str">
        <f>"チームやまぐちパワーアップ事業　"&amp;基本!$G$24</f>
        <v>チームやまぐちパワーアップ事業　事業計画書</v>
      </c>
      <c r="D1303" s="192"/>
      <c r="E1303" s="192"/>
      <c r="F1303" s="192"/>
      <c r="G1303" s="192"/>
      <c r="H1303" s="192"/>
      <c r="I1303" s="192"/>
      <c r="J1303" s="192"/>
      <c r="K1303" s="192"/>
      <c r="L1303" s="192"/>
      <c r="M1303" s="192"/>
      <c r="N1303" s="192"/>
      <c r="O1303" s="192"/>
      <c r="P1303" s="192"/>
      <c r="Q1303" s="192"/>
      <c r="R1303" s="192"/>
      <c r="S1303" s="192"/>
      <c r="U1303" s="16" t="str">
        <f t="shared" ref="U1303:V1306" si="1297">IF(U1253="","",U1253)</f>
        <v>有望競技種別強化事業</v>
      </c>
      <c r="V1303" s="16" t="str">
        <f t="shared" si="1297"/>
        <v>有望競技</v>
      </c>
    </row>
    <row r="1304" spans="1:24" ht="15" thickBot="1">
      <c r="A1304" s="1">
        <f t="shared" ref="A1304:B1304" si="1298">A1303</f>
        <v>27</v>
      </c>
      <c r="B1304" s="1">
        <f t="shared" si="1298"/>
        <v>0</v>
      </c>
      <c r="C1304" s="337" t="s">
        <v>48</v>
      </c>
      <c r="D1304" s="337"/>
      <c r="U1304" s="32" t="str">
        <f t="shared" si="1297"/>
        <v>ふるさと選手確保・活用事業</v>
      </c>
      <c r="V1304" s="32" t="str">
        <f t="shared" si="1297"/>
        <v>ふるさと</v>
      </c>
    </row>
    <row r="1305" spans="1:24" ht="15" thickBot="1">
      <c r="A1305" s="1">
        <f t="shared" ref="A1305:B1305" si="1299">A1304</f>
        <v>27</v>
      </c>
      <c r="B1305" s="1">
        <f t="shared" si="1299"/>
        <v>0</v>
      </c>
      <c r="C1305" s="375" t="s">
        <v>50</v>
      </c>
      <c r="D1305" s="376"/>
      <c r="E1305" s="376"/>
      <c r="F1305" s="377">
        <f>F1255+1</f>
        <v>27</v>
      </c>
      <c r="G1305" s="378"/>
      <c r="U1305" s="32" t="str">
        <f t="shared" si="1297"/>
        <v>中高成連携合同強化練習会事業</v>
      </c>
      <c r="V1305" s="32" t="str">
        <f t="shared" si="1297"/>
        <v>中高成連携</v>
      </c>
    </row>
    <row r="1306" spans="1:24">
      <c r="A1306" s="1">
        <f t="shared" ref="A1306:B1306" si="1300">A1305</f>
        <v>27</v>
      </c>
      <c r="B1306" s="1">
        <f t="shared" si="1300"/>
        <v>0</v>
      </c>
      <c r="C1306" s="379" t="s">
        <v>49</v>
      </c>
      <c r="D1306" s="290"/>
      <c r="E1306" s="290"/>
      <c r="F1306" s="380"/>
      <c r="G1306" s="380"/>
      <c r="H1306" s="380"/>
      <c r="I1306" s="380"/>
      <c r="J1306" s="380"/>
      <c r="K1306" s="380"/>
      <c r="L1306" s="380"/>
      <c r="M1306" s="290" t="s">
        <v>53</v>
      </c>
      <c r="N1306" s="290"/>
      <c r="O1306" s="290"/>
      <c r="P1306" s="380"/>
      <c r="Q1306" s="380"/>
      <c r="R1306" s="380"/>
      <c r="S1306" s="381"/>
      <c r="T1306" s="81" t="str">
        <f>IF(F1306="","",VLOOKUP(F1306,U1303:V1306,2,))</f>
        <v/>
      </c>
      <c r="U1306" s="18" t="str">
        <f t="shared" si="1297"/>
        <v>チームやまぐちチャレンジ強化事業</v>
      </c>
      <c r="V1306" s="18" t="str">
        <f t="shared" si="1297"/>
        <v>チャレンジ</v>
      </c>
    </row>
    <row r="1307" spans="1:24">
      <c r="A1307" s="1">
        <f t="shared" ref="A1307:B1307" si="1301">A1306</f>
        <v>27</v>
      </c>
      <c r="B1307" s="1">
        <f t="shared" si="1301"/>
        <v>0</v>
      </c>
      <c r="C1307" s="389" t="s">
        <v>179</v>
      </c>
      <c r="D1307" s="390"/>
      <c r="E1307" s="356"/>
      <c r="F1307" s="386"/>
      <c r="G1307" s="387"/>
      <c r="H1307" s="387"/>
      <c r="I1307" s="387"/>
      <c r="J1307" s="387"/>
      <c r="K1307" s="387"/>
      <c r="L1307" s="387"/>
      <c r="M1307" s="387"/>
      <c r="N1307" s="387"/>
      <c r="O1307" s="387"/>
      <c r="P1307" s="387"/>
      <c r="Q1307" s="387"/>
      <c r="R1307" s="387"/>
      <c r="S1307" s="388"/>
      <c r="U1307" s="55"/>
    </row>
    <row r="1308" spans="1:24">
      <c r="A1308" s="1">
        <f t="shared" ref="A1308:B1308" si="1302">A1307</f>
        <v>27</v>
      </c>
      <c r="B1308" s="1">
        <f t="shared" si="1302"/>
        <v>0</v>
      </c>
      <c r="C1308" s="348" t="s">
        <v>51</v>
      </c>
      <c r="D1308" s="291"/>
      <c r="E1308" s="291"/>
      <c r="F1308" s="382"/>
      <c r="G1308" s="383"/>
      <c r="H1308" s="383"/>
      <c r="I1308" s="20" t="str">
        <f>IF(F1308="","～",IF(J1308="","","～"))</f>
        <v>～</v>
      </c>
      <c r="J1308" s="383"/>
      <c r="K1308" s="383"/>
      <c r="L1308" s="383"/>
      <c r="M1308" s="21" t="s">
        <v>52</v>
      </c>
      <c r="N1308" s="384" t="str">
        <f>IF(T1308=1,IF(F1308="","",IF(J1308="","",IF(F1308=J1308,"日帰り",(J1308-F1308)&amp;"泊"&amp;(J1308-F1308+1)&amp;"日"))),"")</f>
        <v/>
      </c>
      <c r="O1308" s="384"/>
      <c r="P1308" s="384"/>
      <c r="Q1308" s="13" t="s">
        <v>68</v>
      </c>
      <c r="R1308" s="258"/>
      <c r="S1308" s="385"/>
      <c r="T1308" s="53">
        <v>1</v>
      </c>
    </row>
    <row r="1309" spans="1:24">
      <c r="A1309" s="1">
        <f t="shared" ref="A1309:B1309" si="1303">A1308</f>
        <v>27</v>
      </c>
      <c r="B1309" s="1">
        <f t="shared" si="1303"/>
        <v>0</v>
      </c>
      <c r="C1309" s="348" t="s">
        <v>54</v>
      </c>
      <c r="D1309" s="346" t="s">
        <v>55</v>
      </c>
      <c r="E1309" s="346"/>
      <c r="F1309" s="349"/>
      <c r="G1309" s="349"/>
      <c r="H1309" s="349"/>
      <c r="I1309" s="349"/>
      <c r="J1309" s="349"/>
      <c r="K1309" s="349"/>
      <c r="L1309" s="349"/>
      <c r="M1309" s="349"/>
      <c r="N1309" s="349"/>
      <c r="O1309" s="349"/>
      <c r="P1309" s="349"/>
      <c r="Q1309" s="349"/>
      <c r="R1309" s="349"/>
      <c r="S1309" s="350"/>
      <c r="U1309" s="156" t="s">
        <v>53</v>
      </c>
      <c r="V1309" s="156"/>
      <c r="W1309" s="156"/>
      <c r="X1309" s="156"/>
    </row>
    <row r="1310" spans="1:24">
      <c r="A1310" s="1">
        <f t="shared" ref="A1310:B1310" si="1304">A1309</f>
        <v>27</v>
      </c>
      <c r="B1310" s="1">
        <f t="shared" si="1304"/>
        <v>0</v>
      </c>
      <c r="C1310" s="348"/>
      <c r="D1310" s="351" t="s">
        <v>7</v>
      </c>
      <c r="E1310" s="351"/>
      <c r="F1310" s="352"/>
      <c r="G1310" s="352"/>
      <c r="H1310" s="352"/>
      <c r="I1310" s="352"/>
      <c r="J1310" s="352"/>
      <c r="K1310" s="352"/>
      <c r="L1310" s="352"/>
      <c r="M1310" s="352"/>
      <c r="N1310" s="352"/>
      <c r="O1310" s="352"/>
      <c r="P1310" s="352"/>
      <c r="Q1310" s="352"/>
      <c r="R1310" s="352"/>
      <c r="S1310" s="353"/>
      <c r="U1310" s="78" t="str">
        <f>U1303</f>
        <v>有望競技種別強化事業</v>
      </c>
      <c r="V1310" s="78" t="str">
        <f>U1304</f>
        <v>ふるさと選手確保・活用事業</v>
      </c>
      <c r="W1310" s="78" t="str">
        <f>U1305</f>
        <v>中高成連携合同強化練習会事業</v>
      </c>
      <c r="X1310" s="78" t="str">
        <f>U1306</f>
        <v>チームやまぐちチャレンジ強化事業</v>
      </c>
    </row>
    <row r="1311" spans="1:24">
      <c r="A1311" s="1">
        <f t="shared" ref="A1311:B1311" si="1305">A1310</f>
        <v>27</v>
      </c>
      <c r="B1311" s="1">
        <f t="shared" si="1305"/>
        <v>0</v>
      </c>
      <c r="C1311" s="348" t="s">
        <v>56</v>
      </c>
      <c r="D1311" s="346" t="s">
        <v>55</v>
      </c>
      <c r="E1311" s="346"/>
      <c r="F1311" s="349"/>
      <c r="G1311" s="349"/>
      <c r="H1311" s="349"/>
      <c r="I1311" s="349"/>
      <c r="J1311" s="349"/>
      <c r="K1311" s="349"/>
      <c r="L1311" s="349"/>
      <c r="M1311" s="349"/>
      <c r="N1311" s="349"/>
      <c r="O1311" s="349"/>
      <c r="P1311" s="349"/>
      <c r="Q1311" s="349"/>
      <c r="R1311" s="349"/>
      <c r="S1311" s="350"/>
      <c r="U1311" s="6" t="str">
        <f t="shared" ref="U1311:X1314" si="1306">IF(U1261="","",U1261)</f>
        <v>①強化活動</v>
      </c>
      <c r="V1311" s="6" t="str">
        <f t="shared" si="1306"/>
        <v>①交渉</v>
      </c>
      <c r="W1311" s="6" t="str">
        <f t="shared" si="1306"/>
        <v>①合同練習会</v>
      </c>
      <c r="X1311" s="6" t="str">
        <f t="shared" si="1306"/>
        <v>①トップ招へい</v>
      </c>
    </row>
    <row r="1312" spans="1:24">
      <c r="A1312" s="1">
        <f t="shared" ref="A1312:B1312" si="1307">A1311</f>
        <v>27</v>
      </c>
      <c r="B1312" s="1">
        <f t="shared" si="1307"/>
        <v>0</v>
      </c>
      <c r="C1312" s="348"/>
      <c r="D1312" s="351" t="s">
        <v>7</v>
      </c>
      <c r="E1312" s="351"/>
      <c r="F1312" s="352"/>
      <c r="G1312" s="352"/>
      <c r="H1312" s="352"/>
      <c r="I1312" s="352"/>
      <c r="J1312" s="352"/>
      <c r="K1312" s="352"/>
      <c r="L1312" s="352"/>
      <c r="M1312" s="352"/>
      <c r="N1312" s="352"/>
      <c r="O1312" s="352"/>
      <c r="P1312" s="352"/>
      <c r="Q1312" s="352"/>
      <c r="R1312" s="352"/>
      <c r="S1312" s="353"/>
      <c r="U1312" s="8" t="str">
        <f t="shared" si="1306"/>
        <v/>
      </c>
      <c r="V1312" s="8" t="str">
        <f t="shared" si="1306"/>
        <v>②強化活動参加</v>
      </c>
      <c r="W1312" s="8" t="str">
        <f t="shared" si="1306"/>
        <v>②情報交換会等</v>
      </c>
      <c r="X1312" s="8" t="str">
        <f t="shared" si="1306"/>
        <v/>
      </c>
    </row>
    <row r="1313" spans="1:24">
      <c r="A1313" s="1">
        <f t="shared" ref="A1313:B1313" si="1308">A1312</f>
        <v>27</v>
      </c>
      <c r="B1313" s="1">
        <f t="shared" si="1308"/>
        <v>0</v>
      </c>
      <c r="C1313" s="354" t="s">
        <v>57</v>
      </c>
      <c r="D1313" s="291" t="s">
        <v>58</v>
      </c>
      <c r="E1313" s="291"/>
      <c r="F1313" s="291" t="s">
        <v>61</v>
      </c>
      <c r="G1313" s="355"/>
      <c r="H1313" s="339" t="s">
        <v>62</v>
      </c>
      <c r="I1313" s="296"/>
      <c r="J1313" s="356" t="s">
        <v>63</v>
      </c>
      <c r="K1313" s="355"/>
      <c r="L1313" s="339" t="s">
        <v>64</v>
      </c>
      <c r="M1313" s="296"/>
      <c r="N1313" s="356" t="s">
        <v>65</v>
      </c>
      <c r="O1313" s="355"/>
      <c r="P1313" s="339" t="s">
        <v>66</v>
      </c>
      <c r="Q1313" s="291"/>
      <c r="R1313" s="356" t="s">
        <v>36</v>
      </c>
      <c r="S1313" s="295"/>
      <c r="U1313" s="8" t="str">
        <f t="shared" si="1306"/>
        <v/>
      </c>
      <c r="V1313" s="8" t="str">
        <f t="shared" si="1306"/>
        <v/>
      </c>
      <c r="W1313" s="8" t="str">
        <f t="shared" si="1306"/>
        <v/>
      </c>
      <c r="X1313" s="8" t="str">
        <f t="shared" si="1306"/>
        <v/>
      </c>
    </row>
    <row r="1314" spans="1:24">
      <c r="A1314" s="1">
        <f t="shared" ref="A1314:B1314" si="1309">A1313</f>
        <v>27</v>
      </c>
      <c r="B1314" s="1">
        <f t="shared" si="1309"/>
        <v>0</v>
      </c>
      <c r="C1314" s="348"/>
      <c r="D1314" s="346" t="s">
        <v>59</v>
      </c>
      <c r="E1314" s="346"/>
      <c r="F1314" s="22">
        <f>VLOOKUP("成男ﾊﾟﾜｰｱｯﾌﾟ",指導者!$J$133:$AN$156,$F1305+1,)</f>
        <v>0</v>
      </c>
      <c r="G1314" s="23" t="s">
        <v>67</v>
      </c>
      <c r="H1314" s="24">
        <f>VLOOKUP("成女ﾊﾟﾜｰｱｯﾌﾟ",指導者!$J$133:$AN$156,$F1305+1,)</f>
        <v>0</v>
      </c>
      <c r="I1314" s="25" t="s">
        <v>67</v>
      </c>
      <c r="J1314" s="24">
        <f>VLOOKUP("少男ﾊﾟﾜｰｱｯﾌﾟ",指導者!$J$133:$AN$156,$F1305+1,)</f>
        <v>0</v>
      </c>
      <c r="K1314" s="23" t="s">
        <v>67</v>
      </c>
      <c r="L1314" s="24">
        <f>VLOOKUP("少女ﾊﾟﾜｰｱｯﾌﾟ",指導者!$J$133:$AN$156,$F1305+1,)</f>
        <v>0</v>
      </c>
      <c r="M1314" s="25" t="s">
        <v>67</v>
      </c>
      <c r="N1314" s="24">
        <f>VLOOKUP("Jr男ﾊﾟﾜｰｱｯﾌﾟ",指導者!$J$133:$AN$156,$F1305+1,)</f>
        <v>0</v>
      </c>
      <c r="O1314" s="23" t="s">
        <v>67</v>
      </c>
      <c r="P1314" s="24">
        <f>VLOOKUP("Jr女ﾊﾟﾜｰｱｯﾌﾟ",指導者!$J$133:$AN$156,$F1305+1,)</f>
        <v>0</v>
      </c>
      <c r="Q1314" s="26" t="s">
        <v>67</v>
      </c>
      <c r="R1314" s="23">
        <f>SUM(F1314:Q1314)</f>
        <v>0</v>
      </c>
      <c r="S1314" s="33" t="s">
        <v>67</v>
      </c>
      <c r="U1314" s="10" t="str">
        <f t="shared" si="1306"/>
        <v/>
      </c>
      <c r="V1314" s="10" t="str">
        <f t="shared" si="1306"/>
        <v/>
      </c>
      <c r="W1314" s="10" t="str">
        <f t="shared" si="1306"/>
        <v/>
      </c>
      <c r="X1314" s="10" t="str">
        <f t="shared" si="1306"/>
        <v/>
      </c>
    </row>
    <row r="1315" spans="1:24">
      <c r="A1315" s="1">
        <f t="shared" ref="A1315:B1315" si="1310">A1314</f>
        <v>27</v>
      </c>
      <c r="B1315" s="1">
        <f t="shared" si="1310"/>
        <v>0</v>
      </c>
      <c r="C1315" s="348"/>
      <c r="D1315" s="351" t="s">
        <v>60</v>
      </c>
      <c r="E1315" s="351"/>
      <c r="F1315" s="27">
        <f>VLOOKUP("成男ﾊﾟﾜｰｱｯﾌﾟ",選手!$J$333:$AN$350,$F1305+1,)</f>
        <v>0</v>
      </c>
      <c r="G1315" s="28" t="s">
        <v>67</v>
      </c>
      <c r="H1315" s="29">
        <f>VLOOKUP("成女ﾊﾟﾜｰｱｯﾌﾟ",選手!$J$333:$AN$350,$F1305+1,)</f>
        <v>0</v>
      </c>
      <c r="I1315" s="30" t="s">
        <v>67</v>
      </c>
      <c r="J1315" s="29">
        <f>VLOOKUP("少男ﾊﾟﾜｰｱｯﾌﾟ",選手!$J$333:$AN$350,$F1305+1,)</f>
        <v>0</v>
      </c>
      <c r="K1315" s="28" t="s">
        <v>67</v>
      </c>
      <c r="L1315" s="29">
        <f>VLOOKUP("少女ﾊﾟﾜｰｱｯﾌﾟ",選手!$J$333:$AN$350,$F1305+1,)</f>
        <v>0</v>
      </c>
      <c r="M1315" s="30" t="s">
        <v>67</v>
      </c>
      <c r="N1315" s="29">
        <f>VLOOKUP("Jr男ﾊﾟﾜｰｱｯﾌﾟ",選手!$J$333:$AN$350,$F1305+1,)</f>
        <v>0</v>
      </c>
      <c r="O1315" s="28" t="s">
        <v>67</v>
      </c>
      <c r="P1315" s="29">
        <f>VLOOKUP("Jr女ﾊﾟﾜｰｱｯﾌﾟ",選手!$J$333:$AN$350,$F1305+1,)</f>
        <v>0</v>
      </c>
      <c r="Q1315" s="31" t="s">
        <v>67</v>
      </c>
      <c r="R1315" s="28">
        <f>SUM(F1315:Q1315)</f>
        <v>0</v>
      </c>
      <c r="S1315" s="34" t="s">
        <v>67</v>
      </c>
    </row>
    <row r="1316" spans="1:24">
      <c r="A1316" s="1">
        <f t="shared" ref="A1316:B1316" si="1311">A1315</f>
        <v>27</v>
      </c>
      <c r="B1316" s="1">
        <f t="shared" si="1311"/>
        <v>0</v>
      </c>
      <c r="C1316" s="366" t="s">
        <v>69</v>
      </c>
      <c r="D1316" s="367"/>
      <c r="E1316" s="368"/>
      <c r="F1316" s="357"/>
      <c r="G1316" s="358"/>
      <c r="H1316" s="358"/>
      <c r="I1316" s="358"/>
      <c r="J1316" s="358"/>
      <c r="K1316" s="358"/>
      <c r="L1316" s="358"/>
      <c r="M1316" s="358"/>
      <c r="N1316" s="358"/>
      <c r="O1316" s="358"/>
      <c r="P1316" s="358"/>
      <c r="Q1316" s="358"/>
      <c r="R1316" s="358"/>
      <c r="S1316" s="359"/>
    </row>
    <row r="1317" spans="1:24">
      <c r="A1317" s="1">
        <f t="shared" ref="A1317:B1317" si="1312">A1316</f>
        <v>27</v>
      </c>
      <c r="B1317" s="1">
        <f t="shared" si="1312"/>
        <v>0</v>
      </c>
      <c r="C1317" s="369"/>
      <c r="D1317" s="370"/>
      <c r="E1317" s="371"/>
      <c r="F1317" s="360"/>
      <c r="G1317" s="361"/>
      <c r="H1317" s="361"/>
      <c r="I1317" s="361"/>
      <c r="J1317" s="361"/>
      <c r="K1317" s="361"/>
      <c r="L1317" s="361"/>
      <c r="M1317" s="361"/>
      <c r="N1317" s="361"/>
      <c r="O1317" s="361"/>
      <c r="P1317" s="361"/>
      <c r="Q1317" s="361"/>
      <c r="R1317" s="361"/>
      <c r="S1317" s="362"/>
    </row>
    <row r="1318" spans="1:24">
      <c r="A1318" s="1">
        <f t="shared" ref="A1318:B1318" si="1313">A1317</f>
        <v>27</v>
      </c>
      <c r="B1318" s="1">
        <f t="shared" si="1313"/>
        <v>0</v>
      </c>
      <c r="C1318" s="369"/>
      <c r="D1318" s="370"/>
      <c r="E1318" s="371"/>
      <c r="F1318" s="360"/>
      <c r="G1318" s="361"/>
      <c r="H1318" s="361"/>
      <c r="I1318" s="361"/>
      <c r="J1318" s="361"/>
      <c r="K1318" s="361"/>
      <c r="L1318" s="361"/>
      <c r="M1318" s="361"/>
      <c r="N1318" s="361"/>
      <c r="O1318" s="361"/>
      <c r="P1318" s="361"/>
      <c r="Q1318" s="361"/>
      <c r="R1318" s="361"/>
      <c r="S1318" s="362"/>
    </row>
    <row r="1319" spans="1:24">
      <c r="A1319" s="1">
        <f t="shared" ref="A1319:B1319" si="1314">A1318</f>
        <v>27</v>
      </c>
      <c r="B1319" s="1">
        <f t="shared" si="1314"/>
        <v>0</v>
      </c>
      <c r="C1319" s="369"/>
      <c r="D1319" s="370"/>
      <c r="E1319" s="371"/>
      <c r="F1319" s="360"/>
      <c r="G1319" s="361"/>
      <c r="H1319" s="361"/>
      <c r="I1319" s="361"/>
      <c r="J1319" s="361"/>
      <c r="K1319" s="361"/>
      <c r="L1319" s="361"/>
      <c r="M1319" s="361"/>
      <c r="N1319" s="361"/>
      <c r="O1319" s="361"/>
      <c r="P1319" s="361"/>
      <c r="Q1319" s="361"/>
      <c r="R1319" s="361"/>
      <c r="S1319" s="362"/>
    </row>
    <row r="1320" spans="1:24">
      <c r="A1320" s="1">
        <f t="shared" ref="A1320:B1320" si="1315">A1319</f>
        <v>27</v>
      </c>
      <c r="B1320" s="1">
        <f t="shared" si="1315"/>
        <v>0</v>
      </c>
      <c r="C1320" s="369"/>
      <c r="D1320" s="370"/>
      <c r="E1320" s="371"/>
      <c r="F1320" s="360"/>
      <c r="G1320" s="361"/>
      <c r="H1320" s="361"/>
      <c r="I1320" s="361"/>
      <c r="J1320" s="361"/>
      <c r="K1320" s="361"/>
      <c r="L1320" s="361"/>
      <c r="M1320" s="361"/>
      <c r="N1320" s="361"/>
      <c r="O1320" s="361"/>
      <c r="P1320" s="361"/>
      <c r="Q1320" s="361"/>
      <c r="R1320" s="361"/>
      <c r="S1320" s="362"/>
    </row>
    <row r="1321" spans="1:24">
      <c r="A1321" s="1">
        <f t="shared" ref="A1321:B1321" si="1316">A1320</f>
        <v>27</v>
      </c>
      <c r="B1321" s="1">
        <f t="shared" si="1316"/>
        <v>0</v>
      </c>
      <c r="C1321" s="369"/>
      <c r="D1321" s="370"/>
      <c r="E1321" s="371"/>
      <c r="F1321" s="360"/>
      <c r="G1321" s="361"/>
      <c r="H1321" s="361"/>
      <c r="I1321" s="361"/>
      <c r="J1321" s="361"/>
      <c r="K1321" s="361"/>
      <c r="L1321" s="361"/>
      <c r="M1321" s="361"/>
      <c r="N1321" s="361"/>
      <c r="O1321" s="361"/>
      <c r="P1321" s="361"/>
      <c r="Q1321" s="361"/>
      <c r="R1321" s="361"/>
      <c r="S1321" s="362"/>
    </row>
    <row r="1322" spans="1:24" ht="15" thickBot="1">
      <c r="A1322" s="1">
        <f t="shared" ref="A1322:B1322" si="1317">A1321</f>
        <v>27</v>
      </c>
      <c r="B1322" s="1">
        <f t="shared" si="1317"/>
        <v>0</v>
      </c>
      <c r="C1322" s="372"/>
      <c r="D1322" s="373"/>
      <c r="E1322" s="374"/>
      <c r="F1322" s="363"/>
      <c r="G1322" s="364"/>
      <c r="H1322" s="364"/>
      <c r="I1322" s="364"/>
      <c r="J1322" s="364"/>
      <c r="K1322" s="364"/>
      <c r="L1322" s="364"/>
      <c r="M1322" s="364"/>
      <c r="N1322" s="364"/>
      <c r="O1322" s="364"/>
      <c r="P1322" s="364"/>
      <c r="Q1322" s="364"/>
      <c r="R1322" s="364"/>
      <c r="S1322" s="365"/>
    </row>
    <row r="1323" spans="1:24">
      <c r="A1323" s="1">
        <f t="shared" ref="A1323:B1323" si="1318">A1322</f>
        <v>27</v>
      </c>
      <c r="B1323" s="1">
        <f t="shared" si="1318"/>
        <v>0</v>
      </c>
    </row>
    <row r="1324" spans="1:24" ht="15" thickBot="1">
      <c r="A1324" s="1">
        <f t="shared" ref="A1324:B1324" si="1319">A1323</f>
        <v>27</v>
      </c>
      <c r="B1324" s="1">
        <f t="shared" si="1319"/>
        <v>0</v>
      </c>
      <c r="C1324" s="337" t="s">
        <v>70</v>
      </c>
      <c r="D1324" s="337"/>
      <c r="Q1324" s="338" t="s">
        <v>71</v>
      </c>
      <c r="R1324" s="338"/>
      <c r="S1324" s="338"/>
    </row>
    <row r="1325" spans="1:24">
      <c r="A1325" s="1">
        <f t="shared" ref="A1325:B1325" si="1320">A1324</f>
        <v>27</v>
      </c>
      <c r="B1325" s="1">
        <f t="shared" si="1320"/>
        <v>0</v>
      </c>
      <c r="C1325" s="287" t="s">
        <v>72</v>
      </c>
      <c r="D1325" s="290" t="s">
        <v>73</v>
      </c>
      <c r="E1325" s="290"/>
      <c r="F1325" s="290"/>
      <c r="G1325" s="290"/>
      <c r="H1325" s="290" t="s">
        <v>79</v>
      </c>
      <c r="I1325" s="290"/>
      <c r="J1325" s="290" t="s">
        <v>13</v>
      </c>
      <c r="K1325" s="290"/>
      <c r="L1325" s="290"/>
      <c r="M1325" s="290"/>
      <c r="N1325" s="290"/>
      <c r="O1325" s="290"/>
      <c r="P1325" s="290"/>
      <c r="Q1325" s="290"/>
      <c r="R1325" s="290"/>
      <c r="S1325" s="294"/>
    </row>
    <row r="1326" spans="1:24">
      <c r="A1326" s="1">
        <f t="shared" ref="A1326:B1326" si="1321">A1325</f>
        <v>27</v>
      </c>
      <c r="B1326" s="1">
        <f t="shared" si="1321"/>
        <v>0</v>
      </c>
      <c r="C1326" s="288"/>
      <c r="D1326" s="346" t="s">
        <v>74</v>
      </c>
      <c r="E1326" s="346"/>
      <c r="F1326" s="346"/>
      <c r="G1326" s="346"/>
      <c r="H1326" s="347">
        <f>J1351</f>
        <v>0</v>
      </c>
      <c r="I1326" s="347"/>
      <c r="J1326" s="152"/>
      <c r="K1326" s="152"/>
      <c r="L1326" s="152"/>
      <c r="M1326" s="152"/>
      <c r="N1326" s="152"/>
      <c r="O1326" s="152"/>
      <c r="P1326" s="152"/>
      <c r="Q1326" s="152"/>
      <c r="R1326" s="152"/>
      <c r="S1326" s="305"/>
    </row>
    <row r="1327" spans="1:24">
      <c r="A1327" s="1">
        <f t="shared" ref="A1327:B1327" si="1322">A1326</f>
        <v>27</v>
      </c>
      <c r="B1327" s="1">
        <f t="shared" si="1322"/>
        <v>0</v>
      </c>
      <c r="C1327" s="288"/>
      <c r="D1327" s="340" t="s">
        <v>75</v>
      </c>
      <c r="E1327" s="340"/>
      <c r="F1327" s="340"/>
      <c r="G1327" s="340"/>
      <c r="H1327" s="330"/>
      <c r="I1327" s="330"/>
      <c r="J1327" s="335"/>
      <c r="K1327" s="335"/>
      <c r="L1327" s="335"/>
      <c r="M1327" s="335"/>
      <c r="N1327" s="335"/>
      <c r="O1327" s="335"/>
      <c r="P1327" s="335"/>
      <c r="Q1327" s="335"/>
      <c r="R1327" s="335"/>
      <c r="S1327" s="336"/>
    </row>
    <row r="1328" spans="1:24">
      <c r="A1328" s="1">
        <f t="shared" ref="A1328:B1328" si="1323">A1327</f>
        <v>27</v>
      </c>
      <c r="B1328" s="1">
        <f t="shared" si="1323"/>
        <v>0</v>
      </c>
      <c r="C1328" s="288"/>
      <c r="D1328" s="340" t="s">
        <v>76</v>
      </c>
      <c r="E1328" s="340"/>
      <c r="F1328" s="340"/>
      <c r="G1328" s="340"/>
      <c r="H1328" s="330"/>
      <c r="I1328" s="330"/>
      <c r="J1328" s="335"/>
      <c r="K1328" s="335"/>
      <c r="L1328" s="335"/>
      <c r="M1328" s="335"/>
      <c r="N1328" s="335"/>
      <c r="O1328" s="335"/>
      <c r="P1328" s="335"/>
      <c r="Q1328" s="335"/>
      <c r="R1328" s="335"/>
      <c r="S1328" s="336"/>
    </row>
    <row r="1329" spans="1:21" ht="15" thickBot="1">
      <c r="A1329" s="1">
        <f t="shared" ref="A1329:B1329" si="1324">A1328</f>
        <v>27</v>
      </c>
      <c r="B1329" s="1">
        <f t="shared" si="1324"/>
        <v>0</v>
      </c>
      <c r="C1329" s="288"/>
      <c r="D1329" s="341" t="s">
        <v>77</v>
      </c>
      <c r="E1329" s="341"/>
      <c r="F1329" s="341"/>
      <c r="G1329" s="341"/>
      <c r="H1329" s="342">
        <f>H1351-SUM(H1326:I1328)</f>
        <v>0</v>
      </c>
      <c r="I1329" s="342"/>
      <c r="J1329" s="343"/>
      <c r="K1329" s="343"/>
      <c r="L1329" s="343"/>
      <c r="M1329" s="343"/>
      <c r="N1329" s="343"/>
      <c r="O1329" s="343"/>
      <c r="P1329" s="343"/>
      <c r="Q1329" s="343"/>
      <c r="R1329" s="343"/>
      <c r="S1329" s="344"/>
    </row>
    <row r="1330" spans="1:21" ht="15.6" thickTop="1" thickBot="1">
      <c r="A1330" s="1">
        <f t="shared" ref="A1330:B1330" si="1325">A1329</f>
        <v>27</v>
      </c>
      <c r="B1330" s="1">
        <f t="shared" si="1325"/>
        <v>0</v>
      </c>
      <c r="C1330" s="289"/>
      <c r="D1330" s="345" t="s">
        <v>78</v>
      </c>
      <c r="E1330" s="345"/>
      <c r="F1330" s="345"/>
      <c r="G1330" s="345"/>
      <c r="H1330" s="281">
        <f>SUM(H1326:I1329)</f>
        <v>0</v>
      </c>
      <c r="I1330" s="281"/>
      <c r="J1330" s="285"/>
      <c r="K1330" s="285"/>
      <c r="L1330" s="285"/>
      <c r="M1330" s="285"/>
      <c r="N1330" s="285"/>
      <c r="O1330" s="285"/>
      <c r="P1330" s="285"/>
      <c r="Q1330" s="285"/>
      <c r="R1330" s="285"/>
      <c r="S1330" s="286"/>
    </row>
    <row r="1331" spans="1:21">
      <c r="A1331" s="1">
        <f t="shared" ref="A1331:B1331" si="1326">A1330</f>
        <v>27</v>
      </c>
      <c r="B1331" s="1">
        <f t="shared" si="1326"/>
        <v>0</v>
      </c>
      <c r="C1331" s="287" t="s">
        <v>218</v>
      </c>
      <c r="D1331" s="290" t="s">
        <v>73</v>
      </c>
      <c r="E1331" s="290"/>
      <c r="F1331" s="290" t="s">
        <v>83</v>
      </c>
      <c r="G1331" s="290"/>
      <c r="H1331" s="290" t="s">
        <v>79</v>
      </c>
      <c r="I1331" s="292"/>
      <c r="J1331" s="293"/>
      <c r="K1331" s="290"/>
      <c r="L1331" s="290"/>
      <c r="M1331" s="290"/>
      <c r="N1331" s="290" t="s">
        <v>82</v>
      </c>
      <c r="O1331" s="290"/>
      <c r="P1331" s="290"/>
      <c r="Q1331" s="290"/>
      <c r="R1331" s="290"/>
      <c r="S1331" s="294"/>
    </row>
    <row r="1332" spans="1:21">
      <c r="A1332" s="1">
        <f t="shared" ref="A1332:B1332" si="1327">A1331</f>
        <v>27</v>
      </c>
      <c r="B1332" s="1">
        <f t="shared" si="1327"/>
        <v>0</v>
      </c>
      <c r="C1332" s="288"/>
      <c r="D1332" s="291"/>
      <c r="E1332" s="291"/>
      <c r="F1332" s="291"/>
      <c r="G1332" s="291"/>
      <c r="H1332" s="291"/>
      <c r="I1332" s="291"/>
      <c r="J1332" s="296" t="s">
        <v>80</v>
      </c>
      <c r="K1332" s="297"/>
      <c r="L1332" s="297" t="s">
        <v>81</v>
      </c>
      <c r="M1332" s="339"/>
      <c r="N1332" s="291"/>
      <c r="O1332" s="291"/>
      <c r="P1332" s="291"/>
      <c r="Q1332" s="291"/>
      <c r="R1332" s="291"/>
      <c r="S1332" s="295"/>
    </row>
    <row r="1333" spans="1:21">
      <c r="A1333" s="1">
        <f t="shared" ref="A1333:B1333" si="1328">A1332</f>
        <v>27</v>
      </c>
      <c r="B1333" s="1">
        <f t="shared" si="1328"/>
        <v>0</v>
      </c>
      <c r="C1333" s="288"/>
      <c r="D1333" s="298" t="s">
        <v>88</v>
      </c>
      <c r="E1333" s="298"/>
      <c r="F1333" s="298" t="s">
        <v>88</v>
      </c>
      <c r="G1333" s="298"/>
      <c r="H1333" s="323"/>
      <c r="I1333" s="323"/>
      <c r="J1333" s="324"/>
      <c r="K1333" s="325"/>
      <c r="L1333" s="326">
        <f>H1333-J1333</f>
        <v>0</v>
      </c>
      <c r="M1333" s="327"/>
      <c r="N1333" s="167"/>
      <c r="O1333" s="167"/>
      <c r="P1333" s="167"/>
      <c r="Q1333" s="167"/>
      <c r="R1333" s="167"/>
      <c r="S1333" s="328"/>
      <c r="T1333" s="54" t="e">
        <f>HLOOKUP(F1306,リスト!$N$7:$AC$25,2,)</f>
        <v>#N/A</v>
      </c>
      <c r="U1333" s="52" t="e">
        <f t="shared" ref="U1333:U1350" si="1329">IF(T1333="対象外",IF(J1333&gt;0,"補助対象外経費です!!",""),"")</f>
        <v>#N/A</v>
      </c>
    </row>
    <row r="1334" spans="1:21">
      <c r="A1334" s="1">
        <f t="shared" ref="A1334:B1334" si="1330">A1333</f>
        <v>27</v>
      </c>
      <c r="B1334" s="1">
        <f t="shared" si="1330"/>
        <v>0</v>
      </c>
      <c r="C1334" s="288"/>
      <c r="D1334" s="298" t="s">
        <v>99</v>
      </c>
      <c r="E1334" s="298"/>
      <c r="F1334" s="299" t="s">
        <v>84</v>
      </c>
      <c r="G1334" s="299"/>
      <c r="H1334" s="300"/>
      <c r="I1334" s="300"/>
      <c r="J1334" s="301"/>
      <c r="K1334" s="302"/>
      <c r="L1334" s="303">
        <f t="shared" ref="L1334:L1350" si="1331">H1334-J1334</f>
        <v>0</v>
      </c>
      <c r="M1334" s="304"/>
      <c r="N1334" s="152"/>
      <c r="O1334" s="152"/>
      <c r="P1334" s="152"/>
      <c r="Q1334" s="152"/>
      <c r="R1334" s="152"/>
      <c r="S1334" s="305"/>
      <c r="T1334" s="54" t="e">
        <f>HLOOKUP(F1306,リスト!$N$7:$AC$25,3,)</f>
        <v>#N/A</v>
      </c>
      <c r="U1334" s="52" t="e">
        <f t="shared" si="1329"/>
        <v>#N/A</v>
      </c>
    </row>
    <row r="1335" spans="1:21">
      <c r="A1335" s="1">
        <f t="shared" ref="A1335:B1335" si="1332">A1334</f>
        <v>27</v>
      </c>
      <c r="B1335" s="1">
        <f t="shared" si="1332"/>
        <v>0</v>
      </c>
      <c r="C1335" s="288"/>
      <c r="D1335" s="298"/>
      <c r="E1335" s="298"/>
      <c r="F1335" s="329" t="s">
        <v>85</v>
      </c>
      <c r="G1335" s="329"/>
      <c r="H1335" s="330"/>
      <c r="I1335" s="330"/>
      <c r="J1335" s="331"/>
      <c r="K1335" s="332"/>
      <c r="L1335" s="333">
        <f t="shared" si="1331"/>
        <v>0</v>
      </c>
      <c r="M1335" s="334"/>
      <c r="N1335" s="335"/>
      <c r="O1335" s="335"/>
      <c r="P1335" s="335"/>
      <c r="Q1335" s="335"/>
      <c r="R1335" s="335"/>
      <c r="S1335" s="336"/>
      <c r="T1335" s="54" t="e">
        <f>HLOOKUP(F1306,リスト!$N$7:$AC$25,4,)</f>
        <v>#N/A</v>
      </c>
      <c r="U1335" s="52" t="e">
        <f t="shared" si="1329"/>
        <v>#N/A</v>
      </c>
    </row>
    <row r="1336" spans="1:21">
      <c r="A1336" s="1">
        <f t="shared" ref="A1336:B1336" si="1333">A1335</f>
        <v>27</v>
      </c>
      <c r="B1336" s="1">
        <f t="shared" si="1333"/>
        <v>0</v>
      </c>
      <c r="C1336" s="288"/>
      <c r="D1336" s="298"/>
      <c r="E1336" s="298"/>
      <c r="F1336" s="306" t="s">
        <v>86</v>
      </c>
      <c r="G1336" s="306"/>
      <c r="H1336" s="307"/>
      <c r="I1336" s="307"/>
      <c r="J1336" s="308"/>
      <c r="K1336" s="309"/>
      <c r="L1336" s="310">
        <f t="shared" si="1331"/>
        <v>0</v>
      </c>
      <c r="M1336" s="311"/>
      <c r="N1336" s="153"/>
      <c r="O1336" s="153"/>
      <c r="P1336" s="153"/>
      <c r="Q1336" s="153"/>
      <c r="R1336" s="153"/>
      <c r="S1336" s="312"/>
      <c r="T1336" s="54" t="e">
        <f>HLOOKUP(F1306,リスト!$N$7:$AC$25,5,)</f>
        <v>#N/A</v>
      </c>
      <c r="U1336" s="52" t="e">
        <f t="shared" si="1329"/>
        <v>#N/A</v>
      </c>
    </row>
    <row r="1337" spans="1:21">
      <c r="A1337" s="1">
        <f t="shared" ref="A1337:B1337" si="1334">A1336</f>
        <v>27</v>
      </c>
      <c r="B1337" s="1">
        <f t="shared" si="1334"/>
        <v>0</v>
      </c>
      <c r="C1337" s="288"/>
      <c r="D1337" s="298" t="s">
        <v>100</v>
      </c>
      <c r="E1337" s="298"/>
      <c r="F1337" s="299" t="s">
        <v>87</v>
      </c>
      <c r="G1337" s="299"/>
      <c r="H1337" s="300"/>
      <c r="I1337" s="300"/>
      <c r="J1337" s="301"/>
      <c r="K1337" s="302"/>
      <c r="L1337" s="303">
        <f t="shared" si="1331"/>
        <v>0</v>
      </c>
      <c r="M1337" s="304"/>
      <c r="N1337" s="152"/>
      <c r="O1337" s="152"/>
      <c r="P1337" s="152"/>
      <c r="Q1337" s="152"/>
      <c r="R1337" s="152"/>
      <c r="S1337" s="305"/>
      <c r="T1337" s="54" t="e">
        <f>HLOOKUP(F1306,リスト!$N$7:$AC$25,6,)</f>
        <v>#N/A</v>
      </c>
      <c r="U1337" s="52" t="e">
        <f t="shared" si="1329"/>
        <v>#N/A</v>
      </c>
    </row>
    <row r="1338" spans="1:21">
      <c r="A1338" s="1">
        <f t="shared" ref="A1338:B1338" si="1335">A1337</f>
        <v>27</v>
      </c>
      <c r="B1338" s="1">
        <f t="shared" si="1335"/>
        <v>0</v>
      </c>
      <c r="C1338" s="288"/>
      <c r="D1338" s="298"/>
      <c r="E1338" s="298"/>
      <c r="F1338" s="329" t="s">
        <v>89</v>
      </c>
      <c r="G1338" s="329"/>
      <c r="H1338" s="330"/>
      <c r="I1338" s="330"/>
      <c r="J1338" s="331"/>
      <c r="K1338" s="332"/>
      <c r="L1338" s="333">
        <f t="shared" si="1331"/>
        <v>0</v>
      </c>
      <c r="M1338" s="334"/>
      <c r="N1338" s="335"/>
      <c r="O1338" s="335"/>
      <c r="P1338" s="335"/>
      <c r="Q1338" s="335"/>
      <c r="R1338" s="335"/>
      <c r="S1338" s="336"/>
      <c r="T1338" s="54" t="e">
        <f>HLOOKUP(F1306,リスト!$N$7:$AC$25,7,)</f>
        <v>#N/A</v>
      </c>
      <c r="U1338" s="52" t="e">
        <f t="shared" si="1329"/>
        <v>#N/A</v>
      </c>
    </row>
    <row r="1339" spans="1:21">
      <c r="A1339" s="1">
        <f t="shared" ref="A1339:B1339" si="1336">A1338</f>
        <v>27</v>
      </c>
      <c r="B1339" s="1">
        <f t="shared" si="1336"/>
        <v>0</v>
      </c>
      <c r="C1339" s="288"/>
      <c r="D1339" s="298"/>
      <c r="E1339" s="298"/>
      <c r="F1339" s="329" t="s">
        <v>214</v>
      </c>
      <c r="G1339" s="329"/>
      <c r="H1339" s="330"/>
      <c r="I1339" s="330"/>
      <c r="J1339" s="331"/>
      <c r="K1339" s="332"/>
      <c r="L1339" s="333">
        <f t="shared" si="1331"/>
        <v>0</v>
      </c>
      <c r="M1339" s="334"/>
      <c r="N1339" s="335"/>
      <c r="O1339" s="335"/>
      <c r="P1339" s="335"/>
      <c r="Q1339" s="335"/>
      <c r="R1339" s="335"/>
      <c r="S1339" s="336"/>
      <c r="T1339" s="54" t="e">
        <f>HLOOKUP(F1306,リスト!$N$7:$AC$25,8,)</f>
        <v>#N/A</v>
      </c>
      <c r="U1339" s="52" t="e">
        <f t="shared" si="1329"/>
        <v>#N/A</v>
      </c>
    </row>
    <row r="1340" spans="1:21">
      <c r="A1340" s="1">
        <f t="shared" ref="A1340:B1340" si="1337">A1339</f>
        <v>27</v>
      </c>
      <c r="B1340" s="1">
        <f t="shared" si="1337"/>
        <v>0</v>
      </c>
      <c r="C1340" s="288"/>
      <c r="D1340" s="298"/>
      <c r="E1340" s="298"/>
      <c r="F1340" s="306" t="s">
        <v>90</v>
      </c>
      <c r="G1340" s="306"/>
      <c r="H1340" s="307"/>
      <c r="I1340" s="307"/>
      <c r="J1340" s="308"/>
      <c r="K1340" s="309"/>
      <c r="L1340" s="310">
        <f t="shared" si="1331"/>
        <v>0</v>
      </c>
      <c r="M1340" s="311"/>
      <c r="N1340" s="153"/>
      <c r="O1340" s="153"/>
      <c r="P1340" s="153"/>
      <c r="Q1340" s="153"/>
      <c r="R1340" s="153"/>
      <c r="S1340" s="312"/>
      <c r="T1340" s="54" t="e">
        <f>HLOOKUP(F1306,リスト!$N$7:$AC$25,9,)</f>
        <v>#N/A</v>
      </c>
      <c r="U1340" s="52" t="e">
        <f t="shared" si="1329"/>
        <v>#N/A</v>
      </c>
    </row>
    <row r="1341" spans="1:21">
      <c r="A1341" s="1">
        <f t="shared" ref="A1341:B1341" si="1338">A1340</f>
        <v>27</v>
      </c>
      <c r="B1341" s="1">
        <f t="shared" si="1338"/>
        <v>0</v>
      </c>
      <c r="C1341" s="288"/>
      <c r="D1341" s="298" t="s">
        <v>101</v>
      </c>
      <c r="E1341" s="298"/>
      <c r="F1341" s="299" t="s">
        <v>91</v>
      </c>
      <c r="G1341" s="299"/>
      <c r="H1341" s="300"/>
      <c r="I1341" s="300"/>
      <c r="J1341" s="301"/>
      <c r="K1341" s="302"/>
      <c r="L1341" s="303">
        <f t="shared" si="1331"/>
        <v>0</v>
      </c>
      <c r="M1341" s="304"/>
      <c r="N1341" s="152"/>
      <c r="O1341" s="152"/>
      <c r="P1341" s="152"/>
      <c r="Q1341" s="152"/>
      <c r="R1341" s="152"/>
      <c r="S1341" s="305"/>
      <c r="T1341" s="54" t="e">
        <f>HLOOKUP(F1306,リスト!$N$7:$AC$25,10,)</f>
        <v>#N/A</v>
      </c>
      <c r="U1341" s="52" t="e">
        <f t="shared" si="1329"/>
        <v>#N/A</v>
      </c>
    </row>
    <row r="1342" spans="1:21">
      <c r="A1342" s="1">
        <f t="shared" ref="A1342:B1342" si="1339">A1341</f>
        <v>27</v>
      </c>
      <c r="B1342" s="1">
        <f t="shared" si="1339"/>
        <v>0</v>
      </c>
      <c r="C1342" s="288"/>
      <c r="D1342" s="298"/>
      <c r="E1342" s="298"/>
      <c r="F1342" s="329" t="s">
        <v>92</v>
      </c>
      <c r="G1342" s="329"/>
      <c r="H1342" s="330"/>
      <c r="I1342" s="330"/>
      <c r="J1342" s="331"/>
      <c r="K1342" s="332"/>
      <c r="L1342" s="333">
        <f t="shared" si="1331"/>
        <v>0</v>
      </c>
      <c r="M1342" s="334"/>
      <c r="N1342" s="335"/>
      <c r="O1342" s="335"/>
      <c r="P1342" s="335"/>
      <c r="Q1342" s="335"/>
      <c r="R1342" s="335"/>
      <c r="S1342" s="336"/>
      <c r="T1342" s="54" t="e">
        <f>HLOOKUP(F1306,リスト!$N$7:$AC$25,11,)</f>
        <v>#N/A</v>
      </c>
      <c r="U1342" s="52" t="e">
        <f t="shared" si="1329"/>
        <v>#N/A</v>
      </c>
    </row>
    <row r="1343" spans="1:21">
      <c r="A1343" s="1">
        <f t="shared" ref="A1343:B1343" si="1340">A1342</f>
        <v>27</v>
      </c>
      <c r="B1343" s="1">
        <f t="shared" si="1340"/>
        <v>0</v>
      </c>
      <c r="C1343" s="288"/>
      <c r="D1343" s="298"/>
      <c r="E1343" s="298"/>
      <c r="F1343" s="306" t="s">
        <v>93</v>
      </c>
      <c r="G1343" s="306"/>
      <c r="H1343" s="307"/>
      <c r="I1343" s="307"/>
      <c r="J1343" s="308"/>
      <c r="K1343" s="309"/>
      <c r="L1343" s="310">
        <f t="shared" si="1331"/>
        <v>0</v>
      </c>
      <c r="M1343" s="311"/>
      <c r="N1343" s="153"/>
      <c r="O1343" s="153"/>
      <c r="P1343" s="153"/>
      <c r="Q1343" s="153"/>
      <c r="R1343" s="153"/>
      <c r="S1343" s="312"/>
      <c r="T1343" s="54" t="e">
        <f>HLOOKUP(F1306,リスト!$N$7:$AC$25,12,)</f>
        <v>#N/A</v>
      </c>
      <c r="U1343" s="52" t="e">
        <f t="shared" si="1329"/>
        <v>#N/A</v>
      </c>
    </row>
    <row r="1344" spans="1:21">
      <c r="A1344" s="1">
        <f t="shared" ref="A1344:B1344" si="1341">A1343</f>
        <v>27</v>
      </c>
      <c r="B1344" s="1">
        <f t="shared" si="1341"/>
        <v>0</v>
      </c>
      <c r="C1344" s="288"/>
      <c r="D1344" s="298" t="s">
        <v>102</v>
      </c>
      <c r="E1344" s="298"/>
      <c r="F1344" s="298" t="s">
        <v>102</v>
      </c>
      <c r="G1344" s="298"/>
      <c r="H1344" s="323"/>
      <c r="I1344" s="323"/>
      <c r="J1344" s="324"/>
      <c r="K1344" s="325"/>
      <c r="L1344" s="326">
        <f t="shared" si="1331"/>
        <v>0</v>
      </c>
      <c r="M1344" s="327"/>
      <c r="N1344" s="167"/>
      <c r="O1344" s="167"/>
      <c r="P1344" s="167"/>
      <c r="Q1344" s="167"/>
      <c r="R1344" s="167"/>
      <c r="S1344" s="328"/>
      <c r="T1344" s="54" t="e">
        <f>HLOOKUP(F1306,リスト!$N$7:$AC$25,13,)</f>
        <v>#N/A</v>
      </c>
      <c r="U1344" s="52" t="e">
        <f t="shared" si="1329"/>
        <v>#N/A</v>
      </c>
    </row>
    <row r="1345" spans="1:24">
      <c r="A1345" s="1">
        <f t="shared" ref="A1345:B1345" si="1342">A1344</f>
        <v>27</v>
      </c>
      <c r="B1345" s="1">
        <f t="shared" si="1342"/>
        <v>0</v>
      </c>
      <c r="C1345" s="288"/>
      <c r="D1345" s="321" t="s">
        <v>105</v>
      </c>
      <c r="E1345" s="298"/>
      <c r="F1345" s="299" t="s">
        <v>94</v>
      </c>
      <c r="G1345" s="299"/>
      <c r="H1345" s="300"/>
      <c r="I1345" s="300"/>
      <c r="J1345" s="301"/>
      <c r="K1345" s="302"/>
      <c r="L1345" s="303">
        <f t="shared" si="1331"/>
        <v>0</v>
      </c>
      <c r="M1345" s="304"/>
      <c r="N1345" s="152"/>
      <c r="O1345" s="152"/>
      <c r="P1345" s="152"/>
      <c r="Q1345" s="152"/>
      <c r="R1345" s="152"/>
      <c r="S1345" s="305"/>
      <c r="T1345" s="54" t="e">
        <f>HLOOKUP(F1306,リスト!$N$7:$AC$25,14,)</f>
        <v>#N/A</v>
      </c>
      <c r="U1345" s="52" t="e">
        <f t="shared" si="1329"/>
        <v>#N/A</v>
      </c>
    </row>
    <row r="1346" spans="1:24">
      <c r="A1346" s="1">
        <f t="shared" ref="A1346:B1346" si="1343">A1345</f>
        <v>27</v>
      </c>
      <c r="B1346" s="1">
        <f t="shared" si="1343"/>
        <v>0</v>
      </c>
      <c r="C1346" s="288"/>
      <c r="D1346" s="298"/>
      <c r="E1346" s="298"/>
      <c r="F1346" s="306" t="s">
        <v>95</v>
      </c>
      <c r="G1346" s="306"/>
      <c r="H1346" s="307"/>
      <c r="I1346" s="307"/>
      <c r="J1346" s="308"/>
      <c r="K1346" s="309"/>
      <c r="L1346" s="310">
        <f t="shared" si="1331"/>
        <v>0</v>
      </c>
      <c r="M1346" s="311"/>
      <c r="N1346" s="153"/>
      <c r="O1346" s="153"/>
      <c r="P1346" s="153"/>
      <c r="Q1346" s="153"/>
      <c r="R1346" s="153"/>
      <c r="S1346" s="312"/>
      <c r="T1346" s="54" t="e">
        <f>HLOOKUP(F1306,リスト!$N$7:$AC$25,15,)</f>
        <v>#N/A</v>
      </c>
      <c r="U1346" s="52" t="e">
        <f t="shared" si="1329"/>
        <v>#N/A</v>
      </c>
    </row>
    <row r="1347" spans="1:24">
      <c r="A1347" s="1">
        <f t="shared" ref="A1347:B1347" si="1344">A1346</f>
        <v>27</v>
      </c>
      <c r="B1347" s="1">
        <f t="shared" si="1344"/>
        <v>0</v>
      </c>
      <c r="C1347" s="288"/>
      <c r="D1347" s="322" t="s">
        <v>103</v>
      </c>
      <c r="E1347" s="322"/>
      <c r="F1347" s="298" t="s">
        <v>96</v>
      </c>
      <c r="G1347" s="298"/>
      <c r="H1347" s="323"/>
      <c r="I1347" s="323"/>
      <c r="J1347" s="324"/>
      <c r="K1347" s="325"/>
      <c r="L1347" s="326">
        <f t="shared" si="1331"/>
        <v>0</v>
      </c>
      <c r="M1347" s="327"/>
      <c r="N1347" s="167"/>
      <c r="O1347" s="167"/>
      <c r="P1347" s="167"/>
      <c r="Q1347" s="167"/>
      <c r="R1347" s="167"/>
      <c r="S1347" s="328"/>
      <c r="T1347" s="54" t="e">
        <f>HLOOKUP(F1306,リスト!$N$7:$AC$25,16,)</f>
        <v>#N/A</v>
      </c>
      <c r="U1347" s="52" t="e">
        <f t="shared" si="1329"/>
        <v>#N/A</v>
      </c>
    </row>
    <row r="1348" spans="1:24" ht="14.4" customHeight="1">
      <c r="A1348" s="1">
        <f t="shared" ref="A1348:B1348" si="1345">A1347</f>
        <v>27</v>
      </c>
      <c r="B1348" s="1">
        <f t="shared" si="1345"/>
        <v>0</v>
      </c>
      <c r="C1348" s="288"/>
      <c r="D1348" s="298" t="s">
        <v>104</v>
      </c>
      <c r="E1348" s="298"/>
      <c r="F1348" s="299" t="s">
        <v>97</v>
      </c>
      <c r="G1348" s="299"/>
      <c r="H1348" s="300"/>
      <c r="I1348" s="300"/>
      <c r="J1348" s="301"/>
      <c r="K1348" s="302"/>
      <c r="L1348" s="303">
        <f t="shared" si="1331"/>
        <v>0</v>
      </c>
      <c r="M1348" s="304"/>
      <c r="N1348" s="152"/>
      <c r="O1348" s="152"/>
      <c r="P1348" s="152"/>
      <c r="Q1348" s="152"/>
      <c r="R1348" s="152"/>
      <c r="S1348" s="305"/>
      <c r="T1348" s="54" t="e">
        <f>HLOOKUP(F1306,リスト!$N$7:$AC$25,17,)</f>
        <v>#N/A</v>
      </c>
      <c r="U1348" s="52" t="e">
        <f t="shared" si="1329"/>
        <v>#N/A</v>
      </c>
    </row>
    <row r="1349" spans="1:24">
      <c r="A1349" s="1">
        <f t="shared" ref="A1349:B1349" si="1346">A1348</f>
        <v>27</v>
      </c>
      <c r="B1349" s="1">
        <f t="shared" si="1346"/>
        <v>0</v>
      </c>
      <c r="C1349" s="288"/>
      <c r="D1349" s="298"/>
      <c r="E1349" s="298"/>
      <c r="F1349" s="306" t="s">
        <v>98</v>
      </c>
      <c r="G1349" s="306"/>
      <c r="H1349" s="307"/>
      <c r="I1349" s="307"/>
      <c r="J1349" s="308"/>
      <c r="K1349" s="309"/>
      <c r="L1349" s="310">
        <f t="shared" si="1331"/>
        <v>0</v>
      </c>
      <c r="M1349" s="311"/>
      <c r="N1349" s="153"/>
      <c r="O1349" s="153"/>
      <c r="P1349" s="153"/>
      <c r="Q1349" s="153"/>
      <c r="R1349" s="153"/>
      <c r="S1349" s="312"/>
      <c r="T1349" s="54" t="e">
        <f>HLOOKUP(F1306,リスト!$N$7:$AC$25,18,)</f>
        <v>#N/A</v>
      </c>
      <c r="U1349" s="52" t="e">
        <f t="shared" si="1329"/>
        <v>#N/A</v>
      </c>
    </row>
    <row r="1350" spans="1:24" ht="15" thickBot="1">
      <c r="A1350" s="1">
        <f t="shared" ref="A1350:B1350" si="1347">A1349</f>
        <v>27</v>
      </c>
      <c r="B1350" s="1">
        <f t="shared" si="1347"/>
        <v>0</v>
      </c>
      <c r="C1350" s="288"/>
      <c r="D1350" s="313" t="s">
        <v>77</v>
      </c>
      <c r="E1350" s="313"/>
      <c r="F1350" s="313" t="s">
        <v>77</v>
      </c>
      <c r="G1350" s="313"/>
      <c r="H1350" s="314"/>
      <c r="I1350" s="314"/>
      <c r="J1350" s="315"/>
      <c r="K1350" s="316"/>
      <c r="L1350" s="317">
        <f t="shared" si="1331"/>
        <v>0</v>
      </c>
      <c r="M1350" s="318"/>
      <c r="N1350" s="319"/>
      <c r="O1350" s="319"/>
      <c r="P1350" s="319"/>
      <c r="Q1350" s="319"/>
      <c r="R1350" s="319"/>
      <c r="S1350" s="320"/>
      <c r="T1350" s="54" t="e">
        <f>HLOOKUP(F1306,リスト!$N$7:$AC$25,19,)</f>
        <v>#N/A</v>
      </c>
      <c r="U1350" s="52" t="e">
        <f t="shared" si="1329"/>
        <v>#N/A</v>
      </c>
    </row>
    <row r="1351" spans="1:24" ht="15.6" thickTop="1" thickBot="1">
      <c r="A1351" s="1">
        <f t="shared" ref="A1351:B1351" si="1348">A1350</f>
        <v>27</v>
      </c>
      <c r="B1351" s="1">
        <f t="shared" si="1348"/>
        <v>0</v>
      </c>
      <c r="C1351" s="289"/>
      <c r="D1351" s="278" t="s">
        <v>78</v>
      </c>
      <c r="E1351" s="279"/>
      <c r="F1351" s="279"/>
      <c r="G1351" s="280"/>
      <c r="H1351" s="281">
        <f>SUM(H1333:I1350)</f>
        <v>0</v>
      </c>
      <c r="I1351" s="281"/>
      <c r="J1351" s="282">
        <f t="shared" ref="J1351" si="1349">SUM(J1333:K1350)</f>
        <v>0</v>
      </c>
      <c r="K1351" s="283"/>
      <c r="L1351" s="283">
        <f t="shared" ref="L1351" si="1350">SUM(L1333:M1350)</f>
        <v>0</v>
      </c>
      <c r="M1351" s="284"/>
      <c r="N1351" s="285"/>
      <c r="O1351" s="285"/>
      <c r="P1351" s="285"/>
      <c r="Q1351" s="285"/>
      <c r="R1351" s="285"/>
      <c r="S1351" s="286"/>
      <c r="T1351" s="54"/>
    </row>
    <row r="1352" spans="1:24">
      <c r="A1352" s="1">
        <f>F1355</f>
        <v>28</v>
      </c>
      <c r="B1352" s="1">
        <f>IF(H1376&gt;0,1,0)</f>
        <v>0</v>
      </c>
      <c r="C1352" s="198" t="s">
        <v>47</v>
      </c>
      <c r="D1352" s="198"/>
      <c r="E1352" s="198"/>
      <c r="U1352" s="11" t="s">
        <v>49</v>
      </c>
      <c r="V1352" s="11" t="s">
        <v>199</v>
      </c>
    </row>
    <row r="1353" spans="1:24">
      <c r="A1353" s="1">
        <f>A1352</f>
        <v>28</v>
      </c>
      <c r="B1353" s="1">
        <f>B1352</f>
        <v>0</v>
      </c>
      <c r="C1353" s="192" t="str">
        <f>"チームやまぐちパワーアップ事業　"&amp;基本!$G$24</f>
        <v>チームやまぐちパワーアップ事業　事業計画書</v>
      </c>
      <c r="D1353" s="192"/>
      <c r="E1353" s="192"/>
      <c r="F1353" s="192"/>
      <c r="G1353" s="192"/>
      <c r="H1353" s="192"/>
      <c r="I1353" s="192"/>
      <c r="J1353" s="192"/>
      <c r="K1353" s="192"/>
      <c r="L1353" s="192"/>
      <c r="M1353" s="192"/>
      <c r="N1353" s="192"/>
      <c r="O1353" s="192"/>
      <c r="P1353" s="192"/>
      <c r="Q1353" s="192"/>
      <c r="R1353" s="192"/>
      <c r="S1353" s="192"/>
      <c r="U1353" s="16" t="str">
        <f t="shared" ref="U1353:V1356" si="1351">IF(U1303="","",U1303)</f>
        <v>有望競技種別強化事業</v>
      </c>
      <c r="V1353" s="16" t="str">
        <f t="shared" si="1351"/>
        <v>有望競技</v>
      </c>
    </row>
    <row r="1354" spans="1:24" ht="15" thickBot="1">
      <c r="A1354" s="1">
        <f t="shared" ref="A1354:B1354" si="1352">A1353</f>
        <v>28</v>
      </c>
      <c r="B1354" s="1">
        <f t="shared" si="1352"/>
        <v>0</v>
      </c>
      <c r="C1354" s="337" t="s">
        <v>48</v>
      </c>
      <c r="D1354" s="337"/>
      <c r="U1354" s="32" t="str">
        <f t="shared" si="1351"/>
        <v>ふるさと選手確保・活用事業</v>
      </c>
      <c r="V1354" s="32" t="str">
        <f t="shared" si="1351"/>
        <v>ふるさと</v>
      </c>
    </row>
    <row r="1355" spans="1:24" ht="15" thickBot="1">
      <c r="A1355" s="1">
        <f t="shared" ref="A1355:B1355" si="1353">A1354</f>
        <v>28</v>
      </c>
      <c r="B1355" s="1">
        <f t="shared" si="1353"/>
        <v>0</v>
      </c>
      <c r="C1355" s="375" t="s">
        <v>50</v>
      </c>
      <c r="D1355" s="376"/>
      <c r="E1355" s="376"/>
      <c r="F1355" s="377">
        <f>F1305+1</f>
        <v>28</v>
      </c>
      <c r="G1355" s="378"/>
      <c r="U1355" s="32" t="str">
        <f t="shared" si="1351"/>
        <v>中高成連携合同強化練習会事業</v>
      </c>
      <c r="V1355" s="32" t="str">
        <f t="shared" si="1351"/>
        <v>中高成連携</v>
      </c>
    </row>
    <row r="1356" spans="1:24">
      <c r="A1356" s="1">
        <f t="shared" ref="A1356:B1356" si="1354">A1355</f>
        <v>28</v>
      </c>
      <c r="B1356" s="1">
        <f t="shared" si="1354"/>
        <v>0</v>
      </c>
      <c r="C1356" s="379" t="s">
        <v>49</v>
      </c>
      <c r="D1356" s="290"/>
      <c r="E1356" s="290"/>
      <c r="F1356" s="380"/>
      <c r="G1356" s="380"/>
      <c r="H1356" s="380"/>
      <c r="I1356" s="380"/>
      <c r="J1356" s="380"/>
      <c r="K1356" s="380"/>
      <c r="L1356" s="380"/>
      <c r="M1356" s="290" t="s">
        <v>53</v>
      </c>
      <c r="N1356" s="290"/>
      <c r="O1356" s="290"/>
      <c r="P1356" s="380"/>
      <c r="Q1356" s="380"/>
      <c r="R1356" s="380"/>
      <c r="S1356" s="381"/>
      <c r="T1356" s="81" t="str">
        <f>IF(F1356="","",VLOOKUP(F1356,U1353:V1356,2,))</f>
        <v/>
      </c>
      <c r="U1356" s="18" t="str">
        <f t="shared" si="1351"/>
        <v>チームやまぐちチャレンジ強化事業</v>
      </c>
      <c r="V1356" s="18" t="str">
        <f t="shared" si="1351"/>
        <v>チャレンジ</v>
      </c>
    </row>
    <row r="1357" spans="1:24">
      <c r="A1357" s="1">
        <f t="shared" ref="A1357:B1357" si="1355">A1356</f>
        <v>28</v>
      </c>
      <c r="B1357" s="1">
        <f t="shared" si="1355"/>
        <v>0</v>
      </c>
      <c r="C1357" s="389" t="s">
        <v>179</v>
      </c>
      <c r="D1357" s="390"/>
      <c r="E1357" s="356"/>
      <c r="F1357" s="386"/>
      <c r="G1357" s="387"/>
      <c r="H1357" s="387"/>
      <c r="I1357" s="387"/>
      <c r="J1357" s="387"/>
      <c r="K1357" s="387"/>
      <c r="L1357" s="387"/>
      <c r="M1357" s="387"/>
      <c r="N1357" s="387"/>
      <c r="O1357" s="387"/>
      <c r="P1357" s="387"/>
      <c r="Q1357" s="387"/>
      <c r="R1357" s="387"/>
      <c r="S1357" s="388"/>
      <c r="U1357" s="55"/>
    </row>
    <row r="1358" spans="1:24">
      <c r="A1358" s="1">
        <f t="shared" ref="A1358:B1358" si="1356">A1357</f>
        <v>28</v>
      </c>
      <c r="B1358" s="1">
        <f t="shared" si="1356"/>
        <v>0</v>
      </c>
      <c r="C1358" s="348" t="s">
        <v>51</v>
      </c>
      <c r="D1358" s="291"/>
      <c r="E1358" s="291"/>
      <c r="F1358" s="382"/>
      <c r="G1358" s="383"/>
      <c r="H1358" s="383"/>
      <c r="I1358" s="20" t="str">
        <f>IF(F1358="","～",IF(J1358="","","～"))</f>
        <v>～</v>
      </c>
      <c r="J1358" s="383"/>
      <c r="K1358" s="383"/>
      <c r="L1358" s="383"/>
      <c r="M1358" s="21" t="s">
        <v>52</v>
      </c>
      <c r="N1358" s="384" t="str">
        <f>IF(T1358=1,IF(F1358="","",IF(J1358="","",IF(F1358=J1358,"日帰り",(J1358-F1358)&amp;"泊"&amp;(J1358-F1358+1)&amp;"日"))),"")</f>
        <v/>
      </c>
      <c r="O1358" s="384"/>
      <c r="P1358" s="384"/>
      <c r="Q1358" s="13" t="s">
        <v>68</v>
      </c>
      <c r="R1358" s="258"/>
      <c r="S1358" s="385"/>
      <c r="T1358" s="53">
        <v>1</v>
      </c>
    </row>
    <row r="1359" spans="1:24">
      <c r="A1359" s="1">
        <f t="shared" ref="A1359:B1359" si="1357">A1358</f>
        <v>28</v>
      </c>
      <c r="B1359" s="1">
        <f t="shared" si="1357"/>
        <v>0</v>
      </c>
      <c r="C1359" s="348" t="s">
        <v>54</v>
      </c>
      <c r="D1359" s="346" t="s">
        <v>55</v>
      </c>
      <c r="E1359" s="346"/>
      <c r="F1359" s="349"/>
      <c r="G1359" s="349"/>
      <c r="H1359" s="349"/>
      <c r="I1359" s="349"/>
      <c r="J1359" s="349"/>
      <c r="K1359" s="349"/>
      <c r="L1359" s="349"/>
      <c r="M1359" s="349"/>
      <c r="N1359" s="349"/>
      <c r="O1359" s="349"/>
      <c r="P1359" s="349"/>
      <c r="Q1359" s="349"/>
      <c r="R1359" s="349"/>
      <c r="S1359" s="350"/>
      <c r="U1359" s="156" t="s">
        <v>53</v>
      </c>
      <c r="V1359" s="156"/>
      <c r="W1359" s="156"/>
      <c r="X1359" s="156"/>
    </row>
    <row r="1360" spans="1:24">
      <c r="A1360" s="1">
        <f t="shared" ref="A1360:B1360" si="1358">A1359</f>
        <v>28</v>
      </c>
      <c r="B1360" s="1">
        <f t="shared" si="1358"/>
        <v>0</v>
      </c>
      <c r="C1360" s="348"/>
      <c r="D1360" s="351" t="s">
        <v>7</v>
      </c>
      <c r="E1360" s="351"/>
      <c r="F1360" s="352"/>
      <c r="G1360" s="352"/>
      <c r="H1360" s="352"/>
      <c r="I1360" s="352"/>
      <c r="J1360" s="352"/>
      <c r="K1360" s="352"/>
      <c r="L1360" s="352"/>
      <c r="M1360" s="352"/>
      <c r="N1360" s="352"/>
      <c r="O1360" s="352"/>
      <c r="P1360" s="352"/>
      <c r="Q1360" s="352"/>
      <c r="R1360" s="352"/>
      <c r="S1360" s="353"/>
      <c r="U1360" s="78" t="str">
        <f>U1353</f>
        <v>有望競技種別強化事業</v>
      </c>
      <c r="V1360" s="78" t="str">
        <f>U1354</f>
        <v>ふるさと選手確保・活用事業</v>
      </c>
      <c r="W1360" s="78" t="str">
        <f>U1355</f>
        <v>中高成連携合同強化練習会事業</v>
      </c>
      <c r="X1360" s="78" t="str">
        <f>U1356</f>
        <v>チームやまぐちチャレンジ強化事業</v>
      </c>
    </row>
    <row r="1361" spans="1:24">
      <c r="A1361" s="1">
        <f t="shared" ref="A1361:B1361" si="1359">A1360</f>
        <v>28</v>
      </c>
      <c r="B1361" s="1">
        <f t="shared" si="1359"/>
        <v>0</v>
      </c>
      <c r="C1361" s="348" t="s">
        <v>56</v>
      </c>
      <c r="D1361" s="346" t="s">
        <v>55</v>
      </c>
      <c r="E1361" s="346"/>
      <c r="F1361" s="349"/>
      <c r="G1361" s="349"/>
      <c r="H1361" s="349"/>
      <c r="I1361" s="349"/>
      <c r="J1361" s="349"/>
      <c r="K1361" s="349"/>
      <c r="L1361" s="349"/>
      <c r="M1361" s="349"/>
      <c r="N1361" s="349"/>
      <c r="O1361" s="349"/>
      <c r="P1361" s="349"/>
      <c r="Q1361" s="349"/>
      <c r="R1361" s="349"/>
      <c r="S1361" s="350"/>
      <c r="U1361" s="6" t="str">
        <f t="shared" ref="U1361:X1364" si="1360">IF(U1311="","",U1311)</f>
        <v>①強化活動</v>
      </c>
      <c r="V1361" s="6" t="str">
        <f t="shared" si="1360"/>
        <v>①交渉</v>
      </c>
      <c r="W1361" s="6" t="str">
        <f t="shared" si="1360"/>
        <v>①合同練習会</v>
      </c>
      <c r="X1361" s="6" t="str">
        <f t="shared" si="1360"/>
        <v>①トップ招へい</v>
      </c>
    </row>
    <row r="1362" spans="1:24">
      <c r="A1362" s="1">
        <f t="shared" ref="A1362:B1362" si="1361">A1361</f>
        <v>28</v>
      </c>
      <c r="B1362" s="1">
        <f t="shared" si="1361"/>
        <v>0</v>
      </c>
      <c r="C1362" s="348"/>
      <c r="D1362" s="351" t="s">
        <v>7</v>
      </c>
      <c r="E1362" s="351"/>
      <c r="F1362" s="352"/>
      <c r="G1362" s="352"/>
      <c r="H1362" s="352"/>
      <c r="I1362" s="352"/>
      <c r="J1362" s="352"/>
      <c r="K1362" s="352"/>
      <c r="L1362" s="352"/>
      <c r="M1362" s="352"/>
      <c r="N1362" s="352"/>
      <c r="O1362" s="352"/>
      <c r="P1362" s="352"/>
      <c r="Q1362" s="352"/>
      <c r="R1362" s="352"/>
      <c r="S1362" s="353"/>
      <c r="U1362" s="8" t="str">
        <f t="shared" si="1360"/>
        <v/>
      </c>
      <c r="V1362" s="8" t="str">
        <f t="shared" si="1360"/>
        <v>②強化活動参加</v>
      </c>
      <c r="W1362" s="8" t="str">
        <f t="shared" si="1360"/>
        <v>②情報交換会等</v>
      </c>
      <c r="X1362" s="8" t="str">
        <f t="shared" si="1360"/>
        <v/>
      </c>
    </row>
    <row r="1363" spans="1:24">
      <c r="A1363" s="1">
        <f t="shared" ref="A1363:B1363" si="1362">A1362</f>
        <v>28</v>
      </c>
      <c r="B1363" s="1">
        <f t="shared" si="1362"/>
        <v>0</v>
      </c>
      <c r="C1363" s="354" t="s">
        <v>57</v>
      </c>
      <c r="D1363" s="291" t="s">
        <v>58</v>
      </c>
      <c r="E1363" s="291"/>
      <c r="F1363" s="291" t="s">
        <v>61</v>
      </c>
      <c r="G1363" s="355"/>
      <c r="H1363" s="339" t="s">
        <v>62</v>
      </c>
      <c r="I1363" s="296"/>
      <c r="J1363" s="356" t="s">
        <v>63</v>
      </c>
      <c r="K1363" s="355"/>
      <c r="L1363" s="339" t="s">
        <v>64</v>
      </c>
      <c r="M1363" s="296"/>
      <c r="N1363" s="356" t="s">
        <v>65</v>
      </c>
      <c r="O1363" s="355"/>
      <c r="P1363" s="339" t="s">
        <v>66</v>
      </c>
      <c r="Q1363" s="291"/>
      <c r="R1363" s="356" t="s">
        <v>36</v>
      </c>
      <c r="S1363" s="295"/>
      <c r="U1363" s="8" t="str">
        <f t="shared" si="1360"/>
        <v/>
      </c>
      <c r="V1363" s="8" t="str">
        <f t="shared" si="1360"/>
        <v/>
      </c>
      <c r="W1363" s="8" t="str">
        <f t="shared" si="1360"/>
        <v/>
      </c>
      <c r="X1363" s="8" t="str">
        <f t="shared" si="1360"/>
        <v/>
      </c>
    </row>
    <row r="1364" spans="1:24">
      <c r="A1364" s="1">
        <f t="shared" ref="A1364:B1364" si="1363">A1363</f>
        <v>28</v>
      </c>
      <c r="B1364" s="1">
        <f t="shared" si="1363"/>
        <v>0</v>
      </c>
      <c r="C1364" s="348"/>
      <c r="D1364" s="346" t="s">
        <v>59</v>
      </c>
      <c r="E1364" s="346"/>
      <c r="F1364" s="22">
        <f>VLOOKUP("成男ﾊﾟﾜｰｱｯﾌﾟ",指導者!$J$133:$AN$156,$F1355+1,)</f>
        <v>0</v>
      </c>
      <c r="G1364" s="23" t="s">
        <v>67</v>
      </c>
      <c r="H1364" s="24">
        <f>VLOOKUP("成女ﾊﾟﾜｰｱｯﾌﾟ",指導者!$J$133:$AN$156,$F1355+1,)</f>
        <v>0</v>
      </c>
      <c r="I1364" s="25" t="s">
        <v>67</v>
      </c>
      <c r="J1364" s="24">
        <f>VLOOKUP("少男ﾊﾟﾜｰｱｯﾌﾟ",指導者!$J$133:$AN$156,$F1355+1,)</f>
        <v>0</v>
      </c>
      <c r="K1364" s="23" t="s">
        <v>67</v>
      </c>
      <c r="L1364" s="24">
        <f>VLOOKUP("少女ﾊﾟﾜｰｱｯﾌﾟ",指導者!$J$133:$AN$156,$F1355+1,)</f>
        <v>0</v>
      </c>
      <c r="M1364" s="25" t="s">
        <v>67</v>
      </c>
      <c r="N1364" s="24">
        <f>VLOOKUP("Jr男ﾊﾟﾜｰｱｯﾌﾟ",指導者!$J$133:$AN$156,$F1355+1,)</f>
        <v>0</v>
      </c>
      <c r="O1364" s="23" t="s">
        <v>67</v>
      </c>
      <c r="P1364" s="24">
        <f>VLOOKUP("Jr女ﾊﾟﾜｰｱｯﾌﾟ",指導者!$J$133:$AN$156,$F1355+1,)</f>
        <v>0</v>
      </c>
      <c r="Q1364" s="26" t="s">
        <v>67</v>
      </c>
      <c r="R1364" s="23">
        <f>SUM(F1364:Q1364)</f>
        <v>0</v>
      </c>
      <c r="S1364" s="33" t="s">
        <v>67</v>
      </c>
      <c r="U1364" s="10" t="str">
        <f t="shared" si="1360"/>
        <v/>
      </c>
      <c r="V1364" s="10" t="str">
        <f t="shared" si="1360"/>
        <v/>
      </c>
      <c r="W1364" s="10" t="str">
        <f t="shared" si="1360"/>
        <v/>
      </c>
      <c r="X1364" s="10" t="str">
        <f t="shared" si="1360"/>
        <v/>
      </c>
    </row>
    <row r="1365" spans="1:24">
      <c r="A1365" s="1">
        <f t="shared" ref="A1365:B1365" si="1364">A1364</f>
        <v>28</v>
      </c>
      <c r="B1365" s="1">
        <f t="shared" si="1364"/>
        <v>0</v>
      </c>
      <c r="C1365" s="348"/>
      <c r="D1365" s="351" t="s">
        <v>60</v>
      </c>
      <c r="E1365" s="351"/>
      <c r="F1365" s="27">
        <f>VLOOKUP("成男ﾊﾟﾜｰｱｯﾌﾟ",選手!$J$333:$AN$350,$F1355+1,)</f>
        <v>0</v>
      </c>
      <c r="G1365" s="28" t="s">
        <v>67</v>
      </c>
      <c r="H1365" s="29">
        <f>VLOOKUP("成女ﾊﾟﾜｰｱｯﾌﾟ",選手!$J$333:$AN$350,$F1355+1,)</f>
        <v>0</v>
      </c>
      <c r="I1365" s="30" t="s">
        <v>67</v>
      </c>
      <c r="J1365" s="29">
        <f>VLOOKUP("少男ﾊﾟﾜｰｱｯﾌﾟ",選手!$J$333:$AN$350,$F1355+1,)</f>
        <v>0</v>
      </c>
      <c r="K1365" s="28" t="s">
        <v>67</v>
      </c>
      <c r="L1365" s="29">
        <f>VLOOKUP("少女ﾊﾟﾜｰｱｯﾌﾟ",選手!$J$333:$AN$350,$F1355+1,)</f>
        <v>0</v>
      </c>
      <c r="M1365" s="30" t="s">
        <v>67</v>
      </c>
      <c r="N1365" s="29">
        <f>VLOOKUP("Jr男ﾊﾟﾜｰｱｯﾌﾟ",選手!$J$333:$AN$350,$F1355+1,)</f>
        <v>0</v>
      </c>
      <c r="O1365" s="28" t="s">
        <v>67</v>
      </c>
      <c r="P1365" s="29">
        <f>VLOOKUP("Jr女ﾊﾟﾜｰｱｯﾌﾟ",選手!$J$333:$AN$350,$F1355+1,)</f>
        <v>0</v>
      </c>
      <c r="Q1365" s="31" t="s">
        <v>67</v>
      </c>
      <c r="R1365" s="28">
        <f>SUM(F1365:Q1365)</f>
        <v>0</v>
      </c>
      <c r="S1365" s="34" t="s">
        <v>67</v>
      </c>
    </row>
    <row r="1366" spans="1:24">
      <c r="A1366" s="1">
        <f t="shared" ref="A1366:B1366" si="1365">A1365</f>
        <v>28</v>
      </c>
      <c r="B1366" s="1">
        <f t="shared" si="1365"/>
        <v>0</v>
      </c>
      <c r="C1366" s="366" t="s">
        <v>69</v>
      </c>
      <c r="D1366" s="367"/>
      <c r="E1366" s="368"/>
      <c r="F1366" s="357"/>
      <c r="G1366" s="358"/>
      <c r="H1366" s="358"/>
      <c r="I1366" s="358"/>
      <c r="J1366" s="358"/>
      <c r="K1366" s="358"/>
      <c r="L1366" s="358"/>
      <c r="M1366" s="358"/>
      <c r="N1366" s="358"/>
      <c r="O1366" s="358"/>
      <c r="P1366" s="358"/>
      <c r="Q1366" s="358"/>
      <c r="R1366" s="358"/>
      <c r="S1366" s="359"/>
    </row>
    <row r="1367" spans="1:24">
      <c r="A1367" s="1">
        <f t="shared" ref="A1367:B1367" si="1366">A1366</f>
        <v>28</v>
      </c>
      <c r="B1367" s="1">
        <f t="shared" si="1366"/>
        <v>0</v>
      </c>
      <c r="C1367" s="369"/>
      <c r="D1367" s="370"/>
      <c r="E1367" s="371"/>
      <c r="F1367" s="360"/>
      <c r="G1367" s="361"/>
      <c r="H1367" s="361"/>
      <c r="I1367" s="361"/>
      <c r="J1367" s="361"/>
      <c r="K1367" s="361"/>
      <c r="L1367" s="361"/>
      <c r="M1367" s="361"/>
      <c r="N1367" s="361"/>
      <c r="O1367" s="361"/>
      <c r="P1367" s="361"/>
      <c r="Q1367" s="361"/>
      <c r="R1367" s="361"/>
      <c r="S1367" s="362"/>
    </row>
    <row r="1368" spans="1:24">
      <c r="A1368" s="1">
        <f t="shared" ref="A1368:B1368" si="1367">A1367</f>
        <v>28</v>
      </c>
      <c r="B1368" s="1">
        <f t="shared" si="1367"/>
        <v>0</v>
      </c>
      <c r="C1368" s="369"/>
      <c r="D1368" s="370"/>
      <c r="E1368" s="371"/>
      <c r="F1368" s="360"/>
      <c r="G1368" s="361"/>
      <c r="H1368" s="361"/>
      <c r="I1368" s="361"/>
      <c r="J1368" s="361"/>
      <c r="K1368" s="361"/>
      <c r="L1368" s="361"/>
      <c r="M1368" s="361"/>
      <c r="N1368" s="361"/>
      <c r="O1368" s="361"/>
      <c r="P1368" s="361"/>
      <c r="Q1368" s="361"/>
      <c r="R1368" s="361"/>
      <c r="S1368" s="362"/>
    </row>
    <row r="1369" spans="1:24">
      <c r="A1369" s="1">
        <f t="shared" ref="A1369:B1369" si="1368">A1368</f>
        <v>28</v>
      </c>
      <c r="B1369" s="1">
        <f t="shared" si="1368"/>
        <v>0</v>
      </c>
      <c r="C1369" s="369"/>
      <c r="D1369" s="370"/>
      <c r="E1369" s="371"/>
      <c r="F1369" s="360"/>
      <c r="G1369" s="361"/>
      <c r="H1369" s="361"/>
      <c r="I1369" s="361"/>
      <c r="J1369" s="361"/>
      <c r="K1369" s="361"/>
      <c r="L1369" s="361"/>
      <c r="M1369" s="361"/>
      <c r="N1369" s="361"/>
      <c r="O1369" s="361"/>
      <c r="P1369" s="361"/>
      <c r="Q1369" s="361"/>
      <c r="R1369" s="361"/>
      <c r="S1369" s="362"/>
    </row>
    <row r="1370" spans="1:24">
      <c r="A1370" s="1">
        <f t="shared" ref="A1370:B1370" si="1369">A1369</f>
        <v>28</v>
      </c>
      <c r="B1370" s="1">
        <f t="shared" si="1369"/>
        <v>0</v>
      </c>
      <c r="C1370" s="369"/>
      <c r="D1370" s="370"/>
      <c r="E1370" s="371"/>
      <c r="F1370" s="360"/>
      <c r="G1370" s="361"/>
      <c r="H1370" s="361"/>
      <c r="I1370" s="361"/>
      <c r="J1370" s="361"/>
      <c r="K1370" s="361"/>
      <c r="L1370" s="361"/>
      <c r="M1370" s="361"/>
      <c r="N1370" s="361"/>
      <c r="O1370" s="361"/>
      <c r="P1370" s="361"/>
      <c r="Q1370" s="361"/>
      <c r="R1370" s="361"/>
      <c r="S1370" s="362"/>
    </row>
    <row r="1371" spans="1:24">
      <c r="A1371" s="1">
        <f t="shared" ref="A1371:B1371" si="1370">A1370</f>
        <v>28</v>
      </c>
      <c r="B1371" s="1">
        <f t="shared" si="1370"/>
        <v>0</v>
      </c>
      <c r="C1371" s="369"/>
      <c r="D1371" s="370"/>
      <c r="E1371" s="371"/>
      <c r="F1371" s="360"/>
      <c r="G1371" s="361"/>
      <c r="H1371" s="361"/>
      <c r="I1371" s="361"/>
      <c r="J1371" s="361"/>
      <c r="K1371" s="361"/>
      <c r="L1371" s="361"/>
      <c r="M1371" s="361"/>
      <c r="N1371" s="361"/>
      <c r="O1371" s="361"/>
      <c r="P1371" s="361"/>
      <c r="Q1371" s="361"/>
      <c r="R1371" s="361"/>
      <c r="S1371" s="362"/>
    </row>
    <row r="1372" spans="1:24" ht="15" thickBot="1">
      <c r="A1372" s="1">
        <f t="shared" ref="A1372:B1372" si="1371">A1371</f>
        <v>28</v>
      </c>
      <c r="B1372" s="1">
        <f t="shared" si="1371"/>
        <v>0</v>
      </c>
      <c r="C1372" s="372"/>
      <c r="D1372" s="373"/>
      <c r="E1372" s="374"/>
      <c r="F1372" s="363"/>
      <c r="G1372" s="364"/>
      <c r="H1372" s="364"/>
      <c r="I1372" s="364"/>
      <c r="J1372" s="364"/>
      <c r="K1372" s="364"/>
      <c r="L1372" s="364"/>
      <c r="M1372" s="364"/>
      <c r="N1372" s="364"/>
      <c r="O1372" s="364"/>
      <c r="P1372" s="364"/>
      <c r="Q1372" s="364"/>
      <c r="R1372" s="364"/>
      <c r="S1372" s="365"/>
    </row>
    <row r="1373" spans="1:24">
      <c r="A1373" s="1">
        <f t="shared" ref="A1373:B1373" si="1372">A1372</f>
        <v>28</v>
      </c>
      <c r="B1373" s="1">
        <f t="shared" si="1372"/>
        <v>0</v>
      </c>
    </row>
    <row r="1374" spans="1:24" ht="15" thickBot="1">
      <c r="A1374" s="1">
        <f t="shared" ref="A1374:B1374" si="1373">A1373</f>
        <v>28</v>
      </c>
      <c r="B1374" s="1">
        <f t="shared" si="1373"/>
        <v>0</v>
      </c>
      <c r="C1374" s="337" t="s">
        <v>70</v>
      </c>
      <c r="D1374" s="337"/>
      <c r="Q1374" s="338" t="s">
        <v>71</v>
      </c>
      <c r="R1374" s="338"/>
      <c r="S1374" s="338"/>
    </row>
    <row r="1375" spans="1:24">
      <c r="A1375" s="1">
        <f t="shared" ref="A1375:B1375" si="1374">A1374</f>
        <v>28</v>
      </c>
      <c r="B1375" s="1">
        <f t="shared" si="1374"/>
        <v>0</v>
      </c>
      <c r="C1375" s="287" t="s">
        <v>72</v>
      </c>
      <c r="D1375" s="290" t="s">
        <v>73</v>
      </c>
      <c r="E1375" s="290"/>
      <c r="F1375" s="290"/>
      <c r="G1375" s="290"/>
      <c r="H1375" s="290" t="s">
        <v>79</v>
      </c>
      <c r="I1375" s="290"/>
      <c r="J1375" s="290" t="s">
        <v>13</v>
      </c>
      <c r="K1375" s="290"/>
      <c r="L1375" s="290"/>
      <c r="M1375" s="290"/>
      <c r="N1375" s="290"/>
      <c r="O1375" s="290"/>
      <c r="P1375" s="290"/>
      <c r="Q1375" s="290"/>
      <c r="R1375" s="290"/>
      <c r="S1375" s="294"/>
    </row>
    <row r="1376" spans="1:24">
      <c r="A1376" s="1">
        <f t="shared" ref="A1376:B1376" si="1375">A1375</f>
        <v>28</v>
      </c>
      <c r="B1376" s="1">
        <f t="shared" si="1375"/>
        <v>0</v>
      </c>
      <c r="C1376" s="288"/>
      <c r="D1376" s="346" t="s">
        <v>74</v>
      </c>
      <c r="E1376" s="346"/>
      <c r="F1376" s="346"/>
      <c r="G1376" s="346"/>
      <c r="H1376" s="347">
        <f>J1401</f>
        <v>0</v>
      </c>
      <c r="I1376" s="347"/>
      <c r="J1376" s="152"/>
      <c r="K1376" s="152"/>
      <c r="L1376" s="152"/>
      <c r="M1376" s="152"/>
      <c r="N1376" s="152"/>
      <c r="O1376" s="152"/>
      <c r="P1376" s="152"/>
      <c r="Q1376" s="152"/>
      <c r="R1376" s="152"/>
      <c r="S1376" s="305"/>
    </row>
    <row r="1377" spans="1:21">
      <c r="A1377" s="1">
        <f t="shared" ref="A1377:B1377" si="1376">A1376</f>
        <v>28</v>
      </c>
      <c r="B1377" s="1">
        <f t="shared" si="1376"/>
        <v>0</v>
      </c>
      <c r="C1377" s="288"/>
      <c r="D1377" s="340" t="s">
        <v>75</v>
      </c>
      <c r="E1377" s="340"/>
      <c r="F1377" s="340"/>
      <c r="G1377" s="340"/>
      <c r="H1377" s="330"/>
      <c r="I1377" s="330"/>
      <c r="J1377" s="335"/>
      <c r="K1377" s="335"/>
      <c r="L1377" s="335"/>
      <c r="M1377" s="335"/>
      <c r="N1377" s="335"/>
      <c r="O1377" s="335"/>
      <c r="P1377" s="335"/>
      <c r="Q1377" s="335"/>
      <c r="R1377" s="335"/>
      <c r="S1377" s="336"/>
    </row>
    <row r="1378" spans="1:21">
      <c r="A1378" s="1">
        <f t="shared" ref="A1378:B1378" si="1377">A1377</f>
        <v>28</v>
      </c>
      <c r="B1378" s="1">
        <f t="shared" si="1377"/>
        <v>0</v>
      </c>
      <c r="C1378" s="288"/>
      <c r="D1378" s="340" t="s">
        <v>76</v>
      </c>
      <c r="E1378" s="340"/>
      <c r="F1378" s="340"/>
      <c r="G1378" s="340"/>
      <c r="H1378" s="330"/>
      <c r="I1378" s="330"/>
      <c r="J1378" s="335"/>
      <c r="K1378" s="335"/>
      <c r="L1378" s="335"/>
      <c r="M1378" s="335"/>
      <c r="N1378" s="335"/>
      <c r="O1378" s="335"/>
      <c r="P1378" s="335"/>
      <c r="Q1378" s="335"/>
      <c r="R1378" s="335"/>
      <c r="S1378" s="336"/>
    </row>
    <row r="1379" spans="1:21" ht="15" thickBot="1">
      <c r="A1379" s="1">
        <f t="shared" ref="A1379:B1379" si="1378">A1378</f>
        <v>28</v>
      </c>
      <c r="B1379" s="1">
        <f t="shared" si="1378"/>
        <v>0</v>
      </c>
      <c r="C1379" s="288"/>
      <c r="D1379" s="341" t="s">
        <v>77</v>
      </c>
      <c r="E1379" s="341"/>
      <c r="F1379" s="341"/>
      <c r="G1379" s="341"/>
      <c r="H1379" s="342">
        <f>H1401-SUM(H1376:I1378)</f>
        <v>0</v>
      </c>
      <c r="I1379" s="342"/>
      <c r="J1379" s="343"/>
      <c r="K1379" s="343"/>
      <c r="L1379" s="343"/>
      <c r="M1379" s="343"/>
      <c r="N1379" s="343"/>
      <c r="O1379" s="343"/>
      <c r="P1379" s="343"/>
      <c r="Q1379" s="343"/>
      <c r="R1379" s="343"/>
      <c r="S1379" s="344"/>
    </row>
    <row r="1380" spans="1:21" ht="15.6" thickTop="1" thickBot="1">
      <c r="A1380" s="1">
        <f t="shared" ref="A1380:B1380" si="1379">A1379</f>
        <v>28</v>
      </c>
      <c r="B1380" s="1">
        <f t="shared" si="1379"/>
        <v>0</v>
      </c>
      <c r="C1380" s="289"/>
      <c r="D1380" s="345" t="s">
        <v>78</v>
      </c>
      <c r="E1380" s="345"/>
      <c r="F1380" s="345"/>
      <c r="G1380" s="345"/>
      <c r="H1380" s="281">
        <f>SUM(H1376:I1379)</f>
        <v>0</v>
      </c>
      <c r="I1380" s="281"/>
      <c r="J1380" s="285"/>
      <c r="K1380" s="285"/>
      <c r="L1380" s="285"/>
      <c r="M1380" s="285"/>
      <c r="N1380" s="285"/>
      <c r="O1380" s="285"/>
      <c r="P1380" s="285"/>
      <c r="Q1380" s="285"/>
      <c r="R1380" s="285"/>
      <c r="S1380" s="286"/>
    </row>
    <row r="1381" spans="1:21">
      <c r="A1381" s="1">
        <f t="shared" ref="A1381:B1381" si="1380">A1380</f>
        <v>28</v>
      </c>
      <c r="B1381" s="1">
        <f t="shared" si="1380"/>
        <v>0</v>
      </c>
      <c r="C1381" s="287" t="s">
        <v>218</v>
      </c>
      <c r="D1381" s="290" t="s">
        <v>73</v>
      </c>
      <c r="E1381" s="290"/>
      <c r="F1381" s="290" t="s">
        <v>83</v>
      </c>
      <c r="G1381" s="290"/>
      <c r="H1381" s="290" t="s">
        <v>79</v>
      </c>
      <c r="I1381" s="292"/>
      <c r="J1381" s="293"/>
      <c r="K1381" s="290"/>
      <c r="L1381" s="290"/>
      <c r="M1381" s="290"/>
      <c r="N1381" s="290" t="s">
        <v>82</v>
      </c>
      <c r="O1381" s="290"/>
      <c r="P1381" s="290"/>
      <c r="Q1381" s="290"/>
      <c r="R1381" s="290"/>
      <c r="S1381" s="294"/>
    </row>
    <row r="1382" spans="1:21">
      <c r="A1382" s="1">
        <f t="shared" ref="A1382:B1382" si="1381">A1381</f>
        <v>28</v>
      </c>
      <c r="B1382" s="1">
        <f t="shared" si="1381"/>
        <v>0</v>
      </c>
      <c r="C1382" s="288"/>
      <c r="D1382" s="291"/>
      <c r="E1382" s="291"/>
      <c r="F1382" s="291"/>
      <c r="G1382" s="291"/>
      <c r="H1382" s="291"/>
      <c r="I1382" s="291"/>
      <c r="J1382" s="296" t="s">
        <v>80</v>
      </c>
      <c r="K1382" s="297"/>
      <c r="L1382" s="297" t="s">
        <v>81</v>
      </c>
      <c r="M1382" s="339"/>
      <c r="N1382" s="291"/>
      <c r="O1382" s="291"/>
      <c r="P1382" s="291"/>
      <c r="Q1382" s="291"/>
      <c r="R1382" s="291"/>
      <c r="S1382" s="295"/>
    </row>
    <row r="1383" spans="1:21">
      <c r="A1383" s="1">
        <f t="shared" ref="A1383:B1383" si="1382">A1382</f>
        <v>28</v>
      </c>
      <c r="B1383" s="1">
        <f t="shared" si="1382"/>
        <v>0</v>
      </c>
      <c r="C1383" s="288"/>
      <c r="D1383" s="298" t="s">
        <v>88</v>
      </c>
      <c r="E1383" s="298"/>
      <c r="F1383" s="298" t="s">
        <v>88</v>
      </c>
      <c r="G1383" s="298"/>
      <c r="H1383" s="323"/>
      <c r="I1383" s="323"/>
      <c r="J1383" s="324"/>
      <c r="K1383" s="325"/>
      <c r="L1383" s="326">
        <f>H1383-J1383</f>
        <v>0</v>
      </c>
      <c r="M1383" s="327"/>
      <c r="N1383" s="167"/>
      <c r="O1383" s="167"/>
      <c r="P1383" s="167"/>
      <c r="Q1383" s="167"/>
      <c r="R1383" s="167"/>
      <c r="S1383" s="328"/>
      <c r="T1383" s="54" t="e">
        <f>HLOOKUP(F1356,リスト!$N$7:$AC$25,2,)</f>
        <v>#N/A</v>
      </c>
      <c r="U1383" s="52" t="e">
        <f t="shared" ref="U1383:U1400" si="1383">IF(T1383="対象外",IF(J1383&gt;0,"補助対象外経費です!!",""),"")</f>
        <v>#N/A</v>
      </c>
    </row>
    <row r="1384" spans="1:21">
      <c r="A1384" s="1">
        <f t="shared" ref="A1384:B1384" si="1384">A1383</f>
        <v>28</v>
      </c>
      <c r="B1384" s="1">
        <f t="shared" si="1384"/>
        <v>0</v>
      </c>
      <c r="C1384" s="288"/>
      <c r="D1384" s="298" t="s">
        <v>99</v>
      </c>
      <c r="E1384" s="298"/>
      <c r="F1384" s="299" t="s">
        <v>84</v>
      </c>
      <c r="G1384" s="299"/>
      <c r="H1384" s="300"/>
      <c r="I1384" s="300"/>
      <c r="J1384" s="301"/>
      <c r="K1384" s="302"/>
      <c r="L1384" s="303">
        <f t="shared" ref="L1384:L1400" si="1385">H1384-J1384</f>
        <v>0</v>
      </c>
      <c r="M1384" s="304"/>
      <c r="N1384" s="152"/>
      <c r="O1384" s="152"/>
      <c r="P1384" s="152"/>
      <c r="Q1384" s="152"/>
      <c r="R1384" s="152"/>
      <c r="S1384" s="305"/>
      <c r="T1384" s="54" t="e">
        <f>HLOOKUP(F1356,リスト!$N$7:$AC$25,3,)</f>
        <v>#N/A</v>
      </c>
      <c r="U1384" s="52" t="e">
        <f t="shared" si="1383"/>
        <v>#N/A</v>
      </c>
    </row>
    <row r="1385" spans="1:21">
      <c r="A1385" s="1">
        <f t="shared" ref="A1385:B1385" si="1386">A1384</f>
        <v>28</v>
      </c>
      <c r="B1385" s="1">
        <f t="shared" si="1386"/>
        <v>0</v>
      </c>
      <c r="C1385" s="288"/>
      <c r="D1385" s="298"/>
      <c r="E1385" s="298"/>
      <c r="F1385" s="329" t="s">
        <v>85</v>
      </c>
      <c r="G1385" s="329"/>
      <c r="H1385" s="330"/>
      <c r="I1385" s="330"/>
      <c r="J1385" s="331"/>
      <c r="K1385" s="332"/>
      <c r="L1385" s="333">
        <f t="shared" si="1385"/>
        <v>0</v>
      </c>
      <c r="M1385" s="334"/>
      <c r="N1385" s="335"/>
      <c r="O1385" s="335"/>
      <c r="P1385" s="335"/>
      <c r="Q1385" s="335"/>
      <c r="R1385" s="335"/>
      <c r="S1385" s="336"/>
      <c r="T1385" s="54" t="e">
        <f>HLOOKUP(F1356,リスト!$N$7:$AC$25,4,)</f>
        <v>#N/A</v>
      </c>
      <c r="U1385" s="52" t="e">
        <f t="shared" si="1383"/>
        <v>#N/A</v>
      </c>
    </row>
    <row r="1386" spans="1:21">
      <c r="A1386" s="1">
        <f t="shared" ref="A1386:B1386" si="1387">A1385</f>
        <v>28</v>
      </c>
      <c r="B1386" s="1">
        <f t="shared" si="1387"/>
        <v>0</v>
      </c>
      <c r="C1386" s="288"/>
      <c r="D1386" s="298"/>
      <c r="E1386" s="298"/>
      <c r="F1386" s="306" t="s">
        <v>86</v>
      </c>
      <c r="G1386" s="306"/>
      <c r="H1386" s="307"/>
      <c r="I1386" s="307"/>
      <c r="J1386" s="308"/>
      <c r="K1386" s="309"/>
      <c r="L1386" s="310">
        <f t="shared" si="1385"/>
        <v>0</v>
      </c>
      <c r="M1386" s="311"/>
      <c r="N1386" s="153"/>
      <c r="O1386" s="153"/>
      <c r="P1386" s="153"/>
      <c r="Q1386" s="153"/>
      <c r="R1386" s="153"/>
      <c r="S1386" s="312"/>
      <c r="T1386" s="54" t="e">
        <f>HLOOKUP(F1356,リスト!$N$7:$AC$25,5,)</f>
        <v>#N/A</v>
      </c>
      <c r="U1386" s="52" t="e">
        <f t="shared" si="1383"/>
        <v>#N/A</v>
      </c>
    </row>
    <row r="1387" spans="1:21">
      <c r="A1387" s="1">
        <f t="shared" ref="A1387:B1387" si="1388">A1386</f>
        <v>28</v>
      </c>
      <c r="B1387" s="1">
        <f t="shared" si="1388"/>
        <v>0</v>
      </c>
      <c r="C1387" s="288"/>
      <c r="D1387" s="298" t="s">
        <v>100</v>
      </c>
      <c r="E1387" s="298"/>
      <c r="F1387" s="299" t="s">
        <v>87</v>
      </c>
      <c r="G1387" s="299"/>
      <c r="H1387" s="300"/>
      <c r="I1387" s="300"/>
      <c r="J1387" s="301"/>
      <c r="K1387" s="302"/>
      <c r="L1387" s="303">
        <f t="shared" si="1385"/>
        <v>0</v>
      </c>
      <c r="M1387" s="304"/>
      <c r="N1387" s="152"/>
      <c r="O1387" s="152"/>
      <c r="P1387" s="152"/>
      <c r="Q1387" s="152"/>
      <c r="R1387" s="152"/>
      <c r="S1387" s="305"/>
      <c r="T1387" s="54" t="e">
        <f>HLOOKUP(F1356,リスト!$N$7:$AC$25,6,)</f>
        <v>#N/A</v>
      </c>
      <c r="U1387" s="52" t="e">
        <f t="shared" si="1383"/>
        <v>#N/A</v>
      </c>
    </row>
    <row r="1388" spans="1:21">
      <c r="A1388" s="1">
        <f t="shared" ref="A1388:B1388" si="1389">A1387</f>
        <v>28</v>
      </c>
      <c r="B1388" s="1">
        <f t="shared" si="1389"/>
        <v>0</v>
      </c>
      <c r="C1388" s="288"/>
      <c r="D1388" s="298"/>
      <c r="E1388" s="298"/>
      <c r="F1388" s="329" t="s">
        <v>89</v>
      </c>
      <c r="G1388" s="329"/>
      <c r="H1388" s="330"/>
      <c r="I1388" s="330"/>
      <c r="J1388" s="331"/>
      <c r="K1388" s="332"/>
      <c r="L1388" s="333">
        <f t="shared" si="1385"/>
        <v>0</v>
      </c>
      <c r="M1388" s="334"/>
      <c r="N1388" s="335"/>
      <c r="O1388" s="335"/>
      <c r="P1388" s="335"/>
      <c r="Q1388" s="335"/>
      <c r="R1388" s="335"/>
      <c r="S1388" s="336"/>
      <c r="T1388" s="54" t="e">
        <f>HLOOKUP(F1356,リスト!$N$7:$AC$25,7,)</f>
        <v>#N/A</v>
      </c>
      <c r="U1388" s="52" t="e">
        <f t="shared" si="1383"/>
        <v>#N/A</v>
      </c>
    </row>
    <row r="1389" spans="1:21">
      <c r="A1389" s="1">
        <f t="shared" ref="A1389:B1389" si="1390">A1388</f>
        <v>28</v>
      </c>
      <c r="B1389" s="1">
        <f t="shared" si="1390"/>
        <v>0</v>
      </c>
      <c r="C1389" s="288"/>
      <c r="D1389" s="298"/>
      <c r="E1389" s="298"/>
      <c r="F1389" s="329" t="s">
        <v>214</v>
      </c>
      <c r="G1389" s="329"/>
      <c r="H1389" s="330"/>
      <c r="I1389" s="330"/>
      <c r="J1389" s="331"/>
      <c r="K1389" s="332"/>
      <c r="L1389" s="333">
        <f t="shared" si="1385"/>
        <v>0</v>
      </c>
      <c r="M1389" s="334"/>
      <c r="N1389" s="335"/>
      <c r="O1389" s="335"/>
      <c r="P1389" s="335"/>
      <c r="Q1389" s="335"/>
      <c r="R1389" s="335"/>
      <c r="S1389" s="336"/>
      <c r="T1389" s="54" t="e">
        <f>HLOOKUP(F1356,リスト!$N$7:$AC$25,8,)</f>
        <v>#N/A</v>
      </c>
      <c r="U1389" s="52" t="e">
        <f t="shared" si="1383"/>
        <v>#N/A</v>
      </c>
    </row>
    <row r="1390" spans="1:21">
      <c r="A1390" s="1">
        <f t="shared" ref="A1390:B1390" si="1391">A1389</f>
        <v>28</v>
      </c>
      <c r="B1390" s="1">
        <f t="shared" si="1391"/>
        <v>0</v>
      </c>
      <c r="C1390" s="288"/>
      <c r="D1390" s="298"/>
      <c r="E1390" s="298"/>
      <c r="F1390" s="306" t="s">
        <v>90</v>
      </c>
      <c r="G1390" s="306"/>
      <c r="H1390" s="307"/>
      <c r="I1390" s="307"/>
      <c r="J1390" s="308"/>
      <c r="K1390" s="309"/>
      <c r="L1390" s="310">
        <f t="shared" si="1385"/>
        <v>0</v>
      </c>
      <c r="M1390" s="311"/>
      <c r="N1390" s="153"/>
      <c r="O1390" s="153"/>
      <c r="P1390" s="153"/>
      <c r="Q1390" s="153"/>
      <c r="R1390" s="153"/>
      <c r="S1390" s="312"/>
      <c r="T1390" s="54" t="e">
        <f>HLOOKUP(F1356,リスト!$N$7:$AC$25,9,)</f>
        <v>#N/A</v>
      </c>
      <c r="U1390" s="52" t="e">
        <f t="shared" si="1383"/>
        <v>#N/A</v>
      </c>
    </row>
    <row r="1391" spans="1:21">
      <c r="A1391" s="1">
        <f t="shared" ref="A1391:B1391" si="1392">A1390</f>
        <v>28</v>
      </c>
      <c r="B1391" s="1">
        <f t="shared" si="1392"/>
        <v>0</v>
      </c>
      <c r="C1391" s="288"/>
      <c r="D1391" s="298" t="s">
        <v>101</v>
      </c>
      <c r="E1391" s="298"/>
      <c r="F1391" s="299" t="s">
        <v>91</v>
      </c>
      <c r="G1391" s="299"/>
      <c r="H1391" s="300"/>
      <c r="I1391" s="300"/>
      <c r="J1391" s="301"/>
      <c r="K1391" s="302"/>
      <c r="L1391" s="303">
        <f t="shared" si="1385"/>
        <v>0</v>
      </c>
      <c r="M1391" s="304"/>
      <c r="N1391" s="152"/>
      <c r="O1391" s="152"/>
      <c r="P1391" s="152"/>
      <c r="Q1391" s="152"/>
      <c r="R1391" s="152"/>
      <c r="S1391" s="305"/>
      <c r="T1391" s="54" t="e">
        <f>HLOOKUP(F1356,リスト!$N$7:$AC$25,10,)</f>
        <v>#N/A</v>
      </c>
      <c r="U1391" s="52" t="e">
        <f t="shared" si="1383"/>
        <v>#N/A</v>
      </c>
    </row>
    <row r="1392" spans="1:21">
      <c r="A1392" s="1">
        <f t="shared" ref="A1392:B1392" si="1393">A1391</f>
        <v>28</v>
      </c>
      <c r="B1392" s="1">
        <f t="shared" si="1393"/>
        <v>0</v>
      </c>
      <c r="C1392" s="288"/>
      <c r="D1392" s="298"/>
      <c r="E1392" s="298"/>
      <c r="F1392" s="329" t="s">
        <v>92</v>
      </c>
      <c r="G1392" s="329"/>
      <c r="H1392" s="330"/>
      <c r="I1392" s="330"/>
      <c r="J1392" s="331"/>
      <c r="K1392" s="332"/>
      <c r="L1392" s="333">
        <f t="shared" si="1385"/>
        <v>0</v>
      </c>
      <c r="M1392" s="334"/>
      <c r="N1392" s="335"/>
      <c r="O1392" s="335"/>
      <c r="P1392" s="335"/>
      <c r="Q1392" s="335"/>
      <c r="R1392" s="335"/>
      <c r="S1392" s="336"/>
      <c r="T1392" s="54" t="e">
        <f>HLOOKUP(F1356,リスト!$N$7:$AC$25,11,)</f>
        <v>#N/A</v>
      </c>
      <c r="U1392" s="52" t="e">
        <f t="shared" si="1383"/>
        <v>#N/A</v>
      </c>
    </row>
    <row r="1393" spans="1:22">
      <c r="A1393" s="1">
        <f t="shared" ref="A1393:B1393" si="1394">A1392</f>
        <v>28</v>
      </c>
      <c r="B1393" s="1">
        <f t="shared" si="1394"/>
        <v>0</v>
      </c>
      <c r="C1393" s="288"/>
      <c r="D1393" s="298"/>
      <c r="E1393" s="298"/>
      <c r="F1393" s="306" t="s">
        <v>93</v>
      </c>
      <c r="G1393" s="306"/>
      <c r="H1393" s="307"/>
      <c r="I1393" s="307"/>
      <c r="J1393" s="308"/>
      <c r="K1393" s="309"/>
      <c r="L1393" s="310">
        <f t="shared" si="1385"/>
        <v>0</v>
      </c>
      <c r="M1393" s="311"/>
      <c r="N1393" s="153"/>
      <c r="O1393" s="153"/>
      <c r="P1393" s="153"/>
      <c r="Q1393" s="153"/>
      <c r="R1393" s="153"/>
      <c r="S1393" s="312"/>
      <c r="T1393" s="54" t="e">
        <f>HLOOKUP(F1356,リスト!$N$7:$AC$25,12,)</f>
        <v>#N/A</v>
      </c>
      <c r="U1393" s="52" t="e">
        <f t="shared" si="1383"/>
        <v>#N/A</v>
      </c>
    </row>
    <row r="1394" spans="1:22">
      <c r="A1394" s="1">
        <f t="shared" ref="A1394:B1394" si="1395">A1393</f>
        <v>28</v>
      </c>
      <c r="B1394" s="1">
        <f t="shared" si="1395"/>
        <v>0</v>
      </c>
      <c r="C1394" s="288"/>
      <c r="D1394" s="298" t="s">
        <v>102</v>
      </c>
      <c r="E1394" s="298"/>
      <c r="F1394" s="298" t="s">
        <v>102</v>
      </c>
      <c r="G1394" s="298"/>
      <c r="H1394" s="323"/>
      <c r="I1394" s="323"/>
      <c r="J1394" s="324"/>
      <c r="K1394" s="325"/>
      <c r="L1394" s="326">
        <f t="shared" si="1385"/>
        <v>0</v>
      </c>
      <c r="M1394" s="327"/>
      <c r="N1394" s="167"/>
      <c r="O1394" s="167"/>
      <c r="P1394" s="167"/>
      <c r="Q1394" s="167"/>
      <c r="R1394" s="167"/>
      <c r="S1394" s="328"/>
      <c r="T1394" s="54" t="e">
        <f>HLOOKUP(F1356,リスト!$N$7:$AC$25,13,)</f>
        <v>#N/A</v>
      </c>
      <c r="U1394" s="52" t="e">
        <f t="shared" si="1383"/>
        <v>#N/A</v>
      </c>
    </row>
    <row r="1395" spans="1:22">
      <c r="A1395" s="1">
        <f t="shared" ref="A1395:B1395" si="1396">A1394</f>
        <v>28</v>
      </c>
      <c r="B1395" s="1">
        <f t="shared" si="1396"/>
        <v>0</v>
      </c>
      <c r="C1395" s="288"/>
      <c r="D1395" s="321" t="s">
        <v>105</v>
      </c>
      <c r="E1395" s="298"/>
      <c r="F1395" s="299" t="s">
        <v>94</v>
      </c>
      <c r="G1395" s="299"/>
      <c r="H1395" s="300"/>
      <c r="I1395" s="300"/>
      <c r="J1395" s="301"/>
      <c r="K1395" s="302"/>
      <c r="L1395" s="303">
        <f t="shared" si="1385"/>
        <v>0</v>
      </c>
      <c r="M1395" s="304"/>
      <c r="N1395" s="152"/>
      <c r="O1395" s="152"/>
      <c r="P1395" s="152"/>
      <c r="Q1395" s="152"/>
      <c r="R1395" s="152"/>
      <c r="S1395" s="305"/>
      <c r="T1395" s="54" t="e">
        <f>HLOOKUP(F1356,リスト!$N$7:$AC$25,14,)</f>
        <v>#N/A</v>
      </c>
      <c r="U1395" s="52" t="e">
        <f t="shared" si="1383"/>
        <v>#N/A</v>
      </c>
    </row>
    <row r="1396" spans="1:22">
      <c r="A1396" s="1">
        <f t="shared" ref="A1396:B1396" si="1397">A1395</f>
        <v>28</v>
      </c>
      <c r="B1396" s="1">
        <f t="shared" si="1397"/>
        <v>0</v>
      </c>
      <c r="C1396" s="288"/>
      <c r="D1396" s="298"/>
      <c r="E1396" s="298"/>
      <c r="F1396" s="306" t="s">
        <v>95</v>
      </c>
      <c r="G1396" s="306"/>
      <c r="H1396" s="307"/>
      <c r="I1396" s="307"/>
      <c r="J1396" s="308"/>
      <c r="K1396" s="309"/>
      <c r="L1396" s="310">
        <f t="shared" si="1385"/>
        <v>0</v>
      </c>
      <c r="M1396" s="311"/>
      <c r="N1396" s="153"/>
      <c r="O1396" s="153"/>
      <c r="P1396" s="153"/>
      <c r="Q1396" s="153"/>
      <c r="R1396" s="153"/>
      <c r="S1396" s="312"/>
      <c r="T1396" s="54" t="e">
        <f>HLOOKUP(F1356,リスト!$N$7:$AC$25,15,)</f>
        <v>#N/A</v>
      </c>
      <c r="U1396" s="52" t="e">
        <f t="shared" si="1383"/>
        <v>#N/A</v>
      </c>
    </row>
    <row r="1397" spans="1:22">
      <c r="A1397" s="1">
        <f t="shared" ref="A1397:B1397" si="1398">A1396</f>
        <v>28</v>
      </c>
      <c r="B1397" s="1">
        <f t="shared" si="1398"/>
        <v>0</v>
      </c>
      <c r="C1397" s="288"/>
      <c r="D1397" s="322" t="s">
        <v>103</v>
      </c>
      <c r="E1397" s="322"/>
      <c r="F1397" s="298" t="s">
        <v>96</v>
      </c>
      <c r="G1397" s="298"/>
      <c r="H1397" s="323"/>
      <c r="I1397" s="323"/>
      <c r="J1397" s="324"/>
      <c r="K1397" s="325"/>
      <c r="L1397" s="326">
        <f t="shared" si="1385"/>
        <v>0</v>
      </c>
      <c r="M1397" s="327"/>
      <c r="N1397" s="167"/>
      <c r="O1397" s="167"/>
      <c r="P1397" s="167"/>
      <c r="Q1397" s="167"/>
      <c r="R1397" s="167"/>
      <c r="S1397" s="328"/>
      <c r="T1397" s="54" t="e">
        <f>HLOOKUP(F1356,リスト!$N$7:$AC$25,16,)</f>
        <v>#N/A</v>
      </c>
      <c r="U1397" s="52" t="e">
        <f t="shared" si="1383"/>
        <v>#N/A</v>
      </c>
    </row>
    <row r="1398" spans="1:22" ht="14.4" customHeight="1">
      <c r="A1398" s="1">
        <f t="shared" ref="A1398:B1398" si="1399">A1397</f>
        <v>28</v>
      </c>
      <c r="B1398" s="1">
        <f t="shared" si="1399"/>
        <v>0</v>
      </c>
      <c r="C1398" s="288"/>
      <c r="D1398" s="298" t="s">
        <v>104</v>
      </c>
      <c r="E1398" s="298"/>
      <c r="F1398" s="299" t="s">
        <v>97</v>
      </c>
      <c r="G1398" s="299"/>
      <c r="H1398" s="300"/>
      <c r="I1398" s="300"/>
      <c r="J1398" s="301"/>
      <c r="K1398" s="302"/>
      <c r="L1398" s="303">
        <f t="shared" si="1385"/>
        <v>0</v>
      </c>
      <c r="M1398" s="304"/>
      <c r="N1398" s="152"/>
      <c r="O1398" s="152"/>
      <c r="P1398" s="152"/>
      <c r="Q1398" s="152"/>
      <c r="R1398" s="152"/>
      <c r="S1398" s="305"/>
      <c r="T1398" s="54" t="e">
        <f>HLOOKUP(F1356,リスト!$N$7:$AC$25,17,)</f>
        <v>#N/A</v>
      </c>
      <c r="U1398" s="52" t="e">
        <f t="shared" si="1383"/>
        <v>#N/A</v>
      </c>
    </row>
    <row r="1399" spans="1:22">
      <c r="A1399" s="1">
        <f t="shared" ref="A1399:B1399" si="1400">A1398</f>
        <v>28</v>
      </c>
      <c r="B1399" s="1">
        <f t="shared" si="1400"/>
        <v>0</v>
      </c>
      <c r="C1399" s="288"/>
      <c r="D1399" s="298"/>
      <c r="E1399" s="298"/>
      <c r="F1399" s="306" t="s">
        <v>98</v>
      </c>
      <c r="G1399" s="306"/>
      <c r="H1399" s="307"/>
      <c r="I1399" s="307"/>
      <c r="J1399" s="308"/>
      <c r="K1399" s="309"/>
      <c r="L1399" s="310">
        <f t="shared" si="1385"/>
        <v>0</v>
      </c>
      <c r="M1399" s="311"/>
      <c r="N1399" s="153"/>
      <c r="O1399" s="153"/>
      <c r="P1399" s="153"/>
      <c r="Q1399" s="153"/>
      <c r="R1399" s="153"/>
      <c r="S1399" s="312"/>
      <c r="T1399" s="54" t="e">
        <f>HLOOKUP(F1356,リスト!$N$7:$AC$25,18,)</f>
        <v>#N/A</v>
      </c>
      <c r="U1399" s="52" t="e">
        <f t="shared" si="1383"/>
        <v>#N/A</v>
      </c>
    </row>
    <row r="1400" spans="1:22" ht="15" thickBot="1">
      <c r="A1400" s="1">
        <f t="shared" ref="A1400:B1400" si="1401">A1399</f>
        <v>28</v>
      </c>
      <c r="B1400" s="1">
        <f t="shared" si="1401"/>
        <v>0</v>
      </c>
      <c r="C1400" s="288"/>
      <c r="D1400" s="313" t="s">
        <v>77</v>
      </c>
      <c r="E1400" s="313"/>
      <c r="F1400" s="313" t="s">
        <v>77</v>
      </c>
      <c r="G1400" s="313"/>
      <c r="H1400" s="314"/>
      <c r="I1400" s="314"/>
      <c r="J1400" s="315"/>
      <c r="K1400" s="316"/>
      <c r="L1400" s="317">
        <f t="shared" si="1385"/>
        <v>0</v>
      </c>
      <c r="M1400" s="318"/>
      <c r="N1400" s="319"/>
      <c r="O1400" s="319"/>
      <c r="P1400" s="319"/>
      <c r="Q1400" s="319"/>
      <c r="R1400" s="319"/>
      <c r="S1400" s="320"/>
      <c r="T1400" s="54" t="e">
        <f>HLOOKUP(F1356,リスト!$N$7:$AC$25,19,)</f>
        <v>#N/A</v>
      </c>
      <c r="U1400" s="52" t="e">
        <f t="shared" si="1383"/>
        <v>#N/A</v>
      </c>
    </row>
    <row r="1401" spans="1:22" ht="15.6" thickTop="1" thickBot="1">
      <c r="A1401" s="1">
        <f t="shared" ref="A1401:B1401" si="1402">A1400</f>
        <v>28</v>
      </c>
      <c r="B1401" s="1">
        <f t="shared" si="1402"/>
        <v>0</v>
      </c>
      <c r="C1401" s="289"/>
      <c r="D1401" s="278" t="s">
        <v>78</v>
      </c>
      <c r="E1401" s="279"/>
      <c r="F1401" s="279"/>
      <c r="G1401" s="280"/>
      <c r="H1401" s="281">
        <f>SUM(H1383:I1400)</f>
        <v>0</v>
      </c>
      <c r="I1401" s="281"/>
      <c r="J1401" s="282">
        <f t="shared" ref="J1401" si="1403">SUM(J1383:K1400)</f>
        <v>0</v>
      </c>
      <c r="K1401" s="283"/>
      <c r="L1401" s="283">
        <f t="shared" ref="L1401" si="1404">SUM(L1383:M1400)</f>
        <v>0</v>
      </c>
      <c r="M1401" s="284"/>
      <c r="N1401" s="285"/>
      <c r="O1401" s="285"/>
      <c r="P1401" s="285"/>
      <c r="Q1401" s="285"/>
      <c r="R1401" s="285"/>
      <c r="S1401" s="286"/>
      <c r="T1401" s="54"/>
    </row>
    <row r="1402" spans="1:22">
      <c r="A1402" s="1">
        <f>F1405</f>
        <v>29</v>
      </c>
      <c r="B1402" s="1">
        <f>IF(H1426&gt;0,1,0)</f>
        <v>0</v>
      </c>
      <c r="C1402" s="198" t="s">
        <v>47</v>
      </c>
      <c r="D1402" s="198"/>
      <c r="E1402" s="198"/>
      <c r="U1402" s="11" t="s">
        <v>49</v>
      </c>
      <c r="V1402" s="11" t="s">
        <v>199</v>
      </c>
    </row>
    <row r="1403" spans="1:22">
      <c r="A1403" s="1">
        <f>A1402</f>
        <v>29</v>
      </c>
      <c r="B1403" s="1">
        <f>B1402</f>
        <v>0</v>
      </c>
      <c r="C1403" s="192" t="str">
        <f>"チームやまぐちパワーアップ事業　"&amp;基本!$G$24</f>
        <v>チームやまぐちパワーアップ事業　事業計画書</v>
      </c>
      <c r="D1403" s="192"/>
      <c r="E1403" s="192"/>
      <c r="F1403" s="192"/>
      <c r="G1403" s="192"/>
      <c r="H1403" s="192"/>
      <c r="I1403" s="192"/>
      <c r="J1403" s="192"/>
      <c r="K1403" s="192"/>
      <c r="L1403" s="192"/>
      <c r="M1403" s="192"/>
      <c r="N1403" s="192"/>
      <c r="O1403" s="192"/>
      <c r="P1403" s="192"/>
      <c r="Q1403" s="192"/>
      <c r="R1403" s="192"/>
      <c r="S1403" s="192"/>
      <c r="U1403" s="16" t="str">
        <f t="shared" ref="U1403:V1406" si="1405">IF(U1353="","",U1353)</f>
        <v>有望競技種別強化事業</v>
      </c>
      <c r="V1403" s="16" t="str">
        <f t="shared" si="1405"/>
        <v>有望競技</v>
      </c>
    </row>
    <row r="1404" spans="1:22" ht="15" thickBot="1">
      <c r="A1404" s="1">
        <f t="shared" ref="A1404:B1404" si="1406">A1403</f>
        <v>29</v>
      </c>
      <c r="B1404" s="1">
        <f t="shared" si="1406"/>
        <v>0</v>
      </c>
      <c r="C1404" s="337" t="s">
        <v>48</v>
      </c>
      <c r="D1404" s="337"/>
      <c r="U1404" s="32" t="str">
        <f t="shared" si="1405"/>
        <v>ふるさと選手確保・活用事業</v>
      </c>
      <c r="V1404" s="32" t="str">
        <f t="shared" si="1405"/>
        <v>ふるさと</v>
      </c>
    </row>
    <row r="1405" spans="1:22" ht="15" thickBot="1">
      <c r="A1405" s="1">
        <f t="shared" ref="A1405:B1405" si="1407">A1404</f>
        <v>29</v>
      </c>
      <c r="B1405" s="1">
        <f t="shared" si="1407"/>
        <v>0</v>
      </c>
      <c r="C1405" s="375" t="s">
        <v>50</v>
      </c>
      <c r="D1405" s="376"/>
      <c r="E1405" s="376"/>
      <c r="F1405" s="377">
        <f>F1355+1</f>
        <v>29</v>
      </c>
      <c r="G1405" s="378"/>
      <c r="U1405" s="32" t="str">
        <f t="shared" si="1405"/>
        <v>中高成連携合同強化練習会事業</v>
      </c>
      <c r="V1405" s="32" t="str">
        <f t="shared" si="1405"/>
        <v>中高成連携</v>
      </c>
    </row>
    <row r="1406" spans="1:22">
      <c r="A1406" s="1">
        <f t="shared" ref="A1406:B1406" si="1408">A1405</f>
        <v>29</v>
      </c>
      <c r="B1406" s="1">
        <f t="shared" si="1408"/>
        <v>0</v>
      </c>
      <c r="C1406" s="379" t="s">
        <v>49</v>
      </c>
      <c r="D1406" s="290"/>
      <c r="E1406" s="290"/>
      <c r="F1406" s="380"/>
      <c r="G1406" s="380"/>
      <c r="H1406" s="380"/>
      <c r="I1406" s="380"/>
      <c r="J1406" s="380"/>
      <c r="K1406" s="380"/>
      <c r="L1406" s="380"/>
      <c r="M1406" s="290" t="s">
        <v>53</v>
      </c>
      <c r="N1406" s="290"/>
      <c r="O1406" s="290"/>
      <c r="P1406" s="380"/>
      <c r="Q1406" s="380"/>
      <c r="R1406" s="380"/>
      <c r="S1406" s="381"/>
      <c r="T1406" s="81" t="str">
        <f>IF(F1406="","",VLOOKUP(F1406,U1403:V1406,2,))</f>
        <v/>
      </c>
      <c r="U1406" s="18" t="str">
        <f t="shared" si="1405"/>
        <v>チームやまぐちチャレンジ強化事業</v>
      </c>
      <c r="V1406" s="18" t="str">
        <f t="shared" si="1405"/>
        <v>チャレンジ</v>
      </c>
    </row>
    <row r="1407" spans="1:22">
      <c r="A1407" s="1">
        <f t="shared" ref="A1407:B1407" si="1409">A1406</f>
        <v>29</v>
      </c>
      <c r="B1407" s="1">
        <f t="shared" si="1409"/>
        <v>0</v>
      </c>
      <c r="C1407" s="389" t="s">
        <v>179</v>
      </c>
      <c r="D1407" s="390"/>
      <c r="E1407" s="356"/>
      <c r="F1407" s="386"/>
      <c r="G1407" s="387"/>
      <c r="H1407" s="387"/>
      <c r="I1407" s="387"/>
      <c r="J1407" s="387"/>
      <c r="K1407" s="387"/>
      <c r="L1407" s="387"/>
      <c r="M1407" s="387"/>
      <c r="N1407" s="387"/>
      <c r="O1407" s="387"/>
      <c r="P1407" s="387"/>
      <c r="Q1407" s="387"/>
      <c r="R1407" s="387"/>
      <c r="S1407" s="388"/>
      <c r="U1407" s="55"/>
    </row>
    <row r="1408" spans="1:22">
      <c r="A1408" s="1">
        <f t="shared" ref="A1408:B1408" si="1410">A1407</f>
        <v>29</v>
      </c>
      <c r="B1408" s="1">
        <f t="shared" si="1410"/>
        <v>0</v>
      </c>
      <c r="C1408" s="348" t="s">
        <v>51</v>
      </c>
      <c r="D1408" s="291"/>
      <c r="E1408" s="291"/>
      <c r="F1408" s="382"/>
      <c r="G1408" s="383"/>
      <c r="H1408" s="383"/>
      <c r="I1408" s="20" t="str">
        <f>IF(F1408="","～",IF(J1408="","","～"))</f>
        <v>～</v>
      </c>
      <c r="J1408" s="383"/>
      <c r="K1408" s="383"/>
      <c r="L1408" s="383"/>
      <c r="M1408" s="21" t="s">
        <v>52</v>
      </c>
      <c r="N1408" s="384" t="str">
        <f>IF(T1408=1,IF(F1408="","",IF(J1408="","",IF(F1408=J1408,"日帰り",(J1408-F1408)&amp;"泊"&amp;(J1408-F1408+1)&amp;"日"))),"")</f>
        <v/>
      </c>
      <c r="O1408" s="384"/>
      <c r="P1408" s="384"/>
      <c r="Q1408" s="13" t="s">
        <v>68</v>
      </c>
      <c r="R1408" s="258"/>
      <c r="S1408" s="385"/>
      <c r="T1408" s="53">
        <v>1</v>
      </c>
    </row>
    <row r="1409" spans="1:24">
      <c r="A1409" s="1">
        <f t="shared" ref="A1409:B1409" si="1411">A1408</f>
        <v>29</v>
      </c>
      <c r="B1409" s="1">
        <f t="shared" si="1411"/>
        <v>0</v>
      </c>
      <c r="C1409" s="348" t="s">
        <v>54</v>
      </c>
      <c r="D1409" s="346" t="s">
        <v>55</v>
      </c>
      <c r="E1409" s="346"/>
      <c r="F1409" s="349"/>
      <c r="G1409" s="349"/>
      <c r="H1409" s="349"/>
      <c r="I1409" s="349"/>
      <c r="J1409" s="349"/>
      <c r="K1409" s="349"/>
      <c r="L1409" s="349"/>
      <c r="M1409" s="349"/>
      <c r="N1409" s="349"/>
      <c r="O1409" s="349"/>
      <c r="P1409" s="349"/>
      <c r="Q1409" s="349"/>
      <c r="R1409" s="349"/>
      <c r="S1409" s="350"/>
      <c r="U1409" s="156" t="s">
        <v>53</v>
      </c>
      <c r="V1409" s="156"/>
      <c r="W1409" s="156"/>
      <c r="X1409" s="156"/>
    </row>
    <row r="1410" spans="1:24">
      <c r="A1410" s="1">
        <f t="shared" ref="A1410:B1410" si="1412">A1409</f>
        <v>29</v>
      </c>
      <c r="B1410" s="1">
        <f t="shared" si="1412"/>
        <v>0</v>
      </c>
      <c r="C1410" s="348"/>
      <c r="D1410" s="351" t="s">
        <v>7</v>
      </c>
      <c r="E1410" s="351"/>
      <c r="F1410" s="352"/>
      <c r="G1410" s="352"/>
      <c r="H1410" s="352"/>
      <c r="I1410" s="352"/>
      <c r="J1410" s="352"/>
      <c r="K1410" s="352"/>
      <c r="L1410" s="352"/>
      <c r="M1410" s="352"/>
      <c r="N1410" s="352"/>
      <c r="O1410" s="352"/>
      <c r="P1410" s="352"/>
      <c r="Q1410" s="352"/>
      <c r="R1410" s="352"/>
      <c r="S1410" s="353"/>
      <c r="U1410" s="78" t="str">
        <f>U1403</f>
        <v>有望競技種別強化事業</v>
      </c>
      <c r="V1410" s="78" t="str">
        <f>U1404</f>
        <v>ふるさと選手確保・活用事業</v>
      </c>
      <c r="W1410" s="78" t="str">
        <f>U1405</f>
        <v>中高成連携合同強化練習会事業</v>
      </c>
      <c r="X1410" s="78" t="str">
        <f>U1406</f>
        <v>チームやまぐちチャレンジ強化事業</v>
      </c>
    </row>
    <row r="1411" spans="1:24">
      <c r="A1411" s="1">
        <f t="shared" ref="A1411:B1411" si="1413">A1410</f>
        <v>29</v>
      </c>
      <c r="B1411" s="1">
        <f t="shared" si="1413"/>
        <v>0</v>
      </c>
      <c r="C1411" s="348" t="s">
        <v>56</v>
      </c>
      <c r="D1411" s="346" t="s">
        <v>55</v>
      </c>
      <c r="E1411" s="346"/>
      <c r="F1411" s="349"/>
      <c r="G1411" s="349"/>
      <c r="H1411" s="349"/>
      <c r="I1411" s="349"/>
      <c r="J1411" s="349"/>
      <c r="K1411" s="349"/>
      <c r="L1411" s="349"/>
      <c r="M1411" s="349"/>
      <c r="N1411" s="349"/>
      <c r="O1411" s="349"/>
      <c r="P1411" s="349"/>
      <c r="Q1411" s="349"/>
      <c r="R1411" s="349"/>
      <c r="S1411" s="350"/>
      <c r="U1411" s="6" t="str">
        <f t="shared" ref="U1411:X1414" si="1414">IF(U1361="","",U1361)</f>
        <v>①強化活動</v>
      </c>
      <c r="V1411" s="6" t="str">
        <f t="shared" si="1414"/>
        <v>①交渉</v>
      </c>
      <c r="W1411" s="6" t="str">
        <f t="shared" si="1414"/>
        <v>①合同練習会</v>
      </c>
      <c r="X1411" s="6" t="str">
        <f t="shared" si="1414"/>
        <v>①トップ招へい</v>
      </c>
    </row>
    <row r="1412" spans="1:24">
      <c r="A1412" s="1">
        <f t="shared" ref="A1412:B1412" si="1415">A1411</f>
        <v>29</v>
      </c>
      <c r="B1412" s="1">
        <f t="shared" si="1415"/>
        <v>0</v>
      </c>
      <c r="C1412" s="348"/>
      <c r="D1412" s="351" t="s">
        <v>7</v>
      </c>
      <c r="E1412" s="351"/>
      <c r="F1412" s="352"/>
      <c r="G1412" s="352"/>
      <c r="H1412" s="352"/>
      <c r="I1412" s="352"/>
      <c r="J1412" s="352"/>
      <c r="K1412" s="352"/>
      <c r="L1412" s="352"/>
      <c r="M1412" s="352"/>
      <c r="N1412" s="352"/>
      <c r="O1412" s="352"/>
      <c r="P1412" s="352"/>
      <c r="Q1412" s="352"/>
      <c r="R1412" s="352"/>
      <c r="S1412" s="353"/>
      <c r="U1412" s="8" t="str">
        <f t="shared" si="1414"/>
        <v/>
      </c>
      <c r="V1412" s="8" t="str">
        <f t="shared" si="1414"/>
        <v>②強化活動参加</v>
      </c>
      <c r="W1412" s="8" t="str">
        <f t="shared" si="1414"/>
        <v>②情報交換会等</v>
      </c>
      <c r="X1412" s="8" t="str">
        <f t="shared" si="1414"/>
        <v/>
      </c>
    </row>
    <row r="1413" spans="1:24">
      <c r="A1413" s="1">
        <f t="shared" ref="A1413:B1413" si="1416">A1412</f>
        <v>29</v>
      </c>
      <c r="B1413" s="1">
        <f t="shared" si="1416"/>
        <v>0</v>
      </c>
      <c r="C1413" s="354" t="s">
        <v>57</v>
      </c>
      <c r="D1413" s="291" t="s">
        <v>58</v>
      </c>
      <c r="E1413" s="291"/>
      <c r="F1413" s="291" t="s">
        <v>61</v>
      </c>
      <c r="G1413" s="355"/>
      <c r="H1413" s="339" t="s">
        <v>62</v>
      </c>
      <c r="I1413" s="296"/>
      <c r="J1413" s="356" t="s">
        <v>63</v>
      </c>
      <c r="K1413" s="355"/>
      <c r="L1413" s="339" t="s">
        <v>64</v>
      </c>
      <c r="M1413" s="296"/>
      <c r="N1413" s="356" t="s">
        <v>65</v>
      </c>
      <c r="O1413" s="355"/>
      <c r="P1413" s="339" t="s">
        <v>66</v>
      </c>
      <c r="Q1413" s="291"/>
      <c r="R1413" s="356" t="s">
        <v>36</v>
      </c>
      <c r="S1413" s="295"/>
      <c r="U1413" s="8" t="str">
        <f t="shared" si="1414"/>
        <v/>
      </c>
      <c r="V1413" s="8" t="str">
        <f t="shared" si="1414"/>
        <v/>
      </c>
      <c r="W1413" s="8" t="str">
        <f t="shared" si="1414"/>
        <v/>
      </c>
      <c r="X1413" s="8" t="str">
        <f t="shared" si="1414"/>
        <v/>
      </c>
    </row>
    <row r="1414" spans="1:24">
      <c r="A1414" s="1">
        <f t="shared" ref="A1414:B1414" si="1417">A1413</f>
        <v>29</v>
      </c>
      <c r="B1414" s="1">
        <f t="shared" si="1417"/>
        <v>0</v>
      </c>
      <c r="C1414" s="348"/>
      <c r="D1414" s="346" t="s">
        <v>59</v>
      </c>
      <c r="E1414" s="346"/>
      <c r="F1414" s="22">
        <f>VLOOKUP("成男ﾊﾟﾜｰｱｯﾌﾟ",指導者!$J$133:$AN$156,$F1405+1,)</f>
        <v>0</v>
      </c>
      <c r="G1414" s="23" t="s">
        <v>67</v>
      </c>
      <c r="H1414" s="24">
        <f>VLOOKUP("成女ﾊﾟﾜｰｱｯﾌﾟ",指導者!$J$133:$AN$156,$F1405+1,)</f>
        <v>0</v>
      </c>
      <c r="I1414" s="25" t="s">
        <v>67</v>
      </c>
      <c r="J1414" s="24">
        <f>VLOOKUP("少男ﾊﾟﾜｰｱｯﾌﾟ",指導者!$J$133:$AN$156,$F1405+1,)</f>
        <v>0</v>
      </c>
      <c r="K1414" s="23" t="s">
        <v>67</v>
      </c>
      <c r="L1414" s="24">
        <f>VLOOKUP("少女ﾊﾟﾜｰｱｯﾌﾟ",指導者!$J$133:$AN$156,$F1405+1,)</f>
        <v>0</v>
      </c>
      <c r="M1414" s="25" t="s">
        <v>67</v>
      </c>
      <c r="N1414" s="24">
        <f>VLOOKUP("Jr男ﾊﾟﾜｰｱｯﾌﾟ",指導者!$J$133:$AN$156,$F1405+1,)</f>
        <v>0</v>
      </c>
      <c r="O1414" s="23" t="s">
        <v>67</v>
      </c>
      <c r="P1414" s="24">
        <f>VLOOKUP("Jr女ﾊﾟﾜｰｱｯﾌﾟ",指導者!$J$133:$AN$156,$F1405+1,)</f>
        <v>0</v>
      </c>
      <c r="Q1414" s="26" t="s">
        <v>67</v>
      </c>
      <c r="R1414" s="23">
        <f>SUM(F1414:Q1414)</f>
        <v>0</v>
      </c>
      <c r="S1414" s="33" t="s">
        <v>67</v>
      </c>
      <c r="U1414" s="10" t="str">
        <f t="shared" si="1414"/>
        <v/>
      </c>
      <c r="V1414" s="10" t="str">
        <f t="shared" si="1414"/>
        <v/>
      </c>
      <c r="W1414" s="10" t="str">
        <f t="shared" si="1414"/>
        <v/>
      </c>
      <c r="X1414" s="10" t="str">
        <f t="shared" si="1414"/>
        <v/>
      </c>
    </row>
    <row r="1415" spans="1:24">
      <c r="A1415" s="1">
        <f t="shared" ref="A1415:B1415" si="1418">A1414</f>
        <v>29</v>
      </c>
      <c r="B1415" s="1">
        <f t="shared" si="1418"/>
        <v>0</v>
      </c>
      <c r="C1415" s="348"/>
      <c r="D1415" s="351" t="s">
        <v>60</v>
      </c>
      <c r="E1415" s="351"/>
      <c r="F1415" s="27">
        <f>VLOOKUP("成男ﾊﾟﾜｰｱｯﾌﾟ",選手!$J$333:$AN$350,$F1405+1,)</f>
        <v>0</v>
      </c>
      <c r="G1415" s="28" t="s">
        <v>67</v>
      </c>
      <c r="H1415" s="29">
        <f>VLOOKUP("成女ﾊﾟﾜｰｱｯﾌﾟ",選手!$J$333:$AN$350,$F1405+1,)</f>
        <v>0</v>
      </c>
      <c r="I1415" s="30" t="s">
        <v>67</v>
      </c>
      <c r="J1415" s="29">
        <f>VLOOKUP("少男ﾊﾟﾜｰｱｯﾌﾟ",選手!$J$333:$AN$350,$F1405+1,)</f>
        <v>0</v>
      </c>
      <c r="K1415" s="28" t="s">
        <v>67</v>
      </c>
      <c r="L1415" s="29">
        <f>VLOOKUP("少女ﾊﾟﾜｰｱｯﾌﾟ",選手!$J$333:$AN$350,$F1405+1,)</f>
        <v>0</v>
      </c>
      <c r="M1415" s="30" t="s">
        <v>67</v>
      </c>
      <c r="N1415" s="29">
        <f>VLOOKUP("Jr男ﾊﾟﾜｰｱｯﾌﾟ",選手!$J$333:$AN$350,$F1405+1,)</f>
        <v>0</v>
      </c>
      <c r="O1415" s="28" t="s">
        <v>67</v>
      </c>
      <c r="P1415" s="29">
        <f>VLOOKUP("Jr女ﾊﾟﾜｰｱｯﾌﾟ",選手!$J$333:$AN$350,$F1405+1,)</f>
        <v>0</v>
      </c>
      <c r="Q1415" s="31" t="s">
        <v>67</v>
      </c>
      <c r="R1415" s="28">
        <f>SUM(F1415:Q1415)</f>
        <v>0</v>
      </c>
      <c r="S1415" s="34" t="s">
        <v>67</v>
      </c>
    </row>
    <row r="1416" spans="1:24">
      <c r="A1416" s="1">
        <f t="shared" ref="A1416:B1416" si="1419">A1415</f>
        <v>29</v>
      </c>
      <c r="B1416" s="1">
        <f t="shared" si="1419"/>
        <v>0</v>
      </c>
      <c r="C1416" s="366" t="s">
        <v>69</v>
      </c>
      <c r="D1416" s="367"/>
      <c r="E1416" s="368"/>
      <c r="F1416" s="357"/>
      <c r="G1416" s="358"/>
      <c r="H1416" s="358"/>
      <c r="I1416" s="358"/>
      <c r="J1416" s="358"/>
      <c r="K1416" s="358"/>
      <c r="L1416" s="358"/>
      <c r="M1416" s="358"/>
      <c r="N1416" s="358"/>
      <c r="O1416" s="358"/>
      <c r="P1416" s="358"/>
      <c r="Q1416" s="358"/>
      <c r="R1416" s="358"/>
      <c r="S1416" s="359"/>
    </row>
    <row r="1417" spans="1:24">
      <c r="A1417" s="1">
        <f t="shared" ref="A1417:B1417" si="1420">A1416</f>
        <v>29</v>
      </c>
      <c r="B1417" s="1">
        <f t="shared" si="1420"/>
        <v>0</v>
      </c>
      <c r="C1417" s="369"/>
      <c r="D1417" s="370"/>
      <c r="E1417" s="371"/>
      <c r="F1417" s="360"/>
      <c r="G1417" s="361"/>
      <c r="H1417" s="361"/>
      <c r="I1417" s="361"/>
      <c r="J1417" s="361"/>
      <c r="K1417" s="361"/>
      <c r="L1417" s="361"/>
      <c r="M1417" s="361"/>
      <c r="N1417" s="361"/>
      <c r="O1417" s="361"/>
      <c r="P1417" s="361"/>
      <c r="Q1417" s="361"/>
      <c r="R1417" s="361"/>
      <c r="S1417" s="362"/>
    </row>
    <row r="1418" spans="1:24">
      <c r="A1418" s="1">
        <f t="shared" ref="A1418:B1418" si="1421">A1417</f>
        <v>29</v>
      </c>
      <c r="B1418" s="1">
        <f t="shared" si="1421"/>
        <v>0</v>
      </c>
      <c r="C1418" s="369"/>
      <c r="D1418" s="370"/>
      <c r="E1418" s="371"/>
      <c r="F1418" s="360"/>
      <c r="G1418" s="361"/>
      <c r="H1418" s="361"/>
      <c r="I1418" s="361"/>
      <c r="J1418" s="361"/>
      <c r="K1418" s="361"/>
      <c r="L1418" s="361"/>
      <c r="M1418" s="361"/>
      <c r="N1418" s="361"/>
      <c r="O1418" s="361"/>
      <c r="P1418" s="361"/>
      <c r="Q1418" s="361"/>
      <c r="R1418" s="361"/>
      <c r="S1418" s="362"/>
    </row>
    <row r="1419" spans="1:24">
      <c r="A1419" s="1">
        <f t="shared" ref="A1419:B1419" si="1422">A1418</f>
        <v>29</v>
      </c>
      <c r="B1419" s="1">
        <f t="shared" si="1422"/>
        <v>0</v>
      </c>
      <c r="C1419" s="369"/>
      <c r="D1419" s="370"/>
      <c r="E1419" s="371"/>
      <c r="F1419" s="360"/>
      <c r="G1419" s="361"/>
      <c r="H1419" s="361"/>
      <c r="I1419" s="361"/>
      <c r="J1419" s="361"/>
      <c r="K1419" s="361"/>
      <c r="L1419" s="361"/>
      <c r="M1419" s="361"/>
      <c r="N1419" s="361"/>
      <c r="O1419" s="361"/>
      <c r="P1419" s="361"/>
      <c r="Q1419" s="361"/>
      <c r="R1419" s="361"/>
      <c r="S1419" s="362"/>
    </row>
    <row r="1420" spans="1:24">
      <c r="A1420" s="1">
        <f t="shared" ref="A1420:B1420" si="1423">A1419</f>
        <v>29</v>
      </c>
      <c r="B1420" s="1">
        <f t="shared" si="1423"/>
        <v>0</v>
      </c>
      <c r="C1420" s="369"/>
      <c r="D1420" s="370"/>
      <c r="E1420" s="371"/>
      <c r="F1420" s="360"/>
      <c r="G1420" s="361"/>
      <c r="H1420" s="361"/>
      <c r="I1420" s="361"/>
      <c r="J1420" s="361"/>
      <c r="K1420" s="361"/>
      <c r="L1420" s="361"/>
      <c r="M1420" s="361"/>
      <c r="N1420" s="361"/>
      <c r="O1420" s="361"/>
      <c r="P1420" s="361"/>
      <c r="Q1420" s="361"/>
      <c r="R1420" s="361"/>
      <c r="S1420" s="362"/>
    </row>
    <row r="1421" spans="1:24">
      <c r="A1421" s="1">
        <f t="shared" ref="A1421:B1421" si="1424">A1420</f>
        <v>29</v>
      </c>
      <c r="B1421" s="1">
        <f t="shared" si="1424"/>
        <v>0</v>
      </c>
      <c r="C1421" s="369"/>
      <c r="D1421" s="370"/>
      <c r="E1421" s="371"/>
      <c r="F1421" s="360"/>
      <c r="G1421" s="361"/>
      <c r="H1421" s="361"/>
      <c r="I1421" s="361"/>
      <c r="J1421" s="361"/>
      <c r="K1421" s="361"/>
      <c r="L1421" s="361"/>
      <c r="M1421" s="361"/>
      <c r="N1421" s="361"/>
      <c r="O1421" s="361"/>
      <c r="P1421" s="361"/>
      <c r="Q1421" s="361"/>
      <c r="R1421" s="361"/>
      <c r="S1421" s="362"/>
    </row>
    <row r="1422" spans="1:24" ht="15" thickBot="1">
      <c r="A1422" s="1">
        <f t="shared" ref="A1422:B1422" si="1425">A1421</f>
        <v>29</v>
      </c>
      <c r="B1422" s="1">
        <f t="shared" si="1425"/>
        <v>0</v>
      </c>
      <c r="C1422" s="372"/>
      <c r="D1422" s="373"/>
      <c r="E1422" s="374"/>
      <c r="F1422" s="363"/>
      <c r="G1422" s="364"/>
      <c r="H1422" s="364"/>
      <c r="I1422" s="364"/>
      <c r="J1422" s="364"/>
      <c r="K1422" s="364"/>
      <c r="L1422" s="364"/>
      <c r="M1422" s="364"/>
      <c r="N1422" s="364"/>
      <c r="O1422" s="364"/>
      <c r="P1422" s="364"/>
      <c r="Q1422" s="364"/>
      <c r="R1422" s="364"/>
      <c r="S1422" s="365"/>
    </row>
    <row r="1423" spans="1:24">
      <c r="A1423" s="1">
        <f t="shared" ref="A1423:B1423" si="1426">A1422</f>
        <v>29</v>
      </c>
      <c r="B1423" s="1">
        <f t="shared" si="1426"/>
        <v>0</v>
      </c>
    </row>
    <row r="1424" spans="1:24" ht="15" thickBot="1">
      <c r="A1424" s="1">
        <f t="shared" ref="A1424:B1424" si="1427">A1423</f>
        <v>29</v>
      </c>
      <c r="B1424" s="1">
        <f t="shared" si="1427"/>
        <v>0</v>
      </c>
      <c r="C1424" s="337" t="s">
        <v>70</v>
      </c>
      <c r="D1424" s="337"/>
      <c r="Q1424" s="338" t="s">
        <v>71</v>
      </c>
      <c r="R1424" s="338"/>
      <c r="S1424" s="338"/>
    </row>
    <row r="1425" spans="1:21">
      <c r="A1425" s="1">
        <f t="shared" ref="A1425:B1425" si="1428">A1424</f>
        <v>29</v>
      </c>
      <c r="B1425" s="1">
        <f t="shared" si="1428"/>
        <v>0</v>
      </c>
      <c r="C1425" s="287" t="s">
        <v>72</v>
      </c>
      <c r="D1425" s="290" t="s">
        <v>73</v>
      </c>
      <c r="E1425" s="290"/>
      <c r="F1425" s="290"/>
      <c r="G1425" s="290"/>
      <c r="H1425" s="290" t="s">
        <v>79</v>
      </c>
      <c r="I1425" s="290"/>
      <c r="J1425" s="290" t="s">
        <v>13</v>
      </c>
      <c r="K1425" s="290"/>
      <c r="L1425" s="290"/>
      <c r="M1425" s="290"/>
      <c r="N1425" s="290"/>
      <c r="O1425" s="290"/>
      <c r="P1425" s="290"/>
      <c r="Q1425" s="290"/>
      <c r="R1425" s="290"/>
      <c r="S1425" s="294"/>
    </row>
    <row r="1426" spans="1:21">
      <c r="A1426" s="1">
        <f t="shared" ref="A1426:B1426" si="1429">A1425</f>
        <v>29</v>
      </c>
      <c r="B1426" s="1">
        <f t="shared" si="1429"/>
        <v>0</v>
      </c>
      <c r="C1426" s="288"/>
      <c r="D1426" s="346" t="s">
        <v>74</v>
      </c>
      <c r="E1426" s="346"/>
      <c r="F1426" s="346"/>
      <c r="G1426" s="346"/>
      <c r="H1426" s="347">
        <f>J1451</f>
        <v>0</v>
      </c>
      <c r="I1426" s="347"/>
      <c r="J1426" s="152"/>
      <c r="K1426" s="152"/>
      <c r="L1426" s="152"/>
      <c r="M1426" s="152"/>
      <c r="N1426" s="152"/>
      <c r="O1426" s="152"/>
      <c r="P1426" s="152"/>
      <c r="Q1426" s="152"/>
      <c r="R1426" s="152"/>
      <c r="S1426" s="305"/>
    </row>
    <row r="1427" spans="1:21">
      <c r="A1427" s="1">
        <f t="shared" ref="A1427:B1427" si="1430">A1426</f>
        <v>29</v>
      </c>
      <c r="B1427" s="1">
        <f t="shared" si="1430"/>
        <v>0</v>
      </c>
      <c r="C1427" s="288"/>
      <c r="D1427" s="340" t="s">
        <v>75</v>
      </c>
      <c r="E1427" s="340"/>
      <c r="F1427" s="340"/>
      <c r="G1427" s="340"/>
      <c r="H1427" s="330"/>
      <c r="I1427" s="330"/>
      <c r="J1427" s="335"/>
      <c r="K1427" s="335"/>
      <c r="L1427" s="335"/>
      <c r="M1427" s="335"/>
      <c r="N1427" s="335"/>
      <c r="O1427" s="335"/>
      <c r="P1427" s="335"/>
      <c r="Q1427" s="335"/>
      <c r="R1427" s="335"/>
      <c r="S1427" s="336"/>
    </row>
    <row r="1428" spans="1:21">
      <c r="A1428" s="1">
        <f t="shared" ref="A1428:B1428" si="1431">A1427</f>
        <v>29</v>
      </c>
      <c r="B1428" s="1">
        <f t="shared" si="1431"/>
        <v>0</v>
      </c>
      <c r="C1428" s="288"/>
      <c r="D1428" s="340" t="s">
        <v>76</v>
      </c>
      <c r="E1428" s="340"/>
      <c r="F1428" s="340"/>
      <c r="G1428" s="340"/>
      <c r="H1428" s="330"/>
      <c r="I1428" s="330"/>
      <c r="J1428" s="335"/>
      <c r="K1428" s="335"/>
      <c r="L1428" s="335"/>
      <c r="M1428" s="335"/>
      <c r="N1428" s="335"/>
      <c r="O1428" s="335"/>
      <c r="P1428" s="335"/>
      <c r="Q1428" s="335"/>
      <c r="R1428" s="335"/>
      <c r="S1428" s="336"/>
    </row>
    <row r="1429" spans="1:21" ht="15" thickBot="1">
      <c r="A1429" s="1">
        <f t="shared" ref="A1429:B1429" si="1432">A1428</f>
        <v>29</v>
      </c>
      <c r="B1429" s="1">
        <f t="shared" si="1432"/>
        <v>0</v>
      </c>
      <c r="C1429" s="288"/>
      <c r="D1429" s="341" t="s">
        <v>77</v>
      </c>
      <c r="E1429" s="341"/>
      <c r="F1429" s="341"/>
      <c r="G1429" s="341"/>
      <c r="H1429" s="342">
        <f>H1451-SUM(H1426:I1428)</f>
        <v>0</v>
      </c>
      <c r="I1429" s="342"/>
      <c r="J1429" s="343"/>
      <c r="K1429" s="343"/>
      <c r="L1429" s="343"/>
      <c r="M1429" s="343"/>
      <c r="N1429" s="343"/>
      <c r="O1429" s="343"/>
      <c r="P1429" s="343"/>
      <c r="Q1429" s="343"/>
      <c r="R1429" s="343"/>
      <c r="S1429" s="344"/>
    </row>
    <row r="1430" spans="1:21" ht="15.6" thickTop="1" thickBot="1">
      <c r="A1430" s="1">
        <f t="shared" ref="A1430:B1430" si="1433">A1429</f>
        <v>29</v>
      </c>
      <c r="B1430" s="1">
        <f t="shared" si="1433"/>
        <v>0</v>
      </c>
      <c r="C1430" s="289"/>
      <c r="D1430" s="345" t="s">
        <v>78</v>
      </c>
      <c r="E1430" s="345"/>
      <c r="F1430" s="345"/>
      <c r="G1430" s="345"/>
      <c r="H1430" s="281">
        <f>SUM(H1426:I1429)</f>
        <v>0</v>
      </c>
      <c r="I1430" s="281"/>
      <c r="J1430" s="285"/>
      <c r="K1430" s="285"/>
      <c r="L1430" s="285"/>
      <c r="M1430" s="285"/>
      <c r="N1430" s="285"/>
      <c r="O1430" s="285"/>
      <c r="P1430" s="285"/>
      <c r="Q1430" s="285"/>
      <c r="R1430" s="285"/>
      <c r="S1430" s="286"/>
    </row>
    <row r="1431" spans="1:21">
      <c r="A1431" s="1">
        <f t="shared" ref="A1431:B1431" si="1434">A1430</f>
        <v>29</v>
      </c>
      <c r="B1431" s="1">
        <f t="shared" si="1434"/>
        <v>0</v>
      </c>
      <c r="C1431" s="287" t="s">
        <v>218</v>
      </c>
      <c r="D1431" s="290" t="s">
        <v>73</v>
      </c>
      <c r="E1431" s="290"/>
      <c r="F1431" s="290" t="s">
        <v>83</v>
      </c>
      <c r="G1431" s="290"/>
      <c r="H1431" s="290" t="s">
        <v>79</v>
      </c>
      <c r="I1431" s="292"/>
      <c r="J1431" s="293"/>
      <c r="K1431" s="290"/>
      <c r="L1431" s="290"/>
      <c r="M1431" s="290"/>
      <c r="N1431" s="290" t="s">
        <v>82</v>
      </c>
      <c r="O1431" s="290"/>
      <c r="P1431" s="290"/>
      <c r="Q1431" s="290"/>
      <c r="R1431" s="290"/>
      <c r="S1431" s="294"/>
    </row>
    <row r="1432" spans="1:21">
      <c r="A1432" s="1">
        <f t="shared" ref="A1432:B1432" si="1435">A1431</f>
        <v>29</v>
      </c>
      <c r="B1432" s="1">
        <f t="shared" si="1435"/>
        <v>0</v>
      </c>
      <c r="C1432" s="288"/>
      <c r="D1432" s="291"/>
      <c r="E1432" s="291"/>
      <c r="F1432" s="291"/>
      <c r="G1432" s="291"/>
      <c r="H1432" s="291"/>
      <c r="I1432" s="291"/>
      <c r="J1432" s="296" t="s">
        <v>80</v>
      </c>
      <c r="K1432" s="297"/>
      <c r="L1432" s="297" t="s">
        <v>81</v>
      </c>
      <c r="M1432" s="339"/>
      <c r="N1432" s="291"/>
      <c r="O1432" s="291"/>
      <c r="P1432" s="291"/>
      <c r="Q1432" s="291"/>
      <c r="R1432" s="291"/>
      <c r="S1432" s="295"/>
    </row>
    <row r="1433" spans="1:21">
      <c r="A1433" s="1">
        <f t="shared" ref="A1433:B1433" si="1436">A1432</f>
        <v>29</v>
      </c>
      <c r="B1433" s="1">
        <f t="shared" si="1436"/>
        <v>0</v>
      </c>
      <c r="C1433" s="288"/>
      <c r="D1433" s="298" t="s">
        <v>88</v>
      </c>
      <c r="E1433" s="298"/>
      <c r="F1433" s="298" t="s">
        <v>88</v>
      </c>
      <c r="G1433" s="298"/>
      <c r="H1433" s="323"/>
      <c r="I1433" s="323"/>
      <c r="J1433" s="324"/>
      <c r="K1433" s="325"/>
      <c r="L1433" s="326">
        <f>H1433-J1433</f>
        <v>0</v>
      </c>
      <c r="M1433" s="327"/>
      <c r="N1433" s="167"/>
      <c r="O1433" s="167"/>
      <c r="P1433" s="167"/>
      <c r="Q1433" s="167"/>
      <c r="R1433" s="167"/>
      <c r="S1433" s="328"/>
      <c r="T1433" s="54" t="e">
        <f>HLOOKUP(F1406,リスト!$N$7:$AC$25,2,)</f>
        <v>#N/A</v>
      </c>
      <c r="U1433" s="52" t="e">
        <f t="shared" ref="U1433:U1450" si="1437">IF(T1433="対象外",IF(J1433&gt;0,"補助対象外経費です!!",""),"")</f>
        <v>#N/A</v>
      </c>
    </row>
    <row r="1434" spans="1:21">
      <c r="A1434" s="1">
        <f t="shared" ref="A1434:B1434" si="1438">A1433</f>
        <v>29</v>
      </c>
      <c r="B1434" s="1">
        <f t="shared" si="1438"/>
        <v>0</v>
      </c>
      <c r="C1434" s="288"/>
      <c r="D1434" s="298" t="s">
        <v>99</v>
      </c>
      <c r="E1434" s="298"/>
      <c r="F1434" s="299" t="s">
        <v>84</v>
      </c>
      <c r="G1434" s="299"/>
      <c r="H1434" s="300"/>
      <c r="I1434" s="300"/>
      <c r="J1434" s="301"/>
      <c r="K1434" s="302"/>
      <c r="L1434" s="303">
        <f t="shared" ref="L1434:L1450" si="1439">H1434-J1434</f>
        <v>0</v>
      </c>
      <c r="M1434" s="304"/>
      <c r="N1434" s="152"/>
      <c r="O1434" s="152"/>
      <c r="P1434" s="152"/>
      <c r="Q1434" s="152"/>
      <c r="R1434" s="152"/>
      <c r="S1434" s="305"/>
      <c r="T1434" s="54" t="e">
        <f>HLOOKUP(F1406,リスト!$N$7:$AC$25,3,)</f>
        <v>#N/A</v>
      </c>
      <c r="U1434" s="52" t="e">
        <f t="shared" si="1437"/>
        <v>#N/A</v>
      </c>
    </row>
    <row r="1435" spans="1:21">
      <c r="A1435" s="1">
        <f t="shared" ref="A1435:B1435" si="1440">A1434</f>
        <v>29</v>
      </c>
      <c r="B1435" s="1">
        <f t="shared" si="1440"/>
        <v>0</v>
      </c>
      <c r="C1435" s="288"/>
      <c r="D1435" s="298"/>
      <c r="E1435" s="298"/>
      <c r="F1435" s="329" t="s">
        <v>85</v>
      </c>
      <c r="G1435" s="329"/>
      <c r="H1435" s="330"/>
      <c r="I1435" s="330"/>
      <c r="J1435" s="331"/>
      <c r="K1435" s="332"/>
      <c r="L1435" s="333">
        <f t="shared" si="1439"/>
        <v>0</v>
      </c>
      <c r="M1435" s="334"/>
      <c r="N1435" s="335"/>
      <c r="O1435" s="335"/>
      <c r="P1435" s="335"/>
      <c r="Q1435" s="335"/>
      <c r="R1435" s="335"/>
      <c r="S1435" s="336"/>
      <c r="T1435" s="54" t="e">
        <f>HLOOKUP(F1406,リスト!$N$7:$AC$25,4,)</f>
        <v>#N/A</v>
      </c>
      <c r="U1435" s="52" t="e">
        <f t="shared" si="1437"/>
        <v>#N/A</v>
      </c>
    </row>
    <row r="1436" spans="1:21">
      <c r="A1436" s="1">
        <f t="shared" ref="A1436:B1436" si="1441">A1435</f>
        <v>29</v>
      </c>
      <c r="B1436" s="1">
        <f t="shared" si="1441"/>
        <v>0</v>
      </c>
      <c r="C1436" s="288"/>
      <c r="D1436" s="298"/>
      <c r="E1436" s="298"/>
      <c r="F1436" s="306" t="s">
        <v>86</v>
      </c>
      <c r="G1436" s="306"/>
      <c r="H1436" s="307"/>
      <c r="I1436" s="307"/>
      <c r="J1436" s="308"/>
      <c r="K1436" s="309"/>
      <c r="L1436" s="310">
        <f t="shared" si="1439"/>
        <v>0</v>
      </c>
      <c r="M1436" s="311"/>
      <c r="N1436" s="153"/>
      <c r="O1436" s="153"/>
      <c r="P1436" s="153"/>
      <c r="Q1436" s="153"/>
      <c r="R1436" s="153"/>
      <c r="S1436" s="312"/>
      <c r="T1436" s="54" t="e">
        <f>HLOOKUP(F1406,リスト!$N$7:$AC$25,5,)</f>
        <v>#N/A</v>
      </c>
      <c r="U1436" s="52" t="e">
        <f t="shared" si="1437"/>
        <v>#N/A</v>
      </c>
    </row>
    <row r="1437" spans="1:21">
      <c r="A1437" s="1">
        <f t="shared" ref="A1437:B1437" si="1442">A1436</f>
        <v>29</v>
      </c>
      <c r="B1437" s="1">
        <f t="shared" si="1442"/>
        <v>0</v>
      </c>
      <c r="C1437" s="288"/>
      <c r="D1437" s="298" t="s">
        <v>100</v>
      </c>
      <c r="E1437" s="298"/>
      <c r="F1437" s="299" t="s">
        <v>87</v>
      </c>
      <c r="G1437" s="299"/>
      <c r="H1437" s="300"/>
      <c r="I1437" s="300"/>
      <c r="J1437" s="301"/>
      <c r="K1437" s="302"/>
      <c r="L1437" s="303">
        <f t="shared" si="1439"/>
        <v>0</v>
      </c>
      <c r="M1437" s="304"/>
      <c r="N1437" s="152"/>
      <c r="O1437" s="152"/>
      <c r="P1437" s="152"/>
      <c r="Q1437" s="152"/>
      <c r="R1437" s="152"/>
      <c r="S1437" s="305"/>
      <c r="T1437" s="54" t="e">
        <f>HLOOKUP(F1406,リスト!$N$7:$AC$25,6,)</f>
        <v>#N/A</v>
      </c>
      <c r="U1437" s="52" t="e">
        <f t="shared" si="1437"/>
        <v>#N/A</v>
      </c>
    </row>
    <row r="1438" spans="1:21">
      <c r="A1438" s="1">
        <f t="shared" ref="A1438:B1438" si="1443">A1437</f>
        <v>29</v>
      </c>
      <c r="B1438" s="1">
        <f t="shared" si="1443"/>
        <v>0</v>
      </c>
      <c r="C1438" s="288"/>
      <c r="D1438" s="298"/>
      <c r="E1438" s="298"/>
      <c r="F1438" s="329" t="s">
        <v>89</v>
      </c>
      <c r="G1438" s="329"/>
      <c r="H1438" s="330"/>
      <c r="I1438" s="330"/>
      <c r="J1438" s="331"/>
      <c r="K1438" s="332"/>
      <c r="L1438" s="333">
        <f t="shared" si="1439"/>
        <v>0</v>
      </c>
      <c r="M1438" s="334"/>
      <c r="N1438" s="335"/>
      <c r="O1438" s="335"/>
      <c r="P1438" s="335"/>
      <c r="Q1438" s="335"/>
      <c r="R1438" s="335"/>
      <c r="S1438" s="336"/>
      <c r="T1438" s="54" t="e">
        <f>HLOOKUP(F1406,リスト!$N$7:$AC$25,7,)</f>
        <v>#N/A</v>
      </c>
      <c r="U1438" s="52" t="e">
        <f t="shared" si="1437"/>
        <v>#N/A</v>
      </c>
    </row>
    <row r="1439" spans="1:21">
      <c r="A1439" s="1">
        <f t="shared" ref="A1439:B1439" si="1444">A1438</f>
        <v>29</v>
      </c>
      <c r="B1439" s="1">
        <f t="shared" si="1444"/>
        <v>0</v>
      </c>
      <c r="C1439" s="288"/>
      <c r="D1439" s="298"/>
      <c r="E1439" s="298"/>
      <c r="F1439" s="329" t="s">
        <v>214</v>
      </c>
      <c r="G1439" s="329"/>
      <c r="H1439" s="330"/>
      <c r="I1439" s="330"/>
      <c r="J1439" s="331"/>
      <c r="K1439" s="332"/>
      <c r="L1439" s="333">
        <f t="shared" si="1439"/>
        <v>0</v>
      </c>
      <c r="M1439" s="334"/>
      <c r="N1439" s="335"/>
      <c r="O1439" s="335"/>
      <c r="P1439" s="335"/>
      <c r="Q1439" s="335"/>
      <c r="R1439" s="335"/>
      <c r="S1439" s="336"/>
      <c r="T1439" s="54" t="e">
        <f>HLOOKUP(F1406,リスト!$N$7:$AC$25,8,)</f>
        <v>#N/A</v>
      </c>
      <c r="U1439" s="52" t="e">
        <f t="shared" si="1437"/>
        <v>#N/A</v>
      </c>
    </row>
    <row r="1440" spans="1:21">
      <c r="A1440" s="1">
        <f t="shared" ref="A1440:B1440" si="1445">A1439</f>
        <v>29</v>
      </c>
      <c r="B1440" s="1">
        <f t="shared" si="1445"/>
        <v>0</v>
      </c>
      <c r="C1440" s="288"/>
      <c r="D1440" s="298"/>
      <c r="E1440" s="298"/>
      <c r="F1440" s="306" t="s">
        <v>90</v>
      </c>
      <c r="G1440" s="306"/>
      <c r="H1440" s="307"/>
      <c r="I1440" s="307"/>
      <c r="J1440" s="308"/>
      <c r="K1440" s="309"/>
      <c r="L1440" s="310">
        <f t="shared" si="1439"/>
        <v>0</v>
      </c>
      <c r="M1440" s="311"/>
      <c r="N1440" s="153"/>
      <c r="O1440" s="153"/>
      <c r="P1440" s="153"/>
      <c r="Q1440" s="153"/>
      <c r="R1440" s="153"/>
      <c r="S1440" s="312"/>
      <c r="T1440" s="54" t="e">
        <f>HLOOKUP(F1406,リスト!$N$7:$AC$25,9,)</f>
        <v>#N/A</v>
      </c>
      <c r="U1440" s="52" t="e">
        <f t="shared" si="1437"/>
        <v>#N/A</v>
      </c>
    </row>
    <row r="1441" spans="1:22">
      <c r="A1441" s="1">
        <f t="shared" ref="A1441:B1441" si="1446">A1440</f>
        <v>29</v>
      </c>
      <c r="B1441" s="1">
        <f t="shared" si="1446"/>
        <v>0</v>
      </c>
      <c r="C1441" s="288"/>
      <c r="D1441" s="298" t="s">
        <v>101</v>
      </c>
      <c r="E1441" s="298"/>
      <c r="F1441" s="299" t="s">
        <v>91</v>
      </c>
      <c r="G1441" s="299"/>
      <c r="H1441" s="300"/>
      <c r="I1441" s="300"/>
      <c r="J1441" s="301"/>
      <c r="K1441" s="302"/>
      <c r="L1441" s="303">
        <f t="shared" si="1439"/>
        <v>0</v>
      </c>
      <c r="M1441" s="304"/>
      <c r="N1441" s="152"/>
      <c r="O1441" s="152"/>
      <c r="P1441" s="152"/>
      <c r="Q1441" s="152"/>
      <c r="R1441" s="152"/>
      <c r="S1441" s="305"/>
      <c r="T1441" s="54" t="e">
        <f>HLOOKUP(F1406,リスト!$N$7:$AC$25,10,)</f>
        <v>#N/A</v>
      </c>
      <c r="U1441" s="52" t="e">
        <f t="shared" si="1437"/>
        <v>#N/A</v>
      </c>
    </row>
    <row r="1442" spans="1:22">
      <c r="A1442" s="1">
        <f t="shared" ref="A1442:B1442" si="1447">A1441</f>
        <v>29</v>
      </c>
      <c r="B1442" s="1">
        <f t="shared" si="1447"/>
        <v>0</v>
      </c>
      <c r="C1442" s="288"/>
      <c r="D1442" s="298"/>
      <c r="E1442" s="298"/>
      <c r="F1442" s="329" t="s">
        <v>92</v>
      </c>
      <c r="G1442" s="329"/>
      <c r="H1442" s="330"/>
      <c r="I1442" s="330"/>
      <c r="J1442" s="331"/>
      <c r="K1442" s="332"/>
      <c r="L1442" s="333">
        <f t="shared" si="1439"/>
        <v>0</v>
      </c>
      <c r="M1442" s="334"/>
      <c r="N1442" s="335"/>
      <c r="O1442" s="335"/>
      <c r="P1442" s="335"/>
      <c r="Q1442" s="335"/>
      <c r="R1442" s="335"/>
      <c r="S1442" s="336"/>
      <c r="T1442" s="54" t="e">
        <f>HLOOKUP(F1406,リスト!$N$7:$AC$25,11,)</f>
        <v>#N/A</v>
      </c>
      <c r="U1442" s="52" t="e">
        <f t="shared" si="1437"/>
        <v>#N/A</v>
      </c>
    </row>
    <row r="1443" spans="1:22">
      <c r="A1443" s="1">
        <f t="shared" ref="A1443:B1443" si="1448">A1442</f>
        <v>29</v>
      </c>
      <c r="B1443" s="1">
        <f t="shared" si="1448"/>
        <v>0</v>
      </c>
      <c r="C1443" s="288"/>
      <c r="D1443" s="298"/>
      <c r="E1443" s="298"/>
      <c r="F1443" s="306" t="s">
        <v>93</v>
      </c>
      <c r="G1443" s="306"/>
      <c r="H1443" s="307"/>
      <c r="I1443" s="307"/>
      <c r="J1443" s="308"/>
      <c r="K1443" s="309"/>
      <c r="L1443" s="310">
        <f t="shared" si="1439"/>
        <v>0</v>
      </c>
      <c r="M1443" s="311"/>
      <c r="N1443" s="153"/>
      <c r="O1443" s="153"/>
      <c r="P1443" s="153"/>
      <c r="Q1443" s="153"/>
      <c r="R1443" s="153"/>
      <c r="S1443" s="312"/>
      <c r="T1443" s="54" t="e">
        <f>HLOOKUP(F1406,リスト!$N$7:$AC$25,12,)</f>
        <v>#N/A</v>
      </c>
      <c r="U1443" s="52" t="e">
        <f t="shared" si="1437"/>
        <v>#N/A</v>
      </c>
    </row>
    <row r="1444" spans="1:22">
      <c r="A1444" s="1">
        <f t="shared" ref="A1444:B1444" si="1449">A1443</f>
        <v>29</v>
      </c>
      <c r="B1444" s="1">
        <f t="shared" si="1449"/>
        <v>0</v>
      </c>
      <c r="C1444" s="288"/>
      <c r="D1444" s="298" t="s">
        <v>102</v>
      </c>
      <c r="E1444" s="298"/>
      <c r="F1444" s="298" t="s">
        <v>102</v>
      </c>
      <c r="G1444" s="298"/>
      <c r="H1444" s="323"/>
      <c r="I1444" s="323"/>
      <c r="J1444" s="324"/>
      <c r="K1444" s="325"/>
      <c r="L1444" s="326">
        <f t="shared" si="1439"/>
        <v>0</v>
      </c>
      <c r="M1444" s="327"/>
      <c r="N1444" s="167"/>
      <c r="O1444" s="167"/>
      <c r="P1444" s="167"/>
      <c r="Q1444" s="167"/>
      <c r="R1444" s="167"/>
      <c r="S1444" s="328"/>
      <c r="T1444" s="54" t="e">
        <f>HLOOKUP(F1406,リスト!$N$7:$AC$25,13,)</f>
        <v>#N/A</v>
      </c>
      <c r="U1444" s="52" t="e">
        <f t="shared" si="1437"/>
        <v>#N/A</v>
      </c>
    </row>
    <row r="1445" spans="1:22">
      <c r="A1445" s="1">
        <f t="shared" ref="A1445:B1445" si="1450">A1444</f>
        <v>29</v>
      </c>
      <c r="B1445" s="1">
        <f t="shared" si="1450"/>
        <v>0</v>
      </c>
      <c r="C1445" s="288"/>
      <c r="D1445" s="321" t="s">
        <v>105</v>
      </c>
      <c r="E1445" s="298"/>
      <c r="F1445" s="299" t="s">
        <v>94</v>
      </c>
      <c r="G1445" s="299"/>
      <c r="H1445" s="300"/>
      <c r="I1445" s="300"/>
      <c r="J1445" s="301"/>
      <c r="K1445" s="302"/>
      <c r="L1445" s="303">
        <f t="shared" si="1439"/>
        <v>0</v>
      </c>
      <c r="M1445" s="304"/>
      <c r="N1445" s="152"/>
      <c r="O1445" s="152"/>
      <c r="P1445" s="152"/>
      <c r="Q1445" s="152"/>
      <c r="R1445" s="152"/>
      <c r="S1445" s="305"/>
      <c r="T1445" s="54" t="e">
        <f>HLOOKUP(F1406,リスト!$N$7:$AC$25,14,)</f>
        <v>#N/A</v>
      </c>
      <c r="U1445" s="52" t="e">
        <f t="shared" si="1437"/>
        <v>#N/A</v>
      </c>
    </row>
    <row r="1446" spans="1:22">
      <c r="A1446" s="1">
        <f t="shared" ref="A1446:B1446" si="1451">A1445</f>
        <v>29</v>
      </c>
      <c r="B1446" s="1">
        <f t="shared" si="1451"/>
        <v>0</v>
      </c>
      <c r="C1446" s="288"/>
      <c r="D1446" s="298"/>
      <c r="E1446" s="298"/>
      <c r="F1446" s="306" t="s">
        <v>95</v>
      </c>
      <c r="G1446" s="306"/>
      <c r="H1446" s="307"/>
      <c r="I1446" s="307"/>
      <c r="J1446" s="308"/>
      <c r="K1446" s="309"/>
      <c r="L1446" s="310">
        <f t="shared" si="1439"/>
        <v>0</v>
      </c>
      <c r="M1446" s="311"/>
      <c r="N1446" s="153"/>
      <c r="O1446" s="153"/>
      <c r="P1446" s="153"/>
      <c r="Q1446" s="153"/>
      <c r="R1446" s="153"/>
      <c r="S1446" s="312"/>
      <c r="T1446" s="54" t="e">
        <f>HLOOKUP(F1406,リスト!$N$7:$AC$25,15,)</f>
        <v>#N/A</v>
      </c>
      <c r="U1446" s="52" t="e">
        <f t="shared" si="1437"/>
        <v>#N/A</v>
      </c>
    </row>
    <row r="1447" spans="1:22">
      <c r="A1447" s="1">
        <f t="shared" ref="A1447:B1447" si="1452">A1446</f>
        <v>29</v>
      </c>
      <c r="B1447" s="1">
        <f t="shared" si="1452"/>
        <v>0</v>
      </c>
      <c r="C1447" s="288"/>
      <c r="D1447" s="322" t="s">
        <v>103</v>
      </c>
      <c r="E1447" s="322"/>
      <c r="F1447" s="298" t="s">
        <v>96</v>
      </c>
      <c r="G1447" s="298"/>
      <c r="H1447" s="323"/>
      <c r="I1447" s="323"/>
      <c r="J1447" s="324"/>
      <c r="K1447" s="325"/>
      <c r="L1447" s="326">
        <f t="shared" si="1439"/>
        <v>0</v>
      </c>
      <c r="M1447" s="327"/>
      <c r="N1447" s="167"/>
      <c r="O1447" s="167"/>
      <c r="P1447" s="167"/>
      <c r="Q1447" s="167"/>
      <c r="R1447" s="167"/>
      <c r="S1447" s="328"/>
      <c r="T1447" s="54" t="e">
        <f>HLOOKUP(F1406,リスト!$N$7:$AC$25,16,)</f>
        <v>#N/A</v>
      </c>
      <c r="U1447" s="52" t="e">
        <f t="shared" si="1437"/>
        <v>#N/A</v>
      </c>
    </row>
    <row r="1448" spans="1:22" ht="14.4" customHeight="1">
      <c r="A1448" s="1">
        <f t="shared" ref="A1448:B1448" si="1453">A1447</f>
        <v>29</v>
      </c>
      <c r="B1448" s="1">
        <f t="shared" si="1453"/>
        <v>0</v>
      </c>
      <c r="C1448" s="288"/>
      <c r="D1448" s="298" t="s">
        <v>104</v>
      </c>
      <c r="E1448" s="298"/>
      <c r="F1448" s="299" t="s">
        <v>97</v>
      </c>
      <c r="G1448" s="299"/>
      <c r="H1448" s="300"/>
      <c r="I1448" s="300"/>
      <c r="J1448" s="301"/>
      <c r="K1448" s="302"/>
      <c r="L1448" s="303">
        <f t="shared" si="1439"/>
        <v>0</v>
      </c>
      <c r="M1448" s="304"/>
      <c r="N1448" s="152"/>
      <c r="O1448" s="152"/>
      <c r="P1448" s="152"/>
      <c r="Q1448" s="152"/>
      <c r="R1448" s="152"/>
      <c r="S1448" s="305"/>
      <c r="T1448" s="54" t="e">
        <f>HLOOKUP(F1406,リスト!$N$7:$AC$25,17,)</f>
        <v>#N/A</v>
      </c>
      <c r="U1448" s="52" t="e">
        <f t="shared" si="1437"/>
        <v>#N/A</v>
      </c>
    </row>
    <row r="1449" spans="1:22">
      <c r="A1449" s="1">
        <f t="shared" ref="A1449:B1449" si="1454">A1448</f>
        <v>29</v>
      </c>
      <c r="B1449" s="1">
        <f t="shared" si="1454"/>
        <v>0</v>
      </c>
      <c r="C1449" s="288"/>
      <c r="D1449" s="298"/>
      <c r="E1449" s="298"/>
      <c r="F1449" s="306" t="s">
        <v>98</v>
      </c>
      <c r="G1449" s="306"/>
      <c r="H1449" s="307"/>
      <c r="I1449" s="307"/>
      <c r="J1449" s="308"/>
      <c r="K1449" s="309"/>
      <c r="L1449" s="310">
        <f t="shared" si="1439"/>
        <v>0</v>
      </c>
      <c r="M1449" s="311"/>
      <c r="N1449" s="153"/>
      <c r="O1449" s="153"/>
      <c r="P1449" s="153"/>
      <c r="Q1449" s="153"/>
      <c r="R1449" s="153"/>
      <c r="S1449" s="312"/>
      <c r="T1449" s="54" t="e">
        <f>HLOOKUP(F1406,リスト!$N$7:$AC$25,18,)</f>
        <v>#N/A</v>
      </c>
      <c r="U1449" s="52" t="e">
        <f t="shared" si="1437"/>
        <v>#N/A</v>
      </c>
    </row>
    <row r="1450" spans="1:22" ht="15" thickBot="1">
      <c r="A1450" s="1">
        <f t="shared" ref="A1450:B1450" si="1455">A1449</f>
        <v>29</v>
      </c>
      <c r="B1450" s="1">
        <f t="shared" si="1455"/>
        <v>0</v>
      </c>
      <c r="C1450" s="288"/>
      <c r="D1450" s="313" t="s">
        <v>77</v>
      </c>
      <c r="E1450" s="313"/>
      <c r="F1450" s="313" t="s">
        <v>77</v>
      </c>
      <c r="G1450" s="313"/>
      <c r="H1450" s="314"/>
      <c r="I1450" s="314"/>
      <c r="J1450" s="315"/>
      <c r="K1450" s="316"/>
      <c r="L1450" s="317">
        <f t="shared" si="1439"/>
        <v>0</v>
      </c>
      <c r="M1450" s="318"/>
      <c r="N1450" s="319"/>
      <c r="O1450" s="319"/>
      <c r="P1450" s="319"/>
      <c r="Q1450" s="319"/>
      <c r="R1450" s="319"/>
      <c r="S1450" s="320"/>
      <c r="T1450" s="54" t="e">
        <f>HLOOKUP(F1406,リスト!$N$7:$AC$25,19,)</f>
        <v>#N/A</v>
      </c>
      <c r="U1450" s="52" t="e">
        <f t="shared" si="1437"/>
        <v>#N/A</v>
      </c>
    </row>
    <row r="1451" spans="1:22" ht="15.6" thickTop="1" thickBot="1">
      <c r="A1451" s="1">
        <f t="shared" ref="A1451:B1451" si="1456">A1450</f>
        <v>29</v>
      </c>
      <c r="B1451" s="1">
        <f t="shared" si="1456"/>
        <v>0</v>
      </c>
      <c r="C1451" s="289"/>
      <c r="D1451" s="278" t="s">
        <v>78</v>
      </c>
      <c r="E1451" s="279"/>
      <c r="F1451" s="279"/>
      <c r="G1451" s="280"/>
      <c r="H1451" s="281">
        <f>SUM(H1433:I1450)</f>
        <v>0</v>
      </c>
      <c r="I1451" s="281"/>
      <c r="J1451" s="282">
        <f t="shared" ref="J1451" si="1457">SUM(J1433:K1450)</f>
        <v>0</v>
      </c>
      <c r="K1451" s="283"/>
      <c r="L1451" s="283">
        <f t="shared" ref="L1451" si="1458">SUM(L1433:M1450)</f>
        <v>0</v>
      </c>
      <c r="M1451" s="284"/>
      <c r="N1451" s="285"/>
      <c r="O1451" s="285"/>
      <c r="P1451" s="285"/>
      <c r="Q1451" s="285"/>
      <c r="R1451" s="285"/>
      <c r="S1451" s="286"/>
      <c r="T1451" s="54"/>
    </row>
    <row r="1452" spans="1:22">
      <c r="A1452" s="1">
        <f>F1455</f>
        <v>30</v>
      </c>
      <c r="B1452" s="1">
        <f>IF(H1476&gt;0,1,0)</f>
        <v>0</v>
      </c>
      <c r="C1452" s="198" t="s">
        <v>47</v>
      </c>
      <c r="D1452" s="198"/>
      <c r="E1452" s="198"/>
      <c r="U1452" s="11" t="s">
        <v>49</v>
      </c>
      <c r="V1452" s="11" t="s">
        <v>199</v>
      </c>
    </row>
    <row r="1453" spans="1:22">
      <c r="A1453" s="1">
        <f>A1452</f>
        <v>30</v>
      </c>
      <c r="B1453" s="1">
        <f>B1452</f>
        <v>0</v>
      </c>
      <c r="C1453" s="192" t="str">
        <f>"チームやまぐちパワーアップ事業　"&amp;基本!$G$24</f>
        <v>チームやまぐちパワーアップ事業　事業計画書</v>
      </c>
      <c r="D1453" s="192"/>
      <c r="E1453" s="192"/>
      <c r="F1453" s="192"/>
      <c r="G1453" s="192"/>
      <c r="H1453" s="192"/>
      <c r="I1453" s="192"/>
      <c r="J1453" s="192"/>
      <c r="K1453" s="192"/>
      <c r="L1453" s="192"/>
      <c r="M1453" s="192"/>
      <c r="N1453" s="192"/>
      <c r="O1453" s="192"/>
      <c r="P1453" s="192"/>
      <c r="Q1453" s="192"/>
      <c r="R1453" s="192"/>
      <c r="S1453" s="192"/>
      <c r="U1453" s="16" t="str">
        <f t="shared" ref="U1453:V1456" si="1459">IF(U1403="","",U1403)</f>
        <v>有望競技種別強化事業</v>
      </c>
      <c r="V1453" s="16" t="str">
        <f t="shared" si="1459"/>
        <v>有望競技</v>
      </c>
    </row>
    <row r="1454" spans="1:22" ht="15" thickBot="1">
      <c r="A1454" s="1">
        <f t="shared" ref="A1454:B1454" si="1460">A1453</f>
        <v>30</v>
      </c>
      <c r="B1454" s="1">
        <f t="shared" si="1460"/>
        <v>0</v>
      </c>
      <c r="C1454" s="337" t="s">
        <v>48</v>
      </c>
      <c r="D1454" s="337"/>
      <c r="U1454" s="32" t="str">
        <f t="shared" si="1459"/>
        <v>ふるさと選手確保・活用事業</v>
      </c>
      <c r="V1454" s="32" t="str">
        <f t="shared" si="1459"/>
        <v>ふるさと</v>
      </c>
    </row>
    <row r="1455" spans="1:22" ht="15" thickBot="1">
      <c r="A1455" s="1">
        <f t="shared" ref="A1455:B1455" si="1461">A1454</f>
        <v>30</v>
      </c>
      <c r="B1455" s="1">
        <f t="shared" si="1461"/>
        <v>0</v>
      </c>
      <c r="C1455" s="375" t="s">
        <v>50</v>
      </c>
      <c r="D1455" s="376"/>
      <c r="E1455" s="376"/>
      <c r="F1455" s="377">
        <f>F1405+1</f>
        <v>30</v>
      </c>
      <c r="G1455" s="378"/>
      <c r="U1455" s="32" t="str">
        <f t="shared" si="1459"/>
        <v>中高成連携合同強化練習会事業</v>
      </c>
      <c r="V1455" s="32" t="str">
        <f t="shared" si="1459"/>
        <v>中高成連携</v>
      </c>
    </row>
    <row r="1456" spans="1:22">
      <c r="A1456" s="1">
        <f t="shared" ref="A1456:B1456" si="1462">A1455</f>
        <v>30</v>
      </c>
      <c r="B1456" s="1">
        <f t="shared" si="1462"/>
        <v>0</v>
      </c>
      <c r="C1456" s="379" t="s">
        <v>49</v>
      </c>
      <c r="D1456" s="290"/>
      <c r="E1456" s="290"/>
      <c r="F1456" s="380"/>
      <c r="G1456" s="380"/>
      <c r="H1456" s="380"/>
      <c r="I1456" s="380"/>
      <c r="J1456" s="380"/>
      <c r="K1456" s="380"/>
      <c r="L1456" s="380"/>
      <c r="M1456" s="290" t="s">
        <v>53</v>
      </c>
      <c r="N1456" s="290"/>
      <c r="O1456" s="290"/>
      <c r="P1456" s="380"/>
      <c r="Q1456" s="380"/>
      <c r="R1456" s="380"/>
      <c r="S1456" s="381"/>
      <c r="T1456" s="81" t="str">
        <f>IF(F1456="","",VLOOKUP(F1456,U1453:V1456,2,))</f>
        <v/>
      </c>
      <c r="U1456" s="18" t="str">
        <f t="shared" si="1459"/>
        <v>チームやまぐちチャレンジ強化事業</v>
      </c>
      <c r="V1456" s="18" t="str">
        <f t="shared" si="1459"/>
        <v>チャレンジ</v>
      </c>
    </row>
    <row r="1457" spans="1:24">
      <c r="A1457" s="1">
        <f t="shared" ref="A1457:B1457" si="1463">A1456</f>
        <v>30</v>
      </c>
      <c r="B1457" s="1">
        <f t="shared" si="1463"/>
        <v>0</v>
      </c>
      <c r="C1457" s="389" t="s">
        <v>179</v>
      </c>
      <c r="D1457" s="390"/>
      <c r="E1457" s="356"/>
      <c r="F1457" s="386"/>
      <c r="G1457" s="387"/>
      <c r="H1457" s="387"/>
      <c r="I1457" s="387"/>
      <c r="J1457" s="387"/>
      <c r="K1457" s="387"/>
      <c r="L1457" s="387"/>
      <c r="M1457" s="387"/>
      <c r="N1457" s="387"/>
      <c r="O1457" s="387"/>
      <c r="P1457" s="387"/>
      <c r="Q1457" s="387"/>
      <c r="R1457" s="387"/>
      <c r="S1457" s="388"/>
      <c r="U1457" s="55"/>
    </row>
    <row r="1458" spans="1:24">
      <c r="A1458" s="1">
        <f t="shared" ref="A1458:B1458" si="1464">A1457</f>
        <v>30</v>
      </c>
      <c r="B1458" s="1">
        <f t="shared" si="1464"/>
        <v>0</v>
      </c>
      <c r="C1458" s="348" t="s">
        <v>51</v>
      </c>
      <c r="D1458" s="291"/>
      <c r="E1458" s="291"/>
      <c r="F1458" s="382"/>
      <c r="G1458" s="383"/>
      <c r="H1458" s="383"/>
      <c r="I1458" s="20" t="str">
        <f>IF(F1458="","～",IF(J1458="","","～"))</f>
        <v>～</v>
      </c>
      <c r="J1458" s="383"/>
      <c r="K1458" s="383"/>
      <c r="L1458" s="383"/>
      <c r="M1458" s="21" t="s">
        <v>52</v>
      </c>
      <c r="N1458" s="384" t="str">
        <f>IF(T1458=1,IF(F1458="","",IF(J1458="","",IF(F1458=J1458,"日帰り",(J1458-F1458)&amp;"泊"&amp;(J1458-F1458+1)&amp;"日"))),"")</f>
        <v/>
      </c>
      <c r="O1458" s="384"/>
      <c r="P1458" s="384"/>
      <c r="Q1458" s="13" t="s">
        <v>68</v>
      </c>
      <c r="R1458" s="258"/>
      <c r="S1458" s="385"/>
      <c r="T1458" s="53">
        <v>1</v>
      </c>
    </row>
    <row r="1459" spans="1:24">
      <c r="A1459" s="1">
        <f t="shared" ref="A1459:B1459" si="1465">A1458</f>
        <v>30</v>
      </c>
      <c r="B1459" s="1">
        <f t="shared" si="1465"/>
        <v>0</v>
      </c>
      <c r="C1459" s="348" t="s">
        <v>54</v>
      </c>
      <c r="D1459" s="346" t="s">
        <v>55</v>
      </c>
      <c r="E1459" s="346"/>
      <c r="F1459" s="349"/>
      <c r="G1459" s="349"/>
      <c r="H1459" s="349"/>
      <c r="I1459" s="349"/>
      <c r="J1459" s="349"/>
      <c r="K1459" s="349"/>
      <c r="L1459" s="349"/>
      <c r="M1459" s="349"/>
      <c r="N1459" s="349"/>
      <c r="O1459" s="349"/>
      <c r="P1459" s="349"/>
      <c r="Q1459" s="349"/>
      <c r="R1459" s="349"/>
      <c r="S1459" s="350"/>
      <c r="U1459" s="156" t="s">
        <v>53</v>
      </c>
      <c r="V1459" s="156"/>
      <c r="W1459" s="156"/>
      <c r="X1459" s="156"/>
    </row>
    <row r="1460" spans="1:24">
      <c r="A1460" s="1">
        <f t="shared" ref="A1460:B1460" si="1466">A1459</f>
        <v>30</v>
      </c>
      <c r="B1460" s="1">
        <f t="shared" si="1466"/>
        <v>0</v>
      </c>
      <c r="C1460" s="348"/>
      <c r="D1460" s="351" t="s">
        <v>7</v>
      </c>
      <c r="E1460" s="351"/>
      <c r="F1460" s="352"/>
      <c r="G1460" s="352"/>
      <c r="H1460" s="352"/>
      <c r="I1460" s="352"/>
      <c r="J1460" s="352"/>
      <c r="K1460" s="352"/>
      <c r="L1460" s="352"/>
      <c r="M1460" s="352"/>
      <c r="N1460" s="352"/>
      <c r="O1460" s="352"/>
      <c r="P1460" s="352"/>
      <c r="Q1460" s="352"/>
      <c r="R1460" s="352"/>
      <c r="S1460" s="353"/>
      <c r="U1460" s="78" t="str">
        <f>U1453</f>
        <v>有望競技種別強化事業</v>
      </c>
      <c r="V1460" s="78" t="str">
        <f>U1454</f>
        <v>ふるさと選手確保・活用事業</v>
      </c>
      <c r="W1460" s="78" t="str">
        <f>U1455</f>
        <v>中高成連携合同強化練習会事業</v>
      </c>
      <c r="X1460" s="78" t="str">
        <f>U1456</f>
        <v>チームやまぐちチャレンジ強化事業</v>
      </c>
    </row>
    <row r="1461" spans="1:24">
      <c r="A1461" s="1">
        <f t="shared" ref="A1461:B1461" si="1467">A1460</f>
        <v>30</v>
      </c>
      <c r="B1461" s="1">
        <f t="shared" si="1467"/>
        <v>0</v>
      </c>
      <c r="C1461" s="348" t="s">
        <v>56</v>
      </c>
      <c r="D1461" s="346" t="s">
        <v>55</v>
      </c>
      <c r="E1461" s="346"/>
      <c r="F1461" s="349"/>
      <c r="G1461" s="349"/>
      <c r="H1461" s="349"/>
      <c r="I1461" s="349"/>
      <c r="J1461" s="349"/>
      <c r="K1461" s="349"/>
      <c r="L1461" s="349"/>
      <c r="M1461" s="349"/>
      <c r="N1461" s="349"/>
      <c r="O1461" s="349"/>
      <c r="P1461" s="349"/>
      <c r="Q1461" s="349"/>
      <c r="R1461" s="349"/>
      <c r="S1461" s="350"/>
      <c r="U1461" s="6" t="str">
        <f t="shared" ref="U1461:X1464" si="1468">IF(U1411="","",U1411)</f>
        <v>①強化活動</v>
      </c>
      <c r="V1461" s="6" t="str">
        <f t="shared" si="1468"/>
        <v>①交渉</v>
      </c>
      <c r="W1461" s="6" t="str">
        <f t="shared" si="1468"/>
        <v>①合同練習会</v>
      </c>
      <c r="X1461" s="6" t="str">
        <f t="shared" si="1468"/>
        <v>①トップ招へい</v>
      </c>
    </row>
    <row r="1462" spans="1:24">
      <c r="A1462" s="1">
        <f t="shared" ref="A1462:B1462" si="1469">A1461</f>
        <v>30</v>
      </c>
      <c r="B1462" s="1">
        <f t="shared" si="1469"/>
        <v>0</v>
      </c>
      <c r="C1462" s="348"/>
      <c r="D1462" s="351" t="s">
        <v>7</v>
      </c>
      <c r="E1462" s="351"/>
      <c r="F1462" s="352"/>
      <c r="G1462" s="352"/>
      <c r="H1462" s="352"/>
      <c r="I1462" s="352"/>
      <c r="J1462" s="352"/>
      <c r="K1462" s="352"/>
      <c r="L1462" s="352"/>
      <c r="M1462" s="352"/>
      <c r="N1462" s="352"/>
      <c r="O1462" s="352"/>
      <c r="P1462" s="352"/>
      <c r="Q1462" s="352"/>
      <c r="R1462" s="352"/>
      <c r="S1462" s="353"/>
      <c r="U1462" s="8" t="str">
        <f t="shared" si="1468"/>
        <v/>
      </c>
      <c r="V1462" s="8" t="str">
        <f t="shared" si="1468"/>
        <v>②強化活動参加</v>
      </c>
      <c r="W1462" s="8" t="str">
        <f t="shared" si="1468"/>
        <v>②情報交換会等</v>
      </c>
      <c r="X1462" s="8" t="str">
        <f t="shared" si="1468"/>
        <v/>
      </c>
    </row>
    <row r="1463" spans="1:24">
      <c r="A1463" s="1">
        <f t="shared" ref="A1463:B1463" si="1470">A1462</f>
        <v>30</v>
      </c>
      <c r="B1463" s="1">
        <f t="shared" si="1470"/>
        <v>0</v>
      </c>
      <c r="C1463" s="354" t="s">
        <v>57</v>
      </c>
      <c r="D1463" s="291" t="s">
        <v>58</v>
      </c>
      <c r="E1463" s="291"/>
      <c r="F1463" s="291" t="s">
        <v>61</v>
      </c>
      <c r="G1463" s="355"/>
      <c r="H1463" s="339" t="s">
        <v>62</v>
      </c>
      <c r="I1463" s="296"/>
      <c r="J1463" s="356" t="s">
        <v>63</v>
      </c>
      <c r="K1463" s="355"/>
      <c r="L1463" s="339" t="s">
        <v>64</v>
      </c>
      <c r="M1463" s="296"/>
      <c r="N1463" s="356" t="s">
        <v>65</v>
      </c>
      <c r="O1463" s="355"/>
      <c r="P1463" s="339" t="s">
        <v>66</v>
      </c>
      <c r="Q1463" s="291"/>
      <c r="R1463" s="356" t="s">
        <v>36</v>
      </c>
      <c r="S1463" s="295"/>
      <c r="U1463" s="8" t="str">
        <f t="shared" si="1468"/>
        <v/>
      </c>
      <c r="V1463" s="8" t="str">
        <f t="shared" si="1468"/>
        <v/>
      </c>
      <c r="W1463" s="8" t="str">
        <f t="shared" si="1468"/>
        <v/>
      </c>
      <c r="X1463" s="8" t="str">
        <f t="shared" si="1468"/>
        <v/>
      </c>
    </row>
    <row r="1464" spans="1:24">
      <c r="A1464" s="1">
        <f t="shared" ref="A1464:B1464" si="1471">A1463</f>
        <v>30</v>
      </c>
      <c r="B1464" s="1">
        <f t="shared" si="1471"/>
        <v>0</v>
      </c>
      <c r="C1464" s="348"/>
      <c r="D1464" s="346" t="s">
        <v>59</v>
      </c>
      <c r="E1464" s="346"/>
      <c r="F1464" s="22">
        <f>VLOOKUP("成男ﾊﾟﾜｰｱｯﾌﾟ",指導者!$J$133:$AN$156,$F1455+1,)</f>
        <v>0</v>
      </c>
      <c r="G1464" s="23" t="s">
        <v>67</v>
      </c>
      <c r="H1464" s="24">
        <f>VLOOKUP("成女ﾊﾟﾜｰｱｯﾌﾟ",指導者!$J$133:$AN$156,$F1455+1,)</f>
        <v>0</v>
      </c>
      <c r="I1464" s="25" t="s">
        <v>67</v>
      </c>
      <c r="J1464" s="24">
        <f>VLOOKUP("少男ﾊﾟﾜｰｱｯﾌﾟ",指導者!$J$133:$AN$156,$F1455+1,)</f>
        <v>0</v>
      </c>
      <c r="K1464" s="23" t="s">
        <v>67</v>
      </c>
      <c r="L1464" s="24">
        <f>VLOOKUP("少女ﾊﾟﾜｰｱｯﾌﾟ",指導者!$J$133:$AN$156,$F1455+1,)</f>
        <v>0</v>
      </c>
      <c r="M1464" s="25" t="s">
        <v>67</v>
      </c>
      <c r="N1464" s="24">
        <f>VLOOKUP("Jr男ﾊﾟﾜｰｱｯﾌﾟ",指導者!$J$133:$AN$156,$F1455+1,)</f>
        <v>0</v>
      </c>
      <c r="O1464" s="23" t="s">
        <v>67</v>
      </c>
      <c r="P1464" s="24">
        <f>VLOOKUP("Jr女ﾊﾟﾜｰｱｯﾌﾟ",指導者!$J$133:$AN$156,$F1455+1,)</f>
        <v>0</v>
      </c>
      <c r="Q1464" s="26" t="s">
        <v>67</v>
      </c>
      <c r="R1464" s="23">
        <f>SUM(F1464:Q1464)</f>
        <v>0</v>
      </c>
      <c r="S1464" s="33" t="s">
        <v>67</v>
      </c>
      <c r="U1464" s="10" t="str">
        <f t="shared" si="1468"/>
        <v/>
      </c>
      <c r="V1464" s="10" t="str">
        <f t="shared" si="1468"/>
        <v/>
      </c>
      <c r="W1464" s="10" t="str">
        <f t="shared" si="1468"/>
        <v/>
      </c>
      <c r="X1464" s="10" t="str">
        <f t="shared" si="1468"/>
        <v/>
      </c>
    </row>
    <row r="1465" spans="1:24">
      <c r="A1465" s="1">
        <f t="shared" ref="A1465:B1465" si="1472">A1464</f>
        <v>30</v>
      </c>
      <c r="B1465" s="1">
        <f t="shared" si="1472"/>
        <v>0</v>
      </c>
      <c r="C1465" s="348"/>
      <c r="D1465" s="351" t="s">
        <v>60</v>
      </c>
      <c r="E1465" s="351"/>
      <c r="F1465" s="27">
        <f>VLOOKUP("成男ﾊﾟﾜｰｱｯﾌﾟ",選手!$J$333:$AN$350,$F1455+1,)</f>
        <v>0</v>
      </c>
      <c r="G1465" s="28" t="s">
        <v>67</v>
      </c>
      <c r="H1465" s="29">
        <f>VLOOKUP("成女ﾊﾟﾜｰｱｯﾌﾟ",選手!$J$333:$AN$350,$F1455+1,)</f>
        <v>0</v>
      </c>
      <c r="I1465" s="30" t="s">
        <v>67</v>
      </c>
      <c r="J1465" s="29">
        <f>VLOOKUP("少男ﾊﾟﾜｰｱｯﾌﾟ",選手!$J$333:$AN$350,$F1455+1,)</f>
        <v>0</v>
      </c>
      <c r="K1465" s="28" t="s">
        <v>67</v>
      </c>
      <c r="L1465" s="29">
        <f>VLOOKUP("少女ﾊﾟﾜｰｱｯﾌﾟ",選手!$J$333:$AN$350,$F1455+1,)</f>
        <v>0</v>
      </c>
      <c r="M1465" s="30" t="s">
        <v>67</v>
      </c>
      <c r="N1465" s="29">
        <f>VLOOKUP("Jr男ﾊﾟﾜｰｱｯﾌﾟ",選手!$J$333:$AN$350,$F1455+1,)</f>
        <v>0</v>
      </c>
      <c r="O1465" s="28" t="s">
        <v>67</v>
      </c>
      <c r="P1465" s="29">
        <f>VLOOKUP("Jr女ﾊﾟﾜｰｱｯﾌﾟ",選手!$J$333:$AN$350,$F1455+1,)</f>
        <v>0</v>
      </c>
      <c r="Q1465" s="31" t="s">
        <v>67</v>
      </c>
      <c r="R1465" s="28">
        <f>SUM(F1465:Q1465)</f>
        <v>0</v>
      </c>
      <c r="S1465" s="34" t="s">
        <v>67</v>
      </c>
    </row>
    <row r="1466" spans="1:24">
      <c r="A1466" s="1">
        <f t="shared" ref="A1466:B1466" si="1473">A1465</f>
        <v>30</v>
      </c>
      <c r="B1466" s="1">
        <f t="shared" si="1473"/>
        <v>0</v>
      </c>
      <c r="C1466" s="366" t="s">
        <v>69</v>
      </c>
      <c r="D1466" s="367"/>
      <c r="E1466" s="368"/>
      <c r="F1466" s="357"/>
      <c r="G1466" s="358"/>
      <c r="H1466" s="358"/>
      <c r="I1466" s="358"/>
      <c r="J1466" s="358"/>
      <c r="K1466" s="358"/>
      <c r="L1466" s="358"/>
      <c r="M1466" s="358"/>
      <c r="N1466" s="358"/>
      <c r="O1466" s="358"/>
      <c r="P1466" s="358"/>
      <c r="Q1466" s="358"/>
      <c r="R1466" s="358"/>
      <c r="S1466" s="359"/>
    </row>
    <row r="1467" spans="1:24">
      <c r="A1467" s="1">
        <f t="shared" ref="A1467:B1467" si="1474">A1466</f>
        <v>30</v>
      </c>
      <c r="B1467" s="1">
        <f t="shared" si="1474"/>
        <v>0</v>
      </c>
      <c r="C1467" s="369"/>
      <c r="D1467" s="370"/>
      <c r="E1467" s="371"/>
      <c r="F1467" s="360"/>
      <c r="G1467" s="361"/>
      <c r="H1467" s="361"/>
      <c r="I1467" s="361"/>
      <c r="J1467" s="361"/>
      <c r="K1467" s="361"/>
      <c r="L1467" s="361"/>
      <c r="M1467" s="361"/>
      <c r="N1467" s="361"/>
      <c r="O1467" s="361"/>
      <c r="P1467" s="361"/>
      <c r="Q1467" s="361"/>
      <c r="R1467" s="361"/>
      <c r="S1467" s="362"/>
    </row>
    <row r="1468" spans="1:24">
      <c r="A1468" s="1">
        <f t="shared" ref="A1468:B1468" si="1475">A1467</f>
        <v>30</v>
      </c>
      <c r="B1468" s="1">
        <f t="shared" si="1475"/>
        <v>0</v>
      </c>
      <c r="C1468" s="369"/>
      <c r="D1468" s="370"/>
      <c r="E1468" s="371"/>
      <c r="F1468" s="360"/>
      <c r="G1468" s="361"/>
      <c r="H1468" s="361"/>
      <c r="I1468" s="361"/>
      <c r="J1468" s="361"/>
      <c r="K1468" s="361"/>
      <c r="L1468" s="361"/>
      <c r="M1468" s="361"/>
      <c r="N1468" s="361"/>
      <c r="O1468" s="361"/>
      <c r="P1468" s="361"/>
      <c r="Q1468" s="361"/>
      <c r="R1468" s="361"/>
      <c r="S1468" s="362"/>
    </row>
    <row r="1469" spans="1:24">
      <c r="A1469" s="1">
        <f t="shared" ref="A1469:B1469" si="1476">A1468</f>
        <v>30</v>
      </c>
      <c r="B1469" s="1">
        <f t="shared" si="1476"/>
        <v>0</v>
      </c>
      <c r="C1469" s="369"/>
      <c r="D1469" s="370"/>
      <c r="E1469" s="371"/>
      <c r="F1469" s="360"/>
      <c r="G1469" s="361"/>
      <c r="H1469" s="361"/>
      <c r="I1469" s="361"/>
      <c r="J1469" s="361"/>
      <c r="K1469" s="361"/>
      <c r="L1469" s="361"/>
      <c r="M1469" s="361"/>
      <c r="N1469" s="361"/>
      <c r="O1469" s="361"/>
      <c r="P1469" s="361"/>
      <c r="Q1469" s="361"/>
      <c r="R1469" s="361"/>
      <c r="S1469" s="362"/>
    </row>
    <row r="1470" spans="1:24">
      <c r="A1470" s="1">
        <f t="shared" ref="A1470:B1470" si="1477">A1469</f>
        <v>30</v>
      </c>
      <c r="B1470" s="1">
        <f t="shared" si="1477"/>
        <v>0</v>
      </c>
      <c r="C1470" s="369"/>
      <c r="D1470" s="370"/>
      <c r="E1470" s="371"/>
      <c r="F1470" s="360"/>
      <c r="G1470" s="361"/>
      <c r="H1470" s="361"/>
      <c r="I1470" s="361"/>
      <c r="J1470" s="361"/>
      <c r="K1470" s="361"/>
      <c r="L1470" s="361"/>
      <c r="M1470" s="361"/>
      <c r="N1470" s="361"/>
      <c r="O1470" s="361"/>
      <c r="P1470" s="361"/>
      <c r="Q1470" s="361"/>
      <c r="R1470" s="361"/>
      <c r="S1470" s="362"/>
    </row>
    <row r="1471" spans="1:24">
      <c r="A1471" s="1">
        <f t="shared" ref="A1471:B1471" si="1478">A1470</f>
        <v>30</v>
      </c>
      <c r="B1471" s="1">
        <f t="shared" si="1478"/>
        <v>0</v>
      </c>
      <c r="C1471" s="369"/>
      <c r="D1471" s="370"/>
      <c r="E1471" s="371"/>
      <c r="F1471" s="360"/>
      <c r="G1471" s="361"/>
      <c r="H1471" s="361"/>
      <c r="I1471" s="361"/>
      <c r="J1471" s="361"/>
      <c r="K1471" s="361"/>
      <c r="L1471" s="361"/>
      <c r="M1471" s="361"/>
      <c r="N1471" s="361"/>
      <c r="O1471" s="361"/>
      <c r="P1471" s="361"/>
      <c r="Q1471" s="361"/>
      <c r="R1471" s="361"/>
      <c r="S1471" s="362"/>
    </row>
    <row r="1472" spans="1:24" ht="15" thickBot="1">
      <c r="A1472" s="1">
        <f t="shared" ref="A1472:B1472" si="1479">A1471</f>
        <v>30</v>
      </c>
      <c r="B1472" s="1">
        <f t="shared" si="1479"/>
        <v>0</v>
      </c>
      <c r="C1472" s="372"/>
      <c r="D1472" s="373"/>
      <c r="E1472" s="374"/>
      <c r="F1472" s="363"/>
      <c r="G1472" s="364"/>
      <c r="H1472" s="364"/>
      <c r="I1472" s="364"/>
      <c r="J1472" s="364"/>
      <c r="K1472" s="364"/>
      <c r="L1472" s="364"/>
      <c r="M1472" s="364"/>
      <c r="N1472" s="364"/>
      <c r="O1472" s="364"/>
      <c r="P1472" s="364"/>
      <c r="Q1472" s="364"/>
      <c r="R1472" s="364"/>
      <c r="S1472" s="365"/>
    </row>
    <row r="1473" spans="1:21">
      <c r="A1473" s="1">
        <f t="shared" ref="A1473:B1473" si="1480">A1472</f>
        <v>30</v>
      </c>
      <c r="B1473" s="1">
        <f t="shared" si="1480"/>
        <v>0</v>
      </c>
    </row>
    <row r="1474" spans="1:21" ht="15" thickBot="1">
      <c r="A1474" s="1">
        <f t="shared" ref="A1474:B1474" si="1481">A1473</f>
        <v>30</v>
      </c>
      <c r="B1474" s="1">
        <f t="shared" si="1481"/>
        <v>0</v>
      </c>
      <c r="C1474" s="337" t="s">
        <v>70</v>
      </c>
      <c r="D1474" s="337"/>
      <c r="Q1474" s="338" t="s">
        <v>71</v>
      </c>
      <c r="R1474" s="338"/>
      <c r="S1474" s="338"/>
    </row>
    <row r="1475" spans="1:21">
      <c r="A1475" s="1">
        <f t="shared" ref="A1475:B1475" si="1482">A1474</f>
        <v>30</v>
      </c>
      <c r="B1475" s="1">
        <f t="shared" si="1482"/>
        <v>0</v>
      </c>
      <c r="C1475" s="287" t="s">
        <v>72</v>
      </c>
      <c r="D1475" s="290" t="s">
        <v>73</v>
      </c>
      <c r="E1475" s="290"/>
      <c r="F1475" s="290"/>
      <c r="G1475" s="290"/>
      <c r="H1475" s="290" t="s">
        <v>79</v>
      </c>
      <c r="I1475" s="290"/>
      <c r="J1475" s="290" t="s">
        <v>13</v>
      </c>
      <c r="K1475" s="290"/>
      <c r="L1475" s="290"/>
      <c r="M1475" s="290"/>
      <c r="N1475" s="290"/>
      <c r="O1475" s="290"/>
      <c r="P1475" s="290"/>
      <c r="Q1475" s="290"/>
      <c r="R1475" s="290"/>
      <c r="S1475" s="294"/>
    </row>
    <row r="1476" spans="1:21">
      <c r="A1476" s="1">
        <f t="shared" ref="A1476:B1476" si="1483">A1475</f>
        <v>30</v>
      </c>
      <c r="B1476" s="1">
        <f t="shared" si="1483"/>
        <v>0</v>
      </c>
      <c r="C1476" s="288"/>
      <c r="D1476" s="346" t="s">
        <v>74</v>
      </c>
      <c r="E1476" s="346"/>
      <c r="F1476" s="346"/>
      <c r="G1476" s="346"/>
      <c r="H1476" s="347">
        <f>J1501</f>
        <v>0</v>
      </c>
      <c r="I1476" s="347"/>
      <c r="J1476" s="152"/>
      <c r="K1476" s="152"/>
      <c r="L1476" s="152"/>
      <c r="M1476" s="152"/>
      <c r="N1476" s="152"/>
      <c r="O1476" s="152"/>
      <c r="P1476" s="152"/>
      <c r="Q1476" s="152"/>
      <c r="R1476" s="152"/>
      <c r="S1476" s="305"/>
    </row>
    <row r="1477" spans="1:21">
      <c r="A1477" s="1">
        <f t="shared" ref="A1477:B1477" si="1484">A1476</f>
        <v>30</v>
      </c>
      <c r="B1477" s="1">
        <f t="shared" si="1484"/>
        <v>0</v>
      </c>
      <c r="C1477" s="288"/>
      <c r="D1477" s="340" t="s">
        <v>75</v>
      </c>
      <c r="E1477" s="340"/>
      <c r="F1477" s="340"/>
      <c r="G1477" s="340"/>
      <c r="H1477" s="330"/>
      <c r="I1477" s="330"/>
      <c r="J1477" s="335"/>
      <c r="K1477" s="335"/>
      <c r="L1477" s="335"/>
      <c r="M1477" s="335"/>
      <c r="N1477" s="335"/>
      <c r="O1477" s="335"/>
      <c r="P1477" s="335"/>
      <c r="Q1477" s="335"/>
      <c r="R1477" s="335"/>
      <c r="S1477" s="336"/>
    </row>
    <row r="1478" spans="1:21">
      <c r="A1478" s="1">
        <f t="shared" ref="A1478:B1478" si="1485">A1477</f>
        <v>30</v>
      </c>
      <c r="B1478" s="1">
        <f t="shared" si="1485"/>
        <v>0</v>
      </c>
      <c r="C1478" s="288"/>
      <c r="D1478" s="340" t="s">
        <v>76</v>
      </c>
      <c r="E1478" s="340"/>
      <c r="F1478" s="340"/>
      <c r="G1478" s="340"/>
      <c r="H1478" s="330"/>
      <c r="I1478" s="330"/>
      <c r="J1478" s="335"/>
      <c r="K1478" s="335"/>
      <c r="L1478" s="335"/>
      <c r="M1478" s="335"/>
      <c r="N1478" s="335"/>
      <c r="O1478" s="335"/>
      <c r="P1478" s="335"/>
      <c r="Q1478" s="335"/>
      <c r="R1478" s="335"/>
      <c r="S1478" s="336"/>
    </row>
    <row r="1479" spans="1:21" ht="15" thickBot="1">
      <c r="A1479" s="1">
        <f t="shared" ref="A1479:B1479" si="1486">A1478</f>
        <v>30</v>
      </c>
      <c r="B1479" s="1">
        <f t="shared" si="1486"/>
        <v>0</v>
      </c>
      <c r="C1479" s="288"/>
      <c r="D1479" s="341" t="s">
        <v>77</v>
      </c>
      <c r="E1479" s="341"/>
      <c r="F1479" s="341"/>
      <c r="G1479" s="341"/>
      <c r="H1479" s="342">
        <f>H1501-SUM(H1476:I1478)</f>
        <v>0</v>
      </c>
      <c r="I1479" s="342"/>
      <c r="J1479" s="343"/>
      <c r="K1479" s="343"/>
      <c r="L1479" s="343"/>
      <c r="M1479" s="343"/>
      <c r="N1479" s="343"/>
      <c r="O1479" s="343"/>
      <c r="P1479" s="343"/>
      <c r="Q1479" s="343"/>
      <c r="R1479" s="343"/>
      <c r="S1479" s="344"/>
    </row>
    <row r="1480" spans="1:21" ht="15.6" thickTop="1" thickBot="1">
      <c r="A1480" s="1">
        <f t="shared" ref="A1480:B1480" si="1487">A1479</f>
        <v>30</v>
      </c>
      <c r="B1480" s="1">
        <f t="shared" si="1487"/>
        <v>0</v>
      </c>
      <c r="C1480" s="289"/>
      <c r="D1480" s="345" t="s">
        <v>78</v>
      </c>
      <c r="E1480" s="345"/>
      <c r="F1480" s="345"/>
      <c r="G1480" s="345"/>
      <c r="H1480" s="281">
        <f>SUM(H1476:I1479)</f>
        <v>0</v>
      </c>
      <c r="I1480" s="281"/>
      <c r="J1480" s="285"/>
      <c r="K1480" s="285"/>
      <c r="L1480" s="285"/>
      <c r="M1480" s="285"/>
      <c r="N1480" s="285"/>
      <c r="O1480" s="285"/>
      <c r="P1480" s="285"/>
      <c r="Q1480" s="285"/>
      <c r="R1480" s="285"/>
      <c r="S1480" s="286"/>
    </row>
    <row r="1481" spans="1:21">
      <c r="A1481" s="1">
        <f t="shared" ref="A1481:B1481" si="1488">A1480</f>
        <v>30</v>
      </c>
      <c r="B1481" s="1">
        <f t="shared" si="1488"/>
        <v>0</v>
      </c>
      <c r="C1481" s="287" t="s">
        <v>218</v>
      </c>
      <c r="D1481" s="290" t="s">
        <v>73</v>
      </c>
      <c r="E1481" s="290"/>
      <c r="F1481" s="290" t="s">
        <v>83</v>
      </c>
      <c r="G1481" s="290"/>
      <c r="H1481" s="290" t="s">
        <v>79</v>
      </c>
      <c r="I1481" s="292"/>
      <c r="J1481" s="293"/>
      <c r="K1481" s="290"/>
      <c r="L1481" s="290"/>
      <c r="M1481" s="290"/>
      <c r="N1481" s="290" t="s">
        <v>82</v>
      </c>
      <c r="O1481" s="290"/>
      <c r="P1481" s="290"/>
      <c r="Q1481" s="290"/>
      <c r="R1481" s="290"/>
      <c r="S1481" s="294"/>
    </row>
    <row r="1482" spans="1:21">
      <c r="A1482" s="1">
        <f t="shared" ref="A1482:B1482" si="1489">A1481</f>
        <v>30</v>
      </c>
      <c r="B1482" s="1">
        <f t="shared" si="1489"/>
        <v>0</v>
      </c>
      <c r="C1482" s="288"/>
      <c r="D1482" s="291"/>
      <c r="E1482" s="291"/>
      <c r="F1482" s="291"/>
      <c r="G1482" s="291"/>
      <c r="H1482" s="291"/>
      <c r="I1482" s="291"/>
      <c r="J1482" s="296" t="s">
        <v>80</v>
      </c>
      <c r="K1482" s="297"/>
      <c r="L1482" s="297" t="s">
        <v>81</v>
      </c>
      <c r="M1482" s="339"/>
      <c r="N1482" s="291"/>
      <c r="O1482" s="291"/>
      <c r="P1482" s="291"/>
      <c r="Q1482" s="291"/>
      <c r="R1482" s="291"/>
      <c r="S1482" s="295"/>
    </row>
    <row r="1483" spans="1:21">
      <c r="A1483" s="1">
        <f t="shared" ref="A1483:B1483" si="1490">A1482</f>
        <v>30</v>
      </c>
      <c r="B1483" s="1">
        <f t="shared" si="1490"/>
        <v>0</v>
      </c>
      <c r="C1483" s="288"/>
      <c r="D1483" s="298" t="s">
        <v>88</v>
      </c>
      <c r="E1483" s="298"/>
      <c r="F1483" s="298" t="s">
        <v>88</v>
      </c>
      <c r="G1483" s="298"/>
      <c r="H1483" s="323"/>
      <c r="I1483" s="323"/>
      <c r="J1483" s="324"/>
      <c r="K1483" s="325"/>
      <c r="L1483" s="326">
        <f>H1483-J1483</f>
        <v>0</v>
      </c>
      <c r="M1483" s="327"/>
      <c r="N1483" s="167"/>
      <c r="O1483" s="167"/>
      <c r="P1483" s="167"/>
      <c r="Q1483" s="167"/>
      <c r="R1483" s="167"/>
      <c r="S1483" s="328"/>
      <c r="T1483" s="54" t="e">
        <f>HLOOKUP(F1456,リスト!$N$7:$AC$25,2,)</f>
        <v>#N/A</v>
      </c>
      <c r="U1483" s="52" t="e">
        <f t="shared" ref="U1483:U1500" si="1491">IF(T1483="対象外",IF(J1483&gt;0,"補助対象外経費です!!",""),"")</f>
        <v>#N/A</v>
      </c>
    </row>
    <row r="1484" spans="1:21">
      <c r="A1484" s="1">
        <f t="shared" ref="A1484:B1484" si="1492">A1483</f>
        <v>30</v>
      </c>
      <c r="B1484" s="1">
        <f t="shared" si="1492"/>
        <v>0</v>
      </c>
      <c r="C1484" s="288"/>
      <c r="D1484" s="298" t="s">
        <v>99</v>
      </c>
      <c r="E1484" s="298"/>
      <c r="F1484" s="299" t="s">
        <v>84</v>
      </c>
      <c r="G1484" s="299"/>
      <c r="H1484" s="300"/>
      <c r="I1484" s="300"/>
      <c r="J1484" s="301"/>
      <c r="K1484" s="302"/>
      <c r="L1484" s="303">
        <f t="shared" ref="L1484:L1500" si="1493">H1484-J1484</f>
        <v>0</v>
      </c>
      <c r="M1484" s="304"/>
      <c r="N1484" s="152"/>
      <c r="O1484" s="152"/>
      <c r="P1484" s="152"/>
      <c r="Q1484" s="152"/>
      <c r="R1484" s="152"/>
      <c r="S1484" s="305"/>
      <c r="T1484" s="54" t="e">
        <f>HLOOKUP(F1456,リスト!$N$7:$AC$25,3,)</f>
        <v>#N/A</v>
      </c>
      <c r="U1484" s="52" t="e">
        <f t="shared" si="1491"/>
        <v>#N/A</v>
      </c>
    </row>
    <row r="1485" spans="1:21">
      <c r="A1485" s="1">
        <f t="shared" ref="A1485:B1485" si="1494">A1484</f>
        <v>30</v>
      </c>
      <c r="B1485" s="1">
        <f t="shared" si="1494"/>
        <v>0</v>
      </c>
      <c r="C1485" s="288"/>
      <c r="D1485" s="298"/>
      <c r="E1485" s="298"/>
      <c r="F1485" s="329" t="s">
        <v>85</v>
      </c>
      <c r="G1485" s="329"/>
      <c r="H1485" s="330"/>
      <c r="I1485" s="330"/>
      <c r="J1485" s="331"/>
      <c r="K1485" s="332"/>
      <c r="L1485" s="333">
        <f t="shared" si="1493"/>
        <v>0</v>
      </c>
      <c r="M1485" s="334"/>
      <c r="N1485" s="335"/>
      <c r="O1485" s="335"/>
      <c r="P1485" s="335"/>
      <c r="Q1485" s="335"/>
      <c r="R1485" s="335"/>
      <c r="S1485" s="336"/>
      <c r="T1485" s="54" t="e">
        <f>HLOOKUP(F1456,リスト!$N$7:$AC$25,4,)</f>
        <v>#N/A</v>
      </c>
      <c r="U1485" s="52" t="e">
        <f t="shared" si="1491"/>
        <v>#N/A</v>
      </c>
    </row>
    <row r="1486" spans="1:21">
      <c r="A1486" s="1">
        <f t="shared" ref="A1486:B1486" si="1495">A1485</f>
        <v>30</v>
      </c>
      <c r="B1486" s="1">
        <f t="shared" si="1495"/>
        <v>0</v>
      </c>
      <c r="C1486" s="288"/>
      <c r="D1486" s="298"/>
      <c r="E1486" s="298"/>
      <c r="F1486" s="306" t="s">
        <v>86</v>
      </c>
      <c r="G1486" s="306"/>
      <c r="H1486" s="307"/>
      <c r="I1486" s="307"/>
      <c r="J1486" s="308"/>
      <c r="K1486" s="309"/>
      <c r="L1486" s="310">
        <f t="shared" si="1493"/>
        <v>0</v>
      </c>
      <c r="M1486" s="311"/>
      <c r="N1486" s="153"/>
      <c r="O1486" s="153"/>
      <c r="P1486" s="153"/>
      <c r="Q1486" s="153"/>
      <c r="R1486" s="153"/>
      <c r="S1486" s="312"/>
      <c r="T1486" s="54" t="e">
        <f>HLOOKUP(F1456,リスト!$N$7:$AC$25,5,)</f>
        <v>#N/A</v>
      </c>
      <c r="U1486" s="52" t="e">
        <f t="shared" si="1491"/>
        <v>#N/A</v>
      </c>
    </row>
    <row r="1487" spans="1:21">
      <c r="A1487" s="1">
        <f t="shared" ref="A1487:B1487" si="1496">A1486</f>
        <v>30</v>
      </c>
      <c r="B1487" s="1">
        <f t="shared" si="1496"/>
        <v>0</v>
      </c>
      <c r="C1487" s="288"/>
      <c r="D1487" s="298" t="s">
        <v>100</v>
      </c>
      <c r="E1487" s="298"/>
      <c r="F1487" s="299" t="s">
        <v>87</v>
      </c>
      <c r="G1487" s="299"/>
      <c r="H1487" s="300"/>
      <c r="I1487" s="300"/>
      <c r="J1487" s="301"/>
      <c r="K1487" s="302"/>
      <c r="L1487" s="303">
        <f t="shared" si="1493"/>
        <v>0</v>
      </c>
      <c r="M1487" s="304"/>
      <c r="N1487" s="152"/>
      <c r="O1487" s="152"/>
      <c r="P1487" s="152"/>
      <c r="Q1487" s="152"/>
      <c r="R1487" s="152"/>
      <c r="S1487" s="305"/>
      <c r="T1487" s="54" t="e">
        <f>HLOOKUP(F1456,リスト!$N$7:$AC$25,6,)</f>
        <v>#N/A</v>
      </c>
      <c r="U1487" s="52" t="e">
        <f t="shared" si="1491"/>
        <v>#N/A</v>
      </c>
    </row>
    <row r="1488" spans="1:21">
      <c r="A1488" s="1">
        <f t="shared" ref="A1488:B1488" si="1497">A1487</f>
        <v>30</v>
      </c>
      <c r="B1488" s="1">
        <f t="shared" si="1497"/>
        <v>0</v>
      </c>
      <c r="C1488" s="288"/>
      <c r="D1488" s="298"/>
      <c r="E1488" s="298"/>
      <c r="F1488" s="329" t="s">
        <v>89</v>
      </c>
      <c r="G1488" s="329"/>
      <c r="H1488" s="330"/>
      <c r="I1488" s="330"/>
      <c r="J1488" s="331"/>
      <c r="K1488" s="332"/>
      <c r="L1488" s="333">
        <f t="shared" si="1493"/>
        <v>0</v>
      </c>
      <c r="M1488" s="334"/>
      <c r="N1488" s="335"/>
      <c r="O1488" s="335"/>
      <c r="P1488" s="335"/>
      <c r="Q1488" s="335"/>
      <c r="R1488" s="335"/>
      <c r="S1488" s="336"/>
      <c r="T1488" s="54" t="e">
        <f>HLOOKUP(F1456,リスト!$N$7:$AC$25,7,)</f>
        <v>#N/A</v>
      </c>
      <c r="U1488" s="52" t="e">
        <f t="shared" si="1491"/>
        <v>#N/A</v>
      </c>
    </row>
    <row r="1489" spans="1:21">
      <c r="A1489" s="1">
        <f t="shared" ref="A1489:B1489" si="1498">A1488</f>
        <v>30</v>
      </c>
      <c r="B1489" s="1">
        <f t="shared" si="1498"/>
        <v>0</v>
      </c>
      <c r="C1489" s="288"/>
      <c r="D1489" s="298"/>
      <c r="E1489" s="298"/>
      <c r="F1489" s="329" t="s">
        <v>214</v>
      </c>
      <c r="G1489" s="329"/>
      <c r="H1489" s="330"/>
      <c r="I1489" s="330"/>
      <c r="J1489" s="331"/>
      <c r="K1489" s="332"/>
      <c r="L1489" s="333">
        <f t="shared" si="1493"/>
        <v>0</v>
      </c>
      <c r="M1489" s="334"/>
      <c r="N1489" s="335"/>
      <c r="O1489" s="335"/>
      <c r="P1489" s="335"/>
      <c r="Q1489" s="335"/>
      <c r="R1489" s="335"/>
      <c r="S1489" s="336"/>
      <c r="T1489" s="54" t="e">
        <f>HLOOKUP(F1456,リスト!$N$7:$AC$25,8,)</f>
        <v>#N/A</v>
      </c>
      <c r="U1489" s="52" t="e">
        <f t="shared" si="1491"/>
        <v>#N/A</v>
      </c>
    </row>
    <row r="1490" spans="1:21">
      <c r="A1490" s="1">
        <f t="shared" ref="A1490:B1490" si="1499">A1489</f>
        <v>30</v>
      </c>
      <c r="B1490" s="1">
        <f t="shared" si="1499"/>
        <v>0</v>
      </c>
      <c r="C1490" s="288"/>
      <c r="D1490" s="298"/>
      <c r="E1490" s="298"/>
      <c r="F1490" s="306" t="s">
        <v>90</v>
      </c>
      <c r="G1490" s="306"/>
      <c r="H1490" s="307"/>
      <c r="I1490" s="307"/>
      <c r="J1490" s="308"/>
      <c r="K1490" s="309"/>
      <c r="L1490" s="310">
        <f t="shared" si="1493"/>
        <v>0</v>
      </c>
      <c r="M1490" s="311"/>
      <c r="N1490" s="153"/>
      <c r="O1490" s="153"/>
      <c r="P1490" s="153"/>
      <c r="Q1490" s="153"/>
      <c r="R1490" s="153"/>
      <c r="S1490" s="312"/>
      <c r="T1490" s="54" t="e">
        <f>HLOOKUP(F1456,リスト!$N$7:$AC$25,9,)</f>
        <v>#N/A</v>
      </c>
      <c r="U1490" s="52" t="e">
        <f t="shared" si="1491"/>
        <v>#N/A</v>
      </c>
    </row>
    <row r="1491" spans="1:21">
      <c r="A1491" s="1">
        <f t="shared" ref="A1491:B1491" si="1500">A1490</f>
        <v>30</v>
      </c>
      <c r="B1491" s="1">
        <f t="shared" si="1500"/>
        <v>0</v>
      </c>
      <c r="C1491" s="288"/>
      <c r="D1491" s="298" t="s">
        <v>101</v>
      </c>
      <c r="E1491" s="298"/>
      <c r="F1491" s="299" t="s">
        <v>91</v>
      </c>
      <c r="G1491" s="299"/>
      <c r="H1491" s="300"/>
      <c r="I1491" s="300"/>
      <c r="J1491" s="301"/>
      <c r="K1491" s="302"/>
      <c r="L1491" s="303">
        <f t="shared" si="1493"/>
        <v>0</v>
      </c>
      <c r="M1491" s="304"/>
      <c r="N1491" s="152"/>
      <c r="O1491" s="152"/>
      <c r="P1491" s="152"/>
      <c r="Q1491" s="152"/>
      <c r="R1491" s="152"/>
      <c r="S1491" s="305"/>
      <c r="T1491" s="54" t="e">
        <f>HLOOKUP(F1456,リスト!$N$7:$AC$25,10,)</f>
        <v>#N/A</v>
      </c>
      <c r="U1491" s="52" t="e">
        <f t="shared" si="1491"/>
        <v>#N/A</v>
      </c>
    </row>
    <row r="1492" spans="1:21">
      <c r="A1492" s="1">
        <f t="shared" ref="A1492:B1492" si="1501">A1491</f>
        <v>30</v>
      </c>
      <c r="B1492" s="1">
        <f t="shared" si="1501"/>
        <v>0</v>
      </c>
      <c r="C1492" s="288"/>
      <c r="D1492" s="298"/>
      <c r="E1492" s="298"/>
      <c r="F1492" s="329" t="s">
        <v>92</v>
      </c>
      <c r="G1492" s="329"/>
      <c r="H1492" s="330"/>
      <c r="I1492" s="330"/>
      <c r="J1492" s="331"/>
      <c r="K1492" s="332"/>
      <c r="L1492" s="333">
        <f t="shared" si="1493"/>
        <v>0</v>
      </c>
      <c r="M1492" s="334"/>
      <c r="N1492" s="335"/>
      <c r="O1492" s="335"/>
      <c r="P1492" s="335"/>
      <c r="Q1492" s="335"/>
      <c r="R1492" s="335"/>
      <c r="S1492" s="336"/>
      <c r="T1492" s="54" t="e">
        <f>HLOOKUP(F1456,リスト!$N$7:$AC$25,11,)</f>
        <v>#N/A</v>
      </c>
      <c r="U1492" s="52" t="e">
        <f t="shared" si="1491"/>
        <v>#N/A</v>
      </c>
    </row>
    <row r="1493" spans="1:21">
      <c r="A1493" s="1">
        <f t="shared" ref="A1493:B1493" si="1502">A1492</f>
        <v>30</v>
      </c>
      <c r="B1493" s="1">
        <f t="shared" si="1502"/>
        <v>0</v>
      </c>
      <c r="C1493" s="288"/>
      <c r="D1493" s="298"/>
      <c r="E1493" s="298"/>
      <c r="F1493" s="306" t="s">
        <v>93</v>
      </c>
      <c r="G1493" s="306"/>
      <c r="H1493" s="307"/>
      <c r="I1493" s="307"/>
      <c r="J1493" s="308"/>
      <c r="K1493" s="309"/>
      <c r="L1493" s="310">
        <f t="shared" si="1493"/>
        <v>0</v>
      </c>
      <c r="M1493" s="311"/>
      <c r="N1493" s="153"/>
      <c r="O1493" s="153"/>
      <c r="P1493" s="153"/>
      <c r="Q1493" s="153"/>
      <c r="R1493" s="153"/>
      <c r="S1493" s="312"/>
      <c r="T1493" s="54" t="e">
        <f>HLOOKUP(F1456,リスト!$N$7:$AC$25,12,)</f>
        <v>#N/A</v>
      </c>
      <c r="U1493" s="52" t="e">
        <f t="shared" si="1491"/>
        <v>#N/A</v>
      </c>
    </row>
    <row r="1494" spans="1:21">
      <c r="A1494" s="1">
        <f t="shared" ref="A1494:B1494" si="1503">A1493</f>
        <v>30</v>
      </c>
      <c r="B1494" s="1">
        <f t="shared" si="1503"/>
        <v>0</v>
      </c>
      <c r="C1494" s="288"/>
      <c r="D1494" s="298" t="s">
        <v>102</v>
      </c>
      <c r="E1494" s="298"/>
      <c r="F1494" s="298" t="s">
        <v>102</v>
      </c>
      <c r="G1494" s="298"/>
      <c r="H1494" s="323"/>
      <c r="I1494" s="323"/>
      <c r="J1494" s="324"/>
      <c r="K1494" s="325"/>
      <c r="L1494" s="326">
        <f t="shared" si="1493"/>
        <v>0</v>
      </c>
      <c r="M1494" s="327"/>
      <c r="N1494" s="167"/>
      <c r="O1494" s="167"/>
      <c r="P1494" s="167"/>
      <c r="Q1494" s="167"/>
      <c r="R1494" s="167"/>
      <c r="S1494" s="328"/>
      <c r="T1494" s="54" t="e">
        <f>HLOOKUP(F1456,リスト!$N$7:$AC$25,13,)</f>
        <v>#N/A</v>
      </c>
      <c r="U1494" s="52" t="e">
        <f t="shared" si="1491"/>
        <v>#N/A</v>
      </c>
    </row>
    <row r="1495" spans="1:21">
      <c r="A1495" s="1">
        <f t="shared" ref="A1495:B1495" si="1504">A1494</f>
        <v>30</v>
      </c>
      <c r="B1495" s="1">
        <f t="shared" si="1504"/>
        <v>0</v>
      </c>
      <c r="C1495" s="288"/>
      <c r="D1495" s="321" t="s">
        <v>105</v>
      </c>
      <c r="E1495" s="298"/>
      <c r="F1495" s="299" t="s">
        <v>94</v>
      </c>
      <c r="G1495" s="299"/>
      <c r="H1495" s="300"/>
      <c r="I1495" s="300"/>
      <c r="J1495" s="301"/>
      <c r="K1495" s="302"/>
      <c r="L1495" s="303">
        <f t="shared" si="1493"/>
        <v>0</v>
      </c>
      <c r="M1495" s="304"/>
      <c r="N1495" s="152"/>
      <c r="O1495" s="152"/>
      <c r="P1495" s="152"/>
      <c r="Q1495" s="152"/>
      <c r="R1495" s="152"/>
      <c r="S1495" s="305"/>
      <c r="T1495" s="54" t="e">
        <f>HLOOKUP(F1456,リスト!$N$7:$AC$25,14,)</f>
        <v>#N/A</v>
      </c>
      <c r="U1495" s="52" t="e">
        <f t="shared" si="1491"/>
        <v>#N/A</v>
      </c>
    </row>
    <row r="1496" spans="1:21">
      <c r="A1496" s="1">
        <f t="shared" ref="A1496:B1496" si="1505">A1495</f>
        <v>30</v>
      </c>
      <c r="B1496" s="1">
        <f t="shared" si="1505"/>
        <v>0</v>
      </c>
      <c r="C1496" s="288"/>
      <c r="D1496" s="298"/>
      <c r="E1496" s="298"/>
      <c r="F1496" s="306" t="s">
        <v>95</v>
      </c>
      <c r="G1496" s="306"/>
      <c r="H1496" s="307"/>
      <c r="I1496" s="307"/>
      <c r="J1496" s="308"/>
      <c r="K1496" s="309"/>
      <c r="L1496" s="310">
        <f t="shared" si="1493"/>
        <v>0</v>
      </c>
      <c r="M1496" s="311"/>
      <c r="N1496" s="153"/>
      <c r="O1496" s="153"/>
      <c r="P1496" s="153"/>
      <c r="Q1496" s="153"/>
      <c r="R1496" s="153"/>
      <c r="S1496" s="312"/>
      <c r="T1496" s="54" t="e">
        <f>HLOOKUP(F1456,リスト!$N$7:$AC$25,15,)</f>
        <v>#N/A</v>
      </c>
      <c r="U1496" s="52" t="e">
        <f t="shared" si="1491"/>
        <v>#N/A</v>
      </c>
    </row>
    <row r="1497" spans="1:21">
      <c r="A1497" s="1">
        <f t="shared" ref="A1497:B1497" si="1506">A1496</f>
        <v>30</v>
      </c>
      <c r="B1497" s="1">
        <f t="shared" si="1506"/>
        <v>0</v>
      </c>
      <c r="C1497" s="288"/>
      <c r="D1497" s="322" t="s">
        <v>103</v>
      </c>
      <c r="E1497" s="322"/>
      <c r="F1497" s="298" t="s">
        <v>96</v>
      </c>
      <c r="G1497" s="298"/>
      <c r="H1497" s="323"/>
      <c r="I1497" s="323"/>
      <c r="J1497" s="324"/>
      <c r="K1497" s="325"/>
      <c r="L1497" s="326">
        <f t="shared" si="1493"/>
        <v>0</v>
      </c>
      <c r="M1497" s="327"/>
      <c r="N1497" s="167"/>
      <c r="O1497" s="167"/>
      <c r="P1497" s="167"/>
      <c r="Q1497" s="167"/>
      <c r="R1497" s="167"/>
      <c r="S1497" s="328"/>
      <c r="T1497" s="54" t="e">
        <f>HLOOKUP(F1456,リスト!$N$7:$AC$25,16,)</f>
        <v>#N/A</v>
      </c>
      <c r="U1497" s="52" t="e">
        <f t="shared" si="1491"/>
        <v>#N/A</v>
      </c>
    </row>
    <row r="1498" spans="1:21" ht="14.4" customHeight="1">
      <c r="A1498" s="1">
        <f t="shared" ref="A1498:B1498" si="1507">A1497</f>
        <v>30</v>
      </c>
      <c r="B1498" s="1">
        <f t="shared" si="1507"/>
        <v>0</v>
      </c>
      <c r="C1498" s="288"/>
      <c r="D1498" s="298" t="s">
        <v>104</v>
      </c>
      <c r="E1498" s="298"/>
      <c r="F1498" s="299" t="s">
        <v>97</v>
      </c>
      <c r="G1498" s="299"/>
      <c r="H1498" s="300"/>
      <c r="I1498" s="300"/>
      <c r="J1498" s="301"/>
      <c r="K1498" s="302"/>
      <c r="L1498" s="303">
        <f t="shared" si="1493"/>
        <v>0</v>
      </c>
      <c r="M1498" s="304"/>
      <c r="N1498" s="152"/>
      <c r="O1498" s="152"/>
      <c r="P1498" s="152"/>
      <c r="Q1498" s="152"/>
      <c r="R1498" s="152"/>
      <c r="S1498" s="305"/>
      <c r="T1498" s="54" t="e">
        <f>HLOOKUP(F1456,リスト!$N$7:$AC$25,17,)</f>
        <v>#N/A</v>
      </c>
      <c r="U1498" s="52" t="e">
        <f t="shared" si="1491"/>
        <v>#N/A</v>
      </c>
    </row>
    <row r="1499" spans="1:21">
      <c r="A1499" s="1">
        <f t="shared" ref="A1499:B1499" si="1508">A1498</f>
        <v>30</v>
      </c>
      <c r="B1499" s="1">
        <f t="shared" si="1508"/>
        <v>0</v>
      </c>
      <c r="C1499" s="288"/>
      <c r="D1499" s="298"/>
      <c r="E1499" s="298"/>
      <c r="F1499" s="306" t="s">
        <v>98</v>
      </c>
      <c r="G1499" s="306"/>
      <c r="H1499" s="307"/>
      <c r="I1499" s="307"/>
      <c r="J1499" s="308"/>
      <c r="K1499" s="309"/>
      <c r="L1499" s="310">
        <f t="shared" si="1493"/>
        <v>0</v>
      </c>
      <c r="M1499" s="311"/>
      <c r="N1499" s="153"/>
      <c r="O1499" s="153"/>
      <c r="P1499" s="153"/>
      <c r="Q1499" s="153"/>
      <c r="R1499" s="153"/>
      <c r="S1499" s="312"/>
      <c r="T1499" s="54" t="e">
        <f>HLOOKUP(F1456,リスト!$N$7:$AC$25,18,)</f>
        <v>#N/A</v>
      </c>
      <c r="U1499" s="52" t="e">
        <f t="shared" si="1491"/>
        <v>#N/A</v>
      </c>
    </row>
    <row r="1500" spans="1:21" ht="15" thickBot="1">
      <c r="A1500" s="1">
        <f t="shared" ref="A1500:B1500" si="1509">A1499</f>
        <v>30</v>
      </c>
      <c r="B1500" s="1">
        <f t="shared" si="1509"/>
        <v>0</v>
      </c>
      <c r="C1500" s="288"/>
      <c r="D1500" s="313" t="s">
        <v>77</v>
      </c>
      <c r="E1500" s="313"/>
      <c r="F1500" s="313" t="s">
        <v>77</v>
      </c>
      <c r="G1500" s="313"/>
      <c r="H1500" s="314"/>
      <c r="I1500" s="314"/>
      <c r="J1500" s="315"/>
      <c r="K1500" s="316"/>
      <c r="L1500" s="317">
        <f t="shared" si="1493"/>
        <v>0</v>
      </c>
      <c r="M1500" s="318"/>
      <c r="N1500" s="319"/>
      <c r="O1500" s="319"/>
      <c r="P1500" s="319"/>
      <c r="Q1500" s="319"/>
      <c r="R1500" s="319"/>
      <c r="S1500" s="320"/>
      <c r="T1500" s="54" t="e">
        <f>HLOOKUP(F1456,リスト!$N$7:$AC$25,19,)</f>
        <v>#N/A</v>
      </c>
      <c r="U1500" s="52" t="e">
        <f t="shared" si="1491"/>
        <v>#N/A</v>
      </c>
    </row>
    <row r="1501" spans="1:21" ht="15.6" thickTop="1" thickBot="1">
      <c r="A1501" s="1">
        <f t="shared" ref="A1501:B1501" si="1510">A1500</f>
        <v>30</v>
      </c>
      <c r="B1501" s="1">
        <f t="shared" si="1510"/>
        <v>0</v>
      </c>
      <c r="C1501" s="289"/>
      <c r="D1501" s="278" t="s">
        <v>78</v>
      </c>
      <c r="E1501" s="279"/>
      <c r="F1501" s="279"/>
      <c r="G1501" s="280"/>
      <c r="H1501" s="281">
        <f>SUM(H1483:I1500)</f>
        <v>0</v>
      </c>
      <c r="I1501" s="281"/>
      <c r="J1501" s="282">
        <f t="shared" ref="J1501" si="1511">SUM(J1483:K1500)</f>
        <v>0</v>
      </c>
      <c r="K1501" s="283"/>
      <c r="L1501" s="283">
        <f t="shared" ref="L1501" si="1512">SUM(L1483:M1500)</f>
        <v>0</v>
      </c>
      <c r="M1501" s="284"/>
      <c r="N1501" s="285"/>
      <c r="O1501" s="285"/>
      <c r="P1501" s="285"/>
      <c r="Q1501" s="285"/>
      <c r="R1501" s="285"/>
      <c r="S1501" s="286"/>
      <c r="T1501" s="54"/>
    </row>
    <row r="1502" spans="1:21" ht="21.6" customHeight="1">
      <c r="A1502" s="1">
        <v>1</v>
      </c>
      <c r="B1502" s="1">
        <v>1</v>
      </c>
      <c r="C1502" s="198" t="s">
        <v>192</v>
      </c>
      <c r="D1502" s="198"/>
      <c r="E1502" s="198"/>
      <c r="T1502" s="1"/>
    </row>
    <row r="1503" spans="1:21" ht="21.6" customHeight="1">
      <c r="A1503" s="1">
        <f t="shared" ref="A1503:B1505" si="1513">A1502</f>
        <v>1</v>
      </c>
      <c r="B1503" s="1">
        <f t="shared" si="1513"/>
        <v>1</v>
      </c>
      <c r="C1503" s="192" t="str">
        <f>"チームやまぐちパワーアップ事業　"&amp;基本!$G$25&amp;"(総括表)"</f>
        <v>チームやまぐちパワーアップ事業　収支予算書(総括表)</v>
      </c>
      <c r="D1503" s="192"/>
      <c r="E1503" s="192"/>
      <c r="F1503" s="192"/>
      <c r="G1503" s="192"/>
      <c r="H1503" s="192"/>
      <c r="I1503" s="192"/>
      <c r="J1503" s="192"/>
      <c r="K1503" s="192"/>
      <c r="L1503" s="192"/>
      <c r="M1503" s="192"/>
      <c r="N1503" s="192"/>
      <c r="O1503" s="192"/>
      <c r="P1503" s="192"/>
      <c r="Q1503" s="192"/>
      <c r="R1503" s="192"/>
      <c r="S1503" s="192"/>
      <c r="T1503" s="1"/>
    </row>
    <row r="1504" spans="1:21" ht="21.6" customHeight="1">
      <c r="A1504" s="1">
        <f t="shared" si="1513"/>
        <v>1</v>
      </c>
      <c r="B1504" s="1">
        <f t="shared" si="1513"/>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13"/>
        <v>1</v>
      </c>
      <c r="B1505" s="1">
        <f t="shared" si="1513"/>
        <v>1</v>
      </c>
      <c r="C1505" s="337"/>
      <c r="D1505" s="337"/>
      <c r="Q1505" s="338" t="s">
        <v>71</v>
      </c>
      <c r="R1505" s="338"/>
      <c r="S1505" s="338"/>
      <c r="T1505" s="1"/>
    </row>
    <row r="1506" spans="1:21" ht="21.6" customHeight="1">
      <c r="A1506" s="1">
        <f t="shared" ref="A1506:A1535" si="1514">A1505</f>
        <v>1</v>
      </c>
      <c r="B1506" s="1">
        <f t="shared" ref="B1506:B1535" si="1515">B1505</f>
        <v>1</v>
      </c>
      <c r="C1506" s="287" t="s">
        <v>72</v>
      </c>
      <c r="D1506" s="290" t="s">
        <v>73</v>
      </c>
      <c r="E1506" s="290"/>
      <c r="F1506" s="290"/>
      <c r="G1506" s="290"/>
      <c r="H1506" s="290" t="s">
        <v>79</v>
      </c>
      <c r="I1506" s="290"/>
      <c r="J1506" s="290" t="s">
        <v>13</v>
      </c>
      <c r="K1506" s="290"/>
      <c r="L1506" s="290"/>
      <c r="M1506" s="290"/>
      <c r="N1506" s="290"/>
      <c r="O1506" s="290"/>
      <c r="P1506" s="290"/>
      <c r="Q1506" s="290"/>
      <c r="R1506" s="290"/>
      <c r="S1506" s="294"/>
      <c r="T1506" s="1"/>
    </row>
    <row r="1507" spans="1:21" ht="21.6" customHeight="1">
      <c r="A1507" s="1">
        <f t="shared" si="1514"/>
        <v>1</v>
      </c>
      <c r="B1507" s="1">
        <f t="shared" si="1515"/>
        <v>1</v>
      </c>
      <c r="C1507" s="288"/>
      <c r="D1507" s="346" t="s">
        <v>74</v>
      </c>
      <c r="E1507" s="346"/>
      <c r="F1507" s="346"/>
      <c r="G1507" s="346"/>
      <c r="H1507" s="347">
        <f>SUM(H26,H76,H126,H176,H226,H276,H326,H376,H426,H476,H526,H576,H626,H676,H726,H776,H826,H876,H926,H976,H1026,H1076,H1126,H1176,H1226,H1276,H1326,H1376,H1426,H1476)</f>
        <v>0</v>
      </c>
      <c r="I1507" s="347"/>
      <c r="J1507" s="152"/>
      <c r="K1507" s="152"/>
      <c r="L1507" s="152"/>
      <c r="M1507" s="152"/>
      <c r="N1507" s="152"/>
      <c r="O1507" s="152"/>
      <c r="P1507" s="152"/>
      <c r="Q1507" s="152"/>
      <c r="R1507" s="152"/>
      <c r="S1507" s="305"/>
      <c r="T1507" s="82">
        <f>ROUNDDOWN(H1507,-3)</f>
        <v>0</v>
      </c>
      <c r="U1507" s="50" t="str">
        <f>IF(H1507=T1507,"","補助金額に1,000円未満の端数が出ないよう個票を修正してください!!")</f>
        <v/>
      </c>
    </row>
    <row r="1508" spans="1:21" ht="21.6" customHeight="1">
      <c r="A1508" s="1">
        <f t="shared" si="1514"/>
        <v>1</v>
      </c>
      <c r="B1508" s="1">
        <f t="shared" si="1515"/>
        <v>1</v>
      </c>
      <c r="C1508" s="288"/>
      <c r="D1508" s="340" t="s">
        <v>75</v>
      </c>
      <c r="E1508" s="340"/>
      <c r="F1508" s="340"/>
      <c r="G1508" s="340"/>
      <c r="H1508" s="392">
        <f>SUM(H27,H77,H127,H177,H227,H277,H327,H377,H427,H477,H527,H577,H627,H677,H727,H777,H827,H877,H927,H977,H1027,H1077,H1127,H1177,H1227,H1277,H1327,H1377,H1427,H1477)</f>
        <v>0</v>
      </c>
      <c r="I1508" s="392"/>
      <c r="J1508" s="335"/>
      <c r="K1508" s="335"/>
      <c r="L1508" s="335"/>
      <c r="M1508" s="335"/>
      <c r="N1508" s="335"/>
      <c r="O1508" s="335"/>
      <c r="P1508" s="335"/>
      <c r="Q1508" s="335"/>
      <c r="R1508" s="335"/>
      <c r="S1508" s="336"/>
      <c r="T1508" s="1"/>
    </row>
    <row r="1509" spans="1:21" ht="21.6" customHeight="1">
      <c r="A1509" s="1">
        <f t="shared" si="1514"/>
        <v>1</v>
      </c>
      <c r="B1509" s="1">
        <f t="shared" si="1515"/>
        <v>1</v>
      </c>
      <c r="C1509" s="288"/>
      <c r="D1509" s="340" t="s">
        <v>76</v>
      </c>
      <c r="E1509" s="340"/>
      <c r="F1509" s="340"/>
      <c r="G1509" s="340"/>
      <c r="H1509" s="392">
        <f>SUM(H28,H78,H128,H178,H228,H278,H328,H378,H428,H478,H528,H578,H628,H678,H728,H778,H828,H878,H928,H978,H1028,H1078,H1128,H1178,H1228,H1278,H1328,H1378,H1428,H1478)</f>
        <v>0</v>
      </c>
      <c r="I1509" s="392"/>
      <c r="J1509" s="335"/>
      <c r="K1509" s="335"/>
      <c r="L1509" s="335"/>
      <c r="M1509" s="335"/>
      <c r="N1509" s="335"/>
      <c r="O1509" s="335"/>
      <c r="P1509" s="335"/>
      <c r="Q1509" s="335"/>
      <c r="R1509" s="335"/>
      <c r="S1509" s="336"/>
    </row>
    <row r="1510" spans="1:21" ht="21.6" customHeight="1" thickBot="1">
      <c r="A1510" s="1">
        <f t="shared" si="1514"/>
        <v>1</v>
      </c>
      <c r="B1510" s="1">
        <f t="shared" si="1515"/>
        <v>1</v>
      </c>
      <c r="C1510" s="288"/>
      <c r="D1510" s="341" t="s">
        <v>77</v>
      </c>
      <c r="E1510" s="341"/>
      <c r="F1510" s="341"/>
      <c r="G1510" s="341"/>
      <c r="H1510" s="342">
        <f>SUM(H29,H79,H129,H179,H229,H279,H329,H379,H429,H479,H529,H579,H629,H679,H729,H779,H829,H879,H929,H979,H1029,H1079,H1129,H1179,H1229,H1279,H1329,H1379,H1429,H1479)</f>
        <v>0</v>
      </c>
      <c r="I1510" s="342"/>
      <c r="J1510" s="343"/>
      <c r="K1510" s="343"/>
      <c r="L1510" s="343"/>
      <c r="M1510" s="343"/>
      <c r="N1510" s="343"/>
      <c r="O1510" s="343"/>
      <c r="P1510" s="343"/>
      <c r="Q1510" s="343"/>
      <c r="R1510" s="343"/>
      <c r="S1510" s="344"/>
    </row>
    <row r="1511" spans="1:21" ht="21.6" customHeight="1" thickTop="1" thickBot="1">
      <c r="A1511" s="1">
        <f t="shared" si="1514"/>
        <v>1</v>
      </c>
      <c r="B1511" s="1">
        <f t="shared" si="1515"/>
        <v>1</v>
      </c>
      <c r="C1511" s="289"/>
      <c r="D1511" s="345" t="s">
        <v>78</v>
      </c>
      <c r="E1511" s="345"/>
      <c r="F1511" s="345"/>
      <c r="G1511" s="345"/>
      <c r="H1511" s="281">
        <f>SUM(H1507:I1510)</f>
        <v>0</v>
      </c>
      <c r="I1511" s="281"/>
      <c r="J1511" s="285"/>
      <c r="K1511" s="285"/>
      <c r="L1511" s="285"/>
      <c r="M1511" s="285"/>
      <c r="N1511" s="285"/>
      <c r="O1511" s="285"/>
      <c r="P1511" s="285"/>
      <c r="Q1511" s="285"/>
      <c r="R1511" s="285"/>
      <c r="S1511" s="286"/>
    </row>
    <row r="1512" spans="1:21" ht="21.6" customHeight="1">
      <c r="A1512" s="1">
        <f t="shared" si="1514"/>
        <v>1</v>
      </c>
      <c r="B1512" s="1">
        <f t="shared" si="1515"/>
        <v>1</v>
      </c>
      <c r="C1512" s="287" t="s">
        <v>218</v>
      </c>
      <c r="D1512" s="290" t="s">
        <v>73</v>
      </c>
      <c r="E1512" s="290"/>
      <c r="F1512" s="290" t="s">
        <v>83</v>
      </c>
      <c r="G1512" s="290"/>
      <c r="H1512" s="290" t="s">
        <v>79</v>
      </c>
      <c r="I1512" s="292"/>
      <c r="J1512" s="293"/>
      <c r="K1512" s="290"/>
      <c r="L1512" s="290"/>
      <c r="M1512" s="290"/>
      <c r="N1512" s="290" t="s">
        <v>82</v>
      </c>
      <c r="O1512" s="290"/>
      <c r="P1512" s="290"/>
      <c r="Q1512" s="290"/>
      <c r="R1512" s="290"/>
      <c r="S1512" s="294"/>
    </row>
    <row r="1513" spans="1:21" ht="21.6" customHeight="1">
      <c r="A1513" s="1">
        <f t="shared" si="1514"/>
        <v>1</v>
      </c>
      <c r="B1513" s="1">
        <f t="shared" si="1515"/>
        <v>1</v>
      </c>
      <c r="C1513" s="288"/>
      <c r="D1513" s="291"/>
      <c r="E1513" s="291"/>
      <c r="F1513" s="291"/>
      <c r="G1513" s="291"/>
      <c r="H1513" s="291"/>
      <c r="I1513" s="291"/>
      <c r="J1513" s="296" t="s">
        <v>80</v>
      </c>
      <c r="K1513" s="297"/>
      <c r="L1513" s="297" t="s">
        <v>81</v>
      </c>
      <c r="M1513" s="339"/>
      <c r="N1513" s="291"/>
      <c r="O1513" s="291"/>
      <c r="P1513" s="291"/>
      <c r="Q1513" s="291"/>
      <c r="R1513" s="291"/>
      <c r="S1513" s="295"/>
    </row>
    <row r="1514" spans="1:21" ht="21.6" customHeight="1">
      <c r="A1514" s="1">
        <f t="shared" si="1514"/>
        <v>1</v>
      </c>
      <c r="B1514" s="1">
        <f t="shared" si="1515"/>
        <v>1</v>
      </c>
      <c r="C1514" s="288"/>
      <c r="D1514" s="298" t="s">
        <v>88</v>
      </c>
      <c r="E1514" s="298"/>
      <c r="F1514" s="298" t="s">
        <v>88</v>
      </c>
      <c r="G1514" s="298"/>
      <c r="H1514" s="393">
        <f t="shared" ref="H1514:H1531" si="1516">SUM(H33,H83,H133,H183,H233,H283,H333,H383,H433,H483,H533,H583,H633,H683,H733,H783,H833,H883,H933,H983,H1033,H1083,H1133,H1183,H1233,H1283,H1333,H1383,H1433,H1483)</f>
        <v>0</v>
      </c>
      <c r="I1514" s="393"/>
      <c r="J1514" s="394">
        <f t="shared" ref="J1514:J1531" si="1517">SUM(J33,J83,J133,J183,J233,J283,J333,J383,J433,J483,J533,J583,J633,J683,J733,J783,J833,J883,J933,J983,J1033,J1083,J1133,J1183,J1233,J1283,J1333,J1383,J1433,J1483)</f>
        <v>0</v>
      </c>
      <c r="K1514" s="326"/>
      <c r="L1514" s="326">
        <f>H1514-J1514</f>
        <v>0</v>
      </c>
      <c r="M1514" s="327"/>
      <c r="N1514" s="167"/>
      <c r="O1514" s="167"/>
      <c r="P1514" s="167"/>
      <c r="Q1514" s="167"/>
      <c r="R1514" s="167"/>
      <c r="S1514" s="328"/>
      <c r="T1514" s="54"/>
      <c r="U1514" s="52"/>
    </row>
    <row r="1515" spans="1:21" ht="21.6" customHeight="1">
      <c r="A1515" s="1">
        <f t="shared" si="1514"/>
        <v>1</v>
      </c>
      <c r="B1515" s="1">
        <f t="shared" si="1515"/>
        <v>1</v>
      </c>
      <c r="C1515" s="288"/>
      <c r="D1515" s="298" t="s">
        <v>99</v>
      </c>
      <c r="E1515" s="298"/>
      <c r="F1515" s="299" t="s">
        <v>84</v>
      </c>
      <c r="G1515" s="299"/>
      <c r="H1515" s="347">
        <f t="shared" si="1516"/>
        <v>0</v>
      </c>
      <c r="I1515" s="347"/>
      <c r="J1515" s="395">
        <f t="shared" si="1517"/>
        <v>0</v>
      </c>
      <c r="K1515" s="303"/>
      <c r="L1515" s="303">
        <f t="shared" ref="L1515:L1531" si="1518">H1515-J1515</f>
        <v>0</v>
      </c>
      <c r="M1515" s="304"/>
      <c r="N1515" s="152"/>
      <c r="O1515" s="152"/>
      <c r="P1515" s="152"/>
      <c r="Q1515" s="152"/>
      <c r="R1515" s="152"/>
      <c r="S1515" s="305"/>
      <c r="T1515" s="54"/>
      <c r="U1515" s="52"/>
    </row>
    <row r="1516" spans="1:21" ht="21.6" customHeight="1">
      <c r="A1516" s="1">
        <f t="shared" si="1514"/>
        <v>1</v>
      </c>
      <c r="B1516" s="1">
        <f t="shared" si="1515"/>
        <v>1</v>
      </c>
      <c r="C1516" s="288"/>
      <c r="D1516" s="298"/>
      <c r="E1516" s="298"/>
      <c r="F1516" s="329" t="s">
        <v>85</v>
      </c>
      <c r="G1516" s="329"/>
      <c r="H1516" s="392">
        <f t="shared" si="1516"/>
        <v>0</v>
      </c>
      <c r="I1516" s="392"/>
      <c r="J1516" s="396">
        <f t="shared" si="1517"/>
        <v>0</v>
      </c>
      <c r="K1516" s="333"/>
      <c r="L1516" s="333">
        <f t="shared" si="1518"/>
        <v>0</v>
      </c>
      <c r="M1516" s="334"/>
      <c r="N1516" s="335"/>
      <c r="O1516" s="335"/>
      <c r="P1516" s="335"/>
      <c r="Q1516" s="335"/>
      <c r="R1516" s="335"/>
      <c r="S1516" s="336"/>
      <c r="T1516" s="54"/>
      <c r="U1516" s="52"/>
    </row>
    <row r="1517" spans="1:21" ht="21.6" customHeight="1">
      <c r="A1517" s="1">
        <f t="shared" si="1514"/>
        <v>1</v>
      </c>
      <c r="B1517" s="1">
        <f t="shared" si="1515"/>
        <v>1</v>
      </c>
      <c r="C1517" s="288"/>
      <c r="D1517" s="298"/>
      <c r="E1517" s="298"/>
      <c r="F1517" s="306" t="s">
        <v>86</v>
      </c>
      <c r="G1517" s="306"/>
      <c r="H1517" s="397">
        <f t="shared" si="1516"/>
        <v>0</v>
      </c>
      <c r="I1517" s="397"/>
      <c r="J1517" s="398">
        <f t="shared" si="1517"/>
        <v>0</v>
      </c>
      <c r="K1517" s="310"/>
      <c r="L1517" s="310">
        <f t="shared" si="1518"/>
        <v>0</v>
      </c>
      <c r="M1517" s="311"/>
      <c r="N1517" s="153"/>
      <c r="O1517" s="153"/>
      <c r="P1517" s="153"/>
      <c r="Q1517" s="153"/>
      <c r="R1517" s="153"/>
      <c r="S1517" s="312"/>
      <c r="T1517" s="54"/>
      <c r="U1517" s="52"/>
    </row>
    <row r="1518" spans="1:21" ht="21.6" customHeight="1">
      <c r="A1518" s="1">
        <f t="shared" si="1514"/>
        <v>1</v>
      </c>
      <c r="B1518" s="1">
        <f t="shared" si="1515"/>
        <v>1</v>
      </c>
      <c r="C1518" s="288"/>
      <c r="D1518" s="298" t="s">
        <v>100</v>
      </c>
      <c r="E1518" s="298"/>
      <c r="F1518" s="299" t="s">
        <v>87</v>
      </c>
      <c r="G1518" s="299"/>
      <c r="H1518" s="347">
        <f t="shared" si="1516"/>
        <v>0</v>
      </c>
      <c r="I1518" s="347"/>
      <c r="J1518" s="395">
        <f t="shared" si="1517"/>
        <v>0</v>
      </c>
      <c r="K1518" s="303"/>
      <c r="L1518" s="303">
        <f t="shared" si="1518"/>
        <v>0</v>
      </c>
      <c r="M1518" s="304"/>
      <c r="N1518" s="152"/>
      <c r="O1518" s="152"/>
      <c r="P1518" s="152"/>
      <c r="Q1518" s="152"/>
      <c r="R1518" s="152"/>
      <c r="S1518" s="305"/>
      <c r="T1518" s="54"/>
      <c r="U1518" s="52"/>
    </row>
    <row r="1519" spans="1:21" ht="21.6" customHeight="1">
      <c r="A1519" s="1">
        <f t="shared" si="1514"/>
        <v>1</v>
      </c>
      <c r="B1519" s="1">
        <f t="shared" si="1515"/>
        <v>1</v>
      </c>
      <c r="C1519" s="288"/>
      <c r="D1519" s="298"/>
      <c r="E1519" s="298"/>
      <c r="F1519" s="329" t="s">
        <v>89</v>
      </c>
      <c r="G1519" s="329"/>
      <c r="H1519" s="392">
        <f t="shared" si="1516"/>
        <v>0</v>
      </c>
      <c r="I1519" s="392"/>
      <c r="J1519" s="396">
        <f t="shared" si="1517"/>
        <v>0</v>
      </c>
      <c r="K1519" s="333"/>
      <c r="L1519" s="333">
        <f t="shared" si="1518"/>
        <v>0</v>
      </c>
      <c r="M1519" s="334"/>
      <c r="N1519" s="335"/>
      <c r="O1519" s="335"/>
      <c r="P1519" s="335"/>
      <c r="Q1519" s="335"/>
      <c r="R1519" s="335"/>
      <c r="S1519" s="336"/>
      <c r="T1519" s="54"/>
      <c r="U1519" s="52"/>
    </row>
    <row r="1520" spans="1:21" ht="21.6" customHeight="1">
      <c r="A1520" s="1">
        <f t="shared" si="1514"/>
        <v>1</v>
      </c>
      <c r="B1520" s="1">
        <f t="shared" si="1515"/>
        <v>1</v>
      </c>
      <c r="C1520" s="288"/>
      <c r="D1520" s="298"/>
      <c r="E1520" s="298"/>
      <c r="F1520" s="329" t="s">
        <v>215</v>
      </c>
      <c r="G1520" s="329"/>
      <c r="H1520" s="392">
        <f t="shared" si="1516"/>
        <v>0</v>
      </c>
      <c r="I1520" s="392"/>
      <c r="J1520" s="396">
        <f t="shared" si="1517"/>
        <v>0</v>
      </c>
      <c r="K1520" s="333"/>
      <c r="L1520" s="333">
        <f t="shared" si="1518"/>
        <v>0</v>
      </c>
      <c r="M1520" s="334"/>
      <c r="N1520" s="335"/>
      <c r="O1520" s="335"/>
      <c r="P1520" s="335"/>
      <c r="Q1520" s="335"/>
      <c r="R1520" s="335"/>
      <c r="S1520" s="336"/>
      <c r="T1520" s="54"/>
      <c r="U1520" s="52"/>
    </row>
    <row r="1521" spans="1:21" ht="21.6" customHeight="1">
      <c r="A1521" s="1">
        <f t="shared" si="1514"/>
        <v>1</v>
      </c>
      <c r="B1521" s="1">
        <f t="shared" si="1515"/>
        <v>1</v>
      </c>
      <c r="C1521" s="288"/>
      <c r="D1521" s="298"/>
      <c r="E1521" s="298"/>
      <c r="F1521" s="306" t="s">
        <v>90</v>
      </c>
      <c r="G1521" s="306"/>
      <c r="H1521" s="397">
        <f t="shared" si="1516"/>
        <v>0</v>
      </c>
      <c r="I1521" s="397"/>
      <c r="J1521" s="398">
        <f t="shared" si="1517"/>
        <v>0</v>
      </c>
      <c r="K1521" s="310"/>
      <c r="L1521" s="310">
        <f t="shared" si="1518"/>
        <v>0</v>
      </c>
      <c r="M1521" s="311"/>
      <c r="N1521" s="153"/>
      <c r="O1521" s="153"/>
      <c r="P1521" s="153"/>
      <c r="Q1521" s="153"/>
      <c r="R1521" s="153"/>
      <c r="S1521" s="312"/>
      <c r="T1521" s="54"/>
      <c r="U1521" s="52"/>
    </row>
    <row r="1522" spans="1:21" ht="21.6" customHeight="1">
      <c r="A1522" s="1">
        <f t="shared" si="1514"/>
        <v>1</v>
      </c>
      <c r="B1522" s="1">
        <f t="shared" si="1515"/>
        <v>1</v>
      </c>
      <c r="C1522" s="288"/>
      <c r="D1522" s="298" t="s">
        <v>101</v>
      </c>
      <c r="E1522" s="298"/>
      <c r="F1522" s="299" t="s">
        <v>91</v>
      </c>
      <c r="G1522" s="299"/>
      <c r="H1522" s="347">
        <f t="shared" si="1516"/>
        <v>0</v>
      </c>
      <c r="I1522" s="347"/>
      <c r="J1522" s="395">
        <f t="shared" si="1517"/>
        <v>0</v>
      </c>
      <c r="K1522" s="303"/>
      <c r="L1522" s="303">
        <f t="shared" si="1518"/>
        <v>0</v>
      </c>
      <c r="M1522" s="304"/>
      <c r="N1522" s="152"/>
      <c r="O1522" s="152"/>
      <c r="P1522" s="152"/>
      <c r="Q1522" s="152"/>
      <c r="R1522" s="152"/>
      <c r="S1522" s="305"/>
      <c r="T1522" s="54"/>
      <c r="U1522" s="52"/>
    </row>
    <row r="1523" spans="1:21" ht="21.6" customHeight="1">
      <c r="A1523" s="1">
        <f t="shared" si="1514"/>
        <v>1</v>
      </c>
      <c r="B1523" s="1">
        <f t="shared" si="1515"/>
        <v>1</v>
      </c>
      <c r="C1523" s="288"/>
      <c r="D1523" s="298"/>
      <c r="E1523" s="298"/>
      <c r="F1523" s="329" t="s">
        <v>92</v>
      </c>
      <c r="G1523" s="329"/>
      <c r="H1523" s="392">
        <f t="shared" si="1516"/>
        <v>0</v>
      </c>
      <c r="I1523" s="392"/>
      <c r="J1523" s="396">
        <f t="shared" si="1517"/>
        <v>0</v>
      </c>
      <c r="K1523" s="333"/>
      <c r="L1523" s="333">
        <f t="shared" si="1518"/>
        <v>0</v>
      </c>
      <c r="M1523" s="334"/>
      <c r="N1523" s="335"/>
      <c r="O1523" s="335"/>
      <c r="P1523" s="335"/>
      <c r="Q1523" s="335"/>
      <c r="R1523" s="335"/>
      <c r="S1523" s="336"/>
      <c r="T1523" s="54"/>
      <c r="U1523" s="52"/>
    </row>
    <row r="1524" spans="1:21" ht="21.6" customHeight="1">
      <c r="A1524" s="1">
        <f t="shared" si="1514"/>
        <v>1</v>
      </c>
      <c r="B1524" s="1">
        <f t="shared" si="1515"/>
        <v>1</v>
      </c>
      <c r="C1524" s="288"/>
      <c r="D1524" s="298"/>
      <c r="E1524" s="298"/>
      <c r="F1524" s="306" t="s">
        <v>93</v>
      </c>
      <c r="G1524" s="306"/>
      <c r="H1524" s="397">
        <f t="shared" si="1516"/>
        <v>0</v>
      </c>
      <c r="I1524" s="397"/>
      <c r="J1524" s="398">
        <f t="shared" si="1517"/>
        <v>0</v>
      </c>
      <c r="K1524" s="310"/>
      <c r="L1524" s="310">
        <f t="shared" si="1518"/>
        <v>0</v>
      </c>
      <c r="M1524" s="311"/>
      <c r="N1524" s="153"/>
      <c r="O1524" s="153"/>
      <c r="P1524" s="153"/>
      <c r="Q1524" s="153"/>
      <c r="R1524" s="153"/>
      <c r="S1524" s="312"/>
      <c r="T1524" s="54"/>
      <c r="U1524" s="52"/>
    </row>
    <row r="1525" spans="1:21" ht="21.6" customHeight="1">
      <c r="A1525" s="1">
        <f t="shared" si="1514"/>
        <v>1</v>
      </c>
      <c r="B1525" s="1">
        <f t="shared" si="1515"/>
        <v>1</v>
      </c>
      <c r="C1525" s="288"/>
      <c r="D1525" s="298" t="s">
        <v>102</v>
      </c>
      <c r="E1525" s="298"/>
      <c r="F1525" s="298" t="s">
        <v>102</v>
      </c>
      <c r="G1525" s="298"/>
      <c r="H1525" s="393">
        <f t="shared" si="1516"/>
        <v>0</v>
      </c>
      <c r="I1525" s="393"/>
      <c r="J1525" s="394">
        <f t="shared" si="1517"/>
        <v>0</v>
      </c>
      <c r="K1525" s="326"/>
      <c r="L1525" s="326">
        <f t="shared" si="1518"/>
        <v>0</v>
      </c>
      <c r="M1525" s="327"/>
      <c r="N1525" s="167"/>
      <c r="O1525" s="167"/>
      <c r="P1525" s="167"/>
      <c r="Q1525" s="167"/>
      <c r="R1525" s="167"/>
      <c r="S1525" s="328"/>
      <c r="T1525" s="54"/>
      <c r="U1525" s="52"/>
    </row>
    <row r="1526" spans="1:21" ht="21.6" customHeight="1">
      <c r="A1526" s="1">
        <f t="shared" si="1514"/>
        <v>1</v>
      </c>
      <c r="B1526" s="1">
        <f t="shared" si="1515"/>
        <v>1</v>
      </c>
      <c r="C1526" s="288"/>
      <c r="D1526" s="321" t="s">
        <v>105</v>
      </c>
      <c r="E1526" s="298"/>
      <c r="F1526" s="299" t="s">
        <v>94</v>
      </c>
      <c r="G1526" s="299"/>
      <c r="H1526" s="347">
        <f t="shared" si="1516"/>
        <v>0</v>
      </c>
      <c r="I1526" s="347"/>
      <c r="J1526" s="395">
        <f t="shared" si="1517"/>
        <v>0</v>
      </c>
      <c r="K1526" s="303"/>
      <c r="L1526" s="303">
        <f t="shared" si="1518"/>
        <v>0</v>
      </c>
      <c r="M1526" s="304"/>
      <c r="N1526" s="152"/>
      <c r="O1526" s="152"/>
      <c r="P1526" s="152"/>
      <c r="Q1526" s="152"/>
      <c r="R1526" s="152"/>
      <c r="S1526" s="305"/>
      <c r="T1526" s="54"/>
      <c r="U1526" s="52"/>
    </row>
    <row r="1527" spans="1:21" ht="21.6" customHeight="1">
      <c r="A1527" s="1">
        <f t="shared" si="1514"/>
        <v>1</v>
      </c>
      <c r="B1527" s="1">
        <f t="shared" si="1515"/>
        <v>1</v>
      </c>
      <c r="C1527" s="288"/>
      <c r="D1527" s="298"/>
      <c r="E1527" s="298"/>
      <c r="F1527" s="306" t="s">
        <v>95</v>
      </c>
      <c r="G1527" s="306"/>
      <c r="H1527" s="397">
        <f t="shared" si="1516"/>
        <v>0</v>
      </c>
      <c r="I1527" s="397"/>
      <c r="J1527" s="398">
        <f t="shared" si="1517"/>
        <v>0</v>
      </c>
      <c r="K1527" s="310"/>
      <c r="L1527" s="310">
        <f t="shared" si="1518"/>
        <v>0</v>
      </c>
      <c r="M1527" s="311"/>
      <c r="N1527" s="153"/>
      <c r="O1527" s="153"/>
      <c r="P1527" s="153"/>
      <c r="Q1527" s="153"/>
      <c r="R1527" s="153"/>
      <c r="S1527" s="312"/>
      <c r="T1527" s="54"/>
      <c r="U1527" s="52"/>
    </row>
    <row r="1528" spans="1:21" ht="21.6" customHeight="1">
      <c r="A1528" s="1">
        <f t="shared" si="1514"/>
        <v>1</v>
      </c>
      <c r="B1528" s="1">
        <f t="shared" si="1515"/>
        <v>1</v>
      </c>
      <c r="C1528" s="288"/>
      <c r="D1528" s="322" t="s">
        <v>103</v>
      </c>
      <c r="E1528" s="322"/>
      <c r="F1528" s="298" t="s">
        <v>96</v>
      </c>
      <c r="G1528" s="298"/>
      <c r="H1528" s="393">
        <f t="shared" si="1516"/>
        <v>0</v>
      </c>
      <c r="I1528" s="393"/>
      <c r="J1528" s="394">
        <f t="shared" si="1517"/>
        <v>0</v>
      </c>
      <c r="K1528" s="326"/>
      <c r="L1528" s="326">
        <f t="shared" si="1518"/>
        <v>0</v>
      </c>
      <c r="M1528" s="327"/>
      <c r="N1528" s="167"/>
      <c r="O1528" s="167"/>
      <c r="P1528" s="167"/>
      <c r="Q1528" s="167"/>
      <c r="R1528" s="167"/>
      <c r="S1528" s="328"/>
      <c r="T1528" s="54"/>
      <c r="U1528" s="52"/>
    </row>
    <row r="1529" spans="1:21" ht="21.6" customHeight="1">
      <c r="A1529" s="1">
        <f t="shared" si="1514"/>
        <v>1</v>
      </c>
      <c r="B1529" s="1">
        <f t="shared" si="1515"/>
        <v>1</v>
      </c>
      <c r="C1529" s="288"/>
      <c r="D1529" s="298" t="s">
        <v>104</v>
      </c>
      <c r="E1529" s="298"/>
      <c r="F1529" s="299" t="s">
        <v>97</v>
      </c>
      <c r="G1529" s="299"/>
      <c r="H1529" s="347">
        <f t="shared" si="1516"/>
        <v>0</v>
      </c>
      <c r="I1529" s="347"/>
      <c r="J1529" s="395">
        <f t="shared" si="1517"/>
        <v>0</v>
      </c>
      <c r="K1529" s="303"/>
      <c r="L1529" s="303">
        <f t="shared" si="1518"/>
        <v>0</v>
      </c>
      <c r="M1529" s="304"/>
      <c r="N1529" s="152"/>
      <c r="O1529" s="152"/>
      <c r="P1529" s="152"/>
      <c r="Q1529" s="152"/>
      <c r="R1529" s="152"/>
      <c r="S1529" s="305"/>
      <c r="T1529" s="54"/>
      <c r="U1529" s="52"/>
    </row>
    <row r="1530" spans="1:21" ht="21.6" customHeight="1">
      <c r="A1530" s="1">
        <f t="shared" si="1514"/>
        <v>1</v>
      </c>
      <c r="B1530" s="1">
        <f t="shared" si="1515"/>
        <v>1</v>
      </c>
      <c r="C1530" s="288"/>
      <c r="D1530" s="298"/>
      <c r="E1530" s="298"/>
      <c r="F1530" s="306" t="s">
        <v>98</v>
      </c>
      <c r="G1530" s="306"/>
      <c r="H1530" s="397">
        <f t="shared" si="1516"/>
        <v>0</v>
      </c>
      <c r="I1530" s="397"/>
      <c r="J1530" s="398">
        <f t="shared" si="1517"/>
        <v>0</v>
      </c>
      <c r="K1530" s="310"/>
      <c r="L1530" s="310">
        <f t="shared" si="1518"/>
        <v>0</v>
      </c>
      <c r="M1530" s="311"/>
      <c r="N1530" s="153"/>
      <c r="O1530" s="153"/>
      <c r="P1530" s="153"/>
      <c r="Q1530" s="153"/>
      <c r="R1530" s="153"/>
      <c r="S1530" s="312"/>
      <c r="T1530" s="54"/>
      <c r="U1530" s="52"/>
    </row>
    <row r="1531" spans="1:21" ht="21.6" customHeight="1" thickBot="1">
      <c r="A1531" s="1">
        <f t="shared" si="1514"/>
        <v>1</v>
      </c>
      <c r="B1531" s="1">
        <f t="shared" si="1515"/>
        <v>1</v>
      </c>
      <c r="C1531" s="288"/>
      <c r="D1531" s="313" t="s">
        <v>77</v>
      </c>
      <c r="E1531" s="313"/>
      <c r="F1531" s="313" t="s">
        <v>77</v>
      </c>
      <c r="G1531" s="313"/>
      <c r="H1531" s="410">
        <f t="shared" si="1516"/>
        <v>0</v>
      </c>
      <c r="I1531" s="410"/>
      <c r="J1531" s="411">
        <f t="shared" si="1517"/>
        <v>0</v>
      </c>
      <c r="K1531" s="317"/>
      <c r="L1531" s="317">
        <f t="shared" si="1518"/>
        <v>0</v>
      </c>
      <c r="M1531" s="318"/>
      <c r="N1531" s="319"/>
      <c r="O1531" s="319"/>
      <c r="P1531" s="319"/>
      <c r="Q1531" s="319"/>
      <c r="R1531" s="319"/>
      <c r="S1531" s="320"/>
      <c r="T1531" s="54"/>
      <c r="U1531" s="52"/>
    </row>
    <row r="1532" spans="1:21" ht="21.6" customHeight="1" thickTop="1" thickBot="1">
      <c r="A1532" s="1">
        <f t="shared" si="1514"/>
        <v>1</v>
      </c>
      <c r="B1532" s="1">
        <f t="shared" si="1515"/>
        <v>1</v>
      </c>
      <c r="C1532" s="289"/>
      <c r="D1532" s="278" t="s">
        <v>78</v>
      </c>
      <c r="E1532" s="279"/>
      <c r="F1532" s="279"/>
      <c r="G1532" s="280"/>
      <c r="H1532" s="281">
        <f>SUM(H1514:I1531)</f>
        <v>0</v>
      </c>
      <c r="I1532" s="281"/>
      <c r="J1532" s="282">
        <f t="shared" ref="J1532" si="1519">SUM(J1514:K1531)</f>
        <v>0</v>
      </c>
      <c r="K1532" s="283"/>
      <c r="L1532" s="283">
        <f t="shared" ref="L1532" si="1520">SUM(L1514:M1531)</f>
        <v>0</v>
      </c>
      <c r="M1532" s="284"/>
      <c r="N1532" s="285"/>
      <c r="O1532" s="285"/>
      <c r="P1532" s="285"/>
      <c r="Q1532" s="285"/>
      <c r="R1532" s="285"/>
      <c r="S1532" s="286"/>
      <c r="T1532" s="54"/>
    </row>
    <row r="1533" spans="1:21" ht="21.6" customHeight="1">
      <c r="A1533" s="1">
        <f t="shared" si="1514"/>
        <v>1</v>
      </c>
      <c r="B1533" s="1">
        <f t="shared" si="1515"/>
        <v>1</v>
      </c>
      <c r="C1533" s="391" t="s">
        <v>106</v>
      </c>
      <c r="D1533" s="391"/>
      <c r="E1533" s="391"/>
      <c r="F1533" s="391"/>
      <c r="G1533" s="391"/>
      <c r="H1533" s="391"/>
      <c r="I1533" s="391"/>
      <c r="J1533" s="391"/>
      <c r="K1533" s="391"/>
      <c r="L1533" s="391"/>
      <c r="M1533" s="391"/>
      <c r="N1533" s="391"/>
      <c r="O1533" s="391"/>
      <c r="P1533" s="391"/>
      <c r="Q1533" s="391"/>
      <c r="R1533" s="391"/>
      <c r="S1533" s="391"/>
    </row>
    <row r="1534" spans="1:21" ht="21.6" customHeight="1">
      <c r="A1534" s="1">
        <f t="shared" si="1514"/>
        <v>1</v>
      </c>
      <c r="B1534" s="1">
        <f t="shared" si="1515"/>
        <v>1</v>
      </c>
      <c r="C1534" s="198" t="s">
        <v>107</v>
      </c>
      <c r="D1534" s="198"/>
      <c r="E1534" s="198"/>
      <c r="F1534" s="198"/>
      <c r="G1534" s="198"/>
      <c r="H1534" s="198"/>
      <c r="I1534" s="198"/>
      <c r="J1534" s="198"/>
      <c r="K1534" s="198"/>
      <c r="L1534" s="198"/>
      <c r="M1534" s="198"/>
      <c r="N1534" s="198"/>
      <c r="O1534" s="198"/>
      <c r="P1534" s="198"/>
      <c r="Q1534" s="198"/>
      <c r="R1534" s="198"/>
      <c r="S1534" s="198"/>
      <c r="T1534" s="50" t="str">
        <f>IF(J1518*3&gt;H1507,"消耗品費は原則、補助金総額の1/3以内です!!","")</f>
        <v/>
      </c>
    </row>
    <row r="1535" spans="1:21" ht="21.6" customHeight="1">
      <c r="A1535" s="1">
        <f t="shared" si="1514"/>
        <v>1</v>
      </c>
      <c r="B1535" s="1">
        <f t="shared" si="1515"/>
        <v>1</v>
      </c>
      <c r="C1535" s="198" t="s">
        <v>219</v>
      </c>
      <c r="D1535" s="198"/>
      <c r="E1535" s="198"/>
      <c r="F1535" s="198"/>
      <c r="G1535" s="198"/>
      <c r="H1535" s="198"/>
      <c r="I1535" s="198"/>
      <c r="J1535" s="198"/>
      <c r="K1535" s="198"/>
      <c r="L1535" s="198"/>
      <c r="M1535" s="198"/>
      <c r="N1535" s="198"/>
      <c r="O1535" s="198"/>
      <c r="P1535" s="198"/>
      <c r="Q1535" s="198"/>
      <c r="R1535" s="198"/>
      <c r="S1535" s="198"/>
      <c r="T1535" s="50" t="str">
        <f>IF(J1528+J1531&gt;0,"別途、協議書を作成してください!!","")</f>
        <v/>
      </c>
    </row>
    <row r="1536" spans="1:21">
      <c r="A1536" s="1">
        <v>1</v>
      </c>
      <c r="B1536" s="1">
        <v>1</v>
      </c>
      <c r="C1536" s="198" t="s">
        <v>193</v>
      </c>
      <c r="D1536" s="198"/>
      <c r="E1536" s="198"/>
      <c r="T1536" s="1"/>
    </row>
    <row r="1537" spans="1:20">
      <c r="A1537" s="1">
        <f>A1536</f>
        <v>1</v>
      </c>
      <c r="B1537" s="1">
        <f>B1536</f>
        <v>1</v>
      </c>
      <c r="C1537" s="192" t="str">
        <f>"チームやまぐちパワーアップ事業　"&amp;基本!$G$24&amp;"総括表"</f>
        <v>チームやまぐちパワーアップ事業　事業計画書総括表</v>
      </c>
      <c r="D1537" s="192"/>
      <c r="E1537" s="192"/>
      <c r="F1537" s="192"/>
      <c r="G1537" s="192"/>
      <c r="H1537" s="192"/>
      <c r="I1537" s="192"/>
      <c r="J1537" s="192"/>
      <c r="K1537" s="192"/>
      <c r="L1537" s="192"/>
      <c r="M1537" s="192"/>
      <c r="N1537" s="192"/>
      <c r="O1537" s="192"/>
      <c r="P1537" s="192"/>
      <c r="Q1537" s="192"/>
      <c r="R1537" s="192"/>
      <c r="S1537" s="192"/>
      <c r="T1537" s="1"/>
    </row>
    <row r="1538" spans="1:20" ht="8.4" customHeight="1" thickBot="1">
      <c r="A1538" s="1">
        <f t="shared" ref="A1538:A1601" si="1521">A1537</f>
        <v>1</v>
      </c>
      <c r="B1538" s="1">
        <f t="shared" ref="B1538:B1601" si="1522">B1537</f>
        <v>1</v>
      </c>
    </row>
    <row r="1539" spans="1:20" ht="15" thickBot="1">
      <c r="A1539" s="1">
        <f t="shared" si="1521"/>
        <v>1</v>
      </c>
      <c r="B1539" s="1">
        <f t="shared" si="1522"/>
        <v>1</v>
      </c>
      <c r="C1539" s="405" t="s">
        <v>194</v>
      </c>
      <c r="D1539" s="405"/>
      <c r="E1539" s="405"/>
      <c r="F1539" s="406" t="str">
        <f>IF(基本!B7="","",基本!B7)</f>
        <v/>
      </c>
      <c r="G1539" s="406"/>
      <c r="H1539" s="406"/>
      <c r="I1539" s="406"/>
      <c r="J1539" s="406"/>
      <c r="K1539" s="406"/>
      <c r="L1539" s="406"/>
      <c r="M1539" s="338" t="s">
        <v>195</v>
      </c>
      <c r="N1539" s="338"/>
      <c r="O1539" s="338"/>
      <c r="P1539" s="408">
        <f>SUM(R1543:S1602)</f>
        <v>0</v>
      </c>
      <c r="Q1539" s="409"/>
      <c r="R1539" s="407" t="s">
        <v>196</v>
      </c>
      <c r="S1539" s="407"/>
    </row>
    <row r="1540" spans="1:20" ht="8.4" customHeight="1">
      <c r="A1540" s="1">
        <f t="shared" si="1521"/>
        <v>1</v>
      </c>
      <c r="B1540" s="1">
        <f t="shared" si="1522"/>
        <v>1</v>
      </c>
    </row>
    <row r="1541" spans="1:20">
      <c r="A1541" s="1">
        <f t="shared" si="1521"/>
        <v>1</v>
      </c>
      <c r="B1541" s="1">
        <f t="shared" si="1522"/>
        <v>1</v>
      </c>
      <c r="C1541" s="413" t="s">
        <v>163</v>
      </c>
      <c r="D1541" s="203" t="s">
        <v>49</v>
      </c>
      <c r="E1541" s="203"/>
      <c r="F1541" s="203" t="s">
        <v>51</v>
      </c>
      <c r="G1541" s="203"/>
      <c r="H1541" s="203" t="s">
        <v>54</v>
      </c>
      <c r="I1541" s="203"/>
      <c r="J1541" s="203"/>
      <c r="K1541" s="203"/>
      <c r="L1541" s="203" t="s">
        <v>198</v>
      </c>
      <c r="M1541" s="203"/>
      <c r="N1541" s="203"/>
      <c r="O1541" s="203"/>
      <c r="P1541" s="203" t="s">
        <v>197</v>
      </c>
      <c r="Q1541" s="203"/>
      <c r="R1541" s="412" t="s">
        <v>212</v>
      </c>
      <c r="S1541" s="203"/>
    </row>
    <row r="1542" spans="1:20">
      <c r="A1542" s="1">
        <f t="shared" si="1521"/>
        <v>1</v>
      </c>
      <c r="B1542" s="1">
        <f t="shared" si="1522"/>
        <v>1</v>
      </c>
      <c r="C1542" s="414"/>
      <c r="D1542" s="203"/>
      <c r="E1542" s="203"/>
      <c r="F1542" s="203"/>
      <c r="G1542" s="203"/>
      <c r="H1542" s="203"/>
      <c r="I1542" s="203"/>
      <c r="J1542" s="203"/>
      <c r="K1542" s="203"/>
      <c r="L1542" s="203"/>
      <c r="M1542" s="203"/>
      <c r="N1542" s="203"/>
      <c r="O1542" s="203"/>
      <c r="P1542" s="62" t="s">
        <v>59</v>
      </c>
      <c r="Q1542" s="62" t="s">
        <v>60</v>
      </c>
      <c r="R1542" s="203"/>
      <c r="S1542" s="203"/>
    </row>
    <row r="1543" spans="1:20" ht="10.8" customHeight="1">
      <c r="A1543" s="1">
        <f t="shared" si="1521"/>
        <v>1</v>
      </c>
      <c r="B1543" s="1">
        <f t="shared" si="1522"/>
        <v>1</v>
      </c>
      <c r="C1543" s="252">
        <v>1</v>
      </c>
      <c r="D1543" s="203" t="str">
        <f>IF(T6="","",T6)</f>
        <v/>
      </c>
      <c r="E1543" s="203"/>
      <c r="F1543" s="399" t="str">
        <f>IF(F8="","",F8)</f>
        <v/>
      </c>
      <c r="G1543" s="400"/>
      <c r="H1543" s="401" t="str">
        <f>IF(F9="","",F9)</f>
        <v/>
      </c>
      <c r="I1543" s="401"/>
      <c r="J1543" s="401"/>
      <c r="K1543" s="401"/>
      <c r="L1543" s="401" t="str">
        <f>IF(F7="","",F7)</f>
        <v/>
      </c>
      <c r="M1543" s="401"/>
      <c r="N1543" s="401"/>
      <c r="O1543" s="401"/>
      <c r="P1543" s="402">
        <f>R14</f>
        <v>0</v>
      </c>
      <c r="Q1543" s="402">
        <f>R15</f>
        <v>0</v>
      </c>
      <c r="R1543" s="393">
        <f>H26/1000</f>
        <v>0</v>
      </c>
      <c r="S1543" s="393"/>
    </row>
    <row r="1544" spans="1:20" ht="10.8" customHeight="1">
      <c r="A1544" s="1">
        <f t="shared" si="1521"/>
        <v>1</v>
      </c>
      <c r="B1544" s="1">
        <f t="shared" si="1522"/>
        <v>1</v>
      </c>
      <c r="C1544" s="252"/>
      <c r="D1544" s="203"/>
      <c r="E1544" s="203"/>
      <c r="F1544" s="403" t="str">
        <f>IF(J8="","",J8)</f>
        <v/>
      </c>
      <c r="G1544" s="404"/>
      <c r="H1544" s="401"/>
      <c r="I1544" s="401"/>
      <c r="J1544" s="401"/>
      <c r="K1544" s="401"/>
      <c r="L1544" s="401"/>
      <c r="M1544" s="401"/>
      <c r="N1544" s="401"/>
      <c r="O1544" s="401"/>
      <c r="P1544" s="402"/>
      <c r="Q1544" s="402"/>
      <c r="R1544" s="393"/>
      <c r="S1544" s="393"/>
    </row>
    <row r="1545" spans="1:20" ht="10.8" customHeight="1">
      <c r="A1545" s="1">
        <f t="shared" si="1521"/>
        <v>1</v>
      </c>
      <c r="B1545" s="1">
        <f t="shared" si="1522"/>
        <v>1</v>
      </c>
      <c r="C1545" s="252">
        <f>C1543+1</f>
        <v>2</v>
      </c>
      <c r="D1545" s="203" t="str">
        <f>IF(T56="","",T56)</f>
        <v/>
      </c>
      <c r="E1545" s="203"/>
      <c r="F1545" s="399" t="str">
        <f>IF(F58="","",F58)</f>
        <v/>
      </c>
      <c r="G1545" s="400"/>
      <c r="H1545" s="401" t="str">
        <f>IF(F59="","",F59)</f>
        <v/>
      </c>
      <c r="I1545" s="401"/>
      <c r="J1545" s="401"/>
      <c r="K1545" s="401"/>
      <c r="L1545" s="401" t="str">
        <f>IF(F57="","",F57)</f>
        <v/>
      </c>
      <c r="M1545" s="401"/>
      <c r="N1545" s="401"/>
      <c r="O1545" s="401"/>
      <c r="P1545" s="402">
        <f>R64</f>
        <v>0</v>
      </c>
      <c r="Q1545" s="402">
        <f>R65</f>
        <v>0</v>
      </c>
      <c r="R1545" s="393">
        <f>H76/1000</f>
        <v>0</v>
      </c>
      <c r="S1545" s="393"/>
    </row>
    <row r="1546" spans="1:20" ht="10.8" customHeight="1">
      <c r="A1546" s="1">
        <f t="shared" si="1521"/>
        <v>1</v>
      </c>
      <c r="B1546" s="1">
        <f t="shared" si="1522"/>
        <v>1</v>
      </c>
      <c r="C1546" s="252"/>
      <c r="D1546" s="203"/>
      <c r="E1546" s="203"/>
      <c r="F1546" s="403" t="str">
        <f>IF(J58="","",J58)</f>
        <v/>
      </c>
      <c r="G1546" s="404"/>
      <c r="H1546" s="401"/>
      <c r="I1546" s="401"/>
      <c r="J1546" s="401"/>
      <c r="K1546" s="401"/>
      <c r="L1546" s="401"/>
      <c r="M1546" s="401"/>
      <c r="N1546" s="401"/>
      <c r="O1546" s="401"/>
      <c r="P1546" s="402"/>
      <c r="Q1546" s="402"/>
      <c r="R1546" s="393"/>
      <c r="S1546" s="393"/>
    </row>
    <row r="1547" spans="1:20" ht="10.8" customHeight="1">
      <c r="A1547" s="1">
        <f t="shared" si="1521"/>
        <v>1</v>
      </c>
      <c r="B1547" s="1">
        <f t="shared" si="1522"/>
        <v>1</v>
      </c>
      <c r="C1547" s="252">
        <f t="shared" ref="C1547" si="1523">C1545+1</f>
        <v>3</v>
      </c>
      <c r="D1547" s="203" t="str">
        <f>IF(T106="","",T106)</f>
        <v/>
      </c>
      <c r="E1547" s="203"/>
      <c r="F1547" s="399" t="str">
        <f>IF(F108="","",F108)</f>
        <v/>
      </c>
      <c r="G1547" s="400"/>
      <c r="H1547" s="401" t="str">
        <f>IF(F109="","",F109)</f>
        <v/>
      </c>
      <c r="I1547" s="401"/>
      <c r="J1547" s="401"/>
      <c r="K1547" s="401"/>
      <c r="L1547" s="401" t="str">
        <f>IF(F107="","",F107)</f>
        <v/>
      </c>
      <c r="M1547" s="401"/>
      <c r="N1547" s="401"/>
      <c r="O1547" s="401"/>
      <c r="P1547" s="402">
        <f>R114</f>
        <v>0</v>
      </c>
      <c r="Q1547" s="402">
        <f>R115</f>
        <v>0</v>
      </c>
      <c r="R1547" s="393">
        <f>H126/1000</f>
        <v>0</v>
      </c>
      <c r="S1547" s="393"/>
    </row>
    <row r="1548" spans="1:20" ht="10.8" customHeight="1">
      <c r="A1548" s="1">
        <f t="shared" si="1521"/>
        <v>1</v>
      </c>
      <c r="B1548" s="1">
        <f t="shared" si="1522"/>
        <v>1</v>
      </c>
      <c r="C1548" s="252"/>
      <c r="D1548" s="203"/>
      <c r="E1548" s="203"/>
      <c r="F1548" s="403" t="str">
        <f>IF(J108="","",J108)</f>
        <v/>
      </c>
      <c r="G1548" s="404"/>
      <c r="H1548" s="401"/>
      <c r="I1548" s="401"/>
      <c r="J1548" s="401"/>
      <c r="K1548" s="401"/>
      <c r="L1548" s="401"/>
      <c r="M1548" s="401"/>
      <c r="N1548" s="401"/>
      <c r="O1548" s="401"/>
      <c r="P1548" s="402"/>
      <c r="Q1548" s="402"/>
      <c r="R1548" s="393"/>
      <c r="S1548" s="393"/>
    </row>
    <row r="1549" spans="1:20" ht="10.8" customHeight="1">
      <c r="A1549" s="1">
        <f t="shared" si="1521"/>
        <v>1</v>
      </c>
      <c r="B1549" s="1">
        <f t="shared" si="1522"/>
        <v>1</v>
      </c>
      <c r="C1549" s="252">
        <f t="shared" ref="C1549" si="1524">C1547+1</f>
        <v>4</v>
      </c>
      <c r="D1549" s="203" t="str">
        <f>IF(T156="","",T156)</f>
        <v/>
      </c>
      <c r="E1549" s="203"/>
      <c r="F1549" s="399" t="str">
        <f>IF(F158="","",F158)</f>
        <v/>
      </c>
      <c r="G1549" s="400"/>
      <c r="H1549" s="401" t="str">
        <f>IF(F159="","",F159)</f>
        <v/>
      </c>
      <c r="I1549" s="401"/>
      <c r="J1549" s="401"/>
      <c r="K1549" s="401"/>
      <c r="L1549" s="401" t="str">
        <f>IF(F157="","",F157)</f>
        <v/>
      </c>
      <c r="M1549" s="401"/>
      <c r="N1549" s="401"/>
      <c r="O1549" s="401"/>
      <c r="P1549" s="402">
        <f>R164</f>
        <v>0</v>
      </c>
      <c r="Q1549" s="402">
        <f>R165</f>
        <v>0</v>
      </c>
      <c r="R1549" s="393">
        <f>H176/1000</f>
        <v>0</v>
      </c>
      <c r="S1549" s="393"/>
    </row>
    <row r="1550" spans="1:20" ht="10.8" customHeight="1">
      <c r="A1550" s="1">
        <f t="shared" si="1521"/>
        <v>1</v>
      </c>
      <c r="B1550" s="1">
        <f t="shared" si="1522"/>
        <v>1</v>
      </c>
      <c r="C1550" s="252"/>
      <c r="D1550" s="203"/>
      <c r="E1550" s="203"/>
      <c r="F1550" s="403" t="str">
        <f>IF(J158="","",J158)</f>
        <v/>
      </c>
      <c r="G1550" s="404"/>
      <c r="H1550" s="401"/>
      <c r="I1550" s="401"/>
      <c r="J1550" s="401"/>
      <c r="K1550" s="401"/>
      <c r="L1550" s="401"/>
      <c r="M1550" s="401"/>
      <c r="N1550" s="401"/>
      <c r="O1550" s="401"/>
      <c r="P1550" s="402"/>
      <c r="Q1550" s="402"/>
      <c r="R1550" s="393"/>
      <c r="S1550" s="393"/>
    </row>
    <row r="1551" spans="1:20" ht="10.8" customHeight="1">
      <c r="A1551" s="1">
        <f t="shared" si="1521"/>
        <v>1</v>
      </c>
      <c r="B1551" s="1">
        <f t="shared" si="1522"/>
        <v>1</v>
      </c>
      <c r="C1551" s="252">
        <f t="shared" ref="C1551" si="1525">C1549+1</f>
        <v>5</v>
      </c>
      <c r="D1551" s="203" t="str">
        <f>IF(T206="","",T206)</f>
        <v/>
      </c>
      <c r="E1551" s="203"/>
      <c r="F1551" s="399" t="str">
        <f>IF(F208="","",F208)</f>
        <v/>
      </c>
      <c r="G1551" s="400"/>
      <c r="H1551" s="401" t="str">
        <f>IF(F209="","",F209)</f>
        <v/>
      </c>
      <c r="I1551" s="401"/>
      <c r="J1551" s="401"/>
      <c r="K1551" s="401"/>
      <c r="L1551" s="401" t="str">
        <f>IF(F207="","",F207)</f>
        <v/>
      </c>
      <c r="M1551" s="401"/>
      <c r="N1551" s="401"/>
      <c r="O1551" s="401"/>
      <c r="P1551" s="402">
        <f>R214</f>
        <v>0</v>
      </c>
      <c r="Q1551" s="402">
        <f>R215</f>
        <v>0</v>
      </c>
      <c r="R1551" s="393">
        <f>H226/1000</f>
        <v>0</v>
      </c>
      <c r="S1551" s="393"/>
    </row>
    <row r="1552" spans="1:20" ht="10.8" customHeight="1">
      <c r="A1552" s="1">
        <f t="shared" si="1521"/>
        <v>1</v>
      </c>
      <c r="B1552" s="1">
        <f t="shared" si="1522"/>
        <v>1</v>
      </c>
      <c r="C1552" s="252"/>
      <c r="D1552" s="203"/>
      <c r="E1552" s="203"/>
      <c r="F1552" s="403" t="str">
        <f>IF(J208="","",J208)</f>
        <v/>
      </c>
      <c r="G1552" s="404"/>
      <c r="H1552" s="401"/>
      <c r="I1552" s="401"/>
      <c r="J1552" s="401"/>
      <c r="K1552" s="401"/>
      <c r="L1552" s="401"/>
      <c r="M1552" s="401"/>
      <c r="N1552" s="401"/>
      <c r="O1552" s="401"/>
      <c r="P1552" s="402"/>
      <c r="Q1552" s="402"/>
      <c r="R1552" s="393"/>
      <c r="S1552" s="393"/>
    </row>
    <row r="1553" spans="1:19" ht="10.8" customHeight="1">
      <c r="A1553" s="1">
        <f t="shared" si="1521"/>
        <v>1</v>
      </c>
      <c r="B1553" s="1">
        <f t="shared" si="1522"/>
        <v>1</v>
      </c>
      <c r="C1553" s="252">
        <f t="shared" ref="C1553" si="1526">C1551+1</f>
        <v>6</v>
      </c>
      <c r="D1553" s="203" t="str">
        <f>IF(T256="","",T256)</f>
        <v/>
      </c>
      <c r="E1553" s="203"/>
      <c r="F1553" s="399" t="str">
        <f>IF(F258="","",F258)</f>
        <v/>
      </c>
      <c r="G1553" s="400"/>
      <c r="H1553" s="401" t="str">
        <f>IF(F259="","",F259)</f>
        <v/>
      </c>
      <c r="I1553" s="401"/>
      <c r="J1553" s="401"/>
      <c r="K1553" s="401"/>
      <c r="L1553" s="401" t="str">
        <f>IF(F257="","",F257)</f>
        <v/>
      </c>
      <c r="M1553" s="401"/>
      <c r="N1553" s="401"/>
      <c r="O1553" s="401"/>
      <c r="P1553" s="402">
        <f>R264</f>
        <v>0</v>
      </c>
      <c r="Q1553" s="402">
        <f>R265</f>
        <v>0</v>
      </c>
      <c r="R1553" s="393">
        <f>H276/1000</f>
        <v>0</v>
      </c>
      <c r="S1553" s="393"/>
    </row>
    <row r="1554" spans="1:19" ht="10.8" customHeight="1">
      <c r="A1554" s="1">
        <f t="shared" si="1521"/>
        <v>1</v>
      </c>
      <c r="B1554" s="1">
        <f t="shared" si="1522"/>
        <v>1</v>
      </c>
      <c r="C1554" s="252"/>
      <c r="D1554" s="203"/>
      <c r="E1554" s="203"/>
      <c r="F1554" s="403" t="str">
        <f>IF(J258="","",J258)</f>
        <v/>
      </c>
      <c r="G1554" s="404"/>
      <c r="H1554" s="401"/>
      <c r="I1554" s="401"/>
      <c r="J1554" s="401"/>
      <c r="K1554" s="401"/>
      <c r="L1554" s="401"/>
      <c r="M1554" s="401"/>
      <c r="N1554" s="401"/>
      <c r="O1554" s="401"/>
      <c r="P1554" s="402"/>
      <c r="Q1554" s="402"/>
      <c r="R1554" s="393"/>
      <c r="S1554" s="393"/>
    </row>
    <row r="1555" spans="1:19" ht="10.8" customHeight="1">
      <c r="A1555" s="1">
        <f t="shared" si="1521"/>
        <v>1</v>
      </c>
      <c r="B1555" s="1">
        <f t="shared" si="1522"/>
        <v>1</v>
      </c>
      <c r="C1555" s="252">
        <f t="shared" ref="C1555" si="1527">C1553+1</f>
        <v>7</v>
      </c>
      <c r="D1555" s="203" t="str">
        <f>IF(T306="","",T306)</f>
        <v/>
      </c>
      <c r="E1555" s="203"/>
      <c r="F1555" s="399" t="str">
        <f>IF(F308="","",F308)</f>
        <v/>
      </c>
      <c r="G1555" s="400"/>
      <c r="H1555" s="401" t="str">
        <f>IF(F309="","",F309)</f>
        <v/>
      </c>
      <c r="I1555" s="401"/>
      <c r="J1555" s="401"/>
      <c r="K1555" s="401"/>
      <c r="L1555" s="401" t="str">
        <f>IF(F307="","",F307)</f>
        <v/>
      </c>
      <c r="M1555" s="401"/>
      <c r="N1555" s="401"/>
      <c r="O1555" s="401"/>
      <c r="P1555" s="402">
        <f>R314</f>
        <v>0</v>
      </c>
      <c r="Q1555" s="402">
        <f>R315</f>
        <v>0</v>
      </c>
      <c r="R1555" s="393">
        <f>H326/1000</f>
        <v>0</v>
      </c>
      <c r="S1555" s="393"/>
    </row>
    <row r="1556" spans="1:19" ht="10.8" customHeight="1">
      <c r="A1556" s="1">
        <f t="shared" si="1521"/>
        <v>1</v>
      </c>
      <c r="B1556" s="1">
        <f t="shared" si="1522"/>
        <v>1</v>
      </c>
      <c r="C1556" s="252"/>
      <c r="D1556" s="203"/>
      <c r="E1556" s="203"/>
      <c r="F1556" s="403" t="str">
        <f>IF(J308="","",J308)</f>
        <v/>
      </c>
      <c r="G1556" s="404"/>
      <c r="H1556" s="401"/>
      <c r="I1556" s="401"/>
      <c r="J1556" s="401"/>
      <c r="K1556" s="401"/>
      <c r="L1556" s="401"/>
      <c r="M1556" s="401"/>
      <c r="N1556" s="401"/>
      <c r="O1556" s="401"/>
      <c r="P1556" s="402"/>
      <c r="Q1556" s="402"/>
      <c r="R1556" s="393"/>
      <c r="S1556" s="393"/>
    </row>
    <row r="1557" spans="1:19" ht="10.8" customHeight="1">
      <c r="A1557" s="1">
        <f t="shared" si="1521"/>
        <v>1</v>
      </c>
      <c r="B1557" s="1">
        <f t="shared" si="1522"/>
        <v>1</v>
      </c>
      <c r="C1557" s="252">
        <f t="shared" ref="C1557" si="1528">C1555+1</f>
        <v>8</v>
      </c>
      <c r="D1557" s="203" t="str">
        <f>IF(T356="","",T356)</f>
        <v/>
      </c>
      <c r="E1557" s="203"/>
      <c r="F1557" s="399" t="str">
        <f>IF(F358="","",F358)</f>
        <v/>
      </c>
      <c r="G1557" s="400"/>
      <c r="H1557" s="401" t="str">
        <f>IF(F359="","",F359)</f>
        <v/>
      </c>
      <c r="I1557" s="401"/>
      <c r="J1557" s="401"/>
      <c r="K1557" s="401"/>
      <c r="L1557" s="401" t="str">
        <f>IF(F357="","",F357)</f>
        <v/>
      </c>
      <c r="M1557" s="401"/>
      <c r="N1557" s="401"/>
      <c r="O1557" s="401"/>
      <c r="P1557" s="402">
        <f>R364</f>
        <v>0</v>
      </c>
      <c r="Q1557" s="402">
        <f>R365</f>
        <v>0</v>
      </c>
      <c r="R1557" s="393">
        <f>H376/1000</f>
        <v>0</v>
      </c>
      <c r="S1557" s="393"/>
    </row>
    <row r="1558" spans="1:19" ht="10.8" customHeight="1">
      <c r="A1558" s="1">
        <f t="shared" si="1521"/>
        <v>1</v>
      </c>
      <c r="B1558" s="1">
        <f t="shared" si="1522"/>
        <v>1</v>
      </c>
      <c r="C1558" s="252"/>
      <c r="D1558" s="203"/>
      <c r="E1558" s="203"/>
      <c r="F1558" s="403" t="str">
        <f>IF(J358="","",J358)</f>
        <v/>
      </c>
      <c r="G1558" s="404"/>
      <c r="H1558" s="401"/>
      <c r="I1558" s="401"/>
      <c r="J1558" s="401"/>
      <c r="K1558" s="401"/>
      <c r="L1558" s="401"/>
      <c r="M1558" s="401"/>
      <c r="N1558" s="401"/>
      <c r="O1558" s="401"/>
      <c r="P1558" s="402"/>
      <c r="Q1558" s="402"/>
      <c r="R1558" s="393"/>
      <c r="S1558" s="393"/>
    </row>
    <row r="1559" spans="1:19" ht="10.8" customHeight="1">
      <c r="A1559" s="1">
        <f t="shared" si="1521"/>
        <v>1</v>
      </c>
      <c r="B1559" s="1">
        <f t="shared" si="1522"/>
        <v>1</v>
      </c>
      <c r="C1559" s="252">
        <f t="shared" ref="C1559" si="1529">C1557+1</f>
        <v>9</v>
      </c>
      <c r="D1559" s="203" t="str">
        <f>IF(T406="","",T406)</f>
        <v/>
      </c>
      <c r="E1559" s="203"/>
      <c r="F1559" s="399" t="str">
        <f>IF(F408="","",F408)</f>
        <v/>
      </c>
      <c r="G1559" s="400"/>
      <c r="H1559" s="401" t="str">
        <f>IF(F409="","",F409)</f>
        <v/>
      </c>
      <c r="I1559" s="401"/>
      <c r="J1559" s="401"/>
      <c r="K1559" s="401"/>
      <c r="L1559" s="401" t="str">
        <f>IF(F407="","",F407)</f>
        <v/>
      </c>
      <c r="M1559" s="401"/>
      <c r="N1559" s="401"/>
      <c r="O1559" s="401"/>
      <c r="P1559" s="402">
        <f>R414</f>
        <v>0</v>
      </c>
      <c r="Q1559" s="402">
        <f>R415</f>
        <v>0</v>
      </c>
      <c r="R1559" s="393">
        <f>H426/1000</f>
        <v>0</v>
      </c>
      <c r="S1559" s="393"/>
    </row>
    <row r="1560" spans="1:19" ht="10.8" customHeight="1">
      <c r="A1560" s="1">
        <f t="shared" si="1521"/>
        <v>1</v>
      </c>
      <c r="B1560" s="1">
        <f t="shared" si="1522"/>
        <v>1</v>
      </c>
      <c r="C1560" s="252"/>
      <c r="D1560" s="203"/>
      <c r="E1560" s="203"/>
      <c r="F1560" s="403" t="str">
        <f>IF(J408="","",J408)</f>
        <v/>
      </c>
      <c r="G1560" s="404"/>
      <c r="H1560" s="401"/>
      <c r="I1560" s="401"/>
      <c r="J1560" s="401"/>
      <c r="K1560" s="401"/>
      <c r="L1560" s="401"/>
      <c r="M1560" s="401"/>
      <c r="N1560" s="401"/>
      <c r="O1560" s="401"/>
      <c r="P1560" s="402"/>
      <c r="Q1560" s="402"/>
      <c r="R1560" s="393"/>
      <c r="S1560" s="393"/>
    </row>
    <row r="1561" spans="1:19" ht="10.8" customHeight="1">
      <c r="A1561" s="1">
        <f t="shared" si="1521"/>
        <v>1</v>
      </c>
      <c r="B1561" s="1">
        <f t="shared" si="1522"/>
        <v>1</v>
      </c>
      <c r="C1561" s="252">
        <f t="shared" ref="C1561" si="1530">C1559+1</f>
        <v>10</v>
      </c>
      <c r="D1561" s="203" t="str">
        <f>IF(T456="","",T456)</f>
        <v/>
      </c>
      <c r="E1561" s="203"/>
      <c r="F1561" s="399" t="str">
        <f>IF(F458="","",F458)</f>
        <v/>
      </c>
      <c r="G1561" s="400"/>
      <c r="H1561" s="401" t="str">
        <f>IF(F459="","",F459)</f>
        <v/>
      </c>
      <c r="I1561" s="401"/>
      <c r="J1561" s="401"/>
      <c r="K1561" s="401"/>
      <c r="L1561" s="401" t="str">
        <f>IF(F457="","",F457)</f>
        <v/>
      </c>
      <c r="M1561" s="401"/>
      <c r="N1561" s="401"/>
      <c r="O1561" s="401"/>
      <c r="P1561" s="402">
        <f>R464</f>
        <v>0</v>
      </c>
      <c r="Q1561" s="402">
        <f>R465</f>
        <v>0</v>
      </c>
      <c r="R1561" s="393">
        <f>H476/1000</f>
        <v>0</v>
      </c>
      <c r="S1561" s="393"/>
    </row>
    <row r="1562" spans="1:19" ht="10.8" customHeight="1">
      <c r="A1562" s="1">
        <f t="shared" si="1521"/>
        <v>1</v>
      </c>
      <c r="B1562" s="1">
        <f t="shared" si="1522"/>
        <v>1</v>
      </c>
      <c r="C1562" s="252"/>
      <c r="D1562" s="203"/>
      <c r="E1562" s="203"/>
      <c r="F1562" s="403" t="str">
        <f>IF(J458="","",J458)</f>
        <v/>
      </c>
      <c r="G1562" s="404"/>
      <c r="H1562" s="401"/>
      <c r="I1562" s="401"/>
      <c r="J1562" s="401"/>
      <c r="K1562" s="401"/>
      <c r="L1562" s="401"/>
      <c r="M1562" s="401"/>
      <c r="N1562" s="401"/>
      <c r="O1562" s="401"/>
      <c r="P1562" s="402"/>
      <c r="Q1562" s="402"/>
      <c r="R1562" s="393"/>
      <c r="S1562" s="393"/>
    </row>
    <row r="1563" spans="1:19" ht="10.8" customHeight="1">
      <c r="A1563" s="1">
        <f t="shared" si="1521"/>
        <v>1</v>
      </c>
      <c r="B1563" s="1">
        <f t="shared" si="1522"/>
        <v>1</v>
      </c>
      <c r="C1563" s="252">
        <f t="shared" ref="C1563" si="1531">C1561+1</f>
        <v>11</v>
      </c>
      <c r="D1563" s="203" t="str">
        <f>IF(T506="","",T506)</f>
        <v/>
      </c>
      <c r="E1563" s="203"/>
      <c r="F1563" s="399" t="str">
        <f>IF(F508="","",F508)</f>
        <v/>
      </c>
      <c r="G1563" s="400"/>
      <c r="H1563" s="401" t="str">
        <f>IF(F509="","",F509)</f>
        <v/>
      </c>
      <c r="I1563" s="401"/>
      <c r="J1563" s="401"/>
      <c r="K1563" s="401"/>
      <c r="L1563" s="401" t="str">
        <f>IF(F507="","",F507)</f>
        <v/>
      </c>
      <c r="M1563" s="401"/>
      <c r="N1563" s="401"/>
      <c r="O1563" s="401"/>
      <c r="P1563" s="402">
        <f>R514</f>
        <v>0</v>
      </c>
      <c r="Q1563" s="402">
        <f>R515</f>
        <v>0</v>
      </c>
      <c r="R1563" s="393">
        <f>H526/1000</f>
        <v>0</v>
      </c>
      <c r="S1563" s="393"/>
    </row>
    <row r="1564" spans="1:19" ht="10.8" customHeight="1">
      <c r="A1564" s="1">
        <f t="shared" si="1521"/>
        <v>1</v>
      </c>
      <c r="B1564" s="1">
        <f t="shared" si="1522"/>
        <v>1</v>
      </c>
      <c r="C1564" s="252"/>
      <c r="D1564" s="203"/>
      <c r="E1564" s="203"/>
      <c r="F1564" s="403" t="str">
        <f>IF(J508="","",J508)</f>
        <v/>
      </c>
      <c r="G1564" s="404"/>
      <c r="H1564" s="401"/>
      <c r="I1564" s="401"/>
      <c r="J1564" s="401"/>
      <c r="K1564" s="401"/>
      <c r="L1564" s="401"/>
      <c r="M1564" s="401"/>
      <c r="N1564" s="401"/>
      <c r="O1564" s="401"/>
      <c r="P1564" s="402"/>
      <c r="Q1564" s="402"/>
      <c r="R1564" s="393"/>
      <c r="S1564" s="393"/>
    </row>
    <row r="1565" spans="1:19" ht="10.8" customHeight="1">
      <c r="A1565" s="1">
        <f t="shared" si="1521"/>
        <v>1</v>
      </c>
      <c r="B1565" s="1">
        <f t="shared" si="1522"/>
        <v>1</v>
      </c>
      <c r="C1565" s="252">
        <f t="shared" ref="C1565" si="1532">C1563+1</f>
        <v>12</v>
      </c>
      <c r="D1565" s="203" t="str">
        <f>IF(T556="","",T556)</f>
        <v/>
      </c>
      <c r="E1565" s="203"/>
      <c r="F1565" s="399" t="str">
        <f>IF(F558="","",F558)</f>
        <v/>
      </c>
      <c r="G1565" s="400"/>
      <c r="H1565" s="401" t="str">
        <f>IF(F559="","",F559)</f>
        <v/>
      </c>
      <c r="I1565" s="401"/>
      <c r="J1565" s="401"/>
      <c r="K1565" s="401"/>
      <c r="L1565" s="401" t="str">
        <f>IF(F557="","",F557)</f>
        <v/>
      </c>
      <c r="M1565" s="401"/>
      <c r="N1565" s="401"/>
      <c r="O1565" s="401"/>
      <c r="P1565" s="402">
        <f>R564</f>
        <v>0</v>
      </c>
      <c r="Q1565" s="402">
        <f>R565</f>
        <v>0</v>
      </c>
      <c r="R1565" s="393">
        <f>H576/1000</f>
        <v>0</v>
      </c>
      <c r="S1565" s="393"/>
    </row>
    <row r="1566" spans="1:19" ht="10.8" customHeight="1">
      <c r="A1566" s="1">
        <f t="shared" si="1521"/>
        <v>1</v>
      </c>
      <c r="B1566" s="1">
        <f t="shared" si="1522"/>
        <v>1</v>
      </c>
      <c r="C1566" s="252"/>
      <c r="D1566" s="203"/>
      <c r="E1566" s="203"/>
      <c r="F1566" s="403" t="str">
        <f>IF(J558="","",J558)</f>
        <v/>
      </c>
      <c r="G1566" s="404"/>
      <c r="H1566" s="401"/>
      <c r="I1566" s="401"/>
      <c r="J1566" s="401"/>
      <c r="K1566" s="401"/>
      <c r="L1566" s="401"/>
      <c r="M1566" s="401"/>
      <c r="N1566" s="401"/>
      <c r="O1566" s="401"/>
      <c r="P1566" s="402"/>
      <c r="Q1566" s="402"/>
      <c r="R1566" s="393"/>
      <c r="S1566" s="393"/>
    </row>
    <row r="1567" spans="1:19" ht="10.8" customHeight="1">
      <c r="A1567" s="1">
        <f t="shared" si="1521"/>
        <v>1</v>
      </c>
      <c r="B1567" s="1">
        <f t="shared" si="1522"/>
        <v>1</v>
      </c>
      <c r="C1567" s="252">
        <f t="shared" ref="C1567" si="1533">C1565+1</f>
        <v>13</v>
      </c>
      <c r="D1567" s="203" t="str">
        <f>IF(T606="","",T606)</f>
        <v/>
      </c>
      <c r="E1567" s="203"/>
      <c r="F1567" s="399" t="str">
        <f>IF(F608="","",F608)</f>
        <v/>
      </c>
      <c r="G1567" s="400"/>
      <c r="H1567" s="401" t="str">
        <f>IF(F609="","",F609)</f>
        <v/>
      </c>
      <c r="I1567" s="401"/>
      <c r="J1567" s="401"/>
      <c r="K1567" s="401"/>
      <c r="L1567" s="401" t="str">
        <f>IF(F607="","",F607)</f>
        <v/>
      </c>
      <c r="M1567" s="401"/>
      <c r="N1567" s="401"/>
      <c r="O1567" s="401"/>
      <c r="P1567" s="402">
        <f>R614</f>
        <v>0</v>
      </c>
      <c r="Q1567" s="402">
        <f>R615</f>
        <v>0</v>
      </c>
      <c r="R1567" s="393">
        <f>H626/1000</f>
        <v>0</v>
      </c>
      <c r="S1567" s="393"/>
    </row>
    <row r="1568" spans="1:19" ht="10.8" customHeight="1">
      <c r="A1568" s="1">
        <f t="shared" si="1521"/>
        <v>1</v>
      </c>
      <c r="B1568" s="1">
        <f t="shared" si="1522"/>
        <v>1</v>
      </c>
      <c r="C1568" s="252"/>
      <c r="D1568" s="203"/>
      <c r="E1568" s="203"/>
      <c r="F1568" s="403" t="str">
        <f>IF(J608="","",J608)</f>
        <v/>
      </c>
      <c r="G1568" s="404"/>
      <c r="H1568" s="401"/>
      <c r="I1568" s="401"/>
      <c r="J1568" s="401"/>
      <c r="K1568" s="401"/>
      <c r="L1568" s="401"/>
      <c r="M1568" s="401"/>
      <c r="N1568" s="401"/>
      <c r="O1568" s="401"/>
      <c r="P1568" s="402"/>
      <c r="Q1568" s="402"/>
      <c r="R1568" s="393"/>
      <c r="S1568" s="393"/>
    </row>
    <row r="1569" spans="1:19" ht="10.8" customHeight="1">
      <c r="A1569" s="1">
        <f t="shared" si="1521"/>
        <v>1</v>
      </c>
      <c r="B1569" s="1">
        <f t="shared" si="1522"/>
        <v>1</v>
      </c>
      <c r="C1569" s="252">
        <f t="shared" ref="C1569" si="1534">C1567+1</f>
        <v>14</v>
      </c>
      <c r="D1569" s="203" t="str">
        <f>IF(T656="","",T656)</f>
        <v/>
      </c>
      <c r="E1569" s="203"/>
      <c r="F1569" s="399" t="str">
        <f>IF(F658="","",F658)</f>
        <v/>
      </c>
      <c r="G1569" s="400"/>
      <c r="H1569" s="401" t="str">
        <f>IF(F659="","",F659)</f>
        <v/>
      </c>
      <c r="I1569" s="401"/>
      <c r="J1569" s="401"/>
      <c r="K1569" s="401"/>
      <c r="L1569" s="401" t="str">
        <f>IF(F657="","",F657)</f>
        <v/>
      </c>
      <c r="M1569" s="401"/>
      <c r="N1569" s="401"/>
      <c r="O1569" s="401"/>
      <c r="P1569" s="402">
        <f>R664</f>
        <v>0</v>
      </c>
      <c r="Q1569" s="402">
        <f>R665</f>
        <v>0</v>
      </c>
      <c r="R1569" s="393">
        <f>H676/1000</f>
        <v>0</v>
      </c>
      <c r="S1569" s="393"/>
    </row>
    <row r="1570" spans="1:19" ht="10.8" customHeight="1">
      <c r="A1570" s="1">
        <f t="shared" si="1521"/>
        <v>1</v>
      </c>
      <c r="B1570" s="1">
        <f t="shared" si="1522"/>
        <v>1</v>
      </c>
      <c r="C1570" s="252"/>
      <c r="D1570" s="203"/>
      <c r="E1570" s="203"/>
      <c r="F1570" s="403" t="str">
        <f>IF(J658="","",J658)</f>
        <v/>
      </c>
      <c r="G1570" s="404"/>
      <c r="H1570" s="401"/>
      <c r="I1570" s="401"/>
      <c r="J1570" s="401"/>
      <c r="K1570" s="401"/>
      <c r="L1570" s="401"/>
      <c r="M1570" s="401"/>
      <c r="N1570" s="401"/>
      <c r="O1570" s="401"/>
      <c r="P1570" s="402"/>
      <c r="Q1570" s="402"/>
      <c r="R1570" s="393"/>
      <c r="S1570" s="393"/>
    </row>
    <row r="1571" spans="1:19" ht="10.8" customHeight="1">
      <c r="A1571" s="1">
        <f t="shared" si="1521"/>
        <v>1</v>
      </c>
      <c r="B1571" s="1">
        <f t="shared" si="1522"/>
        <v>1</v>
      </c>
      <c r="C1571" s="252">
        <f t="shared" ref="C1571" si="1535">C1569+1</f>
        <v>15</v>
      </c>
      <c r="D1571" s="203" t="str">
        <f>IF(T706="","",T706)</f>
        <v/>
      </c>
      <c r="E1571" s="203"/>
      <c r="F1571" s="399" t="str">
        <f>IF(F708="","",F708)</f>
        <v/>
      </c>
      <c r="G1571" s="400"/>
      <c r="H1571" s="401" t="str">
        <f>IF(F709="","",F709)</f>
        <v/>
      </c>
      <c r="I1571" s="401"/>
      <c r="J1571" s="401"/>
      <c r="K1571" s="401"/>
      <c r="L1571" s="401" t="str">
        <f>IF(F707="","",F707)</f>
        <v/>
      </c>
      <c r="M1571" s="401"/>
      <c r="N1571" s="401"/>
      <c r="O1571" s="401"/>
      <c r="P1571" s="402">
        <f>R714</f>
        <v>0</v>
      </c>
      <c r="Q1571" s="402">
        <f>R715</f>
        <v>0</v>
      </c>
      <c r="R1571" s="393">
        <f>H726/1000</f>
        <v>0</v>
      </c>
      <c r="S1571" s="393"/>
    </row>
    <row r="1572" spans="1:19" ht="10.8" customHeight="1">
      <c r="A1572" s="1">
        <f t="shared" si="1521"/>
        <v>1</v>
      </c>
      <c r="B1572" s="1">
        <f t="shared" si="1522"/>
        <v>1</v>
      </c>
      <c r="C1572" s="252"/>
      <c r="D1572" s="203"/>
      <c r="E1572" s="203"/>
      <c r="F1572" s="403" t="str">
        <f>IF(J708="","",J708)</f>
        <v/>
      </c>
      <c r="G1572" s="404"/>
      <c r="H1572" s="401"/>
      <c r="I1572" s="401"/>
      <c r="J1572" s="401"/>
      <c r="K1572" s="401"/>
      <c r="L1572" s="401"/>
      <c r="M1572" s="401"/>
      <c r="N1572" s="401"/>
      <c r="O1572" s="401"/>
      <c r="P1572" s="402"/>
      <c r="Q1572" s="402"/>
      <c r="R1572" s="393"/>
      <c r="S1572" s="393"/>
    </row>
    <row r="1573" spans="1:19" ht="10.8" customHeight="1">
      <c r="A1573" s="1">
        <f t="shared" si="1521"/>
        <v>1</v>
      </c>
      <c r="B1573" s="1">
        <f t="shared" si="1522"/>
        <v>1</v>
      </c>
      <c r="C1573" s="252">
        <f t="shared" ref="C1573" si="1536">C1571+1</f>
        <v>16</v>
      </c>
      <c r="D1573" s="203" t="str">
        <f>IF(T756="","",T756)</f>
        <v/>
      </c>
      <c r="E1573" s="203"/>
      <c r="F1573" s="399" t="str">
        <f>IF(F758="","",F758)</f>
        <v/>
      </c>
      <c r="G1573" s="400"/>
      <c r="H1573" s="401" t="str">
        <f>IF(F759="","",F759)</f>
        <v/>
      </c>
      <c r="I1573" s="401"/>
      <c r="J1573" s="401"/>
      <c r="K1573" s="401"/>
      <c r="L1573" s="401" t="str">
        <f>IF(F757="","",F757)</f>
        <v/>
      </c>
      <c r="M1573" s="401"/>
      <c r="N1573" s="401"/>
      <c r="O1573" s="401"/>
      <c r="P1573" s="402">
        <f>R764</f>
        <v>0</v>
      </c>
      <c r="Q1573" s="402">
        <f>R765</f>
        <v>0</v>
      </c>
      <c r="R1573" s="393">
        <f>H776/1000</f>
        <v>0</v>
      </c>
      <c r="S1573" s="393"/>
    </row>
    <row r="1574" spans="1:19" ht="10.8" customHeight="1">
      <c r="A1574" s="1">
        <f t="shared" si="1521"/>
        <v>1</v>
      </c>
      <c r="B1574" s="1">
        <f t="shared" si="1522"/>
        <v>1</v>
      </c>
      <c r="C1574" s="252"/>
      <c r="D1574" s="203"/>
      <c r="E1574" s="203"/>
      <c r="F1574" s="403" t="str">
        <f>IF(J758="","",J758)</f>
        <v/>
      </c>
      <c r="G1574" s="404"/>
      <c r="H1574" s="401"/>
      <c r="I1574" s="401"/>
      <c r="J1574" s="401"/>
      <c r="K1574" s="401"/>
      <c r="L1574" s="401"/>
      <c r="M1574" s="401"/>
      <c r="N1574" s="401"/>
      <c r="O1574" s="401"/>
      <c r="P1574" s="402"/>
      <c r="Q1574" s="402"/>
      <c r="R1574" s="393"/>
      <c r="S1574" s="393"/>
    </row>
    <row r="1575" spans="1:19" ht="10.8" customHeight="1">
      <c r="A1575" s="1">
        <f t="shared" si="1521"/>
        <v>1</v>
      </c>
      <c r="B1575" s="1">
        <f t="shared" si="1522"/>
        <v>1</v>
      </c>
      <c r="C1575" s="252">
        <f t="shared" ref="C1575" si="1537">C1573+1</f>
        <v>17</v>
      </c>
      <c r="D1575" s="203" t="str">
        <f>IF(T806="","",T806)</f>
        <v/>
      </c>
      <c r="E1575" s="203"/>
      <c r="F1575" s="399" t="str">
        <f>IF(F808="","",F808)</f>
        <v/>
      </c>
      <c r="G1575" s="400"/>
      <c r="H1575" s="401" t="str">
        <f>IF(F809="","",F809)</f>
        <v/>
      </c>
      <c r="I1575" s="401"/>
      <c r="J1575" s="401"/>
      <c r="K1575" s="401"/>
      <c r="L1575" s="401" t="str">
        <f>IF(F807="","",F807)</f>
        <v/>
      </c>
      <c r="M1575" s="401"/>
      <c r="N1575" s="401"/>
      <c r="O1575" s="401"/>
      <c r="P1575" s="402">
        <f>R814</f>
        <v>0</v>
      </c>
      <c r="Q1575" s="402">
        <f>R815</f>
        <v>0</v>
      </c>
      <c r="R1575" s="393">
        <f>H826/1000</f>
        <v>0</v>
      </c>
      <c r="S1575" s="393"/>
    </row>
    <row r="1576" spans="1:19" ht="10.8" customHeight="1">
      <c r="A1576" s="1">
        <f t="shared" si="1521"/>
        <v>1</v>
      </c>
      <c r="B1576" s="1">
        <f t="shared" si="1522"/>
        <v>1</v>
      </c>
      <c r="C1576" s="252"/>
      <c r="D1576" s="203"/>
      <c r="E1576" s="203"/>
      <c r="F1576" s="403" t="str">
        <f>IF(J808="","",J808)</f>
        <v/>
      </c>
      <c r="G1576" s="404"/>
      <c r="H1576" s="401"/>
      <c r="I1576" s="401"/>
      <c r="J1576" s="401"/>
      <c r="K1576" s="401"/>
      <c r="L1576" s="401"/>
      <c r="M1576" s="401"/>
      <c r="N1576" s="401"/>
      <c r="O1576" s="401"/>
      <c r="P1576" s="402"/>
      <c r="Q1576" s="402"/>
      <c r="R1576" s="393"/>
      <c r="S1576" s="393"/>
    </row>
    <row r="1577" spans="1:19" ht="10.8" customHeight="1">
      <c r="A1577" s="1">
        <f t="shared" si="1521"/>
        <v>1</v>
      </c>
      <c r="B1577" s="1">
        <f t="shared" si="1522"/>
        <v>1</v>
      </c>
      <c r="C1577" s="252">
        <f t="shared" ref="C1577" si="1538">C1575+1</f>
        <v>18</v>
      </c>
      <c r="D1577" s="203" t="str">
        <f>IF(T856="","",T856)</f>
        <v/>
      </c>
      <c r="E1577" s="203"/>
      <c r="F1577" s="399" t="str">
        <f>IF(F858="","",F858)</f>
        <v/>
      </c>
      <c r="G1577" s="400"/>
      <c r="H1577" s="401" t="str">
        <f>IF(F859="","",F859)</f>
        <v/>
      </c>
      <c r="I1577" s="401"/>
      <c r="J1577" s="401"/>
      <c r="K1577" s="401"/>
      <c r="L1577" s="401" t="str">
        <f>IF(F857="","",F857)</f>
        <v/>
      </c>
      <c r="M1577" s="401"/>
      <c r="N1577" s="401"/>
      <c r="O1577" s="401"/>
      <c r="P1577" s="402">
        <f>R864</f>
        <v>0</v>
      </c>
      <c r="Q1577" s="402">
        <f>R865</f>
        <v>0</v>
      </c>
      <c r="R1577" s="393">
        <f>H876/1000</f>
        <v>0</v>
      </c>
      <c r="S1577" s="393"/>
    </row>
    <row r="1578" spans="1:19" ht="10.8" customHeight="1">
      <c r="A1578" s="1">
        <f t="shared" si="1521"/>
        <v>1</v>
      </c>
      <c r="B1578" s="1">
        <f t="shared" si="1522"/>
        <v>1</v>
      </c>
      <c r="C1578" s="252"/>
      <c r="D1578" s="203"/>
      <c r="E1578" s="203"/>
      <c r="F1578" s="403" t="str">
        <f>IF(J858="","",J858)</f>
        <v/>
      </c>
      <c r="G1578" s="404"/>
      <c r="H1578" s="401"/>
      <c r="I1578" s="401"/>
      <c r="J1578" s="401"/>
      <c r="K1578" s="401"/>
      <c r="L1578" s="401"/>
      <c r="M1578" s="401"/>
      <c r="N1578" s="401"/>
      <c r="O1578" s="401"/>
      <c r="P1578" s="402"/>
      <c r="Q1578" s="402"/>
      <c r="R1578" s="393"/>
      <c r="S1578" s="393"/>
    </row>
    <row r="1579" spans="1:19" ht="10.8" customHeight="1">
      <c r="A1579" s="1">
        <f t="shared" si="1521"/>
        <v>1</v>
      </c>
      <c r="B1579" s="1">
        <f t="shared" si="1522"/>
        <v>1</v>
      </c>
      <c r="C1579" s="252">
        <f t="shared" ref="C1579" si="1539">C1577+1</f>
        <v>19</v>
      </c>
      <c r="D1579" s="203" t="str">
        <f>IF(T906="","",T906)</f>
        <v/>
      </c>
      <c r="E1579" s="203"/>
      <c r="F1579" s="399" t="str">
        <f>IF(F908="","",F908)</f>
        <v/>
      </c>
      <c r="G1579" s="400"/>
      <c r="H1579" s="401" t="str">
        <f>IF(F909="","",F909)</f>
        <v/>
      </c>
      <c r="I1579" s="401"/>
      <c r="J1579" s="401"/>
      <c r="K1579" s="401"/>
      <c r="L1579" s="401" t="str">
        <f>IF(F907="","",F907)</f>
        <v/>
      </c>
      <c r="M1579" s="401"/>
      <c r="N1579" s="401"/>
      <c r="O1579" s="401"/>
      <c r="P1579" s="402">
        <f>R914</f>
        <v>0</v>
      </c>
      <c r="Q1579" s="402">
        <f>R915</f>
        <v>0</v>
      </c>
      <c r="R1579" s="393">
        <f>H926/1000</f>
        <v>0</v>
      </c>
      <c r="S1579" s="393"/>
    </row>
    <row r="1580" spans="1:19" ht="10.8" customHeight="1">
      <c r="A1580" s="1">
        <f t="shared" si="1521"/>
        <v>1</v>
      </c>
      <c r="B1580" s="1">
        <f t="shared" si="1522"/>
        <v>1</v>
      </c>
      <c r="C1580" s="252"/>
      <c r="D1580" s="203"/>
      <c r="E1580" s="203"/>
      <c r="F1580" s="403" t="str">
        <f>IF(J908="","",J908)</f>
        <v/>
      </c>
      <c r="G1580" s="404"/>
      <c r="H1580" s="401"/>
      <c r="I1580" s="401"/>
      <c r="J1580" s="401"/>
      <c r="K1580" s="401"/>
      <c r="L1580" s="401"/>
      <c r="M1580" s="401"/>
      <c r="N1580" s="401"/>
      <c r="O1580" s="401"/>
      <c r="P1580" s="402"/>
      <c r="Q1580" s="402"/>
      <c r="R1580" s="393"/>
      <c r="S1580" s="393"/>
    </row>
    <row r="1581" spans="1:19" ht="10.8" customHeight="1">
      <c r="A1581" s="1">
        <f t="shared" si="1521"/>
        <v>1</v>
      </c>
      <c r="B1581" s="1">
        <f t="shared" si="1522"/>
        <v>1</v>
      </c>
      <c r="C1581" s="252">
        <f t="shared" ref="C1581" si="1540">C1579+1</f>
        <v>20</v>
      </c>
      <c r="D1581" s="203" t="str">
        <f>IF(T956="","",T956)</f>
        <v/>
      </c>
      <c r="E1581" s="203"/>
      <c r="F1581" s="399" t="str">
        <f>IF(F958="","",F958)</f>
        <v/>
      </c>
      <c r="G1581" s="400"/>
      <c r="H1581" s="401" t="str">
        <f>IF(F959="","",F959)</f>
        <v/>
      </c>
      <c r="I1581" s="401"/>
      <c r="J1581" s="401"/>
      <c r="K1581" s="401"/>
      <c r="L1581" s="401" t="str">
        <f>IF(F957="","",F957)</f>
        <v/>
      </c>
      <c r="M1581" s="401"/>
      <c r="N1581" s="401"/>
      <c r="O1581" s="401"/>
      <c r="P1581" s="402">
        <f>R964</f>
        <v>0</v>
      </c>
      <c r="Q1581" s="402">
        <f>R965</f>
        <v>0</v>
      </c>
      <c r="R1581" s="393">
        <f>H976/1000</f>
        <v>0</v>
      </c>
      <c r="S1581" s="393"/>
    </row>
    <row r="1582" spans="1:19" ht="10.8" customHeight="1">
      <c r="A1582" s="1">
        <f t="shared" si="1521"/>
        <v>1</v>
      </c>
      <c r="B1582" s="1">
        <f t="shared" si="1522"/>
        <v>1</v>
      </c>
      <c r="C1582" s="252"/>
      <c r="D1582" s="203"/>
      <c r="E1582" s="203"/>
      <c r="F1582" s="403" t="str">
        <f>IF(J958="","",J958)</f>
        <v/>
      </c>
      <c r="G1582" s="404"/>
      <c r="H1582" s="401"/>
      <c r="I1582" s="401"/>
      <c r="J1582" s="401"/>
      <c r="K1582" s="401"/>
      <c r="L1582" s="401"/>
      <c r="M1582" s="401"/>
      <c r="N1582" s="401"/>
      <c r="O1582" s="401"/>
      <c r="P1582" s="402"/>
      <c r="Q1582" s="402"/>
      <c r="R1582" s="393"/>
      <c r="S1582" s="393"/>
    </row>
    <row r="1583" spans="1:19" ht="10.8" customHeight="1">
      <c r="A1583" s="1">
        <f t="shared" si="1521"/>
        <v>1</v>
      </c>
      <c r="B1583" s="1">
        <f t="shared" si="1522"/>
        <v>1</v>
      </c>
      <c r="C1583" s="252">
        <f t="shared" ref="C1583" si="1541">C1581+1</f>
        <v>21</v>
      </c>
      <c r="D1583" s="203" t="str">
        <f>IF(T1006="","",T1006)</f>
        <v/>
      </c>
      <c r="E1583" s="203"/>
      <c r="F1583" s="399" t="str">
        <f>IF(F1008="","",F1008)</f>
        <v/>
      </c>
      <c r="G1583" s="400"/>
      <c r="H1583" s="401" t="str">
        <f>IF(F1009="","",F1009)</f>
        <v/>
      </c>
      <c r="I1583" s="401"/>
      <c r="J1583" s="401"/>
      <c r="K1583" s="401"/>
      <c r="L1583" s="401" t="str">
        <f>IF(F1007="","",F1007)</f>
        <v/>
      </c>
      <c r="M1583" s="401"/>
      <c r="N1583" s="401"/>
      <c r="O1583" s="401"/>
      <c r="P1583" s="402">
        <f>R1014</f>
        <v>0</v>
      </c>
      <c r="Q1583" s="402">
        <f>R1015</f>
        <v>0</v>
      </c>
      <c r="R1583" s="393">
        <f>H1026/1000</f>
        <v>0</v>
      </c>
      <c r="S1583" s="393"/>
    </row>
    <row r="1584" spans="1:19" ht="10.8" customHeight="1">
      <c r="A1584" s="1">
        <f t="shared" si="1521"/>
        <v>1</v>
      </c>
      <c r="B1584" s="1">
        <f t="shared" si="1522"/>
        <v>1</v>
      </c>
      <c r="C1584" s="252"/>
      <c r="D1584" s="203"/>
      <c r="E1584" s="203"/>
      <c r="F1584" s="403" t="str">
        <f>IF(J1008="","",J1008)</f>
        <v/>
      </c>
      <c r="G1584" s="404"/>
      <c r="H1584" s="401"/>
      <c r="I1584" s="401"/>
      <c r="J1584" s="401"/>
      <c r="K1584" s="401"/>
      <c r="L1584" s="401"/>
      <c r="M1584" s="401"/>
      <c r="N1584" s="401"/>
      <c r="O1584" s="401"/>
      <c r="P1584" s="402"/>
      <c r="Q1584" s="402"/>
      <c r="R1584" s="393"/>
      <c r="S1584" s="393"/>
    </row>
    <row r="1585" spans="1:19" ht="10.8" customHeight="1">
      <c r="A1585" s="1">
        <f t="shared" si="1521"/>
        <v>1</v>
      </c>
      <c r="B1585" s="1">
        <f t="shared" si="1522"/>
        <v>1</v>
      </c>
      <c r="C1585" s="252">
        <f t="shared" ref="C1585" si="1542">C1583+1</f>
        <v>22</v>
      </c>
      <c r="D1585" s="203" t="str">
        <f>IF(T1056="","",T1056)</f>
        <v/>
      </c>
      <c r="E1585" s="203"/>
      <c r="F1585" s="399" t="str">
        <f>IF(F1058="","",F1058)</f>
        <v/>
      </c>
      <c r="G1585" s="400"/>
      <c r="H1585" s="401" t="str">
        <f>IF(F1059="","",F1059)</f>
        <v/>
      </c>
      <c r="I1585" s="401"/>
      <c r="J1585" s="401"/>
      <c r="K1585" s="401"/>
      <c r="L1585" s="401" t="str">
        <f>IF(F1057="","",F1057)</f>
        <v/>
      </c>
      <c r="M1585" s="401"/>
      <c r="N1585" s="401"/>
      <c r="O1585" s="401"/>
      <c r="P1585" s="402">
        <f>R1064</f>
        <v>0</v>
      </c>
      <c r="Q1585" s="402">
        <f>R1065</f>
        <v>0</v>
      </c>
      <c r="R1585" s="393">
        <f>H1076/1000</f>
        <v>0</v>
      </c>
      <c r="S1585" s="393"/>
    </row>
    <row r="1586" spans="1:19" ht="10.8" customHeight="1">
      <c r="A1586" s="1">
        <f t="shared" si="1521"/>
        <v>1</v>
      </c>
      <c r="B1586" s="1">
        <f t="shared" si="1522"/>
        <v>1</v>
      </c>
      <c r="C1586" s="252"/>
      <c r="D1586" s="203"/>
      <c r="E1586" s="203"/>
      <c r="F1586" s="403" t="str">
        <f>IF(J1058="","",J1058)</f>
        <v/>
      </c>
      <c r="G1586" s="404"/>
      <c r="H1586" s="401"/>
      <c r="I1586" s="401"/>
      <c r="J1586" s="401"/>
      <c r="K1586" s="401"/>
      <c r="L1586" s="401"/>
      <c r="M1586" s="401"/>
      <c r="N1586" s="401"/>
      <c r="O1586" s="401"/>
      <c r="P1586" s="402"/>
      <c r="Q1586" s="402"/>
      <c r="R1586" s="393"/>
      <c r="S1586" s="393"/>
    </row>
    <row r="1587" spans="1:19" ht="10.8" customHeight="1">
      <c r="A1587" s="1">
        <f t="shared" si="1521"/>
        <v>1</v>
      </c>
      <c r="B1587" s="1">
        <f t="shared" si="1522"/>
        <v>1</v>
      </c>
      <c r="C1587" s="252">
        <f t="shared" ref="C1587" si="1543">C1585+1</f>
        <v>23</v>
      </c>
      <c r="D1587" s="203" t="str">
        <f>IF(T1106="","",T1106)</f>
        <v/>
      </c>
      <c r="E1587" s="203"/>
      <c r="F1587" s="399" t="str">
        <f>IF(F1108="","",F1108)</f>
        <v/>
      </c>
      <c r="G1587" s="400"/>
      <c r="H1587" s="401" t="str">
        <f>IF(F1109="","",F1109)</f>
        <v/>
      </c>
      <c r="I1587" s="401"/>
      <c r="J1587" s="401"/>
      <c r="K1587" s="401"/>
      <c r="L1587" s="401" t="str">
        <f>IF(F1107="","",F1107)</f>
        <v/>
      </c>
      <c r="M1587" s="401"/>
      <c r="N1587" s="401"/>
      <c r="O1587" s="401"/>
      <c r="P1587" s="402">
        <f>R1114</f>
        <v>0</v>
      </c>
      <c r="Q1587" s="402">
        <f>R1115</f>
        <v>0</v>
      </c>
      <c r="R1587" s="393">
        <f>H1126/1000</f>
        <v>0</v>
      </c>
      <c r="S1587" s="393"/>
    </row>
    <row r="1588" spans="1:19" ht="10.8" customHeight="1">
      <c r="A1588" s="1">
        <f t="shared" si="1521"/>
        <v>1</v>
      </c>
      <c r="B1588" s="1">
        <f t="shared" si="1522"/>
        <v>1</v>
      </c>
      <c r="C1588" s="252"/>
      <c r="D1588" s="203"/>
      <c r="E1588" s="203"/>
      <c r="F1588" s="403" t="str">
        <f>IF(J1108="","",J1108)</f>
        <v/>
      </c>
      <c r="G1588" s="404"/>
      <c r="H1588" s="401"/>
      <c r="I1588" s="401"/>
      <c r="J1588" s="401"/>
      <c r="K1588" s="401"/>
      <c r="L1588" s="401"/>
      <c r="M1588" s="401"/>
      <c r="N1588" s="401"/>
      <c r="O1588" s="401"/>
      <c r="P1588" s="402"/>
      <c r="Q1588" s="402"/>
      <c r="R1588" s="393"/>
      <c r="S1588" s="393"/>
    </row>
    <row r="1589" spans="1:19" ht="10.8" customHeight="1">
      <c r="A1589" s="1">
        <f t="shared" si="1521"/>
        <v>1</v>
      </c>
      <c r="B1589" s="1">
        <f t="shared" si="1522"/>
        <v>1</v>
      </c>
      <c r="C1589" s="252">
        <f t="shared" ref="C1589" si="1544">C1587+1</f>
        <v>24</v>
      </c>
      <c r="D1589" s="203" t="str">
        <f>IF(T1156="","",T1156)</f>
        <v/>
      </c>
      <c r="E1589" s="203"/>
      <c r="F1589" s="399" t="str">
        <f>IF(F1158="","",F1158)</f>
        <v/>
      </c>
      <c r="G1589" s="400"/>
      <c r="H1589" s="401" t="str">
        <f>IF(F1159="","",F1159)</f>
        <v/>
      </c>
      <c r="I1589" s="401"/>
      <c r="J1589" s="401"/>
      <c r="K1589" s="401"/>
      <c r="L1589" s="401" t="str">
        <f>IF(F1157="","",F1157)</f>
        <v/>
      </c>
      <c r="M1589" s="401"/>
      <c r="N1589" s="401"/>
      <c r="O1589" s="401"/>
      <c r="P1589" s="402">
        <f>R1164</f>
        <v>0</v>
      </c>
      <c r="Q1589" s="402">
        <f>R1165</f>
        <v>0</v>
      </c>
      <c r="R1589" s="393">
        <f>H1176/1000</f>
        <v>0</v>
      </c>
      <c r="S1589" s="393"/>
    </row>
    <row r="1590" spans="1:19" ht="10.8" customHeight="1">
      <c r="A1590" s="1">
        <f t="shared" si="1521"/>
        <v>1</v>
      </c>
      <c r="B1590" s="1">
        <f t="shared" si="1522"/>
        <v>1</v>
      </c>
      <c r="C1590" s="252"/>
      <c r="D1590" s="203"/>
      <c r="E1590" s="203"/>
      <c r="F1590" s="403" t="str">
        <f>IF(J1158="","",J1158)</f>
        <v/>
      </c>
      <c r="G1590" s="404"/>
      <c r="H1590" s="401"/>
      <c r="I1590" s="401"/>
      <c r="J1590" s="401"/>
      <c r="K1590" s="401"/>
      <c r="L1590" s="401"/>
      <c r="M1590" s="401"/>
      <c r="N1590" s="401"/>
      <c r="O1590" s="401"/>
      <c r="P1590" s="402"/>
      <c r="Q1590" s="402"/>
      <c r="R1590" s="393"/>
      <c r="S1590" s="393"/>
    </row>
    <row r="1591" spans="1:19" ht="10.8" customHeight="1">
      <c r="A1591" s="1">
        <f t="shared" si="1521"/>
        <v>1</v>
      </c>
      <c r="B1591" s="1">
        <f t="shared" si="1522"/>
        <v>1</v>
      </c>
      <c r="C1591" s="252">
        <f t="shared" ref="C1591" si="1545">C1589+1</f>
        <v>25</v>
      </c>
      <c r="D1591" s="203" t="str">
        <f>IF(T1206="","",T1206)</f>
        <v/>
      </c>
      <c r="E1591" s="203"/>
      <c r="F1591" s="399" t="str">
        <f>IF(F1208="","",F1208)</f>
        <v/>
      </c>
      <c r="G1591" s="400"/>
      <c r="H1591" s="401" t="str">
        <f>IF(F1209="","",F1209)</f>
        <v/>
      </c>
      <c r="I1591" s="401"/>
      <c r="J1591" s="401"/>
      <c r="K1591" s="401"/>
      <c r="L1591" s="401" t="str">
        <f>IF(F1207="","",F1207)</f>
        <v/>
      </c>
      <c r="M1591" s="401"/>
      <c r="N1591" s="401"/>
      <c r="O1591" s="401"/>
      <c r="P1591" s="402">
        <f>R1214</f>
        <v>0</v>
      </c>
      <c r="Q1591" s="402">
        <f>R1215</f>
        <v>0</v>
      </c>
      <c r="R1591" s="393">
        <f>H1226/1000</f>
        <v>0</v>
      </c>
      <c r="S1591" s="393"/>
    </row>
    <row r="1592" spans="1:19" ht="10.8" customHeight="1">
      <c r="A1592" s="1">
        <f t="shared" si="1521"/>
        <v>1</v>
      </c>
      <c r="B1592" s="1">
        <f t="shared" si="1522"/>
        <v>1</v>
      </c>
      <c r="C1592" s="252"/>
      <c r="D1592" s="203"/>
      <c r="E1592" s="203"/>
      <c r="F1592" s="403" t="str">
        <f>IF(J1208="","",J1208)</f>
        <v/>
      </c>
      <c r="G1592" s="404"/>
      <c r="H1592" s="401"/>
      <c r="I1592" s="401"/>
      <c r="J1592" s="401"/>
      <c r="K1592" s="401"/>
      <c r="L1592" s="401"/>
      <c r="M1592" s="401"/>
      <c r="N1592" s="401"/>
      <c r="O1592" s="401"/>
      <c r="P1592" s="402"/>
      <c r="Q1592" s="402"/>
      <c r="R1592" s="393"/>
      <c r="S1592" s="393"/>
    </row>
    <row r="1593" spans="1:19" ht="10.8" customHeight="1">
      <c r="A1593" s="1">
        <f t="shared" si="1521"/>
        <v>1</v>
      </c>
      <c r="B1593" s="1">
        <f t="shared" si="1522"/>
        <v>1</v>
      </c>
      <c r="C1593" s="252">
        <f t="shared" ref="C1593" si="1546">C1591+1</f>
        <v>26</v>
      </c>
      <c r="D1593" s="203" t="str">
        <f>IF(T1256="","",T1256)</f>
        <v/>
      </c>
      <c r="E1593" s="203"/>
      <c r="F1593" s="399" t="str">
        <f>IF(F1258="","",F1258)</f>
        <v/>
      </c>
      <c r="G1593" s="400"/>
      <c r="H1593" s="401" t="str">
        <f>IF(F1259="","",F1259)</f>
        <v/>
      </c>
      <c r="I1593" s="401"/>
      <c r="J1593" s="401"/>
      <c r="K1593" s="401"/>
      <c r="L1593" s="401" t="str">
        <f>IF(F1257="","",F1257)</f>
        <v/>
      </c>
      <c r="M1593" s="401"/>
      <c r="N1593" s="401"/>
      <c r="O1593" s="401"/>
      <c r="P1593" s="402">
        <f>R1264</f>
        <v>0</v>
      </c>
      <c r="Q1593" s="402">
        <f>R1265</f>
        <v>0</v>
      </c>
      <c r="R1593" s="393">
        <f>H1276/1000</f>
        <v>0</v>
      </c>
      <c r="S1593" s="393"/>
    </row>
    <row r="1594" spans="1:19" ht="10.8" customHeight="1">
      <c r="A1594" s="1">
        <f t="shared" si="1521"/>
        <v>1</v>
      </c>
      <c r="B1594" s="1">
        <f t="shared" si="1522"/>
        <v>1</v>
      </c>
      <c r="C1594" s="252"/>
      <c r="D1594" s="203"/>
      <c r="E1594" s="203"/>
      <c r="F1594" s="403" t="str">
        <f>IF(J1258="","",J1258)</f>
        <v/>
      </c>
      <c r="G1594" s="404"/>
      <c r="H1594" s="401"/>
      <c r="I1594" s="401"/>
      <c r="J1594" s="401"/>
      <c r="K1594" s="401"/>
      <c r="L1594" s="401"/>
      <c r="M1594" s="401"/>
      <c r="N1594" s="401"/>
      <c r="O1594" s="401"/>
      <c r="P1594" s="402"/>
      <c r="Q1594" s="402"/>
      <c r="R1594" s="393"/>
      <c r="S1594" s="393"/>
    </row>
    <row r="1595" spans="1:19" ht="10.8" customHeight="1">
      <c r="A1595" s="1">
        <f t="shared" si="1521"/>
        <v>1</v>
      </c>
      <c r="B1595" s="1">
        <f t="shared" si="1522"/>
        <v>1</v>
      </c>
      <c r="C1595" s="252">
        <f t="shared" ref="C1595" si="1547">C1593+1</f>
        <v>27</v>
      </c>
      <c r="D1595" s="203" t="str">
        <f>IF(T1306="","",T1306)</f>
        <v/>
      </c>
      <c r="E1595" s="203"/>
      <c r="F1595" s="399" t="str">
        <f>IF(F1308="","",F1308)</f>
        <v/>
      </c>
      <c r="G1595" s="400"/>
      <c r="H1595" s="401" t="str">
        <f>IF(F1309="","",F1309)</f>
        <v/>
      </c>
      <c r="I1595" s="401"/>
      <c r="J1595" s="401"/>
      <c r="K1595" s="401"/>
      <c r="L1595" s="401" t="str">
        <f>IF(F1307="","",F1307)</f>
        <v/>
      </c>
      <c r="M1595" s="401"/>
      <c r="N1595" s="401"/>
      <c r="O1595" s="401"/>
      <c r="P1595" s="402">
        <f>R1314</f>
        <v>0</v>
      </c>
      <c r="Q1595" s="402">
        <f>R1315</f>
        <v>0</v>
      </c>
      <c r="R1595" s="393">
        <f>H1326/1000</f>
        <v>0</v>
      </c>
      <c r="S1595" s="393"/>
    </row>
    <row r="1596" spans="1:19" ht="10.8" customHeight="1">
      <c r="A1596" s="1">
        <f t="shared" si="1521"/>
        <v>1</v>
      </c>
      <c r="B1596" s="1">
        <f t="shared" si="1522"/>
        <v>1</v>
      </c>
      <c r="C1596" s="252"/>
      <c r="D1596" s="203"/>
      <c r="E1596" s="203"/>
      <c r="F1596" s="403" t="str">
        <f>IF(J1308="","",J1308)</f>
        <v/>
      </c>
      <c r="G1596" s="404"/>
      <c r="H1596" s="401"/>
      <c r="I1596" s="401"/>
      <c r="J1596" s="401"/>
      <c r="K1596" s="401"/>
      <c r="L1596" s="401"/>
      <c r="M1596" s="401"/>
      <c r="N1596" s="401"/>
      <c r="O1596" s="401"/>
      <c r="P1596" s="402"/>
      <c r="Q1596" s="402"/>
      <c r="R1596" s="393"/>
      <c r="S1596" s="393"/>
    </row>
    <row r="1597" spans="1:19" ht="10.8" customHeight="1">
      <c r="A1597" s="1">
        <f t="shared" si="1521"/>
        <v>1</v>
      </c>
      <c r="B1597" s="1">
        <f t="shared" si="1522"/>
        <v>1</v>
      </c>
      <c r="C1597" s="252">
        <f t="shared" ref="C1597" si="1548">C1595+1</f>
        <v>28</v>
      </c>
      <c r="D1597" s="203" t="str">
        <f>IF(T1356="","",T1356)</f>
        <v/>
      </c>
      <c r="E1597" s="203"/>
      <c r="F1597" s="399" t="str">
        <f>IF(F1358="","",F1358)</f>
        <v/>
      </c>
      <c r="G1597" s="400"/>
      <c r="H1597" s="401" t="str">
        <f>IF(F1359="","",F1359)</f>
        <v/>
      </c>
      <c r="I1597" s="401"/>
      <c r="J1597" s="401"/>
      <c r="K1597" s="401"/>
      <c r="L1597" s="401" t="str">
        <f>IF(F1357="","",F1357)</f>
        <v/>
      </c>
      <c r="M1597" s="401"/>
      <c r="N1597" s="401"/>
      <c r="O1597" s="401"/>
      <c r="P1597" s="402">
        <f>R1364</f>
        <v>0</v>
      </c>
      <c r="Q1597" s="402">
        <f>R1365</f>
        <v>0</v>
      </c>
      <c r="R1597" s="393">
        <f>H1376/1000</f>
        <v>0</v>
      </c>
      <c r="S1597" s="393"/>
    </row>
    <row r="1598" spans="1:19" ht="10.8" customHeight="1">
      <c r="A1598" s="1">
        <f t="shared" si="1521"/>
        <v>1</v>
      </c>
      <c r="B1598" s="1">
        <f t="shared" si="1522"/>
        <v>1</v>
      </c>
      <c r="C1598" s="252"/>
      <c r="D1598" s="203"/>
      <c r="E1598" s="203"/>
      <c r="F1598" s="403" t="str">
        <f>IF(J1358="","",J1358)</f>
        <v/>
      </c>
      <c r="G1598" s="404"/>
      <c r="H1598" s="401"/>
      <c r="I1598" s="401"/>
      <c r="J1598" s="401"/>
      <c r="K1598" s="401"/>
      <c r="L1598" s="401"/>
      <c r="M1598" s="401"/>
      <c r="N1598" s="401"/>
      <c r="O1598" s="401"/>
      <c r="P1598" s="402"/>
      <c r="Q1598" s="402"/>
      <c r="R1598" s="393"/>
      <c r="S1598" s="393"/>
    </row>
    <row r="1599" spans="1:19" ht="10.8" customHeight="1">
      <c r="A1599" s="1">
        <f t="shared" si="1521"/>
        <v>1</v>
      </c>
      <c r="B1599" s="1">
        <f t="shared" si="1522"/>
        <v>1</v>
      </c>
      <c r="C1599" s="252">
        <f t="shared" ref="C1599" si="1549">C1597+1</f>
        <v>29</v>
      </c>
      <c r="D1599" s="203" t="str">
        <f>IF(T1406="","",T1406)</f>
        <v/>
      </c>
      <c r="E1599" s="203"/>
      <c r="F1599" s="399" t="str">
        <f>IF(F1408="","",F1408)</f>
        <v/>
      </c>
      <c r="G1599" s="400"/>
      <c r="H1599" s="401" t="str">
        <f>IF(F1409="","",F1409)</f>
        <v/>
      </c>
      <c r="I1599" s="401"/>
      <c r="J1599" s="401"/>
      <c r="K1599" s="401"/>
      <c r="L1599" s="401" t="str">
        <f>IF(F1407="","",F1407)</f>
        <v/>
      </c>
      <c r="M1599" s="401"/>
      <c r="N1599" s="401"/>
      <c r="O1599" s="401"/>
      <c r="P1599" s="402">
        <f>R1414</f>
        <v>0</v>
      </c>
      <c r="Q1599" s="402">
        <f>R1415</f>
        <v>0</v>
      </c>
      <c r="R1599" s="393">
        <f>H1426/1000</f>
        <v>0</v>
      </c>
      <c r="S1599" s="393"/>
    </row>
    <row r="1600" spans="1:19" ht="10.8" customHeight="1">
      <c r="A1600" s="1">
        <f t="shared" si="1521"/>
        <v>1</v>
      </c>
      <c r="B1600" s="1">
        <f t="shared" si="1522"/>
        <v>1</v>
      </c>
      <c r="C1600" s="252"/>
      <c r="D1600" s="203"/>
      <c r="E1600" s="203"/>
      <c r="F1600" s="403" t="str">
        <f>IF(J1408="","",J1408)</f>
        <v/>
      </c>
      <c r="G1600" s="404"/>
      <c r="H1600" s="401"/>
      <c r="I1600" s="401"/>
      <c r="J1600" s="401"/>
      <c r="K1600" s="401"/>
      <c r="L1600" s="401"/>
      <c r="M1600" s="401"/>
      <c r="N1600" s="401"/>
      <c r="O1600" s="401"/>
      <c r="P1600" s="402"/>
      <c r="Q1600" s="402"/>
      <c r="R1600" s="393"/>
      <c r="S1600" s="393"/>
    </row>
    <row r="1601" spans="1:19" ht="10.8" customHeight="1">
      <c r="A1601" s="1">
        <f t="shared" si="1521"/>
        <v>1</v>
      </c>
      <c r="B1601" s="1">
        <f t="shared" si="1522"/>
        <v>1</v>
      </c>
      <c r="C1601" s="252">
        <f t="shared" ref="C1601" si="1550">C1599+1</f>
        <v>30</v>
      </c>
      <c r="D1601" s="203" t="str">
        <f>IF(T1456="","",T1456)</f>
        <v/>
      </c>
      <c r="E1601" s="203"/>
      <c r="F1601" s="399" t="str">
        <f>IF(F1458="","",F1458)</f>
        <v/>
      </c>
      <c r="G1601" s="400"/>
      <c r="H1601" s="401" t="str">
        <f>IF(F1459="","",F1459)</f>
        <v/>
      </c>
      <c r="I1601" s="401"/>
      <c r="J1601" s="401"/>
      <c r="K1601" s="401"/>
      <c r="L1601" s="401" t="str">
        <f>IF(F1457="","",F1457)</f>
        <v/>
      </c>
      <c r="M1601" s="401"/>
      <c r="N1601" s="401"/>
      <c r="O1601" s="401"/>
      <c r="P1601" s="402">
        <f>R1464</f>
        <v>0</v>
      </c>
      <c r="Q1601" s="402">
        <f>R1465</f>
        <v>0</v>
      </c>
      <c r="R1601" s="393">
        <f>H1476/1000</f>
        <v>0</v>
      </c>
      <c r="S1601" s="393"/>
    </row>
    <row r="1602" spans="1:19" ht="10.8" customHeight="1">
      <c r="A1602" s="1">
        <f t="shared" ref="A1602:B1602" si="1551">A1601</f>
        <v>1</v>
      </c>
      <c r="B1602" s="1">
        <f t="shared" si="1551"/>
        <v>1</v>
      </c>
      <c r="C1602" s="252"/>
      <c r="D1602" s="203"/>
      <c r="E1602" s="203"/>
      <c r="F1602" s="403" t="str">
        <f>IF(J1458="","",J1458)</f>
        <v/>
      </c>
      <c r="G1602" s="404"/>
      <c r="H1602" s="401"/>
      <c r="I1602" s="401"/>
      <c r="J1602" s="401"/>
      <c r="K1602" s="401"/>
      <c r="L1602" s="401"/>
      <c r="M1602" s="401"/>
      <c r="N1602" s="401"/>
      <c r="O1602" s="401"/>
      <c r="P1602" s="402"/>
      <c r="Q1602" s="402"/>
      <c r="R1602" s="393"/>
      <c r="S1602" s="393"/>
    </row>
  </sheetData>
  <sheetProtection sheet="1" objects="1" scenarios="1" selectLockedCells="1" autoFilter="0"/>
  <autoFilter ref="A1:X1602" xr:uid="{EC4F99EE-26C0-40FA-B7F8-2402D2E18954}">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L1499:M1499"/>
    <mergeCell ref="N1499:S1499"/>
    <mergeCell ref="C1481:C1501"/>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F1498:G1498"/>
    <mergeCell ref="H1498:I1498"/>
    <mergeCell ref="J1498:K1498"/>
    <mergeCell ref="L1498:M1498"/>
    <mergeCell ref="N1498:S1498"/>
    <mergeCell ref="F1499:G1499"/>
    <mergeCell ref="H1499:I1499"/>
    <mergeCell ref="J1499:K1499"/>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91:E1493"/>
    <mergeCell ref="F1491:G1491"/>
    <mergeCell ref="H1491:I1491"/>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C1599:C1600"/>
    <mergeCell ref="D1599:E1600"/>
    <mergeCell ref="H1599:K1600"/>
    <mergeCell ref="L1599:O1600"/>
    <mergeCell ref="P1599:P1600"/>
    <mergeCell ref="Q1599:Q1600"/>
    <mergeCell ref="R1599:S1600"/>
    <mergeCell ref="C1593:C1594"/>
    <mergeCell ref="D1593:E1594"/>
    <mergeCell ref="H1593:K1594"/>
    <mergeCell ref="L1593:O1594"/>
    <mergeCell ref="P1593:P1594"/>
    <mergeCell ref="Q1593:Q1594"/>
    <mergeCell ref="R1593:S1594"/>
    <mergeCell ref="C1595:C1596"/>
    <mergeCell ref="H1595:K1596"/>
    <mergeCell ref="L1595:O1596"/>
    <mergeCell ref="P1595:P1596"/>
    <mergeCell ref="Q1595:Q1596"/>
    <mergeCell ref="R1595:S1596"/>
    <mergeCell ref="C1579:C1580"/>
    <mergeCell ref="D1579:E1580"/>
    <mergeCell ref="F1579:G1579"/>
    <mergeCell ref="H1579:K1580"/>
    <mergeCell ref="L1579:O1580"/>
    <mergeCell ref="P1579:P1580"/>
    <mergeCell ref="Q1579:Q1580"/>
    <mergeCell ref="R1579:S1580"/>
    <mergeCell ref="F1580:G1580"/>
    <mergeCell ref="C1589:C1590"/>
    <mergeCell ref="D1589:E1590"/>
    <mergeCell ref="H1589:K1590"/>
    <mergeCell ref="L1589:O1590"/>
    <mergeCell ref="P1589:P1590"/>
    <mergeCell ref="Q1589:Q1590"/>
    <mergeCell ref="R1589:S1590"/>
    <mergeCell ref="C1591:C1592"/>
    <mergeCell ref="D1591:E1592"/>
    <mergeCell ref="H1591:K1592"/>
    <mergeCell ref="L1591:O1592"/>
    <mergeCell ref="P1591:P1592"/>
    <mergeCell ref="Q1591:Q1592"/>
    <mergeCell ref="R1591:S1592"/>
    <mergeCell ref="C1585:C1586"/>
    <mergeCell ref="D1585:E1586"/>
    <mergeCell ref="H1585:K1586"/>
    <mergeCell ref="L1585:O1586"/>
    <mergeCell ref="P1585:P1586"/>
    <mergeCell ref="Q1585:Q1586"/>
    <mergeCell ref="R1585:S1586"/>
    <mergeCell ref="C1587:C1588"/>
    <mergeCell ref="D1587:E1588"/>
    <mergeCell ref="C1577:C1578"/>
    <mergeCell ref="D1577:E1578"/>
    <mergeCell ref="F1577:G1577"/>
    <mergeCell ref="H1577:K1578"/>
    <mergeCell ref="L1577:O1578"/>
    <mergeCell ref="P1577:P1578"/>
    <mergeCell ref="Q1577:Q1578"/>
    <mergeCell ref="R1577:S1578"/>
    <mergeCell ref="F1578:G1578"/>
    <mergeCell ref="C1575:C1576"/>
    <mergeCell ref="D1575:E1576"/>
    <mergeCell ref="F1575:G1575"/>
    <mergeCell ref="H1575:K1576"/>
    <mergeCell ref="L1575:O1576"/>
    <mergeCell ref="P1575:P1576"/>
    <mergeCell ref="Q1575:Q1576"/>
    <mergeCell ref="R1575:S1576"/>
    <mergeCell ref="F1576:G1576"/>
    <mergeCell ref="C1573:C1574"/>
    <mergeCell ref="D1573:E1574"/>
    <mergeCell ref="F1573:G1573"/>
    <mergeCell ref="H1573:K1574"/>
    <mergeCell ref="L1573:O1574"/>
    <mergeCell ref="P1573:P1574"/>
    <mergeCell ref="Q1573:Q1574"/>
    <mergeCell ref="R1573:S1574"/>
    <mergeCell ref="F1574:G1574"/>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69:C1570"/>
    <mergeCell ref="C1567:C1568"/>
    <mergeCell ref="D1567:E1568"/>
    <mergeCell ref="F1567:G1567"/>
    <mergeCell ref="H1567:K1568"/>
    <mergeCell ref="L1567:O1568"/>
    <mergeCell ref="P1567:P1568"/>
    <mergeCell ref="Q1567:Q1568"/>
    <mergeCell ref="R1567:S1568"/>
    <mergeCell ref="F1568:G1568"/>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3:C1564"/>
    <mergeCell ref="C1557:C1558"/>
    <mergeCell ref="D1557:E1558"/>
    <mergeCell ref="F1557:G1557"/>
    <mergeCell ref="H1557:K1558"/>
    <mergeCell ref="L1557:O1558"/>
    <mergeCell ref="P1557:P1558"/>
    <mergeCell ref="Q1557:Q1558"/>
    <mergeCell ref="R1557:S1558"/>
    <mergeCell ref="F1558:G1558"/>
    <mergeCell ref="C1555:C1556"/>
    <mergeCell ref="D1555:E1556"/>
    <mergeCell ref="F1555:G1555"/>
    <mergeCell ref="H1555:K1556"/>
    <mergeCell ref="L1555:O1556"/>
    <mergeCell ref="P1555:P1556"/>
    <mergeCell ref="Q1555:Q1556"/>
    <mergeCell ref="R1555:S1556"/>
    <mergeCell ref="F1556:G1556"/>
    <mergeCell ref="C1553:C1554"/>
    <mergeCell ref="D1553:E1554"/>
    <mergeCell ref="F1553:G1553"/>
    <mergeCell ref="H1553:K1554"/>
    <mergeCell ref="L1553:O1554"/>
    <mergeCell ref="P1553:P1554"/>
    <mergeCell ref="Q1553:Q1554"/>
    <mergeCell ref="R1553:S1554"/>
    <mergeCell ref="F1554:G1554"/>
    <mergeCell ref="C1551:C1552"/>
    <mergeCell ref="D1551:E1552"/>
    <mergeCell ref="F1551:G1551"/>
    <mergeCell ref="H1551:K1552"/>
    <mergeCell ref="L1551:O1552"/>
    <mergeCell ref="P1551:P1552"/>
    <mergeCell ref="Q1551:Q1552"/>
    <mergeCell ref="R1551:S1552"/>
    <mergeCell ref="F1552:G1552"/>
    <mergeCell ref="C1549:C1550"/>
    <mergeCell ref="D1549:E1550"/>
    <mergeCell ref="F1549:G1549"/>
    <mergeCell ref="H1549:K1550"/>
    <mergeCell ref="L1549:O1550"/>
    <mergeCell ref="P1549:P1550"/>
    <mergeCell ref="Q1549:Q1550"/>
    <mergeCell ref="R1549:S1550"/>
    <mergeCell ref="F1550:G1550"/>
    <mergeCell ref="C1547:C1548"/>
    <mergeCell ref="D1547:E1548"/>
    <mergeCell ref="F1547:G1547"/>
    <mergeCell ref="H1547:K1548"/>
    <mergeCell ref="L1547:O1548"/>
    <mergeCell ref="P1547:P1548"/>
    <mergeCell ref="Q1547:Q1548"/>
    <mergeCell ref="R1547:S1548"/>
    <mergeCell ref="F1548:G1548"/>
    <mergeCell ref="C1545:C1546"/>
    <mergeCell ref="D1545:E1546"/>
    <mergeCell ref="F1545:G1545"/>
    <mergeCell ref="H1545:K1546"/>
    <mergeCell ref="L1545:O1546"/>
    <mergeCell ref="P1545:P1546"/>
    <mergeCell ref="Q1545:Q1546"/>
    <mergeCell ref="R1545:S1546"/>
    <mergeCell ref="F1546:G1546"/>
    <mergeCell ref="P1541:Q1541"/>
    <mergeCell ref="R1541:S1542"/>
    <mergeCell ref="F1541:G1542"/>
    <mergeCell ref="F1543:G1543"/>
    <mergeCell ref="F1544:G1544"/>
    <mergeCell ref="H1541:K1542"/>
    <mergeCell ref="L1541:O1542"/>
    <mergeCell ref="H1543:K1544"/>
    <mergeCell ref="L1543:O1544"/>
    <mergeCell ref="P1543:P1544"/>
    <mergeCell ref="Q1543:Q1544"/>
    <mergeCell ref="R1543:S1544"/>
    <mergeCell ref="C1541:C1542"/>
    <mergeCell ref="D1541:E1542"/>
    <mergeCell ref="C1543:C1544"/>
    <mergeCell ref="D1543:E1544"/>
    <mergeCell ref="C1:S1"/>
    <mergeCell ref="C1502:E1502"/>
    <mergeCell ref="C1503:S1503"/>
    <mergeCell ref="C1536:E1536"/>
    <mergeCell ref="C1539:E1539"/>
    <mergeCell ref="F1539:L1539"/>
    <mergeCell ref="M1539:O1539"/>
    <mergeCell ref="R1539:S1539"/>
    <mergeCell ref="P1539:Q1539"/>
    <mergeCell ref="C1537:S1537"/>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D1525:E1525"/>
    <mergeCell ref="F1525:G1525"/>
    <mergeCell ref="H1525:I1525"/>
    <mergeCell ref="J1525:K1525"/>
    <mergeCell ref="L1525:M1525"/>
    <mergeCell ref="N1525:S1525"/>
    <mergeCell ref="D1526:E1527"/>
    <mergeCell ref="F1526:G1526"/>
    <mergeCell ref="C1601:C1602"/>
    <mergeCell ref="D1601:E1602"/>
    <mergeCell ref="F1601:G1601"/>
    <mergeCell ref="H1601:K1602"/>
    <mergeCell ref="L1601:O1602"/>
    <mergeCell ref="D1595:E1596"/>
    <mergeCell ref="F1591:G1591"/>
    <mergeCell ref="F1592:G1592"/>
    <mergeCell ref="F1593:G1593"/>
    <mergeCell ref="F1586:G1586"/>
    <mergeCell ref="F1587:G1587"/>
    <mergeCell ref="F1588:G1588"/>
    <mergeCell ref="F1589:G1589"/>
    <mergeCell ref="F1590:G1590"/>
    <mergeCell ref="D1581:E1582"/>
    <mergeCell ref="F1583:G1583"/>
    <mergeCell ref="F1584:G1584"/>
    <mergeCell ref="F1585:G1585"/>
    <mergeCell ref="C1581:C1582"/>
    <mergeCell ref="F1581:G1581"/>
    <mergeCell ref="H1581:K1582"/>
    <mergeCell ref="L1581:O1582"/>
    <mergeCell ref="F1582:G1582"/>
    <mergeCell ref="C1583:C1584"/>
    <mergeCell ref="D1583:E1584"/>
    <mergeCell ref="H1583:K1584"/>
    <mergeCell ref="L1583:O1584"/>
    <mergeCell ref="H1587:K1588"/>
    <mergeCell ref="L1587:O1588"/>
    <mergeCell ref="C1597:C1598"/>
    <mergeCell ref="D1597:E1598"/>
    <mergeCell ref="H1597:K1598"/>
    <mergeCell ref="P1601:P1602"/>
    <mergeCell ref="Q1601:Q1602"/>
    <mergeCell ref="R1601:S1602"/>
    <mergeCell ref="F1602:G1602"/>
    <mergeCell ref="F1600:G1600"/>
    <mergeCell ref="F1597:G1597"/>
    <mergeCell ref="F1598:G1598"/>
    <mergeCell ref="F1599:G1599"/>
    <mergeCell ref="F1594:G1594"/>
    <mergeCell ref="F1595:G1595"/>
    <mergeCell ref="F1596:G1596"/>
    <mergeCell ref="P1559:P1560"/>
    <mergeCell ref="Q1559:Q1560"/>
    <mergeCell ref="R1559:S1560"/>
    <mergeCell ref="F1560:G1560"/>
    <mergeCell ref="P1561:P1562"/>
    <mergeCell ref="Q1561:Q1562"/>
    <mergeCell ref="R1561:S1562"/>
    <mergeCell ref="F1562:G1562"/>
    <mergeCell ref="P1581:P1582"/>
    <mergeCell ref="Q1581:Q1582"/>
    <mergeCell ref="R1581:S1582"/>
    <mergeCell ref="P1583:P1584"/>
    <mergeCell ref="Q1583:Q1584"/>
    <mergeCell ref="R1583:S1584"/>
    <mergeCell ref="P1587:P1588"/>
    <mergeCell ref="Q1587:Q1588"/>
    <mergeCell ref="R1587:S1588"/>
    <mergeCell ref="L1597:O1598"/>
    <mergeCell ref="P1597:P1598"/>
    <mergeCell ref="Q1597:Q1598"/>
    <mergeCell ref="R1597:S1598"/>
    <mergeCell ref="C1561:C1562"/>
    <mergeCell ref="D1561:E1562"/>
    <mergeCell ref="F1561:G1561"/>
    <mergeCell ref="H1561:K1562"/>
    <mergeCell ref="L1561:O1562"/>
    <mergeCell ref="C1559:C1560"/>
    <mergeCell ref="D1559:E1560"/>
    <mergeCell ref="F1559:G1559"/>
    <mergeCell ref="H1559:K1560"/>
    <mergeCell ref="L1559:O1560"/>
    <mergeCell ref="D1563:E1564"/>
    <mergeCell ref="F1563:G1563"/>
    <mergeCell ref="H1563:K1564"/>
    <mergeCell ref="L1563:O1564"/>
    <mergeCell ref="P1563:P1564"/>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C1512:C1532"/>
    <mergeCell ref="D1512:E1513"/>
    <mergeCell ref="F1512:G1513"/>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N1524:S1524"/>
    <mergeCell ref="D1518:E1521"/>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16:S1516"/>
    <mergeCell ref="F1517:G1517"/>
    <mergeCell ref="H1517:I1517"/>
    <mergeCell ref="J1517:K1517"/>
    <mergeCell ref="L1517:M1517"/>
    <mergeCell ref="N1517:S1517"/>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33:S1533"/>
    <mergeCell ref="C1534:S1534"/>
    <mergeCell ref="C1535:S1535"/>
    <mergeCell ref="C24:D24"/>
    <mergeCell ref="C2:E2"/>
    <mergeCell ref="C4:D4"/>
    <mergeCell ref="N44:S44"/>
    <mergeCell ref="D50:E50"/>
    <mergeCell ref="F50:G50"/>
    <mergeCell ref="H50:I50"/>
    <mergeCell ref="J50:K50"/>
    <mergeCell ref="L50:M50"/>
    <mergeCell ref="N50:S50"/>
    <mergeCell ref="D37:E40"/>
    <mergeCell ref="D41:E43"/>
    <mergeCell ref="D45:E46"/>
    <mergeCell ref="D48:E49"/>
    <mergeCell ref="D34:E36"/>
    <mergeCell ref="F49:G49"/>
    <mergeCell ref="H49:I49"/>
    <mergeCell ref="J49:K49"/>
    <mergeCell ref="C16:E22"/>
    <mergeCell ref="C7:E7"/>
    <mergeCell ref="F7:S7"/>
    <mergeCell ref="L49:M49"/>
    <mergeCell ref="N49:S49"/>
    <mergeCell ref="F48:G48"/>
    <mergeCell ref="H48:I48"/>
    <mergeCell ref="J48:K48"/>
    <mergeCell ref="L48:M48"/>
    <mergeCell ref="N48:S48"/>
    <mergeCell ref="D47:E47"/>
    <mergeCell ref="F47:G47"/>
    <mergeCell ref="H47:I47"/>
    <mergeCell ref="J47:K47"/>
    <mergeCell ref="L47:M47"/>
    <mergeCell ref="N47:S47"/>
    <mergeCell ref="L46:M46"/>
    <mergeCell ref="N46:S46"/>
    <mergeCell ref="D44:E44"/>
    <mergeCell ref="F45:G45"/>
    <mergeCell ref="H45:I45"/>
    <mergeCell ref="J45:K45"/>
    <mergeCell ref="L45:M45"/>
    <mergeCell ref="N45:S45"/>
    <mergeCell ref="H44:I44"/>
    <mergeCell ref="J44:K44"/>
    <mergeCell ref="L44:M44"/>
    <mergeCell ref="N39:S39"/>
    <mergeCell ref="F40:G40"/>
    <mergeCell ref="H40:I40"/>
    <mergeCell ref="J40:K40"/>
    <mergeCell ref="L40:M40"/>
    <mergeCell ref="N40:S40"/>
    <mergeCell ref="F43:G43"/>
    <mergeCell ref="H43:I43"/>
    <mergeCell ref="J43:K43"/>
    <mergeCell ref="L43:M43"/>
    <mergeCell ref="N43:S43"/>
    <mergeCell ref="F42:G42"/>
    <mergeCell ref="H42:I42"/>
    <mergeCell ref="J42:K42"/>
    <mergeCell ref="L42:M42"/>
    <mergeCell ref="N42:S42"/>
    <mergeCell ref="D33:E33"/>
    <mergeCell ref="F39:G39"/>
    <mergeCell ref="F33:G33"/>
    <mergeCell ref="F34:G34"/>
    <mergeCell ref="F35:G35"/>
    <mergeCell ref="F36:G36"/>
    <mergeCell ref="F37:G37"/>
    <mergeCell ref="F38:G38"/>
    <mergeCell ref="L33:M33"/>
    <mergeCell ref="L34:M34"/>
    <mergeCell ref="L35:M35"/>
    <mergeCell ref="L41:M41"/>
    <mergeCell ref="N41:S41"/>
    <mergeCell ref="L39:M39"/>
    <mergeCell ref="N34:S34"/>
    <mergeCell ref="N35:S35"/>
    <mergeCell ref="J51:K51"/>
    <mergeCell ref="H34:I34"/>
    <mergeCell ref="H35:I35"/>
    <mergeCell ref="H36:I36"/>
    <mergeCell ref="H37:I37"/>
    <mergeCell ref="H38:I38"/>
    <mergeCell ref="H51:I51"/>
    <mergeCell ref="H39:I39"/>
    <mergeCell ref="F41:G41"/>
    <mergeCell ref="H41:I41"/>
    <mergeCell ref="J41:K41"/>
    <mergeCell ref="F46:G46"/>
    <mergeCell ref="H46:I46"/>
    <mergeCell ref="J46:K46"/>
    <mergeCell ref="D51:G51"/>
    <mergeCell ref="F44:G44"/>
    <mergeCell ref="J33:K33"/>
    <mergeCell ref="J34:K34"/>
    <mergeCell ref="J35:K35"/>
    <mergeCell ref="J36:K36"/>
    <mergeCell ref="L36:M36"/>
    <mergeCell ref="J37:K37"/>
    <mergeCell ref="L37:M37"/>
    <mergeCell ref="J38:K38"/>
    <mergeCell ref="L38:M38"/>
    <mergeCell ref="C3:S3"/>
    <mergeCell ref="D31:E32"/>
    <mergeCell ref="F31:G32"/>
    <mergeCell ref="H31:I32"/>
    <mergeCell ref="J31:M31"/>
    <mergeCell ref="J32:K32"/>
    <mergeCell ref="L32:M32"/>
    <mergeCell ref="N31:S32"/>
    <mergeCell ref="H33:I33"/>
    <mergeCell ref="J25:S25"/>
    <mergeCell ref="J26:S26"/>
    <mergeCell ref="J27:S27"/>
    <mergeCell ref="J28:S28"/>
    <mergeCell ref="J29:S29"/>
    <mergeCell ref="J30:S30"/>
    <mergeCell ref="H25:I25"/>
    <mergeCell ref="H26:I26"/>
    <mergeCell ref="H27:I27"/>
    <mergeCell ref="H28:I28"/>
    <mergeCell ref="H29:I29"/>
    <mergeCell ref="H30:I30"/>
    <mergeCell ref="N8:P8"/>
    <mergeCell ref="R8:S8"/>
    <mergeCell ref="F13:G13"/>
    <mergeCell ref="H13:I13"/>
    <mergeCell ref="J13:K13"/>
    <mergeCell ref="L13:M13"/>
    <mergeCell ref="N13:O13"/>
    <mergeCell ref="P13:Q13"/>
    <mergeCell ref="C5:E5"/>
    <mergeCell ref="F5:G5"/>
    <mergeCell ref="C6:E6"/>
    <mergeCell ref="C8:E8"/>
    <mergeCell ref="F8:H8"/>
    <mergeCell ref="J8:L8"/>
    <mergeCell ref="M6:O6"/>
    <mergeCell ref="P6:S6"/>
    <mergeCell ref="F6:L6"/>
    <mergeCell ref="R13:S13"/>
    <mergeCell ref="F11:S11"/>
    <mergeCell ref="F12:S12"/>
    <mergeCell ref="U9:X9"/>
    <mergeCell ref="C52:E52"/>
    <mergeCell ref="C53:S53"/>
    <mergeCell ref="C11:C12"/>
    <mergeCell ref="D11:E11"/>
    <mergeCell ref="D12:E12"/>
    <mergeCell ref="C13:C15"/>
    <mergeCell ref="D13:E13"/>
    <mergeCell ref="D14:E14"/>
    <mergeCell ref="D15:E15"/>
    <mergeCell ref="C9:C10"/>
    <mergeCell ref="D9:E9"/>
    <mergeCell ref="D10:E10"/>
    <mergeCell ref="F9:S9"/>
    <mergeCell ref="F10:S10"/>
    <mergeCell ref="D25:G25"/>
    <mergeCell ref="D26:G26"/>
    <mergeCell ref="D27:G27"/>
    <mergeCell ref="D28:G28"/>
    <mergeCell ref="D29:G29"/>
    <mergeCell ref="D30:G30"/>
    <mergeCell ref="F16:S22"/>
    <mergeCell ref="C31:C51"/>
    <mergeCell ref="L51:M51"/>
    <mergeCell ref="Q24:S24"/>
    <mergeCell ref="C25:C30"/>
    <mergeCell ref="N33:S33"/>
    <mergeCell ref="N36:S36"/>
    <mergeCell ref="N37:S37"/>
    <mergeCell ref="N38:S38"/>
    <mergeCell ref="N51:S51"/>
    <mergeCell ref="J39:K39"/>
    <mergeCell ref="C54:D54"/>
    <mergeCell ref="C55:E55"/>
    <mergeCell ref="F55:G55"/>
    <mergeCell ref="C56:E56"/>
    <mergeCell ref="F56:L56"/>
    <mergeCell ref="M56:O56"/>
    <mergeCell ref="P56:S56"/>
    <mergeCell ref="C58:E58"/>
    <mergeCell ref="F58:H58"/>
    <mergeCell ref="J58:L58"/>
    <mergeCell ref="N58:P58"/>
    <mergeCell ref="R58:S58"/>
    <mergeCell ref="C59:C60"/>
    <mergeCell ref="D59:E59"/>
    <mergeCell ref="F59:S59"/>
    <mergeCell ref="D60:E60"/>
    <mergeCell ref="F60:S60"/>
    <mergeCell ref="F57:S57"/>
    <mergeCell ref="C57:E57"/>
    <mergeCell ref="J79:S79"/>
    <mergeCell ref="D80:G80"/>
    <mergeCell ref="H80:I80"/>
    <mergeCell ref="J80:S80"/>
    <mergeCell ref="D75:G75"/>
    <mergeCell ref="H75:I75"/>
    <mergeCell ref="J75:S75"/>
    <mergeCell ref="D76:G76"/>
    <mergeCell ref="H76:I76"/>
    <mergeCell ref="J76:S76"/>
    <mergeCell ref="D77:G77"/>
    <mergeCell ref="H77:I77"/>
    <mergeCell ref="J77:S77"/>
    <mergeCell ref="U59:X59"/>
    <mergeCell ref="C61:C62"/>
    <mergeCell ref="D61:E61"/>
    <mergeCell ref="F61:S61"/>
    <mergeCell ref="D62:E62"/>
    <mergeCell ref="F62:S62"/>
    <mergeCell ref="C63:C65"/>
    <mergeCell ref="D63:E63"/>
    <mergeCell ref="F63:G63"/>
    <mergeCell ref="H63:I63"/>
    <mergeCell ref="J63:K63"/>
    <mergeCell ref="L63:M63"/>
    <mergeCell ref="N63:O63"/>
    <mergeCell ref="P63:Q63"/>
    <mergeCell ref="R63:S63"/>
    <mergeCell ref="D64:E64"/>
    <mergeCell ref="D65:E65"/>
    <mergeCell ref="F66:S72"/>
    <mergeCell ref="C66:E72"/>
    <mergeCell ref="H90:I90"/>
    <mergeCell ref="J90:K90"/>
    <mergeCell ref="L90:M90"/>
    <mergeCell ref="N90:S90"/>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H94:I94"/>
    <mergeCell ref="J94:K94"/>
    <mergeCell ref="L94:M94"/>
    <mergeCell ref="N94:S94"/>
    <mergeCell ref="C74:D74"/>
    <mergeCell ref="Q74:S74"/>
    <mergeCell ref="C75:C80"/>
    <mergeCell ref="L82:M82"/>
    <mergeCell ref="D83:E83"/>
    <mergeCell ref="F83:G83"/>
    <mergeCell ref="D78:G78"/>
    <mergeCell ref="H78:I78"/>
    <mergeCell ref="J78:S78"/>
    <mergeCell ref="D79:G79"/>
    <mergeCell ref="H79:I79"/>
    <mergeCell ref="D87:E90"/>
    <mergeCell ref="F87:G87"/>
    <mergeCell ref="H87:I87"/>
    <mergeCell ref="J87:K87"/>
    <mergeCell ref="L87:M87"/>
    <mergeCell ref="N87:S87"/>
    <mergeCell ref="F88:G88"/>
    <mergeCell ref="H88:I88"/>
    <mergeCell ref="J88:K88"/>
    <mergeCell ref="L88:M88"/>
    <mergeCell ref="N88:S88"/>
    <mergeCell ref="F89:G89"/>
    <mergeCell ref="H89:I89"/>
    <mergeCell ref="J89:K89"/>
    <mergeCell ref="L89:M89"/>
    <mergeCell ref="N89:S89"/>
    <mergeCell ref="F90:G90"/>
    <mergeCell ref="J95:K95"/>
    <mergeCell ref="L95:M95"/>
    <mergeCell ref="N95:S95"/>
    <mergeCell ref="F96:G96"/>
    <mergeCell ref="H96:I96"/>
    <mergeCell ref="J96:K96"/>
    <mergeCell ref="L96:M96"/>
    <mergeCell ref="N96:S96"/>
    <mergeCell ref="D97:E97"/>
    <mergeCell ref="F97:G97"/>
    <mergeCell ref="H97:I97"/>
    <mergeCell ref="J97:K97"/>
    <mergeCell ref="L97:M97"/>
    <mergeCell ref="N97:S97"/>
    <mergeCell ref="D91:E93"/>
    <mergeCell ref="F91:G91"/>
    <mergeCell ref="H91:I91"/>
    <mergeCell ref="J91:K91"/>
    <mergeCell ref="L91:M91"/>
    <mergeCell ref="N91:S91"/>
    <mergeCell ref="F92:G92"/>
    <mergeCell ref="H92:I92"/>
    <mergeCell ref="J92:K92"/>
    <mergeCell ref="L92:M92"/>
    <mergeCell ref="N92:S92"/>
    <mergeCell ref="F93:G93"/>
    <mergeCell ref="H93:I93"/>
    <mergeCell ref="J93:K93"/>
    <mergeCell ref="L93:M93"/>
    <mergeCell ref="N93:S93"/>
    <mergeCell ref="D94:E94"/>
    <mergeCell ref="F94:G94"/>
    <mergeCell ref="D101:G101"/>
    <mergeCell ref="H101:I101"/>
    <mergeCell ref="J101:K101"/>
    <mergeCell ref="L101:M101"/>
    <mergeCell ref="N101:S101"/>
    <mergeCell ref="C81:C101"/>
    <mergeCell ref="D81:E82"/>
    <mergeCell ref="F81:G82"/>
    <mergeCell ref="H81:I82"/>
    <mergeCell ref="J81:M81"/>
    <mergeCell ref="N81:S82"/>
    <mergeCell ref="J82:K82"/>
    <mergeCell ref="D98:E99"/>
    <mergeCell ref="F98:G98"/>
    <mergeCell ref="H98:I98"/>
    <mergeCell ref="J98:K98"/>
    <mergeCell ref="L98:M98"/>
    <mergeCell ref="N98:S98"/>
    <mergeCell ref="F99:G99"/>
    <mergeCell ref="H99:I99"/>
    <mergeCell ref="J99:K99"/>
    <mergeCell ref="L99:M99"/>
    <mergeCell ref="N99:S99"/>
    <mergeCell ref="D100:E100"/>
    <mergeCell ref="F100:G100"/>
    <mergeCell ref="H100:I100"/>
    <mergeCell ref="J100:K100"/>
    <mergeCell ref="L100:M100"/>
    <mergeCell ref="N100:S100"/>
    <mergeCell ref="D95:E96"/>
    <mergeCell ref="F95:G95"/>
    <mergeCell ref="H95:I95"/>
  </mergeCells>
  <phoneticPr fontId="3"/>
  <conditionalFormatting sqref="F6:L6 P6:S6 F7:S7 F8:H8 F9:S10 F16:S22 F56:L56 P56:S56 F57:S57 F58:H58 F59:S60 F66:S72">
    <cfRule type="containsBlanks" dxfId="740" priority="78">
      <formula>LEN(TRIM(F6))=0</formula>
    </cfRule>
  </conditionalFormatting>
  <conditionalFormatting sqref="F106:L106 P106:S106 F107:S107 F108:H108 F109:S110 F116:S122">
    <cfRule type="containsBlanks" dxfId="739" priority="56">
      <formula>LEN(TRIM(F106))=0</formula>
    </cfRule>
  </conditionalFormatting>
  <conditionalFormatting sqref="F156:L156 P156:S156 F157:S157 F158:H158 F159:S160 F166:S172">
    <cfRule type="containsBlanks" dxfId="738" priority="54">
      <formula>LEN(TRIM(F156))=0</formula>
    </cfRule>
  </conditionalFormatting>
  <conditionalFormatting sqref="F206:L206 P206:S206 F207:S207 F208:H208 F209:S210 F216:S222">
    <cfRule type="containsBlanks" dxfId="737" priority="52">
      <formula>LEN(TRIM(F206))=0</formula>
    </cfRule>
  </conditionalFormatting>
  <conditionalFormatting sqref="F256:L256 P256:S256 F257:S257 F258:H258 F259:S260 F266:S272">
    <cfRule type="containsBlanks" dxfId="736" priority="50">
      <formula>LEN(TRIM(F256))=0</formula>
    </cfRule>
  </conditionalFormatting>
  <conditionalFormatting sqref="F306:L306 P306:S306 F307:S307 F308:H308 F309:S310 F316:S322">
    <cfRule type="containsBlanks" dxfId="735" priority="48">
      <formula>LEN(TRIM(F306))=0</formula>
    </cfRule>
  </conditionalFormatting>
  <conditionalFormatting sqref="F356:L356 P356:S356 F357:S357 F358:H358 F359:S360 F366:S372">
    <cfRule type="containsBlanks" dxfId="734" priority="46">
      <formula>LEN(TRIM(F356))=0</formula>
    </cfRule>
  </conditionalFormatting>
  <conditionalFormatting sqref="F406:L406 P406:S406 F407:S407 F408:H408 F409:S410 F416:S422">
    <cfRule type="containsBlanks" dxfId="733" priority="44">
      <formula>LEN(TRIM(F406))=0</formula>
    </cfRule>
  </conditionalFormatting>
  <conditionalFormatting sqref="F456:L456 P456:S456 F457:S457 F458:H458 F459:S460 F466:S472">
    <cfRule type="containsBlanks" dxfId="732" priority="42">
      <formula>LEN(TRIM(F456))=0</formula>
    </cfRule>
  </conditionalFormatting>
  <conditionalFormatting sqref="F506:L506 P506:S506 F507:S507 F508:H508 F509:S510 F516:S522">
    <cfRule type="containsBlanks" dxfId="731" priority="40">
      <formula>LEN(TRIM(F506))=0</formula>
    </cfRule>
  </conditionalFormatting>
  <conditionalFormatting sqref="F556:L556 P556:S556 F557:S557 F558:H558 F559:S560 F566:S572">
    <cfRule type="containsBlanks" dxfId="730" priority="38">
      <formula>LEN(TRIM(F556))=0</formula>
    </cfRule>
  </conditionalFormatting>
  <conditionalFormatting sqref="F606:L606 P606:S606 F607:S607 F608:H608 F609:S610 F616:S622">
    <cfRule type="containsBlanks" dxfId="729" priority="36">
      <formula>LEN(TRIM(F606))=0</formula>
    </cfRule>
  </conditionalFormatting>
  <conditionalFormatting sqref="F656:L656 P656:S656 F657:S657 F658:H658 F659:S660 F666:S672">
    <cfRule type="containsBlanks" dxfId="728" priority="34">
      <formula>LEN(TRIM(F656))=0</formula>
    </cfRule>
  </conditionalFormatting>
  <conditionalFormatting sqref="F706:L706 P706:S706 F707:S707 F708:H708 F709:S710 F716:S722">
    <cfRule type="containsBlanks" dxfId="727" priority="32">
      <formula>LEN(TRIM(F706))=0</formula>
    </cfRule>
  </conditionalFormatting>
  <conditionalFormatting sqref="F756:L756 P756:S756 F757:S757 F758:H758 F759:S760 F766:S772">
    <cfRule type="containsBlanks" dxfId="726" priority="30">
      <formula>LEN(TRIM(F756))=0</formula>
    </cfRule>
  </conditionalFormatting>
  <conditionalFormatting sqref="F806:L806 P806:S806 F807:S807 F808:H808 F809:S810 F816:S822">
    <cfRule type="containsBlanks" dxfId="725" priority="28">
      <formula>LEN(TRIM(F806))=0</formula>
    </cfRule>
  </conditionalFormatting>
  <conditionalFormatting sqref="F856:L856 P856:S856 F857:S857 F858:H858 F859:S860 F866:S872">
    <cfRule type="containsBlanks" dxfId="724" priority="26">
      <formula>LEN(TRIM(F856))=0</formula>
    </cfRule>
  </conditionalFormatting>
  <conditionalFormatting sqref="F906:L906 P906:S906 F907:S907 F908:H908 F909:S910 F916:S922">
    <cfRule type="containsBlanks" dxfId="723" priority="24">
      <formula>LEN(TRIM(F906))=0</formula>
    </cfRule>
  </conditionalFormatting>
  <conditionalFormatting sqref="F956:L956 P956:S956 F957:S957 F958:H958 F959:S960 F966:S972">
    <cfRule type="containsBlanks" dxfId="722" priority="22">
      <formula>LEN(TRIM(F956))=0</formula>
    </cfRule>
  </conditionalFormatting>
  <conditionalFormatting sqref="F1006:L1006 P1006:S1006 F1007:S1007 F1008:H1008 F1009:S1010 F1016:S1022">
    <cfRule type="containsBlanks" dxfId="721" priority="20">
      <formula>LEN(TRIM(F1006))=0</formula>
    </cfRule>
  </conditionalFormatting>
  <conditionalFormatting sqref="F1056:L1056 P1056:S1056 F1057:S1057 F1058:H1058 F1059:S1060 F1066:S1072">
    <cfRule type="containsBlanks" dxfId="720" priority="18">
      <formula>LEN(TRIM(F1056))=0</formula>
    </cfRule>
  </conditionalFormatting>
  <conditionalFormatting sqref="F1106:L1106 P1106:S1106 F1107:S1107 F1108:H1108 F1109:S1110 F1116:S1122">
    <cfRule type="containsBlanks" dxfId="719" priority="16">
      <formula>LEN(TRIM(F1106))=0</formula>
    </cfRule>
  </conditionalFormatting>
  <conditionalFormatting sqref="F1156:L1156 P1156:S1156 F1157:S1157 F1158:H1158 F1159:S1160 F1166:S1172">
    <cfRule type="containsBlanks" dxfId="718" priority="14">
      <formula>LEN(TRIM(F1156))=0</formula>
    </cfRule>
  </conditionalFormatting>
  <conditionalFormatting sqref="F1206:L1206 P1206:S1206 F1207:S1207 F1208:H1208 F1209:S1210 F1216:S1222">
    <cfRule type="containsBlanks" dxfId="717" priority="12">
      <formula>LEN(TRIM(F1206))=0</formula>
    </cfRule>
  </conditionalFormatting>
  <conditionalFormatting sqref="F1256:L1256 P1256:S1256 F1257:S1257 F1258:H1258 F1259:S1260 F1266:S1272">
    <cfRule type="containsBlanks" dxfId="716" priority="10">
      <formula>LEN(TRIM(F1256))=0</formula>
    </cfRule>
  </conditionalFormatting>
  <conditionalFormatting sqref="F1306:L1306 P1306:S1306 F1307:S1307 F1308:H1308 F1309:S1310 F1316:S1322">
    <cfRule type="containsBlanks" dxfId="715" priority="8">
      <formula>LEN(TRIM(F1306))=0</formula>
    </cfRule>
  </conditionalFormatting>
  <conditionalFormatting sqref="F1356:L1356 P1356:S1356 F1357:S1357 F1358:H1358 F1359:S1360 F1366:S1372">
    <cfRule type="containsBlanks" dxfId="714" priority="6">
      <formula>LEN(TRIM(F1356))=0</formula>
    </cfRule>
  </conditionalFormatting>
  <conditionalFormatting sqref="F1406:L1406 P1406:S1406 F1407:S1407 F1408:H1408 F1409:S1410 F1416:S1422">
    <cfRule type="containsBlanks" dxfId="713" priority="4">
      <formula>LEN(TRIM(F1406))=0</formula>
    </cfRule>
  </conditionalFormatting>
  <conditionalFormatting sqref="F1456:L1456 P1456:S1456 F1457:S1457 F1458:H1458 F1459:S1460 F1466:S1472">
    <cfRule type="containsBlanks" dxfId="712" priority="2">
      <formula>LEN(TRIM(F1456))=0</formula>
    </cfRule>
  </conditionalFormatting>
  <conditionalFormatting sqref="H27:I28 H33:K50 H77:I78 H83:K100">
    <cfRule type="containsBlanks" dxfId="711" priority="77">
      <formula>LEN(TRIM(H27))=0</formula>
    </cfRule>
  </conditionalFormatting>
  <conditionalFormatting sqref="H127:I128 H133:K150">
    <cfRule type="containsBlanks" dxfId="710" priority="55">
      <formula>LEN(TRIM(H127))=0</formula>
    </cfRule>
  </conditionalFormatting>
  <conditionalFormatting sqref="H177:I178 H183:K200">
    <cfRule type="containsBlanks" dxfId="709" priority="53">
      <formula>LEN(TRIM(H177))=0</formula>
    </cfRule>
  </conditionalFormatting>
  <conditionalFormatting sqref="H227:I228 H233:K250">
    <cfRule type="containsBlanks" dxfId="708" priority="51">
      <formula>LEN(TRIM(H227))=0</formula>
    </cfRule>
  </conditionalFormatting>
  <conditionalFormatting sqref="H277:I278 H283:K300">
    <cfRule type="containsBlanks" dxfId="707" priority="49">
      <formula>LEN(TRIM(H277))=0</formula>
    </cfRule>
  </conditionalFormatting>
  <conditionalFormatting sqref="H327:I328 H333:K350">
    <cfRule type="containsBlanks" dxfId="706" priority="47">
      <formula>LEN(TRIM(H327))=0</formula>
    </cfRule>
  </conditionalFormatting>
  <conditionalFormatting sqref="H377:I378 H383:K400">
    <cfRule type="containsBlanks" dxfId="705" priority="45">
      <formula>LEN(TRIM(H377))=0</formula>
    </cfRule>
  </conditionalFormatting>
  <conditionalFormatting sqref="H427:I428 H433:K450">
    <cfRule type="containsBlanks" dxfId="704" priority="43">
      <formula>LEN(TRIM(H427))=0</formula>
    </cfRule>
  </conditionalFormatting>
  <conditionalFormatting sqref="H477:I478 H483:K500">
    <cfRule type="containsBlanks" dxfId="703" priority="41">
      <formula>LEN(TRIM(H477))=0</formula>
    </cfRule>
  </conditionalFormatting>
  <conditionalFormatting sqref="H527:I528 H533:K550">
    <cfRule type="containsBlanks" dxfId="702" priority="39">
      <formula>LEN(TRIM(H527))=0</formula>
    </cfRule>
  </conditionalFormatting>
  <conditionalFormatting sqref="H577:I578 H583:K600">
    <cfRule type="containsBlanks" dxfId="701" priority="37">
      <formula>LEN(TRIM(H577))=0</formula>
    </cfRule>
  </conditionalFormatting>
  <conditionalFormatting sqref="H627:I628 H633:K650">
    <cfRule type="containsBlanks" dxfId="700" priority="35">
      <formula>LEN(TRIM(H627))=0</formula>
    </cfRule>
  </conditionalFormatting>
  <conditionalFormatting sqref="H677:I678 H683:K700">
    <cfRule type="containsBlanks" dxfId="699" priority="33">
      <formula>LEN(TRIM(H677))=0</formula>
    </cfRule>
  </conditionalFormatting>
  <conditionalFormatting sqref="H727:I728 H733:K750">
    <cfRule type="containsBlanks" dxfId="698" priority="31">
      <formula>LEN(TRIM(H727))=0</formula>
    </cfRule>
  </conditionalFormatting>
  <conditionalFormatting sqref="H777:I778 H783:K800">
    <cfRule type="containsBlanks" dxfId="697" priority="29">
      <formula>LEN(TRIM(H777))=0</formula>
    </cfRule>
  </conditionalFormatting>
  <conditionalFormatting sqref="H827:I828 H833:K850">
    <cfRule type="containsBlanks" dxfId="696" priority="27">
      <formula>LEN(TRIM(H827))=0</formula>
    </cfRule>
  </conditionalFormatting>
  <conditionalFormatting sqref="H877:I878 H883:K900">
    <cfRule type="containsBlanks" dxfId="695" priority="25">
      <formula>LEN(TRIM(H877))=0</formula>
    </cfRule>
  </conditionalFormatting>
  <conditionalFormatting sqref="H927:I928 H933:K950">
    <cfRule type="containsBlanks" dxfId="694" priority="23">
      <formula>LEN(TRIM(H927))=0</formula>
    </cfRule>
  </conditionalFormatting>
  <conditionalFormatting sqref="H977:I978 H983:K1000">
    <cfRule type="containsBlanks" dxfId="693" priority="21">
      <formula>LEN(TRIM(H977))=0</formula>
    </cfRule>
  </conditionalFormatting>
  <conditionalFormatting sqref="H1027:I1028 H1033:K1050">
    <cfRule type="containsBlanks" dxfId="692" priority="19">
      <formula>LEN(TRIM(H1027))=0</formula>
    </cfRule>
  </conditionalFormatting>
  <conditionalFormatting sqref="H1077:I1078 H1083:K1100">
    <cfRule type="containsBlanks" dxfId="691" priority="17">
      <formula>LEN(TRIM(H1077))=0</formula>
    </cfRule>
  </conditionalFormatting>
  <conditionalFormatting sqref="H1127:I1128 H1133:K1150">
    <cfRule type="containsBlanks" dxfId="690" priority="15">
      <formula>LEN(TRIM(H1127))=0</formula>
    </cfRule>
  </conditionalFormatting>
  <conditionalFormatting sqref="H1177:I1178 H1183:K1200">
    <cfRule type="containsBlanks" dxfId="689" priority="13">
      <formula>LEN(TRIM(H1177))=0</formula>
    </cfRule>
  </conditionalFormatting>
  <conditionalFormatting sqref="H1227:I1228 H1233:K1250">
    <cfRule type="containsBlanks" dxfId="688" priority="11">
      <formula>LEN(TRIM(H1227))=0</formula>
    </cfRule>
  </conditionalFormatting>
  <conditionalFormatting sqref="H1277:I1278 H1283:K1300">
    <cfRule type="containsBlanks" dxfId="687" priority="9">
      <formula>LEN(TRIM(H1277))=0</formula>
    </cfRule>
  </conditionalFormatting>
  <conditionalFormatting sqref="H1327:I1328 H1333:K1350">
    <cfRule type="containsBlanks" dxfId="686" priority="7">
      <formula>LEN(TRIM(H1327))=0</formula>
    </cfRule>
  </conditionalFormatting>
  <conditionalFormatting sqref="H1377:I1378 H1383:K1400">
    <cfRule type="containsBlanks" dxfId="685" priority="5">
      <formula>LEN(TRIM(H1377))=0</formula>
    </cfRule>
  </conditionalFormatting>
  <conditionalFormatting sqref="H1427:I1428 H1433:K1450">
    <cfRule type="containsBlanks" dxfId="684" priority="3">
      <formula>LEN(TRIM(H1427))=0</formula>
    </cfRule>
  </conditionalFormatting>
  <conditionalFormatting sqref="H1477:I1478 H1483:K1500">
    <cfRule type="containsBlanks" dxfId="683" priority="1">
      <formula>LEN(TRIM(H1477))=0</formula>
    </cfRule>
  </conditionalFormatting>
  <dataValidations count="2">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99201B50-CD93-4383-B0A8-559B675AC08D}">
      <formula1>$U$3:$U$7</formula1>
    </dataValidation>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12C7055D-6B4E-4E47-A55E-CEABAAE2973D}">
      <formula1>INDIRECT(F6)</formula1>
    </dataValidation>
  </dataValidations>
  <pageMargins left="0.59055118110236227" right="0.59055118110236227" top="0.59055118110236227" bottom="0.59055118110236227" header="0" footer="0"/>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4E75-5F22-40E7-AED2-4034C7B15F8F}">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N34" sqref="N34:S34"/>
    </sheetView>
  </sheetViews>
  <sheetFormatPr defaultColWidth="4.69921875" defaultRowHeight="14.4"/>
  <cols>
    <col min="1" max="2" width="2.8984375" style="1" customWidth="1"/>
    <col min="3" max="19" width="4.69921875" style="1"/>
    <col min="20" max="20" width="9.59765625" style="53" customWidth="1"/>
    <col min="21" max="21" width="36.09765625" style="1" bestFit="1" customWidth="1"/>
    <col min="22" max="24" width="36.09765625" style="1" customWidth="1"/>
    <col min="25" max="16384" width="4.69921875" style="1"/>
  </cols>
  <sheetData>
    <row r="1" spans="1:24">
      <c r="C1" s="277" t="s">
        <v>220</v>
      </c>
      <c r="D1" s="277"/>
      <c r="E1" s="277"/>
      <c r="F1" s="277"/>
      <c r="G1" s="277"/>
      <c r="H1" s="277"/>
      <c r="I1" s="277"/>
      <c r="J1" s="277"/>
      <c r="K1" s="277"/>
      <c r="L1" s="277"/>
      <c r="M1" s="277"/>
      <c r="N1" s="277"/>
      <c r="O1" s="277"/>
      <c r="P1" s="277"/>
      <c r="Q1" s="277"/>
      <c r="R1" s="277"/>
      <c r="S1" s="277"/>
    </row>
    <row r="2" spans="1:24">
      <c r="A2" s="1">
        <f>F5</f>
        <v>1</v>
      </c>
      <c r="B2" s="1">
        <f>IF(H26&gt;0,1,0)</f>
        <v>0</v>
      </c>
      <c r="C2" s="198" t="s">
        <v>47</v>
      </c>
      <c r="D2" s="198"/>
      <c r="E2" s="198"/>
      <c r="U2" s="11" t="s">
        <v>49</v>
      </c>
      <c r="V2" s="11" t="s">
        <v>199</v>
      </c>
    </row>
    <row r="3" spans="1:24">
      <c r="A3" s="1">
        <f>A2</f>
        <v>1</v>
      </c>
      <c r="B3" s="1">
        <f>B2</f>
        <v>0</v>
      </c>
      <c r="C3" s="192" t="str">
        <f>"中国ブロック突破・国スポ入賞に向けた強化事業　"&amp;基本!$G$24</f>
        <v>中国ブロック突破・国スポ入賞に向けた強化事業　事業計画書</v>
      </c>
      <c r="D3" s="192"/>
      <c r="E3" s="192"/>
      <c r="F3" s="192"/>
      <c r="G3" s="192"/>
      <c r="H3" s="192"/>
      <c r="I3" s="192"/>
      <c r="J3" s="192"/>
      <c r="K3" s="192"/>
      <c r="L3" s="192"/>
      <c r="M3" s="192"/>
      <c r="N3" s="192"/>
      <c r="O3" s="192"/>
      <c r="P3" s="192"/>
      <c r="Q3" s="192"/>
      <c r="R3" s="192"/>
      <c r="S3" s="192"/>
      <c r="U3" s="16" t="s">
        <v>27</v>
      </c>
      <c r="V3" s="16" t="s">
        <v>203</v>
      </c>
    </row>
    <row r="4" spans="1:24" ht="15" thickBot="1">
      <c r="A4" s="1">
        <f t="shared" ref="A4:B17" si="0">A3</f>
        <v>1</v>
      </c>
      <c r="B4" s="1">
        <f t="shared" si="0"/>
        <v>0</v>
      </c>
      <c r="C4" s="337" t="s">
        <v>48</v>
      </c>
      <c r="D4" s="337"/>
      <c r="U4" s="32" t="s">
        <v>28</v>
      </c>
      <c r="V4" s="32" t="s">
        <v>204</v>
      </c>
    </row>
    <row r="5" spans="1:24" ht="15" thickBot="1">
      <c r="A5" s="1">
        <f t="shared" si="0"/>
        <v>1</v>
      </c>
      <c r="B5" s="1">
        <f t="shared" si="0"/>
        <v>0</v>
      </c>
      <c r="C5" s="375" t="s">
        <v>50</v>
      </c>
      <c r="D5" s="376"/>
      <c r="E5" s="376"/>
      <c r="F5" s="377">
        <v>1</v>
      </c>
      <c r="G5" s="378"/>
      <c r="U5" s="32"/>
      <c r="V5" s="32"/>
    </row>
    <row r="6" spans="1:24">
      <c r="A6" s="1">
        <f t="shared" si="0"/>
        <v>1</v>
      </c>
      <c r="B6" s="1">
        <f t="shared" si="0"/>
        <v>0</v>
      </c>
      <c r="C6" s="379" t="s">
        <v>49</v>
      </c>
      <c r="D6" s="290"/>
      <c r="E6" s="290"/>
      <c r="F6" s="380"/>
      <c r="G6" s="380"/>
      <c r="H6" s="380"/>
      <c r="I6" s="380"/>
      <c r="J6" s="380"/>
      <c r="K6" s="380"/>
      <c r="L6" s="380"/>
      <c r="M6" s="290" t="s">
        <v>53</v>
      </c>
      <c r="N6" s="290"/>
      <c r="O6" s="290"/>
      <c r="P6" s="380"/>
      <c r="Q6" s="380"/>
      <c r="R6" s="380"/>
      <c r="S6" s="381"/>
      <c r="T6" s="81" t="str">
        <f>IF(F6="","",VLOOKUP(F6,U3:V6,2,))</f>
        <v/>
      </c>
      <c r="U6" s="18"/>
      <c r="V6" s="18"/>
    </row>
    <row r="7" spans="1:24">
      <c r="A7" s="1">
        <f t="shared" si="0"/>
        <v>1</v>
      </c>
      <c r="B7" s="1">
        <f t="shared" si="0"/>
        <v>0</v>
      </c>
      <c r="C7" s="389" t="s">
        <v>180</v>
      </c>
      <c r="D7" s="390"/>
      <c r="E7" s="356"/>
      <c r="F7" s="386"/>
      <c r="G7" s="387"/>
      <c r="H7" s="387"/>
      <c r="I7" s="387"/>
      <c r="J7" s="387"/>
      <c r="K7" s="387"/>
      <c r="L7" s="387"/>
      <c r="M7" s="387"/>
      <c r="N7" s="387"/>
      <c r="O7" s="387"/>
      <c r="P7" s="387"/>
      <c r="Q7" s="387"/>
      <c r="R7" s="387"/>
      <c r="S7" s="388"/>
      <c r="U7" s="55"/>
    </row>
    <row r="8" spans="1:24">
      <c r="A8" s="1">
        <f t="shared" si="0"/>
        <v>1</v>
      </c>
      <c r="B8" s="1">
        <f t="shared" si="0"/>
        <v>0</v>
      </c>
      <c r="C8" s="348" t="s">
        <v>51</v>
      </c>
      <c r="D8" s="291"/>
      <c r="E8" s="291"/>
      <c r="F8" s="382"/>
      <c r="G8" s="383"/>
      <c r="H8" s="383"/>
      <c r="I8" s="20" t="str">
        <f>IF(F8="","～",IF(J8="","","～"))</f>
        <v>～</v>
      </c>
      <c r="J8" s="383"/>
      <c r="K8" s="383"/>
      <c r="L8" s="383"/>
      <c r="M8" s="21" t="s">
        <v>52</v>
      </c>
      <c r="N8" s="384" t="str">
        <f>IF(T8=1,IF(F8="","",IF(J8="","",IF(F8=J8,"日帰り",(J8-F8)&amp;"泊"&amp;(J8-F8+1)&amp;"日"))),"")</f>
        <v/>
      </c>
      <c r="O8" s="384"/>
      <c r="P8" s="384"/>
      <c r="Q8" s="13" t="s">
        <v>68</v>
      </c>
      <c r="R8" s="258"/>
      <c r="S8" s="385"/>
      <c r="T8" s="53">
        <v>1</v>
      </c>
    </row>
    <row r="9" spans="1:24">
      <c r="A9" s="1">
        <f t="shared" si="0"/>
        <v>1</v>
      </c>
      <c r="B9" s="1">
        <f t="shared" si="0"/>
        <v>0</v>
      </c>
      <c r="C9" s="348" t="s">
        <v>54</v>
      </c>
      <c r="D9" s="346" t="s">
        <v>55</v>
      </c>
      <c r="E9" s="346"/>
      <c r="F9" s="349"/>
      <c r="G9" s="349"/>
      <c r="H9" s="349"/>
      <c r="I9" s="349"/>
      <c r="J9" s="349"/>
      <c r="K9" s="349"/>
      <c r="L9" s="349"/>
      <c r="M9" s="349"/>
      <c r="N9" s="349"/>
      <c r="O9" s="349"/>
      <c r="P9" s="349"/>
      <c r="Q9" s="349"/>
      <c r="R9" s="349"/>
      <c r="S9" s="350"/>
      <c r="U9" s="156" t="s">
        <v>53</v>
      </c>
      <c r="V9" s="156"/>
      <c r="W9" s="156"/>
      <c r="X9" s="156"/>
    </row>
    <row r="10" spans="1:24">
      <c r="A10" s="1">
        <f t="shared" si="0"/>
        <v>1</v>
      </c>
      <c r="B10" s="1">
        <f t="shared" si="0"/>
        <v>0</v>
      </c>
      <c r="C10" s="348"/>
      <c r="D10" s="351" t="s">
        <v>7</v>
      </c>
      <c r="E10" s="351"/>
      <c r="F10" s="352"/>
      <c r="G10" s="352"/>
      <c r="H10" s="352"/>
      <c r="I10" s="352"/>
      <c r="J10" s="352"/>
      <c r="K10" s="352"/>
      <c r="L10" s="352"/>
      <c r="M10" s="352"/>
      <c r="N10" s="352"/>
      <c r="O10" s="352"/>
      <c r="P10" s="352"/>
      <c r="Q10" s="352"/>
      <c r="R10" s="352"/>
      <c r="S10" s="353"/>
      <c r="U10" s="78" t="str">
        <f>U3</f>
        <v>中国ブロック突破に向けた強化事業</v>
      </c>
      <c r="V10" s="78" t="str">
        <f>U4</f>
        <v>国スポ入賞に向けた強化事業</v>
      </c>
      <c r="W10" s="78">
        <f>U5</f>
        <v>0</v>
      </c>
      <c r="X10" s="78">
        <f>U6</f>
        <v>0</v>
      </c>
    </row>
    <row r="11" spans="1:24">
      <c r="A11" s="1">
        <f t="shared" si="0"/>
        <v>1</v>
      </c>
      <c r="B11" s="1">
        <f t="shared" si="0"/>
        <v>0</v>
      </c>
      <c r="C11" s="348" t="s">
        <v>56</v>
      </c>
      <c r="D11" s="346" t="s">
        <v>55</v>
      </c>
      <c r="E11" s="346"/>
      <c r="F11" s="349"/>
      <c r="G11" s="349"/>
      <c r="H11" s="349"/>
      <c r="I11" s="349"/>
      <c r="J11" s="349"/>
      <c r="K11" s="349"/>
      <c r="L11" s="349"/>
      <c r="M11" s="349"/>
      <c r="N11" s="349"/>
      <c r="O11" s="349"/>
      <c r="P11" s="349"/>
      <c r="Q11" s="349"/>
      <c r="R11" s="349"/>
      <c r="S11" s="350"/>
      <c r="U11" s="6" t="s">
        <v>111</v>
      </c>
      <c r="V11" s="6" t="s">
        <v>111</v>
      </c>
      <c r="W11" s="6"/>
      <c r="X11" s="6"/>
    </row>
    <row r="12" spans="1:24">
      <c r="A12" s="1">
        <f t="shared" si="0"/>
        <v>1</v>
      </c>
      <c r="B12" s="1">
        <f t="shared" si="0"/>
        <v>0</v>
      </c>
      <c r="C12" s="348"/>
      <c r="D12" s="351" t="s">
        <v>7</v>
      </c>
      <c r="E12" s="351"/>
      <c r="F12" s="352"/>
      <c r="G12" s="352"/>
      <c r="H12" s="352"/>
      <c r="I12" s="352"/>
      <c r="J12" s="352"/>
      <c r="K12" s="352"/>
      <c r="L12" s="352"/>
      <c r="M12" s="352"/>
      <c r="N12" s="352"/>
      <c r="O12" s="352"/>
      <c r="P12" s="352"/>
      <c r="Q12" s="352"/>
      <c r="R12" s="352"/>
      <c r="S12" s="353"/>
      <c r="U12" s="8"/>
      <c r="V12" s="8"/>
      <c r="W12" s="8"/>
      <c r="X12" s="8"/>
    </row>
    <row r="13" spans="1:24">
      <c r="A13" s="1">
        <f t="shared" si="0"/>
        <v>1</v>
      </c>
      <c r="B13" s="1">
        <f t="shared" si="0"/>
        <v>0</v>
      </c>
      <c r="C13" s="354" t="s">
        <v>57</v>
      </c>
      <c r="D13" s="291" t="s">
        <v>58</v>
      </c>
      <c r="E13" s="291"/>
      <c r="F13" s="291" t="s">
        <v>61</v>
      </c>
      <c r="G13" s="355"/>
      <c r="H13" s="339" t="s">
        <v>62</v>
      </c>
      <c r="I13" s="296"/>
      <c r="J13" s="356" t="s">
        <v>63</v>
      </c>
      <c r="K13" s="355"/>
      <c r="L13" s="339" t="s">
        <v>64</v>
      </c>
      <c r="M13" s="296"/>
      <c r="N13" s="356" t="s">
        <v>65</v>
      </c>
      <c r="O13" s="355"/>
      <c r="P13" s="339" t="s">
        <v>66</v>
      </c>
      <c r="Q13" s="291"/>
      <c r="R13" s="356" t="s">
        <v>36</v>
      </c>
      <c r="S13" s="295"/>
      <c r="U13" s="8"/>
      <c r="V13" s="8"/>
      <c r="W13" s="8"/>
      <c r="X13" s="8"/>
    </row>
    <row r="14" spans="1:24">
      <c r="A14" s="1">
        <f t="shared" si="0"/>
        <v>1</v>
      </c>
      <c r="B14" s="1">
        <f t="shared" si="0"/>
        <v>0</v>
      </c>
      <c r="C14" s="348"/>
      <c r="D14" s="346" t="s">
        <v>59</v>
      </c>
      <c r="E14" s="346"/>
      <c r="F14" s="22">
        <f>VLOOKUP("成男中ﾌﾞﾛ/国ｽﾎﾟ",指導者!$J$133:$AN$156,$F5+1,)</f>
        <v>0</v>
      </c>
      <c r="G14" s="23" t="s">
        <v>67</v>
      </c>
      <c r="H14" s="24">
        <f>VLOOKUP("成女中ﾌﾞﾛ/国ｽﾎﾟ",指導者!$J$133:$AN$156,$F5+1,)</f>
        <v>0</v>
      </c>
      <c r="I14" s="25" t="s">
        <v>67</v>
      </c>
      <c r="J14" s="24">
        <f>VLOOKUP("少男中ﾌﾞﾛ/国ｽﾎﾟ",指導者!$J$133:$AN$156,$F5+1,)</f>
        <v>0</v>
      </c>
      <c r="K14" s="23" t="s">
        <v>67</v>
      </c>
      <c r="L14" s="24">
        <f>VLOOKUP("少女中ﾌﾞﾛ/国ｽﾎﾟ",指導者!$J$133:$AN$156,$F5+1,)</f>
        <v>0</v>
      </c>
      <c r="M14" s="25" t="s">
        <v>67</v>
      </c>
      <c r="N14" s="24">
        <f>VLOOKUP("Jr男中ﾌﾞﾛ/国ｽﾎﾟ",指導者!$J$133:$AN$156,$F5+1,)</f>
        <v>0</v>
      </c>
      <c r="O14" s="23" t="s">
        <v>67</v>
      </c>
      <c r="P14" s="24">
        <f>VLOOKUP("Jr女中ﾌﾞﾛ/国ｽﾎﾟ",指導者!$J$133:$AN$156,$F5+1,)</f>
        <v>0</v>
      </c>
      <c r="Q14" s="26" t="s">
        <v>67</v>
      </c>
      <c r="R14" s="23">
        <f>SUM(F14:Q14)</f>
        <v>0</v>
      </c>
      <c r="S14" s="33" t="s">
        <v>67</v>
      </c>
      <c r="U14" s="10"/>
      <c r="V14" s="10"/>
      <c r="W14" s="10"/>
      <c r="X14" s="10"/>
    </row>
    <row r="15" spans="1:24">
      <c r="A15" s="1">
        <f t="shared" si="0"/>
        <v>1</v>
      </c>
      <c r="B15" s="1">
        <f t="shared" si="0"/>
        <v>0</v>
      </c>
      <c r="C15" s="348"/>
      <c r="D15" s="351" t="s">
        <v>60</v>
      </c>
      <c r="E15" s="351"/>
      <c r="F15" s="27">
        <f>VLOOKUP("成男中ﾌﾞﾛ/国ｽﾎﾟ",選手!$J$333:$AN$350,$F5+1,)</f>
        <v>0</v>
      </c>
      <c r="G15" s="28" t="s">
        <v>67</v>
      </c>
      <c r="H15" s="29">
        <f>VLOOKUP("成女中ﾌﾞﾛ/国ｽﾎﾟ",選手!$J$333:$AN$350,$F5+1,)</f>
        <v>0</v>
      </c>
      <c r="I15" s="30" t="s">
        <v>67</v>
      </c>
      <c r="J15" s="29">
        <f>VLOOKUP("少男中ﾌﾞﾛ/国ｽﾎﾟ",選手!$J$333:$AN$350,$F5+1,)</f>
        <v>0</v>
      </c>
      <c r="K15" s="28" t="s">
        <v>67</v>
      </c>
      <c r="L15" s="29">
        <f>VLOOKUP("少女中ﾌﾞﾛ/国ｽﾎﾟ",選手!$J$333:$AN$350,$F5+1,)</f>
        <v>0</v>
      </c>
      <c r="M15" s="30" t="s">
        <v>67</v>
      </c>
      <c r="N15" s="29">
        <f>VLOOKUP("Jr男中ﾌﾞﾛ/国ｽﾎﾟ",選手!$J$333:$AN$350,$F5+1,)</f>
        <v>0</v>
      </c>
      <c r="O15" s="28" t="s">
        <v>67</v>
      </c>
      <c r="P15" s="29">
        <f>VLOOKUP("Jr女中ﾌﾞﾛ/国ｽﾎﾟ",選手!$J$333:$AN$350,$F5+1,)</f>
        <v>0</v>
      </c>
      <c r="Q15" s="31" t="s">
        <v>67</v>
      </c>
      <c r="R15" s="28">
        <f>SUM(F15:Q15)</f>
        <v>0</v>
      </c>
      <c r="S15" s="34" t="s">
        <v>67</v>
      </c>
    </row>
    <row r="16" spans="1:24">
      <c r="A16" s="1">
        <f t="shared" si="0"/>
        <v>1</v>
      </c>
      <c r="B16" s="1">
        <f t="shared" si="0"/>
        <v>0</v>
      </c>
      <c r="C16" s="366" t="s">
        <v>69</v>
      </c>
      <c r="D16" s="367"/>
      <c r="E16" s="368"/>
      <c r="F16" s="357"/>
      <c r="G16" s="358"/>
      <c r="H16" s="358"/>
      <c r="I16" s="358"/>
      <c r="J16" s="358"/>
      <c r="K16" s="358"/>
      <c r="L16" s="358"/>
      <c r="M16" s="358"/>
      <c r="N16" s="358"/>
      <c r="O16" s="358"/>
      <c r="P16" s="358"/>
      <c r="Q16" s="358"/>
      <c r="R16" s="358"/>
      <c r="S16" s="359"/>
    </row>
    <row r="17" spans="1:19">
      <c r="A17" s="1">
        <f t="shared" si="0"/>
        <v>1</v>
      </c>
      <c r="B17" s="1">
        <f t="shared" si="0"/>
        <v>0</v>
      </c>
      <c r="C17" s="369"/>
      <c r="D17" s="370"/>
      <c r="E17" s="371"/>
      <c r="F17" s="360"/>
      <c r="G17" s="361"/>
      <c r="H17" s="361"/>
      <c r="I17" s="361"/>
      <c r="J17" s="361"/>
      <c r="K17" s="361"/>
      <c r="L17" s="361"/>
      <c r="M17" s="361"/>
      <c r="N17" s="361"/>
      <c r="O17" s="361"/>
      <c r="P17" s="361"/>
      <c r="Q17" s="361"/>
      <c r="R17" s="361"/>
      <c r="S17" s="362"/>
    </row>
    <row r="18" spans="1:19">
      <c r="A18" s="1">
        <f t="shared" ref="A18:B18" si="1">A17</f>
        <v>1</v>
      </c>
      <c r="B18" s="1">
        <f t="shared" si="1"/>
        <v>0</v>
      </c>
      <c r="C18" s="369"/>
      <c r="D18" s="370"/>
      <c r="E18" s="371"/>
      <c r="F18" s="360"/>
      <c r="G18" s="361"/>
      <c r="H18" s="361"/>
      <c r="I18" s="361"/>
      <c r="J18" s="361"/>
      <c r="K18" s="361"/>
      <c r="L18" s="361"/>
      <c r="M18" s="361"/>
      <c r="N18" s="361"/>
      <c r="O18" s="361"/>
      <c r="P18" s="361"/>
      <c r="Q18" s="361"/>
      <c r="R18" s="361"/>
      <c r="S18" s="362"/>
    </row>
    <row r="19" spans="1:19">
      <c r="A19" s="1">
        <f t="shared" ref="A19:B19" si="2">A18</f>
        <v>1</v>
      </c>
      <c r="B19" s="1">
        <f t="shared" si="2"/>
        <v>0</v>
      </c>
      <c r="C19" s="369"/>
      <c r="D19" s="370"/>
      <c r="E19" s="371"/>
      <c r="F19" s="360"/>
      <c r="G19" s="361"/>
      <c r="H19" s="361"/>
      <c r="I19" s="361"/>
      <c r="J19" s="361"/>
      <c r="K19" s="361"/>
      <c r="L19" s="361"/>
      <c r="M19" s="361"/>
      <c r="N19" s="361"/>
      <c r="O19" s="361"/>
      <c r="P19" s="361"/>
      <c r="Q19" s="361"/>
      <c r="R19" s="361"/>
      <c r="S19" s="362"/>
    </row>
    <row r="20" spans="1:19">
      <c r="A20" s="1">
        <f t="shared" ref="A20:B20" si="3">A19</f>
        <v>1</v>
      </c>
      <c r="B20" s="1">
        <f t="shared" si="3"/>
        <v>0</v>
      </c>
      <c r="C20" s="369"/>
      <c r="D20" s="370"/>
      <c r="E20" s="371"/>
      <c r="F20" s="360"/>
      <c r="G20" s="361"/>
      <c r="H20" s="361"/>
      <c r="I20" s="361"/>
      <c r="J20" s="361"/>
      <c r="K20" s="361"/>
      <c r="L20" s="361"/>
      <c r="M20" s="361"/>
      <c r="N20" s="361"/>
      <c r="O20" s="361"/>
      <c r="P20" s="361"/>
      <c r="Q20" s="361"/>
      <c r="R20" s="361"/>
      <c r="S20" s="362"/>
    </row>
    <row r="21" spans="1:19">
      <c r="A21" s="1">
        <f t="shared" ref="A21:B21" si="4">A20</f>
        <v>1</v>
      </c>
      <c r="B21" s="1">
        <f t="shared" si="4"/>
        <v>0</v>
      </c>
      <c r="C21" s="369"/>
      <c r="D21" s="370"/>
      <c r="E21" s="371"/>
      <c r="F21" s="360"/>
      <c r="G21" s="361"/>
      <c r="H21" s="361"/>
      <c r="I21" s="361"/>
      <c r="J21" s="361"/>
      <c r="K21" s="361"/>
      <c r="L21" s="361"/>
      <c r="M21" s="361"/>
      <c r="N21" s="361"/>
      <c r="O21" s="361"/>
      <c r="P21" s="361"/>
      <c r="Q21" s="361"/>
      <c r="R21" s="361"/>
      <c r="S21" s="362"/>
    </row>
    <row r="22" spans="1:19" ht="15" thickBot="1">
      <c r="A22" s="1">
        <f t="shared" ref="A22:B22" si="5">A21</f>
        <v>1</v>
      </c>
      <c r="B22" s="1">
        <f t="shared" si="5"/>
        <v>0</v>
      </c>
      <c r="C22" s="372"/>
      <c r="D22" s="373"/>
      <c r="E22" s="374"/>
      <c r="F22" s="363"/>
      <c r="G22" s="364"/>
      <c r="H22" s="364"/>
      <c r="I22" s="364"/>
      <c r="J22" s="364"/>
      <c r="K22" s="364"/>
      <c r="L22" s="364"/>
      <c r="M22" s="364"/>
      <c r="N22" s="364"/>
      <c r="O22" s="364"/>
      <c r="P22" s="364"/>
      <c r="Q22" s="364"/>
      <c r="R22" s="364"/>
      <c r="S22" s="365"/>
    </row>
    <row r="23" spans="1:19">
      <c r="A23" s="1">
        <f t="shared" ref="A23:B23" si="6">A22</f>
        <v>1</v>
      </c>
      <c r="B23" s="1">
        <f t="shared" si="6"/>
        <v>0</v>
      </c>
    </row>
    <row r="24" spans="1:19" ht="15" thickBot="1">
      <c r="A24" s="1">
        <f t="shared" ref="A24:B24" si="7">A23</f>
        <v>1</v>
      </c>
      <c r="B24" s="1">
        <f t="shared" si="7"/>
        <v>0</v>
      </c>
      <c r="C24" s="337" t="s">
        <v>70</v>
      </c>
      <c r="D24" s="337"/>
      <c r="Q24" s="338" t="s">
        <v>71</v>
      </c>
      <c r="R24" s="338"/>
      <c r="S24" s="338"/>
    </row>
    <row r="25" spans="1:19">
      <c r="A25" s="1">
        <f t="shared" ref="A25:B25" si="8">A24</f>
        <v>1</v>
      </c>
      <c r="B25" s="1">
        <f t="shared" si="8"/>
        <v>0</v>
      </c>
      <c r="C25" s="287" t="s">
        <v>72</v>
      </c>
      <c r="D25" s="290" t="s">
        <v>73</v>
      </c>
      <c r="E25" s="290"/>
      <c r="F25" s="290"/>
      <c r="G25" s="290"/>
      <c r="H25" s="290" t="s">
        <v>79</v>
      </c>
      <c r="I25" s="290"/>
      <c r="J25" s="290" t="s">
        <v>13</v>
      </c>
      <c r="K25" s="290"/>
      <c r="L25" s="290"/>
      <c r="M25" s="290"/>
      <c r="N25" s="290"/>
      <c r="O25" s="290"/>
      <c r="P25" s="290"/>
      <c r="Q25" s="290"/>
      <c r="R25" s="290"/>
      <c r="S25" s="294"/>
    </row>
    <row r="26" spans="1:19">
      <c r="A26" s="1">
        <f t="shared" ref="A26:B26" si="9">A25</f>
        <v>1</v>
      </c>
      <c r="B26" s="1">
        <f t="shared" si="9"/>
        <v>0</v>
      </c>
      <c r="C26" s="288"/>
      <c r="D26" s="346" t="s">
        <v>74</v>
      </c>
      <c r="E26" s="346"/>
      <c r="F26" s="346"/>
      <c r="G26" s="346"/>
      <c r="H26" s="347">
        <f>J51</f>
        <v>0</v>
      </c>
      <c r="I26" s="347"/>
      <c r="J26" s="152"/>
      <c r="K26" s="152"/>
      <c r="L26" s="152"/>
      <c r="M26" s="152"/>
      <c r="N26" s="152"/>
      <c r="O26" s="152"/>
      <c r="P26" s="152"/>
      <c r="Q26" s="152"/>
      <c r="R26" s="152"/>
      <c r="S26" s="305"/>
    </row>
    <row r="27" spans="1:19">
      <c r="A27" s="1">
        <f t="shared" ref="A27:B27" si="10">A26</f>
        <v>1</v>
      </c>
      <c r="B27" s="1">
        <f t="shared" si="10"/>
        <v>0</v>
      </c>
      <c r="C27" s="288"/>
      <c r="D27" s="340" t="s">
        <v>75</v>
      </c>
      <c r="E27" s="340"/>
      <c r="F27" s="340"/>
      <c r="G27" s="340"/>
      <c r="H27" s="330"/>
      <c r="I27" s="330"/>
      <c r="J27" s="335"/>
      <c r="K27" s="335"/>
      <c r="L27" s="335"/>
      <c r="M27" s="335"/>
      <c r="N27" s="335"/>
      <c r="O27" s="335"/>
      <c r="P27" s="335"/>
      <c r="Q27" s="335"/>
      <c r="R27" s="335"/>
      <c r="S27" s="336"/>
    </row>
    <row r="28" spans="1:19">
      <c r="A28" s="1">
        <f t="shared" ref="A28:B28" si="11">A27</f>
        <v>1</v>
      </c>
      <c r="B28" s="1">
        <f t="shared" si="11"/>
        <v>0</v>
      </c>
      <c r="C28" s="288"/>
      <c r="D28" s="340" t="s">
        <v>76</v>
      </c>
      <c r="E28" s="340"/>
      <c r="F28" s="340"/>
      <c r="G28" s="340"/>
      <c r="H28" s="330"/>
      <c r="I28" s="330"/>
      <c r="J28" s="335"/>
      <c r="K28" s="335"/>
      <c r="L28" s="335"/>
      <c r="M28" s="335"/>
      <c r="N28" s="335"/>
      <c r="O28" s="335"/>
      <c r="P28" s="335"/>
      <c r="Q28" s="335"/>
      <c r="R28" s="335"/>
      <c r="S28" s="336"/>
    </row>
    <row r="29" spans="1:19" ht="15" thickBot="1">
      <c r="A29" s="1">
        <f t="shared" ref="A29:B29" si="12">A28</f>
        <v>1</v>
      </c>
      <c r="B29" s="1">
        <f t="shared" si="12"/>
        <v>0</v>
      </c>
      <c r="C29" s="288"/>
      <c r="D29" s="341" t="s">
        <v>77</v>
      </c>
      <c r="E29" s="341"/>
      <c r="F29" s="341"/>
      <c r="G29" s="341"/>
      <c r="H29" s="342">
        <f>H51-SUM(H26:I28)</f>
        <v>0</v>
      </c>
      <c r="I29" s="342"/>
      <c r="J29" s="343"/>
      <c r="K29" s="343"/>
      <c r="L29" s="343"/>
      <c r="M29" s="343"/>
      <c r="N29" s="343"/>
      <c r="O29" s="343"/>
      <c r="P29" s="343"/>
      <c r="Q29" s="343"/>
      <c r="R29" s="343"/>
      <c r="S29" s="344"/>
    </row>
    <row r="30" spans="1:19" ht="15.6" thickTop="1" thickBot="1">
      <c r="A30" s="1">
        <f t="shared" ref="A30:B30" si="13">A29</f>
        <v>1</v>
      </c>
      <c r="B30" s="1">
        <f t="shared" si="13"/>
        <v>0</v>
      </c>
      <c r="C30" s="289"/>
      <c r="D30" s="345" t="s">
        <v>78</v>
      </c>
      <c r="E30" s="345"/>
      <c r="F30" s="345"/>
      <c r="G30" s="345"/>
      <c r="H30" s="281">
        <f>SUM(H26:I29)</f>
        <v>0</v>
      </c>
      <c r="I30" s="281"/>
      <c r="J30" s="285"/>
      <c r="K30" s="285"/>
      <c r="L30" s="285"/>
      <c r="M30" s="285"/>
      <c r="N30" s="285"/>
      <c r="O30" s="285"/>
      <c r="P30" s="285"/>
      <c r="Q30" s="285"/>
      <c r="R30" s="285"/>
      <c r="S30" s="286"/>
    </row>
    <row r="31" spans="1:19">
      <c r="A31" s="1">
        <f t="shared" ref="A31:B31" si="14">A30</f>
        <v>1</v>
      </c>
      <c r="B31" s="1">
        <f t="shared" si="14"/>
        <v>0</v>
      </c>
      <c r="C31" s="287" t="s">
        <v>218</v>
      </c>
      <c r="D31" s="290" t="s">
        <v>73</v>
      </c>
      <c r="E31" s="290"/>
      <c r="F31" s="290" t="s">
        <v>83</v>
      </c>
      <c r="G31" s="290"/>
      <c r="H31" s="290" t="s">
        <v>79</v>
      </c>
      <c r="I31" s="292"/>
      <c r="J31" s="293"/>
      <c r="K31" s="290"/>
      <c r="L31" s="290"/>
      <c r="M31" s="290"/>
      <c r="N31" s="290" t="s">
        <v>82</v>
      </c>
      <c r="O31" s="290"/>
      <c r="P31" s="290"/>
      <c r="Q31" s="290"/>
      <c r="R31" s="290"/>
      <c r="S31" s="294"/>
    </row>
    <row r="32" spans="1:19">
      <c r="A32" s="1">
        <f t="shared" ref="A32:B32" si="15">A31</f>
        <v>1</v>
      </c>
      <c r="B32" s="1">
        <f t="shared" si="15"/>
        <v>0</v>
      </c>
      <c r="C32" s="288"/>
      <c r="D32" s="291"/>
      <c r="E32" s="291"/>
      <c r="F32" s="291"/>
      <c r="G32" s="291"/>
      <c r="H32" s="291"/>
      <c r="I32" s="291"/>
      <c r="J32" s="296" t="s">
        <v>80</v>
      </c>
      <c r="K32" s="297"/>
      <c r="L32" s="297" t="s">
        <v>81</v>
      </c>
      <c r="M32" s="339"/>
      <c r="N32" s="291"/>
      <c r="O32" s="291"/>
      <c r="P32" s="291"/>
      <c r="Q32" s="291"/>
      <c r="R32" s="291"/>
      <c r="S32" s="295"/>
    </row>
    <row r="33" spans="1:21">
      <c r="A33" s="1">
        <f t="shared" ref="A33:B33" si="16">A32</f>
        <v>1</v>
      </c>
      <c r="B33" s="1">
        <f t="shared" si="16"/>
        <v>0</v>
      </c>
      <c r="C33" s="288"/>
      <c r="D33" s="298" t="s">
        <v>88</v>
      </c>
      <c r="E33" s="298"/>
      <c r="F33" s="298" t="s">
        <v>88</v>
      </c>
      <c r="G33" s="298"/>
      <c r="H33" s="323"/>
      <c r="I33" s="323"/>
      <c r="J33" s="324"/>
      <c r="K33" s="325"/>
      <c r="L33" s="326">
        <f>H33-J33</f>
        <v>0</v>
      </c>
      <c r="M33" s="327"/>
      <c r="N33" s="167"/>
      <c r="O33" s="167"/>
      <c r="P33" s="167"/>
      <c r="Q33" s="167"/>
      <c r="R33" s="167"/>
      <c r="S33" s="328"/>
      <c r="T33" s="54" t="e">
        <f>HLOOKUP(F6,リスト!$N$7:$AC$25,2,)</f>
        <v>#N/A</v>
      </c>
      <c r="U33" s="52" t="e">
        <f t="shared" ref="U33:U50" si="17">IF(T33="対象外",IF(J33&gt;0,"補助対象外経費です!!",""),"")</f>
        <v>#N/A</v>
      </c>
    </row>
    <row r="34" spans="1:21">
      <c r="A34" s="1">
        <f t="shared" ref="A34:B34" si="18">A33</f>
        <v>1</v>
      </c>
      <c r="B34" s="1">
        <f t="shared" si="18"/>
        <v>0</v>
      </c>
      <c r="C34" s="288"/>
      <c r="D34" s="298" t="s">
        <v>99</v>
      </c>
      <c r="E34" s="298"/>
      <c r="F34" s="299" t="s">
        <v>84</v>
      </c>
      <c r="G34" s="299"/>
      <c r="H34" s="300"/>
      <c r="I34" s="300"/>
      <c r="J34" s="301"/>
      <c r="K34" s="302"/>
      <c r="L34" s="303">
        <f t="shared" ref="L34:L50" si="19">H34-J34</f>
        <v>0</v>
      </c>
      <c r="M34" s="304"/>
      <c r="N34" s="152"/>
      <c r="O34" s="152"/>
      <c r="P34" s="152"/>
      <c r="Q34" s="152"/>
      <c r="R34" s="152"/>
      <c r="S34" s="305"/>
      <c r="T34" s="54" t="e">
        <f>HLOOKUP(F6,リスト!$N$7:$AC$25,3,)</f>
        <v>#N/A</v>
      </c>
      <c r="U34" s="52" t="e">
        <f t="shared" si="17"/>
        <v>#N/A</v>
      </c>
    </row>
    <row r="35" spans="1:21">
      <c r="A35" s="1">
        <f t="shared" ref="A35:B35" si="20">A34</f>
        <v>1</v>
      </c>
      <c r="B35" s="1">
        <f t="shared" si="20"/>
        <v>0</v>
      </c>
      <c r="C35" s="288"/>
      <c r="D35" s="298"/>
      <c r="E35" s="298"/>
      <c r="F35" s="329" t="s">
        <v>85</v>
      </c>
      <c r="G35" s="329"/>
      <c r="H35" s="330"/>
      <c r="I35" s="330"/>
      <c r="J35" s="331"/>
      <c r="K35" s="332"/>
      <c r="L35" s="333">
        <f t="shared" si="19"/>
        <v>0</v>
      </c>
      <c r="M35" s="334"/>
      <c r="N35" s="335"/>
      <c r="O35" s="335"/>
      <c r="P35" s="335"/>
      <c r="Q35" s="335"/>
      <c r="R35" s="335"/>
      <c r="S35" s="336"/>
      <c r="T35" s="54" t="e">
        <f>HLOOKUP(F6,リスト!$N$7:$AC$25,4,)</f>
        <v>#N/A</v>
      </c>
      <c r="U35" s="52" t="e">
        <f t="shared" si="17"/>
        <v>#N/A</v>
      </c>
    </row>
    <row r="36" spans="1:21">
      <c r="A36" s="1">
        <f t="shared" ref="A36:B36" si="21">A35</f>
        <v>1</v>
      </c>
      <c r="B36" s="1">
        <f t="shared" si="21"/>
        <v>0</v>
      </c>
      <c r="C36" s="288"/>
      <c r="D36" s="298"/>
      <c r="E36" s="298"/>
      <c r="F36" s="306" t="s">
        <v>86</v>
      </c>
      <c r="G36" s="306"/>
      <c r="H36" s="307"/>
      <c r="I36" s="307"/>
      <c r="J36" s="308"/>
      <c r="K36" s="309"/>
      <c r="L36" s="310">
        <f t="shared" si="19"/>
        <v>0</v>
      </c>
      <c r="M36" s="311"/>
      <c r="N36" s="153"/>
      <c r="O36" s="153"/>
      <c r="P36" s="153"/>
      <c r="Q36" s="153"/>
      <c r="R36" s="153"/>
      <c r="S36" s="312"/>
      <c r="T36" s="54" t="e">
        <f>HLOOKUP(F6,リスト!$N$7:$AC$25,5,)</f>
        <v>#N/A</v>
      </c>
      <c r="U36" s="52" t="e">
        <f t="shared" si="17"/>
        <v>#N/A</v>
      </c>
    </row>
    <row r="37" spans="1:21">
      <c r="A37" s="1">
        <f t="shared" ref="A37:B37" si="22">A36</f>
        <v>1</v>
      </c>
      <c r="B37" s="1">
        <f t="shared" si="22"/>
        <v>0</v>
      </c>
      <c r="C37" s="288"/>
      <c r="D37" s="298" t="s">
        <v>100</v>
      </c>
      <c r="E37" s="298"/>
      <c r="F37" s="299" t="s">
        <v>87</v>
      </c>
      <c r="G37" s="299"/>
      <c r="H37" s="300"/>
      <c r="I37" s="300"/>
      <c r="J37" s="301"/>
      <c r="K37" s="302"/>
      <c r="L37" s="303">
        <f t="shared" si="19"/>
        <v>0</v>
      </c>
      <c r="M37" s="304"/>
      <c r="N37" s="152"/>
      <c r="O37" s="152"/>
      <c r="P37" s="152"/>
      <c r="Q37" s="152"/>
      <c r="R37" s="152"/>
      <c r="S37" s="305"/>
      <c r="T37" s="54" t="e">
        <f>HLOOKUP(F6,リスト!$N$7:$AC$25,6,)</f>
        <v>#N/A</v>
      </c>
      <c r="U37" s="52" t="e">
        <f t="shared" si="17"/>
        <v>#N/A</v>
      </c>
    </row>
    <row r="38" spans="1:21">
      <c r="A38" s="1">
        <f t="shared" ref="A38:B38" si="23">A37</f>
        <v>1</v>
      </c>
      <c r="B38" s="1">
        <f t="shared" si="23"/>
        <v>0</v>
      </c>
      <c r="C38" s="288"/>
      <c r="D38" s="298"/>
      <c r="E38" s="298"/>
      <c r="F38" s="329" t="s">
        <v>89</v>
      </c>
      <c r="G38" s="329"/>
      <c r="H38" s="330"/>
      <c r="I38" s="330"/>
      <c r="J38" s="331"/>
      <c r="K38" s="332"/>
      <c r="L38" s="333">
        <f t="shared" si="19"/>
        <v>0</v>
      </c>
      <c r="M38" s="334"/>
      <c r="N38" s="335"/>
      <c r="O38" s="335"/>
      <c r="P38" s="335"/>
      <c r="Q38" s="335"/>
      <c r="R38" s="335"/>
      <c r="S38" s="336"/>
      <c r="T38" s="54" t="e">
        <f>HLOOKUP(F6,リスト!$N$7:$AC$25,7,)</f>
        <v>#N/A</v>
      </c>
      <c r="U38" s="52" t="e">
        <f t="shared" si="17"/>
        <v>#N/A</v>
      </c>
    </row>
    <row r="39" spans="1:21" ht="14.4" customHeight="1">
      <c r="A39" s="1">
        <f t="shared" ref="A39:B39" si="24">A38</f>
        <v>1</v>
      </c>
      <c r="B39" s="1">
        <f t="shared" si="24"/>
        <v>0</v>
      </c>
      <c r="C39" s="288"/>
      <c r="D39" s="298"/>
      <c r="E39" s="298"/>
      <c r="F39" s="329" t="s">
        <v>215</v>
      </c>
      <c r="G39" s="329"/>
      <c r="H39" s="330"/>
      <c r="I39" s="330"/>
      <c r="J39" s="331"/>
      <c r="K39" s="332"/>
      <c r="L39" s="333">
        <f t="shared" si="19"/>
        <v>0</v>
      </c>
      <c r="M39" s="334"/>
      <c r="N39" s="335"/>
      <c r="O39" s="335"/>
      <c r="P39" s="335"/>
      <c r="Q39" s="335"/>
      <c r="R39" s="335"/>
      <c r="S39" s="336"/>
      <c r="T39" s="54" t="e">
        <f>HLOOKUP(F6,リスト!$N$7:$AC$25,8,)</f>
        <v>#N/A</v>
      </c>
      <c r="U39" s="52" t="e">
        <f t="shared" si="17"/>
        <v>#N/A</v>
      </c>
    </row>
    <row r="40" spans="1:21">
      <c r="A40" s="1">
        <f t="shared" ref="A40:B40" si="25">A39</f>
        <v>1</v>
      </c>
      <c r="B40" s="1">
        <f t="shared" si="25"/>
        <v>0</v>
      </c>
      <c r="C40" s="288"/>
      <c r="D40" s="298"/>
      <c r="E40" s="298"/>
      <c r="F40" s="306" t="s">
        <v>90</v>
      </c>
      <c r="G40" s="306"/>
      <c r="H40" s="307"/>
      <c r="I40" s="307"/>
      <c r="J40" s="308"/>
      <c r="K40" s="309"/>
      <c r="L40" s="310">
        <f t="shared" si="19"/>
        <v>0</v>
      </c>
      <c r="M40" s="311"/>
      <c r="N40" s="153"/>
      <c r="O40" s="153"/>
      <c r="P40" s="153"/>
      <c r="Q40" s="153"/>
      <c r="R40" s="153"/>
      <c r="S40" s="312"/>
      <c r="T40" s="54" t="e">
        <f>HLOOKUP(F6,リスト!$N$7:$AC$25,9,)</f>
        <v>#N/A</v>
      </c>
      <c r="U40" s="52" t="e">
        <f t="shared" si="17"/>
        <v>#N/A</v>
      </c>
    </row>
    <row r="41" spans="1:21">
      <c r="A41" s="1">
        <f t="shared" ref="A41:B41" si="26">A40</f>
        <v>1</v>
      </c>
      <c r="B41" s="1">
        <f t="shared" si="26"/>
        <v>0</v>
      </c>
      <c r="C41" s="288"/>
      <c r="D41" s="298" t="s">
        <v>101</v>
      </c>
      <c r="E41" s="298"/>
      <c r="F41" s="299" t="s">
        <v>91</v>
      </c>
      <c r="G41" s="299"/>
      <c r="H41" s="300"/>
      <c r="I41" s="300"/>
      <c r="J41" s="301"/>
      <c r="K41" s="302"/>
      <c r="L41" s="303">
        <f t="shared" si="19"/>
        <v>0</v>
      </c>
      <c r="M41" s="304"/>
      <c r="N41" s="152"/>
      <c r="O41" s="152"/>
      <c r="P41" s="152"/>
      <c r="Q41" s="152"/>
      <c r="R41" s="152"/>
      <c r="S41" s="305"/>
      <c r="T41" s="54" t="e">
        <f>HLOOKUP(F6,リスト!$N$7:$AC$25,10,)</f>
        <v>#N/A</v>
      </c>
      <c r="U41" s="52" t="e">
        <f t="shared" si="17"/>
        <v>#N/A</v>
      </c>
    </row>
    <row r="42" spans="1:21">
      <c r="A42" s="1">
        <f t="shared" ref="A42:B42" si="27">A41</f>
        <v>1</v>
      </c>
      <c r="B42" s="1">
        <f t="shared" si="27"/>
        <v>0</v>
      </c>
      <c r="C42" s="288"/>
      <c r="D42" s="298"/>
      <c r="E42" s="298"/>
      <c r="F42" s="329" t="s">
        <v>92</v>
      </c>
      <c r="G42" s="329"/>
      <c r="H42" s="330"/>
      <c r="I42" s="330"/>
      <c r="J42" s="331"/>
      <c r="K42" s="332"/>
      <c r="L42" s="333">
        <f t="shared" si="19"/>
        <v>0</v>
      </c>
      <c r="M42" s="334"/>
      <c r="N42" s="335"/>
      <c r="O42" s="335"/>
      <c r="P42" s="335"/>
      <c r="Q42" s="335"/>
      <c r="R42" s="335"/>
      <c r="S42" s="336"/>
      <c r="T42" s="54" t="e">
        <f>HLOOKUP(F6,リスト!$N$7:$AC$25,11,)</f>
        <v>#N/A</v>
      </c>
      <c r="U42" s="52" t="e">
        <f t="shared" si="17"/>
        <v>#N/A</v>
      </c>
    </row>
    <row r="43" spans="1:21">
      <c r="A43" s="1">
        <f t="shared" ref="A43:B43" si="28">A42</f>
        <v>1</v>
      </c>
      <c r="B43" s="1">
        <f t="shared" si="28"/>
        <v>0</v>
      </c>
      <c r="C43" s="288"/>
      <c r="D43" s="298"/>
      <c r="E43" s="298"/>
      <c r="F43" s="306" t="s">
        <v>93</v>
      </c>
      <c r="G43" s="306"/>
      <c r="H43" s="307"/>
      <c r="I43" s="307"/>
      <c r="J43" s="308"/>
      <c r="K43" s="309"/>
      <c r="L43" s="310">
        <f t="shared" si="19"/>
        <v>0</v>
      </c>
      <c r="M43" s="311"/>
      <c r="N43" s="153"/>
      <c r="O43" s="153"/>
      <c r="P43" s="153"/>
      <c r="Q43" s="153"/>
      <c r="R43" s="153"/>
      <c r="S43" s="312"/>
      <c r="T43" s="54" t="e">
        <f>HLOOKUP(F6,リスト!$N$7:$AC$25,12,)</f>
        <v>#N/A</v>
      </c>
      <c r="U43" s="52" t="e">
        <f t="shared" si="17"/>
        <v>#N/A</v>
      </c>
    </row>
    <row r="44" spans="1:21">
      <c r="A44" s="1">
        <f t="shared" ref="A44:B44" si="29">A43</f>
        <v>1</v>
      </c>
      <c r="B44" s="1">
        <f t="shared" si="29"/>
        <v>0</v>
      </c>
      <c r="C44" s="288"/>
      <c r="D44" s="298" t="s">
        <v>102</v>
      </c>
      <c r="E44" s="298"/>
      <c r="F44" s="298" t="s">
        <v>102</v>
      </c>
      <c r="G44" s="298"/>
      <c r="H44" s="323"/>
      <c r="I44" s="323"/>
      <c r="J44" s="324"/>
      <c r="K44" s="325"/>
      <c r="L44" s="326">
        <f t="shared" si="19"/>
        <v>0</v>
      </c>
      <c r="M44" s="327"/>
      <c r="N44" s="167"/>
      <c r="O44" s="167"/>
      <c r="P44" s="167"/>
      <c r="Q44" s="167"/>
      <c r="R44" s="167"/>
      <c r="S44" s="328"/>
      <c r="T44" s="54" t="e">
        <f>HLOOKUP(F6,リスト!$N$7:$AC$25,13,)</f>
        <v>#N/A</v>
      </c>
      <c r="U44" s="52" t="e">
        <f t="shared" si="17"/>
        <v>#N/A</v>
      </c>
    </row>
    <row r="45" spans="1:21">
      <c r="A45" s="1">
        <f t="shared" ref="A45:B45" si="30">A44</f>
        <v>1</v>
      </c>
      <c r="B45" s="1">
        <f t="shared" si="30"/>
        <v>0</v>
      </c>
      <c r="C45" s="288"/>
      <c r="D45" s="321" t="s">
        <v>105</v>
      </c>
      <c r="E45" s="298"/>
      <c r="F45" s="299" t="s">
        <v>94</v>
      </c>
      <c r="G45" s="299"/>
      <c r="H45" s="300"/>
      <c r="I45" s="300"/>
      <c r="J45" s="301"/>
      <c r="K45" s="302"/>
      <c r="L45" s="303">
        <f t="shared" si="19"/>
        <v>0</v>
      </c>
      <c r="M45" s="304"/>
      <c r="N45" s="152"/>
      <c r="O45" s="152"/>
      <c r="P45" s="152"/>
      <c r="Q45" s="152"/>
      <c r="R45" s="152"/>
      <c r="S45" s="305"/>
      <c r="T45" s="54" t="e">
        <f>HLOOKUP(F6,リスト!$N$7:$AC$25,14,)</f>
        <v>#N/A</v>
      </c>
      <c r="U45" s="52" t="e">
        <f t="shared" si="17"/>
        <v>#N/A</v>
      </c>
    </row>
    <row r="46" spans="1:21">
      <c r="A46" s="1">
        <f t="shared" ref="A46:B46" si="31">A45</f>
        <v>1</v>
      </c>
      <c r="B46" s="1">
        <f t="shared" si="31"/>
        <v>0</v>
      </c>
      <c r="C46" s="288"/>
      <c r="D46" s="298"/>
      <c r="E46" s="298"/>
      <c r="F46" s="306" t="s">
        <v>95</v>
      </c>
      <c r="G46" s="306"/>
      <c r="H46" s="307"/>
      <c r="I46" s="307"/>
      <c r="J46" s="308"/>
      <c r="K46" s="309"/>
      <c r="L46" s="310">
        <f t="shared" si="19"/>
        <v>0</v>
      </c>
      <c r="M46" s="311"/>
      <c r="N46" s="153"/>
      <c r="O46" s="153"/>
      <c r="P46" s="153"/>
      <c r="Q46" s="153"/>
      <c r="R46" s="153"/>
      <c r="S46" s="312"/>
      <c r="T46" s="54" t="e">
        <f>HLOOKUP(F6,リスト!$N$7:$AC$25,15,)</f>
        <v>#N/A</v>
      </c>
      <c r="U46" s="52" t="e">
        <f t="shared" si="17"/>
        <v>#N/A</v>
      </c>
    </row>
    <row r="47" spans="1:21">
      <c r="A47" s="1">
        <f t="shared" ref="A47:B47" si="32">A46</f>
        <v>1</v>
      </c>
      <c r="B47" s="1">
        <f t="shared" si="32"/>
        <v>0</v>
      </c>
      <c r="C47" s="288"/>
      <c r="D47" s="322" t="s">
        <v>103</v>
      </c>
      <c r="E47" s="322"/>
      <c r="F47" s="298" t="s">
        <v>96</v>
      </c>
      <c r="G47" s="298"/>
      <c r="H47" s="323"/>
      <c r="I47" s="323"/>
      <c r="J47" s="324"/>
      <c r="K47" s="325"/>
      <c r="L47" s="326">
        <f t="shared" si="19"/>
        <v>0</v>
      </c>
      <c r="M47" s="327"/>
      <c r="N47" s="167"/>
      <c r="O47" s="167"/>
      <c r="P47" s="167"/>
      <c r="Q47" s="167"/>
      <c r="R47" s="167"/>
      <c r="S47" s="328"/>
      <c r="T47" s="54" t="e">
        <f>HLOOKUP(F6,リスト!$N$7:$AC$25,16,)</f>
        <v>#N/A</v>
      </c>
      <c r="U47" s="52" t="e">
        <f t="shared" si="17"/>
        <v>#N/A</v>
      </c>
    </row>
    <row r="48" spans="1:21">
      <c r="A48" s="1">
        <f t="shared" ref="A48:B48" si="33">A47</f>
        <v>1</v>
      </c>
      <c r="B48" s="1">
        <f t="shared" si="33"/>
        <v>0</v>
      </c>
      <c r="C48" s="288"/>
      <c r="D48" s="298" t="s">
        <v>104</v>
      </c>
      <c r="E48" s="298"/>
      <c r="F48" s="299" t="s">
        <v>97</v>
      </c>
      <c r="G48" s="299"/>
      <c r="H48" s="300"/>
      <c r="I48" s="300"/>
      <c r="J48" s="301"/>
      <c r="K48" s="302"/>
      <c r="L48" s="303">
        <f t="shared" si="19"/>
        <v>0</v>
      </c>
      <c r="M48" s="304"/>
      <c r="N48" s="152"/>
      <c r="O48" s="152"/>
      <c r="P48" s="152"/>
      <c r="Q48" s="152"/>
      <c r="R48" s="152"/>
      <c r="S48" s="305"/>
      <c r="T48" s="54" t="e">
        <f>HLOOKUP(F6,リスト!$N$7:$AC$25,17,)</f>
        <v>#N/A</v>
      </c>
      <c r="U48" s="52" t="e">
        <f t="shared" si="17"/>
        <v>#N/A</v>
      </c>
    </row>
    <row r="49" spans="1:24">
      <c r="A49" s="1">
        <f t="shared" ref="A49:B49" si="34">A48</f>
        <v>1</v>
      </c>
      <c r="B49" s="1">
        <f t="shared" si="34"/>
        <v>0</v>
      </c>
      <c r="C49" s="288"/>
      <c r="D49" s="298"/>
      <c r="E49" s="298"/>
      <c r="F49" s="306" t="s">
        <v>98</v>
      </c>
      <c r="G49" s="306"/>
      <c r="H49" s="307"/>
      <c r="I49" s="307"/>
      <c r="J49" s="308"/>
      <c r="K49" s="309"/>
      <c r="L49" s="310">
        <f t="shared" si="19"/>
        <v>0</v>
      </c>
      <c r="M49" s="311"/>
      <c r="N49" s="153"/>
      <c r="O49" s="153"/>
      <c r="P49" s="153"/>
      <c r="Q49" s="153"/>
      <c r="R49" s="153"/>
      <c r="S49" s="312"/>
      <c r="T49" s="54" t="e">
        <f>HLOOKUP(F6,リスト!$N$7:$AC$25,18,)</f>
        <v>#N/A</v>
      </c>
      <c r="U49" s="52" t="e">
        <f t="shared" si="17"/>
        <v>#N/A</v>
      </c>
    </row>
    <row r="50" spans="1:24" ht="15" thickBot="1">
      <c r="A50" s="1">
        <f t="shared" ref="A50:B50" si="35">A49</f>
        <v>1</v>
      </c>
      <c r="B50" s="1">
        <f t="shared" si="35"/>
        <v>0</v>
      </c>
      <c r="C50" s="288"/>
      <c r="D50" s="313" t="s">
        <v>77</v>
      </c>
      <c r="E50" s="313"/>
      <c r="F50" s="313" t="s">
        <v>77</v>
      </c>
      <c r="G50" s="313"/>
      <c r="H50" s="314"/>
      <c r="I50" s="314"/>
      <c r="J50" s="315"/>
      <c r="K50" s="316"/>
      <c r="L50" s="317">
        <f t="shared" si="19"/>
        <v>0</v>
      </c>
      <c r="M50" s="318"/>
      <c r="N50" s="319"/>
      <c r="O50" s="319"/>
      <c r="P50" s="319"/>
      <c r="Q50" s="319"/>
      <c r="R50" s="319"/>
      <c r="S50" s="320"/>
      <c r="T50" s="54" t="e">
        <f>HLOOKUP(F6,リスト!$N$7:$AC$25,19,)</f>
        <v>#N/A</v>
      </c>
      <c r="U50" s="52" t="e">
        <f t="shared" si="17"/>
        <v>#N/A</v>
      </c>
    </row>
    <row r="51" spans="1:24" ht="15.6" thickTop="1" thickBot="1">
      <c r="A51" s="1">
        <f t="shared" ref="A51:B51" si="36">A50</f>
        <v>1</v>
      </c>
      <c r="B51" s="1">
        <f t="shared" si="36"/>
        <v>0</v>
      </c>
      <c r="C51" s="289"/>
      <c r="D51" s="278" t="s">
        <v>78</v>
      </c>
      <c r="E51" s="279"/>
      <c r="F51" s="279"/>
      <c r="G51" s="280"/>
      <c r="H51" s="281">
        <f>SUM(H33:I50)</f>
        <v>0</v>
      </c>
      <c r="I51" s="281"/>
      <c r="J51" s="282">
        <f t="shared" ref="J51" si="37">SUM(J33:K50)</f>
        <v>0</v>
      </c>
      <c r="K51" s="283"/>
      <c r="L51" s="283">
        <f t="shared" ref="L51" si="38">SUM(L33:M50)</f>
        <v>0</v>
      </c>
      <c r="M51" s="284"/>
      <c r="N51" s="285"/>
      <c r="O51" s="285"/>
      <c r="P51" s="285"/>
      <c r="Q51" s="285"/>
      <c r="R51" s="285"/>
      <c r="S51" s="286"/>
      <c r="T51" s="54"/>
    </row>
    <row r="52" spans="1:24">
      <c r="A52" s="1">
        <f>F55</f>
        <v>2</v>
      </c>
      <c r="B52" s="1">
        <f>IF(H76&gt;0,1,0)</f>
        <v>0</v>
      </c>
      <c r="C52" s="198" t="s">
        <v>47</v>
      </c>
      <c r="D52" s="198"/>
      <c r="E52" s="198"/>
      <c r="U52" s="11" t="s">
        <v>49</v>
      </c>
      <c r="V52" s="11" t="s">
        <v>199</v>
      </c>
    </row>
    <row r="53" spans="1:24">
      <c r="A53" s="1">
        <f>A52</f>
        <v>2</v>
      </c>
      <c r="B53" s="1">
        <f>B52</f>
        <v>0</v>
      </c>
      <c r="C53" s="192" t="str">
        <f>"中国ブロック突破・国スポ入賞に向けた強化事業　"&amp;基本!$G$24</f>
        <v>中国ブロック突破・国スポ入賞に向けた強化事業　事業計画書</v>
      </c>
      <c r="D53" s="192"/>
      <c r="E53" s="192"/>
      <c r="F53" s="192"/>
      <c r="G53" s="192"/>
      <c r="H53" s="192"/>
      <c r="I53" s="192"/>
      <c r="J53" s="192"/>
      <c r="K53" s="192"/>
      <c r="L53" s="192"/>
      <c r="M53" s="192"/>
      <c r="N53" s="192"/>
      <c r="O53" s="192"/>
      <c r="P53" s="192"/>
      <c r="Q53" s="192"/>
      <c r="R53" s="192"/>
      <c r="S53" s="192"/>
      <c r="U53" s="16" t="str">
        <f t="shared" ref="U53:V56" si="39">IF(U3="","",U3)</f>
        <v>中国ブロック突破に向けた強化事業</v>
      </c>
      <c r="V53" s="16" t="str">
        <f t="shared" si="39"/>
        <v>中ブロ突破</v>
      </c>
    </row>
    <row r="54" spans="1:24" ht="15" thickBot="1">
      <c r="A54" s="1">
        <f t="shared" ref="A54:A101" si="40">A53</f>
        <v>2</v>
      </c>
      <c r="B54" s="1">
        <f t="shared" ref="B54:B101" si="41">B53</f>
        <v>0</v>
      </c>
      <c r="C54" s="337" t="s">
        <v>48</v>
      </c>
      <c r="D54" s="337"/>
      <c r="U54" s="32" t="str">
        <f t="shared" si="39"/>
        <v>国スポ入賞に向けた強化事業</v>
      </c>
      <c r="V54" s="32" t="str">
        <f t="shared" si="39"/>
        <v>国スポ入賞</v>
      </c>
    </row>
    <row r="55" spans="1:24" ht="15" thickBot="1">
      <c r="A55" s="1">
        <f t="shared" si="40"/>
        <v>2</v>
      </c>
      <c r="B55" s="1">
        <f t="shared" si="41"/>
        <v>0</v>
      </c>
      <c r="C55" s="375" t="s">
        <v>50</v>
      </c>
      <c r="D55" s="376"/>
      <c r="E55" s="376"/>
      <c r="F55" s="377">
        <f>F5+1</f>
        <v>2</v>
      </c>
      <c r="G55" s="378"/>
      <c r="U55" s="32" t="str">
        <f t="shared" si="39"/>
        <v/>
      </c>
      <c r="V55" s="32" t="str">
        <f t="shared" si="39"/>
        <v/>
      </c>
    </row>
    <row r="56" spans="1:24">
      <c r="A56" s="1">
        <f t="shared" si="40"/>
        <v>2</v>
      </c>
      <c r="B56" s="1">
        <f t="shared" si="41"/>
        <v>0</v>
      </c>
      <c r="C56" s="379" t="s">
        <v>49</v>
      </c>
      <c r="D56" s="290"/>
      <c r="E56" s="290"/>
      <c r="F56" s="380"/>
      <c r="G56" s="380"/>
      <c r="H56" s="380"/>
      <c r="I56" s="380"/>
      <c r="J56" s="380"/>
      <c r="K56" s="380"/>
      <c r="L56" s="380"/>
      <c r="M56" s="290" t="s">
        <v>53</v>
      </c>
      <c r="N56" s="290"/>
      <c r="O56" s="290"/>
      <c r="P56" s="380"/>
      <c r="Q56" s="380"/>
      <c r="R56" s="380"/>
      <c r="S56" s="381"/>
      <c r="T56" s="81" t="str">
        <f>IF(F56="","",VLOOKUP(F56,U53:V56,2,))</f>
        <v/>
      </c>
      <c r="U56" s="18" t="str">
        <f t="shared" si="39"/>
        <v/>
      </c>
      <c r="V56" s="18" t="str">
        <f t="shared" si="39"/>
        <v/>
      </c>
    </row>
    <row r="57" spans="1:24">
      <c r="A57" s="1">
        <f t="shared" si="40"/>
        <v>2</v>
      </c>
      <c r="B57" s="1">
        <f t="shared" si="41"/>
        <v>0</v>
      </c>
      <c r="C57" s="389" t="s">
        <v>180</v>
      </c>
      <c r="D57" s="390"/>
      <c r="E57" s="356"/>
      <c r="F57" s="386"/>
      <c r="G57" s="387"/>
      <c r="H57" s="387"/>
      <c r="I57" s="387"/>
      <c r="J57" s="387"/>
      <c r="K57" s="387"/>
      <c r="L57" s="387"/>
      <c r="M57" s="387"/>
      <c r="N57" s="387"/>
      <c r="O57" s="387"/>
      <c r="P57" s="387"/>
      <c r="Q57" s="387"/>
      <c r="R57" s="387"/>
      <c r="S57" s="388"/>
      <c r="U57" s="55"/>
    </row>
    <row r="58" spans="1:24">
      <c r="A58" s="1">
        <f t="shared" si="40"/>
        <v>2</v>
      </c>
      <c r="B58" s="1">
        <f t="shared" si="41"/>
        <v>0</v>
      </c>
      <c r="C58" s="348" t="s">
        <v>51</v>
      </c>
      <c r="D58" s="291"/>
      <c r="E58" s="291"/>
      <c r="F58" s="382"/>
      <c r="G58" s="383"/>
      <c r="H58" s="383"/>
      <c r="I58" s="20" t="str">
        <f>IF(F58="","～",IF(J58="","","～"))</f>
        <v>～</v>
      </c>
      <c r="J58" s="383"/>
      <c r="K58" s="383"/>
      <c r="L58" s="383"/>
      <c r="M58" s="21" t="s">
        <v>52</v>
      </c>
      <c r="N58" s="384" t="str">
        <f>IF(T58=1,IF(F58="","",IF(J58="","",IF(F58=J58,"日帰り",(J58-F58)&amp;"泊"&amp;(J58-F58+1)&amp;"日"))),"")</f>
        <v/>
      </c>
      <c r="O58" s="384"/>
      <c r="P58" s="384"/>
      <c r="Q58" s="13" t="s">
        <v>68</v>
      </c>
      <c r="R58" s="258"/>
      <c r="S58" s="385"/>
      <c r="T58" s="53">
        <v>1</v>
      </c>
    </row>
    <row r="59" spans="1:24">
      <c r="A59" s="1">
        <f t="shared" si="40"/>
        <v>2</v>
      </c>
      <c r="B59" s="1">
        <f t="shared" si="41"/>
        <v>0</v>
      </c>
      <c r="C59" s="348" t="s">
        <v>54</v>
      </c>
      <c r="D59" s="346" t="s">
        <v>55</v>
      </c>
      <c r="E59" s="346"/>
      <c r="F59" s="349"/>
      <c r="G59" s="349"/>
      <c r="H59" s="349"/>
      <c r="I59" s="349"/>
      <c r="J59" s="349"/>
      <c r="K59" s="349"/>
      <c r="L59" s="349"/>
      <c r="M59" s="349"/>
      <c r="N59" s="349"/>
      <c r="O59" s="349"/>
      <c r="P59" s="349"/>
      <c r="Q59" s="349"/>
      <c r="R59" s="349"/>
      <c r="S59" s="350"/>
      <c r="U59" s="156" t="s">
        <v>53</v>
      </c>
      <c r="V59" s="156"/>
      <c r="W59" s="156"/>
      <c r="X59" s="156"/>
    </row>
    <row r="60" spans="1:24">
      <c r="A60" s="1">
        <f t="shared" si="40"/>
        <v>2</v>
      </c>
      <c r="B60" s="1">
        <f t="shared" si="41"/>
        <v>0</v>
      </c>
      <c r="C60" s="348"/>
      <c r="D60" s="351" t="s">
        <v>7</v>
      </c>
      <c r="E60" s="351"/>
      <c r="F60" s="352"/>
      <c r="G60" s="352"/>
      <c r="H60" s="352"/>
      <c r="I60" s="352"/>
      <c r="J60" s="352"/>
      <c r="K60" s="352"/>
      <c r="L60" s="352"/>
      <c r="M60" s="352"/>
      <c r="N60" s="352"/>
      <c r="O60" s="352"/>
      <c r="P60" s="352"/>
      <c r="Q60" s="352"/>
      <c r="R60" s="352"/>
      <c r="S60" s="353"/>
      <c r="U60" s="78" t="str">
        <f>U53</f>
        <v>中国ブロック突破に向けた強化事業</v>
      </c>
      <c r="V60" s="78" t="str">
        <f>U54</f>
        <v>国スポ入賞に向けた強化事業</v>
      </c>
      <c r="W60" s="78" t="str">
        <f>U55</f>
        <v/>
      </c>
      <c r="X60" s="78" t="str">
        <f>U56</f>
        <v/>
      </c>
    </row>
    <row r="61" spans="1:24">
      <c r="A61" s="1">
        <f t="shared" si="40"/>
        <v>2</v>
      </c>
      <c r="B61" s="1">
        <f t="shared" si="41"/>
        <v>0</v>
      </c>
      <c r="C61" s="348" t="s">
        <v>56</v>
      </c>
      <c r="D61" s="346" t="s">
        <v>55</v>
      </c>
      <c r="E61" s="346"/>
      <c r="F61" s="349"/>
      <c r="G61" s="349"/>
      <c r="H61" s="349"/>
      <c r="I61" s="349"/>
      <c r="J61" s="349"/>
      <c r="K61" s="349"/>
      <c r="L61" s="349"/>
      <c r="M61" s="349"/>
      <c r="N61" s="349"/>
      <c r="O61" s="349"/>
      <c r="P61" s="349"/>
      <c r="Q61" s="349"/>
      <c r="R61" s="349"/>
      <c r="S61" s="350"/>
      <c r="U61" s="6" t="str">
        <f t="shared" ref="U61:X64" si="42">IF(U11="","",U11)</f>
        <v>①強化活動</v>
      </c>
      <c r="V61" s="6" t="str">
        <f t="shared" si="42"/>
        <v>①強化活動</v>
      </c>
      <c r="W61" s="6" t="str">
        <f t="shared" si="42"/>
        <v/>
      </c>
      <c r="X61" s="6" t="str">
        <f t="shared" si="42"/>
        <v/>
      </c>
    </row>
    <row r="62" spans="1:24">
      <c r="A62" s="1">
        <f t="shared" si="40"/>
        <v>2</v>
      </c>
      <c r="B62" s="1">
        <f t="shared" si="41"/>
        <v>0</v>
      </c>
      <c r="C62" s="348"/>
      <c r="D62" s="351" t="s">
        <v>7</v>
      </c>
      <c r="E62" s="351"/>
      <c r="F62" s="352"/>
      <c r="G62" s="352"/>
      <c r="H62" s="352"/>
      <c r="I62" s="352"/>
      <c r="J62" s="352"/>
      <c r="K62" s="352"/>
      <c r="L62" s="352"/>
      <c r="M62" s="352"/>
      <c r="N62" s="352"/>
      <c r="O62" s="352"/>
      <c r="P62" s="352"/>
      <c r="Q62" s="352"/>
      <c r="R62" s="352"/>
      <c r="S62" s="353"/>
      <c r="U62" s="8" t="str">
        <f t="shared" si="42"/>
        <v/>
      </c>
      <c r="V62" s="8" t="str">
        <f t="shared" si="42"/>
        <v/>
      </c>
      <c r="W62" s="8" t="str">
        <f t="shared" si="42"/>
        <v/>
      </c>
      <c r="X62" s="8" t="str">
        <f t="shared" si="42"/>
        <v/>
      </c>
    </row>
    <row r="63" spans="1:24">
      <c r="A63" s="1">
        <f t="shared" si="40"/>
        <v>2</v>
      </c>
      <c r="B63" s="1">
        <f t="shared" si="41"/>
        <v>0</v>
      </c>
      <c r="C63" s="354" t="s">
        <v>57</v>
      </c>
      <c r="D63" s="291" t="s">
        <v>58</v>
      </c>
      <c r="E63" s="291"/>
      <c r="F63" s="291" t="s">
        <v>61</v>
      </c>
      <c r="G63" s="355"/>
      <c r="H63" s="339" t="s">
        <v>62</v>
      </c>
      <c r="I63" s="296"/>
      <c r="J63" s="356" t="s">
        <v>63</v>
      </c>
      <c r="K63" s="355"/>
      <c r="L63" s="339" t="s">
        <v>64</v>
      </c>
      <c r="M63" s="296"/>
      <c r="N63" s="356" t="s">
        <v>65</v>
      </c>
      <c r="O63" s="355"/>
      <c r="P63" s="339" t="s">
        <v>66</v>
      </c>
      <c r="Q63" s="291"/>
      <c r="R63" s="356" t="s">
        <v>36</v>
      </c>
      <c r="S63" s="295"/>
      <c r="U63" s="8" t="str">
        <f t="shared" si="42"/>
        <v/>
      </c>
      <c r="V63" s="8" t="str">
        <f t="shared" si="42"/>
        <v/>
      </c>
      <c r="W63" s="8" t="str">
        <f t="shared" si="42"/>
        <v/>
      </c>
      <c r="X63" s="8" t="str">
        <f t="shared" si="42"/>
        <v/>
      </c>
    </row>
    <row r="64" spans="1:24">
      <c r="A64" s="1">
        <f t="shared" si="40"/>
        <v>2</v>
      </c>
      <c r="B64" s="1">
        <f t="shared" si="41"/>
        <v>0</v>
      </c>
      <c r="C64" s="348"/>
      <c r="D64" s="346" t="s">
        <v>59</v>
      </c>
      <c r="E64" s="346"/>
      <c r="F64" s="22">
        <f>VLOOKUP("成男中ﾌﾞﾛ/国ｽﾎﾟ",指導者!$J$133:$AN$156,$F55+1,)</f>
        <v>0</v>
      </c>
      <c r="G64" s="23" t="s">
        <v>67</v>
      </c>
      <c r="H64" s="24">
        <f>VLOOKUP("成女中ﾌﾞﾛ/国ｽﾎﾟ",指導者!$J$133:$AN$156,$F55+1,)</f>
        <v>0</v>
      </c>
      <c r="I64" s="25" t="s">
        <v>67</v>
      </c>
      <c r="J64" s="24">
        <f>VLOOKUP("少男中ﾌﾞﾛ/国ｽﾎﾟ",指導者!$J$133:$AN$156,$F55+1,)</f>
        <v>0</v>
      </c>
      <c r="K64" s="23" t="s">
        <v>67</v>
      </c>
      <c r="L64" s="24">
        <f>VLOOKUP("少女中ﾌﾞﾛ/国ｽﾎﾟ",指導者!$J$133:$AN$156,$F55+1,)</f>
        <v>0</v>
      </c>
      <c r="M64" s="25" t="s">
        <v>67</v>
      </c>
      <c r="N64" s="24">
        <f>VLOOKUP("Jr男中ﾌﾞﾛ/国ｽﾎﾟ",指導者!$J$133:$AN$156,$F55+1,)</f>
        <v>0</v>
      </c>
      <c r="O64" s="23" t="s">
        <v>67</v>
      </c>
      <c r="P64" s="24">
        <f>VLOOKUP("Jr女中ﾌﾞﾛ/国ｽﾎﾟ",指導者!$J$133:$AN$156,$F55+1,)</f>
        <v>0</v>
      </c>
      <c r="Q64" s="26" t="s">
        <v>67</v>
      </c>
      <c r="R64" s="23">
        <f>SUM(F64:Q64)</f>
        <v>0</v>
      </c>
      <c r="S64" s="33" t="s">
        <v>67</v>
      </c>
      <c r="U64" s="10" t="str">
        <f t="shared" si="42"/>
        <v/>
      </c>
      <c r="V64" s="10" t="str">
        <f t="shared" si="42"/>
        <v/>
      </c>
      <c r="W64" s="10" t="str">
        <f t="shared" si="42"/>
        <v/>
      </c>
      <c r="X64" s="10" t="str">
        <f t="shared" si="42"/>
        <v/>
      </c>
    </row>
    <row r="65" spans="1:19">
      <c r="A65" s="1">
        <f t="shared" si="40"/>
        <v>2</v>
      </c>
      <c r="B65" s="1">
        <f t="shared" si="41"/>
        <v>0</v>
      </c>
      <c r="C65" s="348"/>
      <c r="D65" s="351" t="s">
        <v>60</v>
      </c>
      <c r="E65" s="351"/>
      <c r="F65" s="27">
        <f>VLOOKUP("成男中ﾌﾞﾛ/国ｽﾎﾟ",選手!$J$333:$AN$350,$F55+1,)</f>
        <v>0</v>
      </c>
      <c r="G65" s="28" t="s">
        <v>67</v>
      </c>
      <c r="H65" s="29">
        <f>VLOOKUP("成女中ﾌﾞﾛ/国ｽﾎﾟ",選手!$J$333:$AN$350,$F55+1,)</f>
        <v>0</v>
      </c>
      <c r="I65" s="30" t="s">
        <v>67</v>
      </c>
      <c r="J65" s="29">
        <f>VLOOKUP("少男中ﾌﾞﾛ/国ｽﾎﾟ",選手!$J$333:$AN$350,$F55+1,)</f>
        <v>0</v>
      </c>
      <c r="K65" s="28" t="s">
        <v>67</v>
      </c>
      <c r="L65" s="29">
        <f>VLOOKUP("少女中ﾌﾞﾛ/国ｽﾎﾟ",選手!$J$333:$AN$350,$F55+1,)</f>
        <v>0</v>
      </c>
      <c r="M65" s="30" t="s">
        <v>67</v>
      </c>
      <c r="N65" s="29">
        <f>VLOOKUP("Jr男中ﾌﾞﾛ/国ｽﾎﾟ",選手!$J$333:$AN$350,$F55+1,)</f>
        <v>0</v>
      </c>
      <c r="O65" s="28" t="s">
        <v>67</v>
      </c>
      <c r="P65" s="29">
        <f>VLOOKUP("Jr女中ﾌﾞﾛ/国ｽﾎﾟ",選手!$J$333:$AN$350,$F55+1,)</f>
        <v>0</v>
      </c>
      <c r="Q65" s="31" t="s">
        <v>67</v>
      </c>
      <c r="R65" s="28">
        <f>SUM(F65:Q65)</f>
        <v>0</v>
      </c>
      <c r="S65" s="34" t="s">
        <v>67</v>
      </c>
    </row>
    <row r="66" spans="1:19">
      <c r="A66" s="1">
        <f t="shared" si="40"/>
        <v>2</v>
      </c>
      <c r="B66" s="1">
        <f t="shared" si="41"/>
        <v>0</v>
      </c>
      <c r="C66" s="366" t="s">
        <v>69</v>
      </c>
      <c r="D66" s="367"/>
      <c r="E66" s="368"/>
      <c r="F66" s="357"/>
      <c r="G66" s="358"/>
      <c r="H66" s="358"/>
      <c r="I66" s="358"/>
      <c r="J66" s="358"/>
      <c r="K66" s="358"/>
      <c r="L66" s="358"/>
      <c r="M66" s="358"/>
      <c r="N66" s="358"/>
      <c r="O66" s="358"/>
      <c r="P66" s="358"/>
      <c r="Q66" s="358"/>
      <c r="R66" s="358"/>
      <c r="S66" s="359"/>
    </row>
    <row r="67" spans="1:19">
      <c r="A67" s="1">
        <f t="shared" si="40"/>
        <v>2</v>
      </c>
      <c r="B67" s="1">
        <f t="shared" si="41"/>
        <v>0</v>
      </c>
      <c r="C67" s="369"/>
      <c r="D67" s="370"/>
      <c r="E67" s="371"/>
      <c r="F67" s="360"/>
      <c r="G67" s="361"/>
      <c r="H67" s="361"/>
      <c r="I67" s="361"/>
      <c r="J67" s="361"/>
      <c r="K67" s="361"/>
      <c r="L67" s="361"/>
      <c r="M67" s="361"/>
      <c r="N67" s="361"/>
      <c r="O67" s="361"/>
      <c r="P67" s="361"/>
      <c r="Q67" s="361"/>
      <c r="R67" s="361"/>
      <c r="S67" s="362"/>
    </row>
    <row r="68" spans="1:19">
      <c r="A68" s="1">
        <f t="shared" si="40"/>
        <v>2</v>
      </c>
      <c r="B68" s="1">
        <f t="shared" si="41"/>
        <v>0</v>
      </c>
      <c r="C68" s="369"/>
      <c r="D68" s="370"/>
      <c r="E68" s="371"/>
      <c r="F68" s="360"/>
      <c r="G68" s="361"/>
      <c r="H68" s="361"/>
      <c r="I68" s="361"/>
      <c r="J68" s="361"/>
      <c r="K68" s="361"/>
      <c r="L68" s="361"/>
      <c r="M68" s="361"/>
      <c r="N68" s="361"/>
      <c r="O68" s="361"/>
      <c r="P68" s="361"/>
      <c r="Q68" s="361"/>
      <c r="R68" s="361"/>
      <c r="S68" s="362"/>
    </row>
    <row r="69" spans="1:19">
      <c r="A69" s="1">
        <f t="shared" si="40"/>
        <v>2</v>
      </c>
      <c r="B69" s="1">
        <f t="shared" si="41"/>
        <v>0</v>
      </c>
      <c r="C69" s="369"/>
      <c r="D69" s="370"/>
      <c r="E69" s="371"/>
      <c r="F69" s="360"/>
      <c r="G69" s="361"/>
      <c r="H69" s="361"/>
      <c r="I69" s="361"/>
      <c r="J69" s="361"/>
      <c r="K69" s="361"/>
      <c r="L69" s="361"/>
      <c r="M69" s="361"/>
      <c r="N69" s="361"/>
      <c r="O69" s="361"/>
      <c r="P69" s="361"/>
      <c r="Q69" s="361"/>
      <c r="R69" s="361"/>
      <c r="S69" s="362"/>
    </row>
    <row r="70" spans="1:19">
      <c r="A70" s="1">
        <f t="shared" si="40"/>
        <v>2</v>
      </c>
      <c r="B70" s="1">
        <f t="shared" si="41"/>
        <v>0</v>
      </c>
      <c r="C70" s="369"/>
      <c r="D70" s="370"/>
      <c r="E70" s="371"/>
      <c r="F70" s="360"/>
      <c r="G70" s="361"/>
      <c r="H70" s="361"/>
      <c r="I70" s="361"/>
      <c r="J70" s="361"/>
      <c r="K70" s="361"/>
      <c r="L70" s="361"/>
      <c r="M70" s="361"/>
      <c r="N70" s="361"/>
      <c r="O70" s="361"/>
      <c r="P70" s="361"/>
      <c r="Q70" s="361"/>
      <c r="R70" s="361"/>
      <c r="S70" s="362"/>
    </row>
    <row r="71" spans="1:19">
      <c r="A71" s="1">
        <f t="shared" si="40"/>
        <v>2</v>
      </c>
      <c r="B71" s="1">
        <f t="shared" si="41"/>
        <v>0</v>
      </c>
      <c r="C71" s="369"/>
      <c r="D71" s="370"/>
      <c r="E71" s="371"/>
      <c r="F71" s="360"/>
      <c r="G71" s="361"/>
      <c r="H71" s="361"/>
      <c r="I71" s="361"/>
      <c r="J71" s="361"/>
      <c r="K71" s="361"/>
      <c r="L71" s="361"/>
      <c r="M71" s="361"/>
      <c r="N71" s="361"/>
      <c r="O71" s="361"/>
      <c r="P71" s="361"/>
      <c r="Q71" s="361"/>
      <c r="R71" s="361"/>
      <c r="S71" s="362"/>
    </row>
    <row r="72" spans="1:19" ht="15" thickBot="1">
      <c r="A72" s="1">
        <f t="shared" si="40"/>
        <v>2</v>
      </c>
      <c r="B72" s="1">
        <f t="shared" si="41"/>
        <v>0</v>
      </c>
      <c r="C72" s="372"/>
      <c r="D72" s="373"/>
      <c r="E72" s="374"/>
      <c r="F72" s="363"/>
      <c r="G72" s="364"/>
      <c r="H72" s="364"/>
      <c r="I72" s="364"/>
      <c r="J72" s="364"/>
      <c r="K72" s="364"/>
      <c r="L72" s="364"/>
      <c r="M72" s="364"/>
      <c r="N72" s="364"/>
      <c r="O72" s="364"/>
      <c r="P72" s="364"/>
      <c r="Q72" s="364"/>
      <c r="R72" s="364"/>
      <c r="S72" s="365"/>
    </row>
    <row r="73" spans="1:19">
      <c r="A73" s="1">
        <f t="shared" si="40"/>
        <v>2</v>
      </c>
      <c r="B73" s="1">
        <f t="shared" si="41"/>
        <v>0</v>
      </c>
    </row>
    <row r="74" spans="1:19" ht="15" thickBot="1">
      <c r="A74" s="1">
        <f t="shared" si="40"/>
        <v>2</v>
      </c>
      <c r="B74" s="1">
        <f t="shared" si="41"/>
        <v>0</v>
      </c>
      <c r="C74" s="337" t="s">
        <v>70</v>
      </c>
      <c r="D74" s="337"/>
      <c r="Q74" s="338" t="s">
        <v>71</v>
      </c>
      <c r="R74" s="338"/>
      <c r="S74" s="338"/>
    </row>
    <row r="75" spans="1:19">
      <c r="A75" s="1">
        <f t="shared" si="40"/>
        <v>2</v>
      </c>
      <c r="B75" s="1">
        <f t="shared" si="41"/>
        <v>0</v>
      </c>
      <c r="C75" s="287" t="s">
        <v>72</v>
      </c>
      <c r="D75" s="290" t="s">
        <v>73</v>
      </c>
      <c r="E75" s="290"/>
      <c r="F75" s="290"/>
      <c r="G75" s="290"/>
      <c r="H75" s="290" t="s">
        <v>79</v>
      </c>
      <c r="I75" s="290"/>
      <c r="J75" s="290" t="s">
        <v>13</v>
      </c>
      <c r="K75" s="290"/>
      <c r="L75" s="290"/>
      <c r="M75" s="290"/>
      <c r="N75" s="290"/>
      <c r="O75" s="290"/>
      <c r="P75" s="290"/>
      <c r="Q75" s="290"/>
      <c r="R75" s="290"/>
      <c r="S75" s="294"/>
    </row>
    <row r="76" spans="1:19">
      <c r="A76" s="1">
        <f t="shared" si="40"/>
        <v>2</v>
      </c>
      <c r="B76" s="1">
        <f t="shared" si="41"/>
        <v>0</v>
      </c>
      <c r="C76" s="288"/>
      <c r="D76" s="346" t="s">
        <v>74</v>
      </c>
      <c r="E76" s="346"/>
      <c r="F76" s="346"/>
      <c r="G76" s="346"/>
      <c r="H76" s="347">
        <f>J101</f>
        <v>0</v>
      </c>
      <c r="I76" s="347"/>
      <c r="J76" s="152"/>
      <c r="K76" s="152"/>
      <c r="L76" s="152"/>
      <c r="M76" s="152"/>
      <c r="N76" s="152"/>
      <c r="O76" s="152"/>
      <c r="P76" s="152"/>
      <c r="Q76" s="152"/>
      <c r="R76" s="152"/>
      <c r="S76" s="305"/>
    </row>
    <row r="77" spans="1:19">
      <c r="A77" s="1">
        <f t="shared" si="40"/>
        <v>2</v>
      </c>
      <c r="B77" s="1">
        <f t="shared" si="41"/>
        <v>0</v>
      </c>
      <c r="C77" s="288"/>
      <c r="D77" s="340" t="s">
        <v>75</v>
      </c>
      <c r="E77" s="340"/>
      <c r="F77" s="340"/>
      <c r="G77" s="340"/>
      <c r="H77" s="330"/>
      <c r="I77" s="330"/>
      <c r="J77" s="335"/>
      <c r="K77" s="335"/>
      <c r="L77" s="335"/>
      <c r="M77" s="335"/>
      <c r="N77" s="335"/>
      <c r="O77" s="335"/>
      <c r="P77" s="335"/>
      <c r="Q77" s="335"/>
      <c r="R77" s="335"/>
      <c r="S77" s="336"/>
    </row>
    <row r="78" spans="1:19">
      <c r="A78" s="1">
        <f t="shared" si="40"/>
        <v>2</v>
      </c>
      <c r="B78" s="1">
        <f t="shared" si="41"/>
        <v>0</v>
      </c>
      <c r="C78" s="288"/>
      <c r="D78" s="340" t="s">
        <v>76</v>
      </c>
      <c r="E78" s="340"/>
      <c r="F78" s="340"/>
      <c r="G78" s="340"/>
      <c r="H78" s="330"/>
      <c r="I78" s="330"/>
      <c r="J78" s="335"/>
      <c r="K78" s="335"/>
      <c r="L78" s="335"/>
      <c r="M78" s="335"/>
      <c r="N78" s="335"/>
      <c r="O78" s="335"/>
      <c r="P78" s="335"/>
      <c r="Q78" s="335"/>
      <c r="R78" s="335"/>
      <c r="S78" s="336"/>
    </row>
    <row r="79" spans="1:19" ht="15" thickBot="1">
      <c r="A79" s="1">
        <f t="shared" si="40"/>
        <v>2</v>
      </c>
      <c r="B79" s="1">
        <f t="shared" si="41"/>
        <v>0</v>
      </c>
      <c r="C79" s="288"/>
      <c r="D79" s="341" t="s">
        <v>77</v>
      </c>
      <c r="E79" s="341"/>
      <c r="F79" s="341"/>
      <c r="G79" s="341"/>
      <c r="H79" s="342">
        <f>H101-SUM(H76:I78)</f>
        <v>0</v>
      </c>
      <c r="I79" s="342"/>
      <c r="J79" s="343"/>
      <c r="K79" s="343"/>
      <c r="L79" s="343"/>
      <c r="M79" s="343"/>
      <c r="N79" s="343"/>
      <c r="O79" s="343"/>
      <c r="P79" s="343"/>
      <c r="Q79" s="343"/>
      <c r="R79" s="343"/>
      <c r="S79" s="344"/>
    </row>
    <row r="80" spans="1:19" ht="15.6" thickTop="1" thickBot="1">
      <c r="A80" s="1">
        <f t="shared" si="40"/>
        <v>2</v>
      </c>
      <c r="B80" s="1">
        <f t="shared" si="41"/>
        <v>0</v>
      </c>
      <c r="C80" s="289"/>
      <c r="D80" s="345" t="s">
        <v>78</v>
      </c>
      <c r="E80" s="345"/>
      <c r="F80" s="345"/>
      <c r="G80" s="345"/>
      <c r="H80" s="281">
        <f>SUM(H76:I79)</f>
        <v>0</v>
      </c>
      <c r="I80" s="281"/>
      <c r="J80" s="285"/>
      <c r="K80" s="285"/>
      <c r="L80" s="285"/>
      <c r="M80" s="285"/>
      <c r="N80" s="285"/>
      <c r="O80" s="285"/>
      <c r="P80" s="285"/>
      <c r="Q80" s="285"/>
      <c r="R80" s="285"/>
      <c r="S80" s="286"/>
    </row>
    <row r="81" spans="1:21">
      <c r="A81" s="1">
        <f t="shared" si="40"/>
        <v>2</v>
      </c>
      <c r="B81" s="1">
        <f t="shared" si="41"/>
        <v>0</v>
      </c>
      <c r="C81" s="287" t="s">
        <v>218</v>
      </c>
      <c r="D81" s="290" t="s">
        <v>73</v>
      </c>
      <c r="E81" s="290"/>
      <c r="F81" s="290" t="s">
        <v>83</v>
      </c>
      <c r="G81" s="290"/>
      <c r="H81" s="290" t="s">
        <v>79</v>
      </c>
      <c r="I81" s="292"/>
      <c r="J81" s="293"/>
      <c r="K81" s="290"/>
      <c r="L81" s="290"/>
      <c r="M81" s="290"/>
      <c r="N81" s="290" t="s">
        <v>82</v>
      </c>
      <c r="O81" s="290"/>
      <c r="P81" s="290"/>
      <c r="Q81" s="290"/>
      <c r="R81" s="290"/>
      <c r="S81" s="294"/>
    </row>
    <row r="82" spans="1:21">
      <c r="A82" s="1">
        <f t="shared" si="40"/>
        <v>2</v>
      </c>
      <c r="B82" s="1">
        <f t="shared" si="41"/>
        <v>0</v>
      </c>
      <c r="C82" s="288"/>
      <c r="D82" s="291"/>
      <c r="E82" s="291"/>
      <c r="F82" s="291"/>
      <c r="G82" s="291"/>
      <c r="H82" s="291"/>
      <c r="I82" s="291"/>
      <c r="J82" s="296" t="s">
        <v>80</v>
      </c>
      <c r="K82" s="297"/>
      <c r="L82" s="297" t="s">
        <v>81</v>
      </c>
      <c r="M82" s="339"/>
      <c r="N82" s="291"/>
      <c r="O82" s="291"/>
      <c r="P82" s="291"/>
      <c r="Q82" s="291"/>
      <c r="R82" s="291"/>
      <c r="S82" s="295"/>
    </row>
    <row r="83" spans="1:21">
      <c r="A83" s="1">
        <f t="shared" si="40"/>
        <v>2</v>
      </c>
      <c r="B83" s="1">
        <f t="shared" si="41"/>
        <v>0</v>
      </c>
      <c r="C83" s="288"/>
      <c r="D83" s="298" t="s">
        <v>88</v>
      </c>
      <c r="E83" s="298"/>
      <c r="F83" s="298" t="s">
        <v>88</v>
      </c>
      <c r="G83" s="298"/>
      <c r="H83" s="323"/>
      <c r="I83" s="323"/>
      <c r="J83" s="324"/>
      <c r="K83" s="325"/>
      <c r="L83" s="326">
        <f>H83-J83</f>
        <v>0</v>
      </c>
      <c r="M83" s="327"/>
      <c r="N83" s="167"/>
      <c r="O83" s="167"/>
      <c r="P83" s="167"/>
      <c r="Q83" s="167"/>
      <c r="R83" s="167"/>
      <c r="S83" s="328"/>
      <c r="T83" s="54" t="e">
        <f>HLOOKUP(F56,リスト!$N$7:$AC$25,2,)</f>
        <v>#N/A</v>
      </c>
      <c r="U83" s="52" t="e">
        <f t="shared" ref="U83:U100" si="43">IF(T83="対象外",IF(J83&gt;0,"補助対象外経費です!!",""),"")</f>
        <v>#N/A</v>
      </c>
    </row>
    <row r="84" spans="1:21">
      <c r="A84" s="1">
        <f t="shared" si="40"/>
        <v>2</v>
      </c>
      <c r="B84" s="1">
        <f t="shared" si="41"/>
        <v>0</v>
      </c>
      <c r="C84" s="288"/>
      <c r="D84" s="298" t="s">
        <v>99</v>
      </c>
      <c r="E84" s="298"/>
      <c r="F84" s="299" t="s">
        <v>84</v>
      </c>
      <c r="G84" s="299"/>
      <c r="H84" s="300"/>
      <c r="I84" s="300"/>
      <c r="J84" s="301"/>
      <c r="K84" s="302"/>
      <c r="L84" s="303">
        <f t="shared" ref="L84:L100" si="44">H84-J84</f>
        <v>0</v>
      </c>
      <c r="M84" s="304"/>
      <c r="N84" s="152"/>
      <c r="O84" s="152"/>
      <c r="P84" s="152"/>
      <c r="Q84" s="152"/>
      <c r="R84" s="152"/>
      <c r="S84" s="305"/>
      <c r="T84" s="54" t="e">
        <f>HLOOKUP(F56,リスト!$N$7:$AC$25,3,)</f>
        <v>#N/A</v>
      </c>
      <c r="U84" s="52" t="e">
        <f t="shared" si="43"/>
        <v>#N/A</v>
      </c>
    </row>
    <row r="85" spans="1:21">
      <c r="A85" s="1">
        <f t="shared" si="40"/>
        <v>2</v>
      </c>
      <c r="B85" s="1">
        <f t="shared" si="41"/>
        <v>0</v>
      </c>
      <c r="C85" s="288"/>
      <c r="D85" s="298"/>
      <c r="E85" s="298"/>
      <c r="F85" s="329" t="s">
        <v>85</v>
      </c>
      <c r="G85" s="329"/>
      <c r="H85" s="330"/>
      <c r="I85" s="330"/>
      <c r="J85" s="331"/>
      <c r="K85" s="332"/>
      <c r="L85" s="333">
        <f t="shared" si="44"/>
        <v>0</v>
      </c>
      <c r="M85" s="334"/>
      <c r="N85" s="335"/>
      <c r="O85" s="335"/>
      <c r="P85" s="335"/>
      <c r="Q85" s="335"/>
      <c r="R85" s="335"/>
      <c r="S85" s="336"/>
      <c r="T85" s="54" t="e">
        <f>HLOOKUP(F56,リスト!$N$7:$AC$25,4,)</f>
        <v>#N/A</v>
      </c>
      <c r="U85" s="52" t="e">
        <f t="shared" si="43"/>
        <v>#N/A</v>
      </c>
    </row>
    <row r="86" spans="1:21">
      <c r="A86" s="1">
        <f t="shared" si="40"/>
        <v>2</v>
      </c>
      <c r="B86" s="1">
        <f t="shared" si="41"/>
        <v>0</v>
      </c>
      <c r="C86" s="288"/>
      <c r="D86" s="298"/>
      <c r="E86" s="298"/>
      <c r="F86" s="306" t="s">
        <v>86</v>
      </c>
      <c r="G86" s="306"/>
      <c r="H86" s="307"/>
      <c r="I86" s="307"/>
      <c r="J86" s="308"/>
      <c r="K86" s="309"/>
      <c r="L86" s="310">
        <f t="shared" si="44"/>
        <v>0</v>
      </c>
      <c r="M86" s="311"/>
      <c r="N86" s="153"/>
      <c r="O86" s="153"/>
      <c r="P86" s="153"/>
      <c r="Q86" s="153"/>
      <c r="R86" s="153"/>
      <c r="S86" s="312"/>
      <c r="T86" s="54" t="e">
        <f>HLOOKUP(F56,リスト!$N$7:$AC$25,5,)</f>
        <v>#N/A</v>
      </c>
      <c r="U86" s="52" t="e">
        <f t="shared" si="43"/>
        <v>#N/A</v>
      </c>
    </row>
    <row r="87" spans="1:21">
      <c r="A87" s="1">
        <f t="shared" si="40"/>
        <v>2</v>
      </c>
      <c r="B87" s="1">
        <f t="shared" si="41"/>
        <v>0</v>
      </c>
      <c r="C87" s="288"/>
      <c r="D87" s="298" t="s">
        <v>100</v>
      </c>
      <c r="E87" s="298"/>
      <c r="F87" s="299" t="s">
        <v>87</v>
      </c>
      <c r="G87" s="299"/>
      <c r="H87" s="300"/>
      <c r="I87" s="300"/>
      <c r="J87" s="301"/>
      <c r="K87" s="302"/>
      <c r="L87" s="303">
        <f t="shared" si="44"/>
        <v>0</v>
      </c>
      <c r="M87" s="304"/>
      <c r="N87" s="152"/>
      <c r="O87" s="152"/>
      <c r="P87" s="152"/>
      <c r="Q87" s="152"/>
      <c r="R87" s="152"/>
      <c r="S87" s="305"/>
      <c r="T87" s="54" t="e">
        <f>HLOOKUP(F56,リスト!$N$7:$AC$25,6,)</f>
        <v>#N/A</v>
      </c>
      <c r="U87" s="52" t="e">
        <f t="shared" si="43"/>
        <v>#N/A</v>
      </c>
    </row>
    <row r="88" spans="1:21">
      <c r="A88" s="1">
        <f t="shared" si="40"/>
        <v>2</v>
      </c>
      <c r="B88" s="1">
        <f t="shared" si="41"/>
        <v>0</v>
      </c>
      <c r="C88" s="288"/>
      <c r="D88" s="298"/>
      <c r="E88" s="298"/>
      <c r="F88" s="329" t="s">
        <v>89</v>
      </c>
      <c r="G88" s="329"/>
      <c r="H88" s="330"/>
      <c r="I88" s="330"/>
      <c r="J88" s="331"/>
      <c r="K88" s="332"/>
      <c r="L88" s="333">
        <f t="shared" si="44"/>
        <v>0</v>
      </c>
      <c r="M88" s="334"/>
      <c r="N88" s="335"/>
      <c r="O88" s="335"/>
      <c r="P88" s="335"/>
      <c r="Q88" s="335"/>
      <c r="R88" s="335"/>
      <c r="S88" s="336"/>
      <c r="T88" s="54" t="e">
        <f>HLOOKUP(F56,リスト!$N$7:$AC$25,7,)</f>
        <v>#N/A</v>
      </c>
      <c r="U88" s="52" t="e">
        <f t="shared" si="43"/>
        <v>#N/A</v>
      </c>
    </row>
    <row r="89" spans="1:21" ht="14.4" customHeight="1">
      <c r="A89" s="1">
        <f t="shared" si="40"/>
        <v>2</v>
      </c>
      <c r="B89" s="1">
        <f t="shared" si="41"/>
        <v>0</v>
      </c>
      <c r="C89" s="288"/>
      <c r="D89" s="298"/>
      <c r="E89" s="298"/>
      <c r="F89" s="329" t="s">
        <v>215</v>
      </c>
      <c r="G89" s="329"/>
      <c r="H89" s="330"/>
      <c r="I89" s="330"/>
      <c r="J89" s="331"/>
      <c r="K89" s="332"/>
      <c r="L89" s="333">
        <f t="shared" si="44"/>
        <v>0</v>
      </c>
      <c r="M89" s="334"/>
      <c r="N89" s="335"/>
      <c r="O89" s="335"/>
      <c r="P89" s="335"/>
      <c r="Q89" s="335"/>
      <c r="R89" s="335"/>
      <c r="S89" s="336"/>
      <c r="T89" s="54" t="e">
        <f>HLOOKUP(F56,リスト!$N$7:$AC$25,8,)</f>
        <v>#N/A</v>
      </c>
      <c r="U89" s="52" t="e">
        <f t="shared" si="43"/>
        <v>#N/A</v>
      </c>
    </row>
    <row r="90" spans="1:21">
      <c r="A90" s="1">
        <f t="shared" si="40"/>
        <v>2</v>
      </c>
      <c r="B90" s="1">
        <f t="shared" si="41"/>
        <v>0</v>
      </c>
      <c r="C90" s="288"/>
      <c r="D90" s="298"/>
      <c r="E90" s="298"/>
      <c r="F90" s="306" t="s">
        <v>90</v>
      </c>
      <c r="G90" s="306"/>
      <c r="H90" s="307"/>
      <c r="I90" s="307"/>
      <c r="J90" s="308"/>
      <c r="K90" s="309"/>
      <c r="L90" s="310">
        <f t="shared" si="44"/>
        <v>0</v>
      </c>
      <c r="M90" s="311"/>
      <c r="N90" s="153"/>
      <c r="O90" s="153"/>
      <c r="P90" s="153"/>
      <c r="Q90" s="153"/>
      <c r="R90" s="153"/>
      <c r="S90" s="312"/>
      <c r="T90" s="54" t="e">
        <f>HLOOKUP(F56,リスト!$N$7:$AC$25,9,)</f>
        <v>#N/A</v>
      </c>
      <c r="U90" s="52" t="e">
        <f t="shared" si="43"/>
        <v>#N/A</v>
      </c>
    </row>
    <row r="91" spans="1:21">
      <c r="A91" s="1">
        <f t="shared" si="40"/>
        <v>2</v>
      </c>
      <c r="B91" s="1">
        <f t="shared" si="41"/>
        <v>0</v>
      </c>
      <c r="C91" s="288"/>
      <c r="D91" s="298" t="s">
        <v>101</v>
      </c>
      <c r="E91" s="298"/>
      <c r="F91" s="299" t="s">
        <v>91</v>
      </c>
      <c r="G91" s="299"/>
      <c r="H91" s="300"/>
      <c r="I91" s="300"/>
      <c r="J91" s="301"/>
      <c r="K91" s="302"/>
      <c r="L91" s="303">
        <f t="shared" si="44"/>
        <v>0</v>
      </c>
      <c r="M91" s="304"/>
      <c r="N91" s="152"/>
      <c r="O91" s="152"/>
      <c r="P91" s="152"/>
      <c r="Q91" s="152"/>
      <c r="R91" s="152"/>
      <c r="S91" s="305"/>
      <c r="T91" s="54" t="e">
        <f>HLOOKUP(F56,リスト!$N$7:$AC$25,10,)</f>
        <v>#N/A</v>
      </c>
      <c r="U91" s="52" t="e">
        <f t="shared" si="43"/>
        <v>#N/A</v>
      </c>
    </row>
    <row r="92" spans="1:21">
      <c r="A92" s="1">
        <f t="shared" si="40"/>
        <v>2</v>
      </c>
      <c r="B92" s="1">
        <f t="shared" si="41"/>
        <v>0</v>
      </c>
      <c r="C92" s="288"/>
      <c r="D92" s="298"/>
      <c r="E92" s="298"/>
      <c r="F92" s="329" t="s">
        <v>92</v>
      </c>
      <c r="G92" s="329"/>
      <c r="H92" s="330"/>
      <c r="I92" s="330"/>
      <c r="J92" s="331"/>
      <c r="K92" s="332"/>
      <c r="L92" s="333">
        <f t="shared" si="44"/>
        <v>0</v>
      </c>
      <c r="M92" s="334"/>
      <c r="N92" s="335"/>
      <c r="O92" s="335"/>
      <c r="P92" s="335"/>
      <c r="Q92" s="335"/>
      <c r="R92" s="335"/>
      <c r="S92" s="336"/>
      <c r="T92" s="54" t="e">
        <f>HLOOKUP(F56,リスト!$N$7:$AC$25,11,)</f>
        <v>#N/A</v>
      </c>
      <c r="U92" s="52" t="e">
        <f t="shared" si="43"/>
        <v>#N/A</v>
      </c>
    </row>
    <row r="93" spans="1:21">
      <c r="A93" s="1">
        <f t="shared" si="40"/>
        <v>2</v>
      </c>
      <c r="B93" s="1">
        <f t="shared" si="41"/>
        <v>0</v>
      </c>
      <c r="C93" s="288"/>
      <c r="D93" s="298"/>
      <c r="E93" s="298"/>
      <c r="F93" s="306" t="s">
        <v>93</v>
      </c>
      <c r="G93" s="306"/>
      <c r="H93" s="307"/>
      <c r="I93" s="307"/>
      <c r="J93" s="308"/>
      <c r="K93" s="309"/>
      <c r="L93" s="310">
        <f t="shared" si="44"/>
        <v>0</v>
      </c>
      <c r="M93" s="311"/>
      <c r="N93" s="153"/>
      <c r="O93" s="153"/>
      <c r="P93" s="153"/>
      <c r="Q93" s="153"/>
      <c r="R93" s="153"/>
      <c r="S93" s="312"/>
      <c r="T93" s="54" t="e">
        <f>HLOOKUP(F56,リスト!$N$7:$AC$25,12,)</f>
        <v>#N/A</v>
      </c>
      <c r="U93" s="52" t="e">
        <f t="shared" si="43"/>
        <v>#N/A</v>
      </c>
    </row>
    <row r="94" spans="1:21">
      <c r="A94" s="1">
        <f t="shared" si="40"/>
        <v>2</v>
      </c>
      <c r="B94" s="1">
        <f t="shared" si="41"/>
        <v>0</v>
      </c>
      <c r="C94" s="288"/>
      <c r="D94" s="298" t="s">
        <v>102</v>
      </c>
      <c r="E94" s="298"/>
      <c r="F94" s="298" t="s">
        <v>102</v>
      </c>
      <c r="G94" s="298"/>
      <c r="H94" s="323"/>
      <c r="I94" s="323"/>
      <c r="J94" s="324"/>
      <c r="K94" s="325"/>
      <c r="L94" s="326">
        <f t="shared" si="44"/>
        <v>0</v>
      </c>
      <c r="M94" s="327"/>
      <c r="N94" s="167"/>
      <c r="O94" s="167"/>
      <c r="P94" s="167"/>
      <c r="Q94" s="167"/>
      <c r="R94" s="167"/>
      <c r="S94" s="328"/>
      <c r="T94" s="54" t="e">
        <f>HLOOKUP(F56,リスト!$N$7:$AC$25,13,)</f>
        <v>#N/A</v>
      </c>
      <c r="U94" s="52" t="e">
        <f t="shared" si="43"/>
        <v>#N/A</v>
      </c>
    </row>
    <row r="95" spans="1:21">
      <c r="A95" s="1">
        <f t="shared" si="40"/>
        <v>2</v>
      </c>
      <c r="B95" s="1">
        <f t="shared" si="41"/>
        <v>0</v>
      </c>
      <c r="C95" s="288"/>
      <c r="D95" s="321" t="s">
        <v>105</v>
      </c>
      <c r="E95" s="298"/>
      <c r="F95" s="299" t="s">
        <v>94</v>
      </c>
      <c r="G95" s="299"/>
      <c r="H95" s="300"/>
      <c r="I95" s="300"/>
      <c r="J95" s="301"/>
      <c r="K95" s="302"/>
      <c r="L95" s="303">
        <f t="shared" si="44"/>
        <v>0</v>
      </c>
      <c r="M95" s="304"/>
      <c r="N95" s="152"/>
      <c r="O95" s="152"/>
      <c r="P95" s="152"/>
      <c r="Q95" s="152"/>
      <c r="R95" s="152"/>
      <c r="S95" s="305"/>
      <c r="T95" s="54" t="e">
        <f>HLOOKUP(F56,リスト!$N$7:$AC$25,14,)</f>
        <v>#N/A</v>
      </c>
      <c r="U95" s="52" t="e">
        <f t="shared" si="43"/>
        <v>#N/A</v>
      </c>
    </row>
    <row r="96" spans="1:21">
      <c r="A96" s="1">
        <f t="shared" si="40"/>
        <v>2</v>
      </c>
      <c r="B96" s="1">
        <f t="shared" si="41"/>
        <v>0</v>
      </c>
      <c r="C96" s="288"/>
      <c r="D96" s="298"/>
      <c r="E96" s="298"/>
      <c r="F96" s="306" t="s">
        <v>95</v>
      </c>
      <c r="G96" s="306"/>
      <c r="H96" s="307"/>
      <c r="I96" s="307"/>
      <c r="J96" s="308"/>
      <c r="K96" s="309"/>
      <c r="L96" s="310">
        <f t="shared" si="44"/>
        <v>0</v>
      </c>
      <c r="M96" s="311"/>
      <c r="N96" s="153"/>
      <c r="O96" s="153"/>
      <c r="P96" s="153"/>
      <c r="Q96" s="153"/>
      <c r="R96" s="153"/>
      <c r="S96" s="312"/>
      <c r="T96" s="54" t="e">
        <f>HLOOKUP(F56,リスト!$N$7:$AC$25,15,)</f>
        <v>#N/A</v>
      </c>
      <c r="U96" s="52" t="e">
        <f t="shared" si="43"/>
        <v>#N/A</v>
      </c>
    </row>
    <row r="97" spans="1:24">
      <c r="A97" s="1">
        <f t="shared" si="40"/>
        <v>2</v>
      </c>
      <c r="B97" s="1">
        <f t="shared" si="41"/>
        <v>0</v>
      </c>
      <c r="C97" s="288"/>
      <c r="D97" s="322" t="s">
        <v>103</v>
      </c>
      <c r="E97" s="322"/>
      <c r="F97" s="298" t="s">
        <v>96</v>
      </c>
      <c r="G97" s="298"/>
      <c r="H97" s="323"/>
      <c r="I97" s="323"/>
      <c r="J97" s="324"/>
      <c r="K97" s="325"/>
      <c r="L97" s="326">
        <f t="shared" si="44"/>
        <v>0</v>
      </c>
      <c r="M97" s="327"/>
      <c r="N97" s="167"/>
      <c r="O97" s="167"/>
      <c r="P97" s="167"/>
      <c r="Q97" s="167"/>
      <c r="R97" s="167"/>
      <c r="S97" s="328"/>
      <c r="T97" s="54" t="e">
        <f>HLOOKUP(F56,リスト!$N$7:$AC$25,16,)</f>
        <v>#N/A</v>
      </c>
      <c r="U97" s="52" t="e">
        <f t="shared" si="43"/>
        <v>#N/A</v>
      </c>
    </row>
    <row r="98" spans="1:24">
      <c r="A98" s="1">
        <f t="shared" si="40"/>
        <v>2</v>
      </c>
      <c r="B98" s="1">
        <f t="shared" si="41"/>
        <v>0</v>
      </c>
      <c r="C98" s="288"/>
      <c r="D98" s="298" t="s">
        <v>104</v>
      </c>
      <c r="E98" s="298"/>
      <c r="F98" s="299" t="s">
        <v>97</v>
      </c>
      <c r="G98" s="299"/>
      <c r="H98" s="300"/>
      <c r="I98" s="300"/>
      <c r="J98" s="301"/>
      <c r="K98" s="302"/>
      <c r="L98" s="303">
        <f t="shared" si="44"/>
        <v>0</v>
      </c>
      <c r="M98" s="304"/>
      <c r="N98" s="152"/>
      <c r="O98" s="152"/>
      <c r="P98" s="152"/>
      <c r="Q98" s="152"/>
      <c r="R98" s="152"/>
      <c r="S98" s="305"/>
      <c r="T98" s="54" t="e">
        <f>HLOOKUP(F56,リスト!$N$7:$AC$25,17,)</f>
        <v>#N/A</v>
      </c>
      <c r="U98" s="52" t="e">
        <f t="shared" si="43"/>
        <v>#N/A</v>
      </c>
    </row>
    <row r="99" spans="1:24">
      <c r="A99" s="1">
        <f t="shared" si="40"/>
        <v>2</v>
      </c>
      <c r="B99" s="1">
        <f t="shared" si="41"/>
        <v>0</v>
      </c>
      <c r="C99" s="288"/>
      <c r="D99" s="298"/>
      <c r="E99" s="298"/>
      <c r="F99" s="306" t="s">
        <v>98</v>
      </c>
      <c r="G99" s="306"/>
      <c r="H99" s="307"/>
      <c r="I99" s="307"/>
      <c r="J99" s="308"/>
      <c r="K99" s="309"/>
      <c r="L99" s="310">
        <f t="shared" si="44"/>
        <v>0</v>
      </c>
      <c r="M99" s="311"/>
      <c r="N99" s="153"/>
      <c r="O99" s="153"/>
      <c r="P99" s="153"/>
      <c r="Q99" s="153"/>
      <c r="R99" s="153"/>
      <c r="S99" s="312"/>
      <c r="T99" s="54" t="e">
        <f>HLOOKUP(F56,リスト!$N$7:$AC$25,18,)</f>
        <v>#N/A</v>
      </c>
      <c r="U99" s="52" t="e">
        <f t="shared" si="43"/>
        <v>#N/A</v>
      </c>
    </row>
    <row r="100" spans="1:24" ht="15" thickBot="1">
      <c r="A100" s="1">
        <f t="shared" si="40"/>
        <v>2</v>
      </c>
      <c r="B100" s="1">
        <f t="shared" si="41"/>
        <v>0</v>
      </c>
      <c r="C100" s="288"/>
      <c r="D100" s="313" t="s">
        <v>77</v>
      </c>
      <c r="E100" s="313"/>
      <c r="F100" s="313" t="s">
        <v>77</v>
      </c>
      <c r="G100" s="313"/>
      <c r="H100" s="314"/>
      <c r="I100" s="314"/>
      <c r="J100" s="315"/>
      <c r="K100" s="316"/>
      <c r="L100" s="317">
        <f t="shared" si="44"/>
        <v>0</v>
      </c>
      <c r="M100" s="318"/>
      <c r="N100" s="319"/>
      <c r="O100" s="319"/>
      <c r="P100" s="319"/>
      <c r="Q100" s="319"/>
      <c r="R100" s="319"/>
      <c r="S100" s="320"/>
      <c r="T100" s="54" t="e">
        <f>HLOOKUP(F56,リスト!$N$7:$AC$25,19,)</f>
        <v>#N/A</v>
      </c>
      <c r="U100" s="52" t="e">
        <f t="shared" si="43"/>
        <v>#N/A</v>
      </c>
    </row>
    <row r="101" spans="1:24" ht="15.6" thickTop="1" thickBot="1">
      <c r="A101" s="1">
        <f t="shared" si="40"/>
        <v>2</v>
      </c>
      <c r="B101" s="1">
        <f t="shared" si="41"/>
        <v>0</v>
      </c>
      <c r="C101" s="289"/>
      <c r="D101" s="278" t="s">
        <v>78</v>
      </c>
      <c r="E101" s="279"/>
      <c r="F101" s="279"/>
      <c r="G101" s="280"/>
      <c r="H101" s="281">
        <f>SUM(H83:I100)</f>
        <v>0</v>
      </c>
      <c r="I101" s="281"/>
      <c r="J101" s="282">
        <f t="shared" ref="J101" si="45">SUM(J83:K100)</f>
        <v>0</v>
      </c>
      <c r="K101" s="283"/>
      <c r="L101" s="283">
        <f t="shared" ref="L101" si="46">SUM(L83:M100)</f>
        <v>0</v>
      </c>
      <c r="M101" s="284"/>
      <c r="N101" s="285"/>
      <c r="O101" s="285"/>
      <c r="P101" s="285"/>
      <c r="Q101" s="285"/>
      <c r="R101" s="285"/>
      <c r="S101" s="286"/>
      <c r="T101" s="54"/>
    </row>
    <row r="102" spans="1:24">
      <c r="A102" s="1">
        <f>F105</f>
        <v>3</v>
      </c>
      <c r="B102" s="1">
        <f>IF(H126&gt;0,1,0)</f>
        <v>0</v>
      </c>
      <c r="C102" s="198" t="s">
        <v>47</v>
      </c>
      <c r="D102" s="198"/>
      <c r="E102" s="198"/>
      <c r="U102" s="11" t="s">
        <v>49</v>
      </c>
      <c r="V102" s="11" t="s">
        <v>199</v>
      </c>
    </row>
    <row r="103" spans="1:24">
      <c r="A103" s="1">
        <f>A102</f>
        <v>3</v>
      </c>
      <c r="B103" s="1">
        <f>B102</f>
        <v>0</v>
      </c>
      <c r="C103" s="192" t="str">
        <f>"中国ブロック突破・国スポ入賞に向けた強化事業　"&amp;基本!$G$24</f>
        <v>中国ブロック突破・国スポ入賞に向けた強化事業　事業計画書</v>
      </c>
      <c r="D103" s="192"/>
      <c r="E103" s="192"/>
      <c r="F103" s="192"/>
      <c r="G103" s="192"/>
      <c r="H103" s="192"/>
      <c r="I103" s="192"/>
      <c r="J103" s="192"/>
      <c r="K103" s="192"/>
      <c r="L103" s="192"/>
      <c r="M103" s="192"/>
      <c r="N103" s="192"/>
      <c r="O103" s="192"/>
      <c r="P103" s="192"/>
      <c r="Q103" s="192"/>
      <c r="R103" s="192"/>
      <c r="S103" s="192"/>
      <c r="U103" s="16" t="str">
        <f t="shared" ref="U103:V106" si="47">IF(U53="","",U53)</f>
        <v>中国ブロック突破に向けた強化事業</v>
      </c>
      <c r="V103" s="16" t="str">
        <f t="shared" si="47"/>
        <v>中ブロ突破</v>
      </c>
    </row>
    <row r="104" spans="1:24" ht="15" thickBot="1">
      <c r="A104" s="1">
        <f t="shared" ref="A104:B117" si="48">A103</f>
        <v>3</v>
      </c>
      <c r="B104" s="1">
        <f t="shared" si="48"/>
        <v>0</v>
      </c>
      <c r="C104" s="337" t="s">
        <v>48</v>
      </c>
      <c r="D104" s="337"/>
      <c r="U104" s="32" t="str">
        <f t="shared" si="47"/>
        <v>国スポ入賞に向けた強化事業</v>
      </c>
      <c r="V104" s="32" t="str">
        <f t="shared" si="47"/>
        <v>国スポ入賞</v>
      </c>
    </row>
    <row r="105" spans="1:24" ht="15" thickBot="1">
      <c r="A105" s="1">
        <f t="shared" si="48"/>
        <v>3</v>
      </c>
      <c r="B105" s="1">
        <f t="shared" si="48"/>
        <v>0</v>
      </c>
      <c r="C105" s="375" t="s">
        <v>50</v>
      </c>
      <c r="D105" s="376"/>
      <c r="E105" s="376"/>
      <c r="F105" s="377">
        <f>F55+1</f>
        <v>3</v>
      </c>
      <c r="G105" s="378"/>
      <c r="U105" s="32" t="str">
        <f t="shared" si="47"/>
        <v/>
      </c>
      <c r="V105" s="32" t="str">
        <f t="shared" si="47"/>
        <v/>
      </c>
    </row>
    <row r="106" spans="1:24">
      <c r="A106" s="1">
        <f t="shared" si="48"/>
        <v>3</v>
      </c>
      <c r="B106" s="1">
        <f t="shared" si="48"/>
        <v>0</v>
      </c>
      <c r="C106" s="379" t="s">
        <v>49</v>
      </c>
      <c r="D106" s="290"/>
      <c r="E106" s="290"/>
      <c r="F106" s="380"/>
      <c r="G106" s="380"/>
      <c r="H106" s="380"/>
      <c r="I106" s="380"/>
      <c r="J106" s="380"/>
      <c r="K106" s="380"/>
      <c r="L106" s="380"/>
      <c r="M106" s="290" t="s">
        <v>53</v>
      </c>
      <c r="N106" s="290"/>
      <c r="O106" s="290"/>
      <c r="P106" s="380"/>
      <c r="Q106" s="380"/>
      <c r="R106" s="380"/>
      <c r="S106" s="381"/>
      <c r="T106" s="81" t="str">
        <f>IF(F106="","",VLOOKUP(F106,U103:V106,2,))</f>
        <v/>
      </c>
      <c r="U106" s="18" t="str">
        <f t="shared" si="47"/>
        <v/>
      </c>
      <c r="V106" s="18" t="str">
        <f t="shared" si="47"/>
        <v/>
      </c>
    </row>
    <row r="107" spans="1:24">
      <c r="A107" s="1">
        <f t="shared" si="48"/>
        <v>3</v>
      </c>
      <c r="B107" s="1">
        <f t="shared" si="48"/>
        <v>0</v>
      </c>
      <c r="C107" s="389" t="s">
        <v>180</v>
      </c>
      <c r="D107" s="390"/>
      <c r="E107" s="356"/>
      <c r="F107" s="386"/>
      <c r="G107" s="387"/>
      <c r="H107" s="387"/>
      <c r="I107" s="387"/>
      <c r="J107" s="387"/>
      <c r="K107" s="387"/>
      <c r="L107" s="387"/>
      <c r="M107" s="387"/>
      <c r="N107" s="387"/>
      <c r="O107" s="387"/>
      <c r="P107" s="387"/>
      <c r="Q107" s="387"/>
      <c r="R107" s="387"/>
      <c r="S107" s="388"/>
      <c r="U107" s="55"/>
    </row>
    <row r="108" spans="1:24">
      <c r="A108" s="1">
        <f t="shared" si="48"/>
        <v>3</v>
      </c>
      <c r="B108" s="1">
        <f t="shared" si="48"/>
        <v>0</v>
      </c>
      <c r="C108" s="348" t="s">
        <v>51</v>
      </c>
      <c r="D108" s="291"/>
      <c r="E108" s="291"/>
      <c r="F108" s="382"/>
      <c r="G108" s="383"/>
      <c r="H108" s="383"/>
      <c r="I108" s="20" t="str">
        <f>IF(F108="","～",IF(J108="","","～"))</f>
        <v>～</v>
      </c>
      <c r="J108" s="383"/>
      <c r="K108" s="383"/>
      <c r="L108" s="383"/>
      <c r="M108" s="21" t="s">
        <v>52</v>
      </c>
      <c r="N108" s="384" t="str">
        <f>IF(T108=1,IF(F108="","",IF(J108="","",IF(F108=J108,"日帰り",(J108-F108)&amp;"泊"&amp;(J108-F108+1)&amp;"日"))),"")</f>
        <v/>
      </c>
      <c r="O108" s="384"/>
      <c r="P108" s="384"/>
      <c r="Q108" s="13" t="s">
        <v>68</v>
      </c>
      <c r="R108" s="258"/>
      <c r="S108" s="385"/>
      <c r="T108" s="53">
        <v>1</v>
      </c>
    </row>
    <row r="109" spans="1:24">
      <c r="A109" s="1">
        <f t="shared" si="48"/>
        <v>3</v>
      </c>
      <c r="B109" s="1">
        <f t="shared" si="48"/>
        <v>0</v>
      </c>
      <c r="C109" s="348" t="s">
        <v>54</v>
      </c>
      <c r="D109" s="346" t="s">
        <v>55</v>
      </c>
      <c r="E109" s="346"/>
      <c r="F109" s="349"/>
      <c r="G109" s="349"/>
      <c r="H109" s="349"/>
      <c r="I109" s="349"/>
      <c r="J109" s="349"/>
      <c r="K109" s="349"/>
      <c r="L109" s="349"/>
      <c r="M109" s="349"/>
      <c r="N109" s="349"/>
      <c r="O109" s="349"/>
      <c r="P109" s="349"/>
      <c r="Q109" s="349"/>
      <c r="R109" s="349"/>
      <c r="S109" s="350"/>
      <c r="U109" s="156" t="s">
        <v>53</v>
      </c>
      <c r="V109" s="156"/>
      <c r="W109" s="156"/>
      <c r="X109" s="156"/>
    </row>
    <row r="110" spans="1:24">
      <c r="A110" s="1">
        <f t="shared" si="48"/>
        <v>3</v>
      </c>
      <c r="B110" s="1">
        <f t="shared" si="48"/>
        <v>0</v>
      </c>
      <c r="C110" s="348"/>
      <c r="D110" s="351" t="s">
        <v>7</v>
      </c>
      <c r="E110" s="351"/>
      <c r="F110" s="352"/>
      <c r="G110" s="352"/>
      <c r="H110" s="352"/>
      <c r="I110" s="352"/>
      <c r="J110" s="352"/>
      <c r="K110" s="352"/>
      <c r="L110" s="352"/>
      <c r="M110" s="352"/>
      <c r="N110" s="352"/>
      <c r="O110" s="352"/>
      <c r="P110" s="352"/>
      <c r="Q110" s="352"/>
      <c r="R110" s="352"/>
      <c r="S110" s="353"/>
      <c r="U110" s="78" t="str">
        <f>U103</f>
        <v>中国ブロック突破に向けた強化事業</v>
      </c>
      <c r="V110" s="78" t="str">
        <f>U104</f>
        <v>国スポ入賞に向けた強化事業</v>
      </c>
      <c r="W110" s="78" t="str">
        <f>U105</f>
        <v/>
      </c>
      <c r="X110" s="78" t="str">
        <f>U106</f>
        <v/>
      </c>
    </row>
    <row r="111" spans="1:24">
      <c r="A111" s="1">
        <f t="shared" si="48"/>
        <v>3</v>
      </c>
      <c r="B111" s="1">
        <f t="shared" si="48"/>
        <v>0</v>
      </c>
      <c r="C111" s="348" t="s">
        <v>56</v>
      </c>
      <c r="D111" s="346" t="s">
        <v>55</v>
      </c>
      <c r="E111" s="346"/>
      <c r="F111" s="349"/>
      <c r="G111" s="349"/>
      <c r="H111" s="349"/>
      <c r="I111" s="349"/>
      <c r="J111" s="349"/>
      <c r="K111" s="349"/>
      <c r="L111" s="349"/>
      <c r="M111" s="349"/>
      <c r="N111" s="349"/>
      <c r="O111" s="349"/>
      <c r="P111" s="349"/>
      <c r="Q111" s="349"/>
      <c r="R111" s="349"/>
      <c r="S111" s="350"/>
      <c r="U111" s="6" t="str">
        <f t="shared" ref="U111:X114" si="49">IF(U61="","",U61)</f>
        <v>①強化活動</v>
      </c>
      <c r="V111" s="6" t="str">
        <f t="shared" si="49"/>
        <v>①強化活動</v>
      </c>
      <c r="W111" s="6" t="str">
        <f t="shared" si="49"/>
        <v/>
      </c>
      <c r="X111" s="6" t="str">
        <f t="shared" si="49"/>
        <v/>
      </c>
    </row>
    <row r="112" spans="1:24">
      <c r="A112" s="1">
        <f t="shared" si="48"/>
        <v>3</v>
      </c>
      <c r="B112" s="1">
        <f t="shared" si="48"/>
        <v>0</v>
      </c>
      <c r="C112" s="348"/>
      <c r="D112" s="351" t="s">
        <v>7</v>
      </c>
      <c r="E112" s="351"/>
      <c r="F112" s="352"/>
      <c r="G112" s="352"/>
      <c r="H112" s="352"/>
      <c r="I112" s="352"/>
      <c r="J112" s="352"/>
      <c r="K112" s="352"/>
      <c r="L112" s="352"/>
      <c r="M112" s="352"/>
      <c r="N112" s="352"/>
      <c r="O112" s="352"/>
      <c r="P112" s="352"/>
      <c r="Q112" s="352"/>
      <c r="R112" s="352"/>
      <c r="S112" s="353"/>
      <c r="U112" s="8" t="str">
        <f t="shared" si="49"/>
        <v/>
      </c>
      <c r="V112" s="8" t="str">
        <f t="shared" si="49"/>
        <v/>
      </c>
      <c r="W112" s="8" t="str">
        <f t="shared" si="49"/>
        <v/>
      </c>
      <c r="X112" s="8" t="str">
        <f t="shared" si="49"/>
        <v/>
      </c>
    </row>
    <row r="113" spans="1:24">
      <c r="A113" s="1">
        <f t="shared" si="48"/>
        <v>3</v>
      </c>
      <c r="B113" s="1">
        <f t="shared" si="48"/>
        <v>0</v>
      </c>
      <c r="C113" s="354" t="s">
        <v>57</v>
      </c>
      <c r="D113" s="291" t="s">
        <v>58</v>
      </c>
      <c r="E113" s="291"/>
      <c r="F113" s="291" t="s">
        <v>61</v>
      </c>
      <c r="G113" s="355"/>
      <c r="H113" s="339" t="s">
        <v>62</v>
      </c>
      <c r="I113" s="296"/>
      <c r="J113" s="356" t="s">
        <v>63</v>
      </c>
      <c r="K113" s="355"/>
      <c r="L113" s="339" t="s">
        <v>64</v>
      </c>
      <c r="M113" s="296"/>
      <c r="N113" s="356" t="s">
        <v>65</v>
      </c>
      <c r="O113" s="355"/>
      <c r="P113" s="339" t="s">
        <v>66</v>
      </c>
      <c r="Q113" s="291"/>
      <c r="R113" s="356" t="s">
        <v>36</v>
      </c>
      <c r="S113" s="295"/>
      <c r="U113" s="8" t="str">
        <f t="shared" si="49"/>
        <v/>
      </c>
      <c r="V113" s="8" t="str">
        <f t="shared" si="49"/>
        <v/>
      </c>
      <c r="W113" s="8" t="str">
        <f t="shared" si="49"/>
        <v/>
      </c>
      <c r="X113" s="8" t="str">
        <f t="shared" si="49"/>
        <v/>
      </c>
    </row>
    <row r="114" spans="1:24">
      <c r="A114" s="1">
        <f t="shared" si="48"/>
        <v>3</v>
      </c>
      <c r="B114" s="1">
        <f t="shared" si="48"/>
        <v>0</v>
      </c>
      <c r="C114" s="348"/>
      <c r="D114" s="346" t="s">
        <v>59</v>
      </c>
      <c r="E114" s="346"/>
      <c r="F114" s="22">
        <f>VLOOKUP("成男中ﾌﾞﾛ/国ｽﾎﾟ",指導者!$J$133:$AN$156,$F105+1,)</f>
        <v>0</v>
      </c>
      <c r="G114" s="23" t="s">
        <v>67</v>
      </c>
      <c r="H114" s="24">
        <f>VLOOKUP("成女中ﾌﾞﾛ/国ｽﾎﾟ",指導者!$J$133:$AN$156,$F105+1,)</f>
        <v>0</v>
      </c>
      <c r="I114" s="25" t="s">
        <v>67</v>
      </c>
      <c r="J114" s="24">
        <f>VLOOKUP("少男中ﾌﾞﾛ/国ｽﾎﾟ",指導者!$J$133:$AN$156,$F105+1,)</f>
        <v>0</v>
      </c>
      <c r="K114" s="23" t="s">
        <v>67</v>
      </c>
      <c r="L114" s="24">
        <f>VLOOKUP("少女中ﾌﾞﾛ/国ｽﾎﾟ",指導者!$J$133:$AN$156,$F105+1,)</f>
        <v>0</v>
      </c>
      <c r="M114" s="25" t="s">
        <v>67</v>
      </c>
      <c r="N114" s="24">
        <f>VLOOKUP("Jr男中ﾌﾞﾛ/国ｽﾎﾟ",指導者!$J$133:$AN$156,$F105+1,)</f>
        <v>0</v>
      </c>
      <c r="O114" s="23" t="s">
        <v>67</v>
      </c>
      <c r="P114" s="24">
        <f>VLOOKUP("Jr女中ﾌﾞﾛ/国ｽﾎﾟ",指導者!$J$133:$AN$156,$F105+1,)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48"/>
      <c r="D115" s="351" t="s">
        <v>60</v>
      </c>
      <c r="E115" s="351"/>
      <c r="F115" s="27">
        <f>VLOOKUP("成男中ﾌﾞﾛ/国ｽﾎﾟ",選手!$J$333:$AN$350,$F105+1,)</f>
        <v>0</v>
      </c>
      <c r="G115" s="28" t="s">
        <v>67</v>
      </c>
      <c r="H115" s="29">
        <f>VLOOKUP("成女中ﾌﾞﾛ/国ｽﾎﾟ",選手!$J$333:$AN$350,$F105+1,)</f>
        <v>0</v>
      </c>
      <c r="I115" s="30" t="s">
        <v>67</v>
      </c>
      <c r="J115" s="29">
        <f>VLOOKUP("少男中ﾌﾞﾛ/国ｽﾎﾟ",選手!$J$333:$AN$350,$F105+1,)</f>
        <v>0</v>
      </c>
      <c r="K115" s="28" t="s">
        <v>67</v>
      </c>
      <c r="L115" s="29">
        <f>VLOOKUP("少女中ﾌﾞﾛ/国ｽﾎﾟ",選手!$J$333:$AN$350,$F105+1,)</f>
        <v>0</v>
      </c>
      <c r="M115" s="30" t="s">
        <v>67</v>
      </c>
      <c r="N115" s="29">
        <f>VLOOKUP("Jr男中ﾌﾞﾛ/国ｽﾎﾟ",選手!$J$333:$AN$350,$F105+1,)</f>
        <v>0</v>
      </c>
      <c r="O115" s="28" t="s">
        <v>67</v>
      </c>
      <c r="P115" s="29">
        <f>VLOOKUP("Jr女中ﾌﾞﾛ/国ｽﾎﾟ",選手!$J$333:$AN$350,$F105+1,)</f>
        <v>0</v>
      </c>
      <c r="Q115" s="31" t="s">
        <v>67</v>
      </c>
      <c r="R115" s="28">
        <f>SUM(F115:Q115)</f>
        <v>0</v>
      </c>
      <c r="S115" s="34" t="s">
        <v>67</v>
      </c>
    </row>
    <row r="116" spans="1:24">
      <c r="A116" s="1">
        <f t="shared" si="48"/>
        <v>3</v>
      </c>
      <c r="B116" s="1">
        <f t="shared" si="48"/>
        <v>0</v>
      </c>
      <c r="C116" s="366" t="s">
        <v>69</v>
      </c>
      <c r="D116" s="367"/>
      <c r="E116" s="368"/>
      <c r="F116" s="357"/>
      <c r="G116" s="358"/>
      <c r="H116" s="358"/>
      <c r="I116" s="358"/>
      <c r="J116" s="358"/>
      <c r="K116" s="358"/>
      <c r="L116" s="358"/>
      <c r="M116" s="358"/>
      <c r="N116" s="358"/>
      <c r="O116" s="358"/>
      <c r="P116" s="358"/>
      <c r="Q116" s="358"/>
      <c r="R116" s="358"/>
      <c r="S116" s="359"/>
    </row>
    <row r="117" spans="1:24">
      <c r="A117" s="1">
        <f t="shared" si="48"/>
        <v>3</v>
      </c>
      <c r="B117" s="1">
        <f t="shared" si="48"/>
        <v>0</v>
      </c>
      <c r="C117" s="369"/>
      <c r="D117" s="370"/>
      <c r="E117" s="371"/>
      <c r="F117" s="360"/>
      <c r="G117" s="361"/>
      <c r="H117" s="361"/>
      <c r="I117" s="361"/>
      <c r="J117" s="361"/>
      <c r="K117" s="361"/>
      <c r="L117" s="361"/>
      <c r="M117" s="361"/>
      <c r="N117" s="361"/>
      <c r="O117" s="361"/>
      <c r="P117" s="361"/>
      <c r="Q117" s="361"/>
      <c r="R117" s="361"/>
      <c r="S117" s="362"/>
    </row>
    <row r="118" spans="1:24">
      <c r="A118" s="1">
        <f t="shared" ref="A118:B118" si="50">A117</f>
        <v>3</v>
      </c>
      <c r="B118" s="1">
        <f t="shared" si="50"/>
        <v>0</v>
      </c>
      <c r="C118" s="369"/>
      <c r="D118" s="370"/>
      <c r="E118" s="371"/>
      <c r="F118" s="360"/>
      <c r="G118" s="361"/>
      <c r="H118" s="361"/>
      <c r="I118" s="361"/>
      <c r="J118" s="361"/>
      <c r="K118" s="361"/>
      <c r="L118" s="361"/>
      <c r="M118" s="361"/>
      <c r="N118" s="361"/>
      <c r="O118" s="361"/>
      <c r="P118" s="361"/>
      <c r="Q118" s="361"/>
      <c r="R118" s="361"/>
      <c r="S118" s="362"/>
    </row>
    <row r="119" spans="1:24">
      <c r="A119" s="1">
        <f t="shared" ref="A119:B119" si="51">A118</f>
        <v>3</v>
      </c>
      <c r="B119" s="1">
        <f t="shared" si="51"/>
        <v>0</v>
      </c>
      <c r="C119" s="369"/>
      <c r="D119" s="370"/>
      <c r="E119" s="371"/>
      <c r="F119" s="360"/>
      <c r="G119" s="361"/>
      <c r="H119" s="361"/>
      <c r="I119" s="361"/>
      <c r="J119" s="361"/>
      <c r="K119" s="361"/>
      <c r="L119" s="361"/>
      <c r="M119" s="361"/>
      <c r="N119" s="361"/>
      <c r="O119" s="361"/>
      <c r="P119" s="361"/>
      <c r="Q119" s="361"/>
      <c r="R119" s="361"/>
      <c r="S119" s="362"/>
    </row>
    <row r="120" spans="1:24">
      <c r="A120" s="1">
        <f t="shared" ref="A120:B120" si="52">A119</f>
        <v>3</v>
      </c>
      <c r="B120" s="1">
        <f t="shared" si="52"/>
        <v>0</v>
      </c>
      <c r="C120" s="369"/>
      <c r="D120" s="370"/>
      <c r="E120" s="371"/>
      <c r="F120" s="360"/>
      <c r="G120" s="361"/>
      <c r="H120" s="361"/>
      <c r="I120" s="361"/>
      <c r="J120" s="361"/>
      <c r="K120" s="361"/>
      <c r="L120" s="361"/>
      <c r="M120" s="361"/>
      <c r="N120" s="361"/>
      <c r="O120" s="361"/>
      <c r="P120" s="361"/>
      <c r="Q120" s="361"/>
      <c r="R120" s="361"/>
      <c r="S120" s="362"/>
    </row>
    <row r="121" spans="1:24">
      <c r="A121" s="1">
        <f t="shared" ref="A121:B121" si="53">A120</f>
        <v>3</v>
      </c>
      <c r="B121" s="1">
        <f t="shared" si="53"/>
        <v>0</v>
      </c>
      <c r="C121" s="369"/>
      <c r="D121" s="370"/>
      <c r="E121" s="371"/>
      <c r="F121" s="360"/>
      <c r="G121" s="361"/>
      <c r="H121" s="361"/>
      <c r="I121" s="361"/>
      <c r="J121" s="361"/>
      <c r="K121" s="361"/>
      <c r="L121" s="361"/>
      <c r="M121" s="361"/>
      <c r="N121" s="361"/>
      <c r="O121" s="361"/>
      <c r="P121" s="361"/>
      <c r="Q121" s="361"/>
      <c r="R121" s="361"/>
      <c r="S121" s="362"/>
    </row>
    <row r="122" spans="1:24" ht="15" thickBot="1">
      <c r="A122" s="1">
        <f t="shared" ref="A122:B122" si="54">A121</f>
        <v>3</v>
      </c>
      <c r="B122" s="1">
        <f t="shared" si="54"/>
        <v>0</v>
      </c>
      <c r="C122" s="372"/>
      <c r="D122" s="373"/>
      <c r="E122" s="374"/>
      <c r="F122" s="363"/>
      <c r="G122" s="364"/>
      <c r="H122" s="364"/>
      <c r="I122" s="364"/>
      <c r="J122" s="364"/>
      <c r="K122" s="364"/>
      <c r="L122" s="364"/>
      <c r="M122" s="364"/>
      <c r="N122" s="364"/>
      <c r="O122" s="364"/>
      <c r="P122" s="364"/>
      <c r="Q122" s="364"/>
      <c r="R122" s="364"/>
      <c r="S122" s="365"/>
    </row>
    <row r="123" spans="1:24">
      <c r="A123" s="1">
        <f t="shared" ref="A123:B123" si="55">A122</f>
        <v>3</v>
      </c>
      <c r="B123" s="1">
        <f t="shared" si="55"/>
        <v>0</v>
      </c>
    </row>
    <row r="124" spans="1:24" ht="15" thickBot="1">
      <c r="A124" s="1">
        <f t="shared" ref="A124:B124" si="56">A123</f>
        <v>3</v>
      </c>
      <c r="B124" s="1">
        <f t="shared" si="56"/>
        <v>0</v>
      </c>
      <c r="C124" s="337" t="s">
        <v>70</v>
      </c>
      <c r="D124" s="337"/>
      <c r="Q124" s="338" t="s">
        <v>71</v>
      </c>
      <c r="R124" s="338"/>
      <c r="S124" s="338"/>
    </row>
    <row r="125" spans="1:24">
      <c r="A125" s="1">
        <f t="shared" ref="A125:B125" si="57">A124</f>
        <v>3</v>
      </c>
      <c r="B125" s="1">
        <f t="shared" si="57"/>
        <v>0</v>
      </c>
      <c r="C125" s="287" t="s">
        <v>72</v>
      </c>
      <c r="D125" s="290" t="s">
        <v>73</v>
      </c>
      <c r="E125" s="290"/>
      <c r="F125" s="290"/>
      <c r="G125" s="290"/>
      <c r="H125" s="290" t="s">
        <v>79</v>
      </c>
      <c r="I125" s="290"/>
      <c r="J125" s="290" t="s">
        <v>13</v>
      </c>
      <c r="K125" s="290"/>
      <c r="L125" s="290"/>
      <c r="M125" s="290"/>
      <c r="N125" s="290"/>
      <c r="O125" s="290"/>
      <c r="P125" s="290"/>
      <c r="Q125" s="290"/>
      <c r="R125" s="290"/>
      <c r="S125" s="294"/>
    </row>
    <row r="126" spans="1:24">
      <c r="A126" s="1">
        <f t="shared" ref="A126:B126" si="58">A125</f>
        <v>3</v>
      </c>
      <c r="B126" s="1">
        <f t="shared" si="58"/>
        <v>0</v>
      </c>
      <c r="C126" s="288"/>
      <c r="D126" s="346" t="s">
        <v>74</v>
      </c>
      <c r="E126" s="346"/>
      <c r="F126" s="346"/>
      <c r="G126" s="346"/>
      <c r="H126" s="347">
        <f>J151</f>
        <v>0</v>
      </c>
      <c r="I126" s="347"/>
      <c r="J126" s="152"/>
      <c r="K126" s="152"/>
      <c r="L126" s="152"/>
      <c r="M126" s="152"/>
      <c r="N126" s="152"/>
      <c r="O126" s="152"/>
      <c r="P126" s="152"/>
      <c r="Q126" s="152"/>
      <c r="R126" s="152"/>
      <c r="S126" s="305"/>
    </row>
    <row r="127" spans="1:24">
      <c r="A127" s="1">
        <f t="shared" ref="A127:B127" si="59">A126</f>
        <v>3</v>
      </c>
      <c r="B127" s="1">
        <f t="shared" si="59"/>
        <v>0</v>
      </c>
      <c r="C127" s="288"/>
      <c r="D127" s="340" t="s">
        <v>75</v>
      </c>
      <c r="E127" s="340"/>
      <c r="F127" s="340"/>
      <c r="G127" s="340"/>
      <c r="H127" s="330"/>
      <c r="I127" s="330"/>
      <c r="J127" s="335"/>
      <c r="K127" s="335"/>
      <c r="L127" s="335"/>
      <c r="M127" s="335"/>
      <c r="N127" s="335"/>
      <c r="O127" s="335"/>
      <c r="P127" s="335"/>
      <c r="Q127" s="335"/>
      <c r="R127" s="335"/>
      <c r="S127" s="336"/>
    </row>
    <row r="128" spans="1:24">
      <c r="A128" s="1">
        <f t="shared" ref="A128:B128" si="60">A127</f>
        <v>3</v>
      </c>
      <c r="B128" s="1">
        <f t="shared" si="60"/>
        <v>0</v>
      </c>
      <c r="C128" s="288"/>
      <c r="D128" s="340" t="s">
        <v>76</v>
      </c>
      <c r="E128" s="340"/>
      <c r="F128" s="340"/>
      <c r="G128" s="340"/>
      <c r="H128" s="330"/>
      <c r="I128" s="330"/>
      <c r="J128" s="335"/>
      <c r="K128" s="335"/>
      <c r="L128" s="335"/>
      <c r="M128" s="335"/>
      <c r="N128" s="335"/>
      <c r="O128" s="335"/>
      <c r="P128" s="335"/>
      <c r="Q128" s="335"/>
      <c r="R128" s="335"/>
      <c r="S128" s="336"/>
    </row>
    <row r="129" spans="1:21" ht="15" thickBot="1">
      <c r="A129" s="1">
        <f t="shared" ref="A129:B129" si="61">A128</f>
        <v>3</v>
      </c>
      <c r="B129" s="1">
        <f t="shared" si="61"/>
        <v>0</v>
      </c>
      <c r="C129" s="288"/>
      <c r="D129" s="341" t="s">
        <v>77</v>
      </c>
      <c r="E129" s="341"/>
      <c r="F129" s="341"/>
      <c r="G129" s="341"/>
      <c r="H129" s="342">
        <f>H151-SUM(H126:I128)</f>
        <v>0</v>
      </c>
      <c r="I129" s="342"/>
      <c r="J129" s="343"/>
      <c r="K129" s="343"/>
      <c r="L129" s="343"/>
      <c r="M129" s="343"/>
      <c r="N129" s="343"/>
      <c r="O129" s="343"/>
      <c r="P129" s="343"/>
      <c r="Q129" s="343"/>
      <c r="R129" s="343"/>
      <c r="S129" s="344"/>
    </row>
    <row r="130" spans="1:21" ht="15.6" thickTop="1" thickBot="1">
      <c r="A130" s="1">
        <f t="shared" ref="A130:B130" si="62">A129</f>
        <v>3</v>
      </c>
      <c r="B130" s="1">
        <f t="shared" si="62"/>
        <v>0</v>
      </c>
      <c r="C130" s="289"/>
      <c r="D130" s="345" t="s">
        <v>78</v>
      </c>
      <c r="E130" s="345"/>
      <c r="F130" s="345"/>
      <c r="G130" s="345"/>
      <c r="H130" s="281">
        <f>SUM(H126:I129)</f>
        <v>0</v>
      </c>
      <c r="I130" s="281"/>
      <c r="J130" s="285"/>
      <c r="K130" s="285"/>
      <c r="L130" s="285"/>
      <c r="M130" s="285"/>
      <c r="N130" s="285"/>
      <c r="O130" s="285"/>
      <c r="P130" s="285"/>
      <c r="Q130" s="285"/>
      <c r="R130" s="285"/>
      <c r="S130" s="286"/>
    </row>
    <row r="131" spans="1:21">
      <c r="A131" s="1">
        <f t="shared" ref="A131:B131" si="63">A130</f>
        <v>3</v>
      </c>
      <c r="B131" s="1">
        <f t="shared" si="63"/>
        <v>0</v>
      </c>
      <c r="C131" s="287" t="s">
        <v>218</v>
      </c>
      <c r="D131" s="290" t="s">
        <v>73</v>
      </c>
      <c r="E131" s="290"/>
      <c r="F131" s="290" t="s">
        <v>83</v>
      </c>
      <c r="G131" s="290"/>
      <c r="H131" s="290" t="s">
        <v>79</v>
      </c>
      <c r="I131" s="292"/>
      <c r="J131" s="293"/>
      <c r="K131" s="290"/>
      <c r="L131" s="290"/>
      <c r="M131" s="290"/>
      <c r="N131" s="290" t="s">
        <v>82</v>
      </c>
      <c r="O131" s="290"/>
      <c r="P131" s="290"/>
      <c r="Q131" s="290"/>
      <c r="R131" s="290"/>
      <c r="S131" s="294"/>
    </row>
    <row r="132" spans="1:21">
      <c r="A132" s="1">
        <f t="shared" ref="A132:B132" si="64">A131</f>
        <v>3</v>
      </c>
      <c r="B132" s="1">
        <f t="shared" si="64"/>
        <v>0</v>
      </c>
      <c r="C132" s="288"/>
      <c r="D132" s="291"/>
      <c r="E132" s="291"/>
      <c r="F132" s="291"/>
      <c r="G132" s="291"/>
      <c r="H132" s="291"/>
      <c r="I132" s="291"/>
      <c r="J132" s="296" t="s">
        <v>80</v>
      </c>
      <c r="K132" s="297"/>
      <c r="L132" s="297" t="s">
        <v>81</v>
      </c>
      <c r="M132" s="339"/>
      <c r="N132" s="291"/>
      <c r="O132" s="291"/>
      <c r="P132" s="291"/>
      <c r="Q132" s="291"/>
      <c r="R132" s="291"/>
      <c r="S132" s="295"/>
    </row>
    <row r="133" spans="1:21">
      <c r="A133" s="1">
        <f t="shared" ref="A133:B133" si="65">A132</f>
        <v>3</v>
      </c>
      <c r="B133" s="1">
        <f t="shared" si="65"/>
        <v>0</v>
      </c>
      <c r="C133" s="288"/>
      <c r="D133" s="298" t="s">
        <v>88</v>
      </c>
      <c r="E133" s="298"/>
      <c r="F133" s="298" t="s">
        <v>88</v>
      </c>
      <c r="G133" s="298"/>
      <c r="H133" s="323"/>
      <c r="I133" s="323"/>
      <c r="J133" s="324"/>
      <c r="K133" s="325"/>
      <c r="L133" s="326">
        <f>H133-J133</f>
        <v>0</v>
      </c>
      <c r="M133" s="327"/>
      <c r="N133" s="167"/>
      <c r="O133" s="167"/>
      <c r="P133" s="167"/>
      <c r="Q133" s="167"/>
      <c r="R133" s="167"/>
      <c r="S133" s="328"/>
      <c r="T133" s="54" t="e">
        <f>HLOOKUP(F106,リスト!$N$7:$AC$25,2,)</f>
        <v>#N/A</v>
      </c>
      <c r="U133" s="52" t="e">
        <f t="shared" ref="U133:U150" si="66">IF(T133="対象外",IF(J133&gt;0,"補助対象外経費です!!",""),"")</f>
        <v>#N/A</v>
      </c>
    </row>
    <row r="134" spans="1:21">
      <c r="A134" s="1">
        <f t="shared" ref="A134:B134" si="67">A133</f>
        <v>3</v>
      </c>
      <c r="B134" s="1">
        <f t="shared" si="67"/>
        <v>0</v>
      </c>
      <c r="C134" s="288"/>
      <c r="D134" s="298" t="s">
        <v>99</v>
      </c>
      <c r="E134" s="298"/>
      <c r="F134" s="299" t="s">
        <v>84</v>
      </c>
      <c r="G134" s="299"/>
      <c r="H134" s="300"/>
      <c r="I134" s="300"/>
      <c r="J134" s="301"/>
      <c r="K134" s="302"/>
      <c r="L134" s="303">
        <f t="shared" ref="L134:L150" si="68">H134-J134</f>
        <v>0</v>
      </c>
      <c r="M134" s="304"/>
      <c r="N134" s="152"/>
      <c r="O134" s="152"/>
      <c r="P134" s="152"/>
      <c r="Q134" s="152"/>
      <c r="R134" s="152"/>
      <c r="S134" s="305"/>
      <c r="T134" s="54" t="e">
        <f>HLOOKUP(F106,リスト!$N$7:$AC$25,3,)</f>
        <v>#N/A</v>
      </c>
      <c r="U134" s="52" t="e">
        <f t="shared" si="66"/>
        <v>#N/A</v>
      </c>
    </row>
    <row r="135" spans="1:21">
      <c r="A135" s="1">
        <f t="shared" ref="A135:B135" si="69">A134</f>
        <v>3</v>
      </c>
      <c r="B135" s="1">
        <f t="shared" si="69"/>
        <v>0</v>
      </c>
      <c r="C135" s="288"/>
      <c r="D135" s="298"/>
      <c r="E135" s="298"/>
      <c r="F135" s="329" t="s">
        <v>85</v>
      </c>
      <c r="G135" s="329"/>
      <c r="H135" s="330"/>
      <c r="I135" s="330"/>
      <c r="J135" s="331"/>
      <c r="K135" s="332"/>
      <c r="L135" s="333">
        <f t="shared" si="68"/>
        <v>0</v>
      </c>
      <c r="M135" s="334"/>
      <c r="N135" s="335"/>
      <c r="O135" s="335"/>
      <c r="P135" s="335"/>
      <c r="Q135" s="335"/>
      <c r="R135" s="335"/>
      <c r="S135" s="336"/>
      <c r="T135" s="54" t="e">
        <f>HLOOKUP(F106,リスト!$N$7:$AC$25,4,)</f>
        <v>#N/A</v>
      </c>
      <c r="U135" s="52" t="e">
        <f t="shared" si="66"/>
        <v>#N/A</v>
      </c>
    </row>
    <row r="136" spans="1:21">
      <c r="A136" s="1">
        <f t="shared" ref="A136:B136" si="70">A135</f>
        <v>3</v>
      </c>
      <c r="B136" s="1">
        <f t="shared" si="70"/>
        <v>0</v>
      </c>
      <c r="C136" s="288"/>
      <c r="D136" s="298"/>
      <c r="E136" s="298"/>
      <c r="F136" s="306" t="s">
        <v>86</v>
      </c>
      <c r="G136" s="306"/>
      <c r="H136" s="307"/>
      <c r="I136" s="307"/>
      <c r="J136" s="308"/>
      <c r="K136" s="309"/>
      <c r="L136" s="310">
        <f t="shared" si="68"/>
        <v>0</v>
      </c>
      <c r="M136" s="311"/>
      <c r="N136" s="153"/>
      <c r="O136" s="153"/>
      <c r="P136" s="153"/>
      <c r="Q136" s="153"/>
      <c r="R136" s="153"/>
      <c r="S136" s="312"/>
      <c r="T136" s="54" t="e">
        <f>HLOOKUP(F106,リスト!$N$7:$AC$25,5,)</f>
        <v>#N/A</v>
      </c>
      <c r="U136" s="52" t="e">
        <f t="shared" si="66"/>
        <v>#N/A</v>
      </c>
    </row>
    <row r="137" spans="1:21">
      <c r="A137" s="1">
        <f t="shared" ref="A137:B137" si="71">A136</f>
        <v>3</v>
      </c>
      <c r="B137" s="1">
        <f t="shared" si="71"/>
        <v>0</v>
      </c>
      <c r="C137" s="288"/>
      <c r="D137" s="298" t="s">
        <v>100</v>
      </c>
      <c r="E137" s="298"/>
      <c r="F137" s="299" t="s">
        <v>87</v>
      </c>
      <c r="G137" s="299"/>
      <c r="H137" s="300"/>
      <c r="I137" s="300"/>
      <c r="J137" s="301"/>
      <c r="K137" s="302"/>
      <c r="L137" s="303">
        <f t="shared" si="68"/>
        <v>0</v>
      </c>
      <c r="M137" s="304"/>
      <c r="N137" s="152"/>
      <c r="O137" s="152"/>
      <c r="P137" s="152"/>
      <c r="Q137" s="152"/>
      <c r="R137" s="152"/>
      <c r="S137" s="305"/>
      <c r="T137" s="54" t="e">
        <f>HLOOKUP(F106,リスト!$N$7:$AC$25,6,)</f>
        <v>#N/A</v>
      </c>
      <c r="U137" s="52" t="e">
        <f t="shared" si="66"/>
        <v>#N/A</v>
      </c>
    </row>
    <row r="138" spans="1:21">
      <c r="A138" s="1">
        <f t="shared" ref="A138:B138" si="72">A137</f>
        <v>3</v>
      </c>
      <c r="B138" s="1">
        <f t="shared" si="72"/>
        <v>0</v>
      </c>
      <c r="C138" s="288"/>
      <c r="D138" s="298"/>
      <c r="E138" s="298"/>
      <c r="F138" s="329" t="s">
        <v>89</v>
      </c>
      <c r="G138" s="329"/>
      <c r="H138" s="330"/>
      <c r="I138" s="330"/>
      <c r="J138" s="331"/>
      <c r="K138" s="332"/>
      <c r="L138" s="333">
        <f t="shared" si="68"/>
        <v>0</v>
      </c>
      <c r="M138" s="334"/>
      <c r="N138" s="335"/>
      <c r="O138" s="335"/>
      <c r="P138" s="335"/>
      <c r="Q138" s="335"/>
      <c r="R138" s="335"/>
      <c r="S138" s="336"/>
      <c r="T138" s="54" t="e">
        <f>HLOOKUP(F106,リスト!$N$7:$AC$25,7,)</f>
        <v>#N/A</v>
      </c>
      <c r="U138" s="52" t="e">
        <f t="shared" si="66"/>
        <v>#N/A</v>
      </c>
    </row>
    <row r="139" spans="1:21" ht="14.4" customHeight="1">
      <c r="A139" s="1">
        <f t="shared" ref="A139:B139" si="73">A138</f>
        <v>3</v>
      </c>
      <c r="B139" s="1">
        <f t="shared" si="73"/>
        <v>0</v>
      </c>
      <c r="C139" s="288"/>
      <c r="D139" s="298"/>
      <c r="E139" s="298"/>
      <c r="F139" s="329" t="s">
        <v>215</v>
      </c>
      <c r="G139" s="329"/>
      <c r="H139" s="330"/>
      <c r="I139" s="330"/>
      <c r="J139" s="331"/>
      <c r="K139" s="332"/>
      <c r="L139" s="333">
        <f t="shared" si="68"/>
        <v>0</v>
      </c>
      <c r="M139" s="334"/>
      <c r="N139" s="335"/>
      <c r="O139" s="335"/>
      <c r="P139" s="335"/>
      <c r="Q139" s="335"/>
      <c r="R139" s="335"/>
      <c r="S139" s="336"/>
      <c r="T139" s="54" t="e">
        <f>HLOOKUP(F106,リスト!$N$7:$AC$25,8,)</f>
        <v>#N/A</v>
      </c>
      <c r="U139" s="52" t="e">
        <f t="shared" si="66"/>
        <v>#N/A</v>
      </c>
    </row>
    <row r="140" spans="1:21">
      <c r="A140" s="1">
        <f t="shared" ref="A140:B140" si="74">A139</f>
        <v>3</v>
      </c>
      <c r="B140" s="1">
        <f t="shared" si="74"/>
        <v>0</v>
      </c>
      <c r="C140" s="288"/>
      <c r="D140" s="298"/>
      <c r="E140" s="298"/>
      <c r="F140" s="306" t="s">
        <v>90</v>
      </c>
      <c r="G140" s="306"/>
      <c r="H140" s="307"/>
      <c r="I140" s="307"/>
      <c r="J140" s="308"/>
      <c r="K140" s="309"/>
      <c r="L140" s="310">
        <f t="shared" si="68"/>
        <v>0</v>
      </c>
      <c r="M140" s="311"/>
      <c r="N140" s="153"/>
      <c r="O140" s="153"/>
      <c r="P140" s="153"/>
      <c r="Q140" s="153"/>
      <c r="R140" s="153"/>
      <c r="S140" s="312"/>
      <c r="T140" s="54" t="e">
        <f>HLOOKUP(F106,リスト!$N$7:$AC$25,9,)</f>
        <v>#N/A</v>
      </c>
      <c r="U140" s="52" t="e">
        <f t="shared" si="66"/>
        <v>#N/A</v>
      </c>
    </row>
    <row r="141" spans="1:21">
      <c r="A141" s="1">
        <f t="shared" ref="A141:B141" si="75">A140</f>
        <v>3</v>
      </c>
      <c r="B141" s="1">
        <f t="shared" si="75"/>
        <v>0</v>
      </c>
      <c r="C141" s="288"/>
      <c r="D141" s="298" t="s">
        <v>101</v>
      </c>
      <c r="E141" s="298"/>
      <c r="F141" s="299" t="s">
        <v>91</v>
      </c>
      <c r="G141" s="299"/>
      <c r="H141" s="300"/>
      <c r="I141" s="300"/>
      <c r="J141" s="301"/>
      <c r="K141" s="302"/>
      <c r="L141" s="303">
        <f t="shared" si="68"/>
        <v>0</v>
      </c>
      <c r="M141" s="304"/>
      <c r="N141" s="152"/>
      <c r="O141" s="152"/>
      <c r="P141" s="152"/>
      <c r="Q141" s="152"/>
      <c r="R141" s="152"/>
      <c r="S141" s="305"/>
      <c r="T141" s="54" t="e">
        <f>HLOOKUP(F106,リスト!$N$7:$AC$25,10,)</f>
        <v>#N/A</v>
      </c>
      <c r="U141" s="52" t="e">
        <f t="shared" si="66"/>
        <v>#N/A</v>
      </c>
    </row>
    <row r="142" spans="1:21">
      <c r="A142" s="1">
        <f t="shared" ref="A142:B142" si="76">A141</f>
        <v>3</v>
      </c>
      <c r="B142" s="1">
        <f t="shared" si="76"/>
        <v>0</v>
      </c>
      <c r="C142" s="288"/>
      <c r="D142" s="298"/>
      <c r="E142" s="298"/>
      <c r="F142" s="329" t="s">
        <v>92</v>
      </c>
      <c r="G142" s="329"/>
      <c r="H142" s="330"/>
      <c r="I142" s="330"/>
      <c r="J142" s="331"/>
      <c r="K142" s="332"/>
      <c r="L142" s="333">
        <f t="shared" si="68"/>
        <v>0</v>
      </c>
      <c r="M142" s="334"/>
      <c r="N142" s="335"/>
      <c r="O142" s="335"/>
      <c r="P142" s="335"/>
      <c r="Q142" s="335"/>
      <c r="R142" s="335"/>
      <c r="S142" s="336"/>
      <c r="T142" s="54" t="e">
        <f>HLOOKUP(F106,リスト!$N$7:$AC$25,11,)</f>
        <v>#N/A</v>
      </c>
      <c r="U142" s="52" t="e">
        <f t="shared" si="66"/>
        <v>#N/A</v>
      </c>
    </row>
    <row r="143" spans="1:21">
      <c r="A143" s="1">
        <f t="shared" ref="A143:B143" si="77">A142</f>
        <v>3</v>
      </c>
      <c r="B143" s="1">
        <f t="shared" si="77"/>
        <v>0</v>
      </c>
      <c r="C143" s="288"/>
      <c r="D143" s="298"/>
      <c r="E143" s="298"/>
      <c r="F143" s="306" t="s">
        <v>93</v>
      </c>
      <c r="G143" s="306"/>
      <c r="H143" s="307"/>
      <c r="I143" s="307"/>
      <c r="J143" s="308"/>
      <c r="K143" s="309"/>
      <c r="L143" s="310">
        <f t="shared" si="68"/>
        <v>0</v>
      </c>
      <c r="M143" s="311"/>
      <c r="N143" s="153"/>
      <c r="O143" s="153"/>
      <c r="P143" s="153"/>
      <c r="Q143" s="153"/>
      <c r="R143" s="153"/>
      <c r="S143" s="312"/>
      <c r="T143" s="54" t="e">
        <f>HLOOKUP(F106,リスト!$N$7:$AC$25,12,)</f>
        <v>#N/A</v>
      </c>
      <c r="U143" s="52" t="e">
        <f t="shared" si="66"/>
        <v>#N/A</v>
      </c>
    </row>
    <row r="144" spans="1:21">
      <c r="A144" s="1">
        <f t="shared" ref="A144:B144" si="78">A143</f>
        <v>3</v>
      </c>
      <c r="B144" s="1">
        <f t="shared" si="78"/>
        <v>0</v>
      </c>
      <c r="C144" s="288"/>
      <c r="D144" s="298" t="s">
        <v>102</v>
      </c>
      <c r="E144" s="298"/>
      <c r="F144" s="298" t="s">
        <v>102</v>
      </c>
      <c r="G144" s="298"/>
      <c r="H144" s="323"/>
      <c r="I144" s="323"/>
      <c r="J144" s="324"/>
      <c r="K144" s="325"/>
      <c r="L144" s="326">
        <f t="shared" si="68"/>
        <v>0</v>
      </c>
      <c r="M144" s="327"/>
      <c r="N144" s="167"/>
      <c r="O144" s="167"/>
      <c r="P144" s="167"/>
      <c r="Q144" s="167"/>
      <c r="R144" s="167"/>
      <c r="S144" s="328"/>
      <c r="T144" s="54" t="e">
        <f>HLOOKUP(F106,リスト!$N$7:$AC$25,13,)</f>
        <v>#N/A</v>
      </c>
      <c r="U144" s="52" t="e">
        <f t="shared" si="66"/>
        <v>#N/A</v>
      </c>
    </row>
    <row r="145" spans="1:24">
      <c r="A145" s="1">
        <f t="shared" ref="A145:B145" si="79">A144</f>
        <v>3</v>
      </c>
      <c r="B145" s="1">
        <f t="shared" si="79"/>
        <v>0</v>
      </c>
      <c r="C145" s="288"/>
      <c r="D145" s="321" t="s">
        <v>105</v>
      </c>
      <c r="E145" s="298"/>
      <c r="F145" s="299" t="s">
        <v>94</v>
      </c>
      <c r="G145" s="299"/>
      <c r="H145" s="300"/>
      <c r="I145" s="300"/>
      <c r="J145" s="301"/>
      <c r="K145" s="302"/>
      <c r="L145" s="303">
        <f t="shared" si="68"/>
        <v>0</v>
      </c>
      <c r="M145" s="304"/>
      <c r="N145" s="152"/>
      <c r="O145" s="152"/>
      <c r="P145" s="152"/>
      <c r="Q145" s="152"/>
      <c r="R145" s="152"/>
      <c r="S145" s="305"/>
      <c r="T145" s="54" t="e">
        <f>HLOOKUP(F106,リスト!$N$7:$AC$25,14,)</f>
        <v>#N/A</v>
      </c>
      <c r="U145" s="52" t="e">
        <f t="shared" si="66"/>
        <v>#N/A</v>
      </c>
    </row>
    <row r="146" spans="1:24">
      <c r="A146" s="1">
        <f t="shared" ref="A146:B146" si="80">A145</f>
        <v>3</v>
      </c>
      <c r="B146" s="1">
        <f t="shared" si="80"/>
        <v>0</v>
      </c>
      <c r="C146" s="288"/>
      <c r="D146" s="298"/>
      <c r="E146" s="298"/>
      <c r="F146" s="306" t="s">
        <v>95</v>
      </c>
      <c r="G146" s="306"/>
      <c r="H146" s="307"/>
      <c r="I146" s="307"/>
      <c r="J146" s="308"/>
      <c r="K146" s="309"/>
      <c r="L146" s="310">
        <f t="shared" si="68"/>
        <v>0</v>
      </c>
      <c r="M146" s="311"/>
      <c r="N146" s="153"/>
      <c r="O146" s="153"/>
      <c r="P146" s="153"/>
      <c r="Q146" s="153"/>
      <c r="R146" s="153"/>
      <c r="S146" s="312"/>
      <c r="T146" s="54" t="e">
        <f>HLOOKUP(F106,リスト!$N$7:$AC$25,15,)</f>
        <v>#N/A</v>
      </c>
      <c r="U146" s="52" t="e">
        <f t="shared" si="66"/>
        <v>#N/A</v>
      </c>
    </row>
    <row r="147" spans="1:24">
      <c r="A147" s="1">
        <f t="shared" ref="A147:B147" si="81">A146</f>
        <v>3</v>
      </c>
      <c r="B147" s="1">
        <f t="shared" si="81"/>
        <v>0</v>
      </c>
      <c r="C147" s="288"/>
      <c r="D147" s="322" t="s">
        <v>103</v>
      </c>
      <c r="E147" s="322"/>
      <c r="F147" s="298" t="s">
        <v>96</v>
      </c>
      <c r="G147" s="298"/>
      <c r="H147" s="323"/>
      <c r="I147" s="323"/>
      <c r="J147" s="324"/>
      <c r="K147" s="325"/>
      <c r="L147" s="326">
        <f t="shared" si="68"/>
        <v>0</v>
      </c>
      <c r="M147" s="327"/>
      <c r="N147" s="167"/>
      <c r="O147" s="167"/>
      <c r="P147" s="167"/>
      <c r="Q147" s="167"/>
      <c r="R147" s="167"/>
      <c r="S147" s="328"/>
      <c r="T147" s="54" t="e">
        <f>HLOOKUP(F106,リスト!$N$7:$AC$25,16,)</f>
        <v>#N/A</v>
      </c>
      <c r="U147" s="52" t="e">
        <f t="shared" si="66"/>
        <v>#N/A</v>
      </c>
    </row>
    <row r="148" spans="1:24">
      <c r="A148" s="1">
        <f t="shared" ref="A148:B148" si="82">A147</f>
        <v>3</v>
      </c>
      <c r="B148" s="1">
        <f t="shared" si="82"/>
        <v>0</v>
      </c>
      <c r="C148" s="288"/>
      <c r="D148" s="298" t="s">
        <v>104</v>
      </c>
      <c r="E148" s="298"/>
      <c r="F148" s="299" t="s">
        <v>97</v>
      </c>
      <c r="G148" s="299"/>
      <c r="H148" s="300"/>
      <c r="I148" s="300"/>
      <c r="J148" s="301"/>
      <c r="K148" s="302"/>
      <c r="L148" s="303">
        <f t="shared" si="68"/>
        <v>0</v>
      </c>
      <c r="M148" s="304"/>
      <c r="N148" s="152"/>
      <c r="O148" s="152"/>
      <c r="P148" s="152"/>
      <c r="Q148" s="152"/>
      <c r="R148" s="152"/>
      <c r="S148" s="305"/>
      <c r="T148" s="54" t="e">
        <f>HLOOKUP(F106,リスト!$N$7:$AC$25,17,)</f>
        <v>#N/A</v>
      </c>
      <c r="U148" s="52" t="e">
        <f t="shared" si="66"/>
        <v>#N/A</v>
      </c>
    </row>
    <row r="149" spans="1:24">
      <c r="A149" s="1">
        <f t="shared" ref="A149:B149" si="83">A148</f>
        <v>3</v>
      </c>
      <c r="B149" s="1">
        <f t="shared" si="83"/>
        <v>0</v>
      </c>
      <c r="C149" s="288"/>
      <c r="D149" s="298"/>
      <c r="E149" s="298"/>
      <c r="F149" s="306" t="s">
        <v>98</v>
      </c>
      <c r="G149" s="306"/>
      <c r="H149" s="307"/>
      <c r="I149" s="307"/>
      <c r="J149" s="308"/>
      <c r="K149" s="309"/>
      <c r="L149" s="310">
        <f t="shared" si="68"/>
        <v>0</v>
      </c>
      <c r="M149" s="311"/>
      <c r="N149" s="153"/>
      <c r="O149" s="153"/>
      <c r="P149" s="153"/>
      <c r="Q149" s="153"/>
      <c r="R149" s="153"/>
      <c r="S149" s="312"/>
      <c r="T149" s="54" t="e">
        <f>HLOOKUP(F106,リスト!$N$7:$AC$25,18,)</f>
        <v>#N/A</v>
      </c>
      <c r="U149" s="52" t="e">
        <f t="shared" si="66"/>
        <v>#N/A</v>
      </c>
    </row>
    <row r="150" spans="1:24" ht="15" thickBot="1">
      <c r="A150" s="1">
        <f t="shared" ref="A150:B150" si="84">A149</f>
        <v>3</v>
      </c>
      <c r="B150" s="1">
        <f t="shared" si="84"/>
        <v>0</v>
      </c>
      <c r="C150" s="288"/>
      <c r="D150" s="313" t="s">
        <v>77</v>
      </c>
      <c r="E150" s="313"/>
      <c r="F150" s="313" t="s">
        <v>77</v>
      </c>
      <c r="G150" s="313"/>
      <c r="H150" s="314"/>
      <c r="I150" s="314"/>
      <c r="J150" s="315"/>
      <c r="K150" s="316"/>
      <c r="L150" s="317">
        <f t="shared" si="68"/>
        <v>0</v>
      </c>
      <c r="M150" s="318"/>
      <c r="N150" s="319"/>
      <c r="O150" s="319"/>
      <c r="P150" s="319"/>
      <c r="Q150" s="319"/>
      <c r="R150" s="319"/>
      <c r="S150" s="320"/>
      <c r="T150" s="54" t="e">
        <f>HLOOKUP(F106,リスト!$N$7:$AC$25,19,)</f>
        <v>#N/A</v>
      </c>
      <c r="U150" s="52" t="e">
        <f t="shared" si="66"/>
        <v>#N/A</v>
      </c>
    </row>
    <row r="151" spans="1:24" ht="15.6" thickTop="1" thickBot="1">
      <c r="A151" s="1">
        <f t="shared" ref="A151:B151" si="85">A150</f>
        <v>3</v>
      </c>
      <c r="B151" s="1">
        <f t="shared" si="85"/>
        <v>0</v>
      </c>
      <c r="C151" s="289"/>
      <c r="D151" s="278" t="s">
        <v>78</v>
      </c>
      <c r="E151" s="279"/>
      <c r="F151" s="279"/>
      <c r="G151" s="280"/>
      <c r="H151" s="281">
        <f>SUM(H133:I150)</f>
        <v>0</v>
      </c>
      <c r="I151" s="281"/>
      <c r="J151" s="282">
        <f t="shared" ref="J151" si="86">SUM(J133:K150)</f>
        <v>0</v>
      </c>
      <c r="K151" s="283"/>
      <c r="L151" s="283">
        <f t="shared" ref="L151" si="87">SUM(L133:M150)</f>
        <v>0</v>
      </c>
      <c r="M151" s="284"/>
      <c r="N151" s="285"/>
      <c r="O151" s="285"/>
      <c r="P151" s="285"/>
      <c r="Q151" s="285"/>
      <c r="R151" s="285"/>
      <c r="S151" s="286"/>
      <c r="T151" s="54"/>
    </row>
    <row r="152" spans="1:24">
      <c r="A152" s="1">
        <f>F155</f>
        <v>4</v>
      </c>
      <c r="B152" s="1">
        <f>IF(H176&gt;0,1,0)</f>
        <v>0</v>
      </c>
      <c r="C152" s="198" t="s">
        <v>47</v>
      </c>
      <c r="D152" s="198"/>
      <c r="E152" s="198"/>
      <c r="U152" s="11" t="s">
        <v>49</v>
      </c>
      <c r="V152" s="11" t="s">
        <v>199</v>
      </c>
    </row>
    <row r="153" spans="1:24">
      <c r="A153" s="1">
        <f>A152</f>
        <v>4</v>
      </c>
      <c r="B153" s="1">
        <f>B152</f>
        <v>0</v>
      </c>
      <c r="C153" s="192" t="str">
        <f>"中国ブロック突破・国スポ入賞に向けた強化事業　"&amp;基本!$G$24</f>
        <v>中国ブロック突破・国スポ入賞に向けた強化事業　事業計画書</v>
      </c>
      <c r="D153" s="192"/>
      <c r="E153" s="192"/>
      <c r="F153" s="192"/>
      <c r="G153" s="192"/>
      <c r="H153" s="192"/>
      <c r="I153" s="192"/>
      <c r="J153" s="192"/>
      <c r="K153" s="192"/>
      <c r="L153" s="192"/>
      <c r="M153" s="192"/>
      <c r="N153" s="192"/>
      <c r="O153" s="192"/>
      <c r="P153" s="192"/>
      <c r="Q153" s="192"/>
      <c r="R153" s="192"/>
      <c r="S153" s="192"/>
      <c r="U153" s="16" t="str">
        <f t="shared" ref="U153:V156" si="88">IF(U103="","",U103)</f>
        <v>中国ブロック突破に向けた強化事業</v>
      </c>
      <c r="V153" s="16" t="str">
        <f t="shared" si="88"/>
        <v>中ブロ突破</v>
      </c>
    </row>
    <row r="154" spans="1:24" ht="15" thickBot="1">
      <c r="A154" s="1">
        <f t="shared" ref="A154:B154" si="89">A153</f>
        <v>4</v>
      </c>
      <c r="B154" s="1">
        <f t="shared" si="89"/>
        <v>0</v>
      </c>
      <c r="C154" s="337" t="s">
        <v>48</v>
      </c>
      <c r="D154" s="337"/>
      <c r="U154" s="32" t="str">
        <f t="shared" si="88"/>
        <v>国スポ入賞に向けた強化事業</v>
      </c>
      <c r="V154" s="32" t="str">
        <f t="shared" si="88"/>
        <v>国スポ入賞</v>
      </c>
    </row>
    <row r="155" spans="1:24" ht="15" thickBot="1">
      <c r="A155" s="1">
        <f t="shared" ref="A155:B155" si="90">A154</f>
        <v>4</v>
      </c>
      <c r="B155" s="1">
        <f t="shared" si="90"/>
        <v>0</v>
      </c>
      <c r="C155" s="375" t="s">
        <v>50</v>
      </c>
      <c r="D155" s="376"/>
      <c r="E155" s="376"/>
      <c r="F155" s="377">
        <f>F105+1</f>
        <v>4</v>
      </c>
      <c r="G155" s="378"/>
      <c r="U155" s="32" t="str">
        <f t="shared" si="88"/>
        <v/>
      </c>
      <c r="V155" s="32" t="str">
        <f t="shared" si="88"/>
        <v/>
      </c>
    </row>
    <row r="156" spans="1:24">
      <c r="A156" s="1">
        <f t="shared" ref="A156:B156" si="91">A155</f>
        <v>4</v>
      </c>
      <c r="B156" s="1">
        <f t="shared" si="91"/>
        <v>0</v>
      </c>
      <c r="C156" s="379" t="s">
        <v>49</v>
      </c>
      <c r="D156" s="290"/>
      <c r="E156" s="290"/>
      <c r="F156" s="380"/>
      <c r="G156" s="380"/>
      <c r="H156" s="380"/>
      <c r="I156" s="380"/>
      <c r="J156" s="380"/>
      <c r="K156" s="380"/>
      <c r="L156" s="380"/>
      <c r="M156" s="290" t="s">
        <v>53</v>
      </c>
      <c r="N156" s="290"/>
      <c r="O156" s="290"/>
      <c r="P156" s="380"/>
      <c r="Q156" s="380"/>
      <c r="R156" s="380"/>
      <c r="S156" s="381"/>
      <c r="T156" s="81" t="str">
        <f>IF(F156="","",VLOOKUP(F156,U153:V156,2,))</f>
        <v/>
      </c>
      <c r="U156" s="18" t="str">
        <f t="shared" si="88"/>
        <v/>
      </c>
      <c r="V156" s="18" t="str">
        <f t="shared" si="88"/>
        <v/>
      </c>
    </row>
    <row r="157" spans="1:24">
      <c r="A157" s="1">
        <f t="shared" ref="A157:B157" si="92">A156</f>
        <v>4</v>
      </c>
      <c r="B157" s="1">
        <f t="shared" si="92"/>
        <v>0</v>
      </c>
      <c r="C157" s="389" t="s">
        <v>180</v>
      </c>
      <c r="D157" s="390"/>
      <c r="E157" s="356"/>
      <c r="F157" s="386"/>
      <c r="G157" s="387"/>
      <c r="H157" s="387"/>
      <c r="I157" s="387"/>
      <c r="J157" s="387"/>
      <c r="K157" s="387"/>
      <c r="L157" s="387"/>
      <c r="M157" s="387"/>
      <c r="N157" s="387"/>
      <c r="O157" s="387"/>
      <c r="P157" s="387"/>
      <c r="Q157" s="387"/>
      <c r="R157" s="387"/>
      <c r="S157" s="388"/>
      <c r="U157" s="55"/>
    </row>
    <row r="158" spans="1:24">
      <c r="A158" s="1">
        <f t="shared" ref="A158:B158" si="93">A157</f>
        <v>4</v>
      </c>
      <c r="B158" s="1">
        <f t="shared" si="93"/>
        <v>0</v>
      </c>
      <c r="C158" s="348" t="s">
        <v>51</v>
      </c>
      <c r="D158" s="291"/>
      <c r="E158" s="291"/>
      <c r="F158" s="382"/>
      <c r="G158" s="383"/>
      <c r="H158" s="383"/>
      <c r="I158" s="20" t="str">
        <f>IF(F158="","～",IF(J158="","","～"))</f>
        <v>～</v>
      </c>
      <c r="J158" s="383"/>
      <c r="K158" s="383"/>
      <c r="L158" s="383"/>
      <c r="M158" s="21" t="s">
        <v>52</v>
      </c>
      <c r="N158" s="384" t="str">
        <f>IF(T158=1,IF(F158="","",IF(J158="","",IF(F158=J158,"日帰り",(J158-F158)&amp;"泊"&amp;(J158-F158+1)&amp;"日"))),"")</f>
        <v/>
      </c>
      <c r="O158" s="384"/>
      <c r="P158" s="384"/>
      <c r="Q158" s="13" t="s">
        <v>68</v>
      </c>
      <c r="R158" s="258"/>
      <c r="S158" s="385"/>
      <c r="T158" s="53">
        <v>1</v>
      </c>
    </row>
    <row r="159" spans="1:24">
      <c r="A159" s="1">
        <f t="shared" ref="A159:B159" si="94">A158</f>
        <v>4</v>
      </c>
      <c r="B159" s="1">
        <f t="shared" si="94"/>
        <v>0</v>
      </c>
      <c r="C159" s="348" t="s">
        <v>54</v>
      </c>
      <c r="D159" s="346" t="s">
        <v>55</v>
      </c>
      <c r="E159" s="346"/>
      <c r="F159" s="349"/>
      <c r="G159" s="349"/>
      <c r="H159" s="349"/>
      <c r="I159" s="349"/>
      <c r="J159" s="349"/>
      <c r="K159" s="349"/>
      <c r="L159" s="349"/>
      <c r="M159" s="349"/>
      <c r="N159" s="349"/>
      <c r="O159" s="349"/>
      <c r="P159" s="349"/>
      <c r="Q159" s="349"/>
      <c r="R159" s="349"/>
      <c r="S159" s="350"/>
      <c r="U159" s="156" t="s">
        <v>53</v>
      </c>
      <c r="V159" s="156"/>
      <c r="W159" s="156"/>
      <c r="X159" s="156"/>
    </row>
    <row r="160" spans="1:24">
      <c r="A160" s="1">
        <f t="shared" ref="A160:B160" si="95">A159</f>
        <v>4</v>
      </c>
      <c r="B160" s="1">
        <f t="shared" si="95"/>
        <v>0</v>
      </c>
      <c r="C160" s="348"/>
      <c r="D160" s="351" t="s">
        <v>7</v>
      </c>
      <c r="E160" s="351"/>
      <c r="F160" s="352"/>
      <c r="G160" s="352"/>
      <c r="H160" s="352"/>
      <c r="I160" s="352"/>
      <c r="J160" s="352"/>
      <c r="K160" s="352"/>
      <c r="L160" s="352"/>
      <c r="M160" s="352"/>
      <c r="N160" s="352"/>
      <c r="O160" s="352"/>
      <c r="P160" s="352"/>
      <c r="Q160" s="352"/>
      <c r="R160" s="352"/>
      <c r="S160" s="353"/>
      <c r="U160" s="78" t="str">
        <f>U153</f>
        <v>中国ブロック突破に向けた強化事業</v>
      </c>
      <c r="V160" s="78" t="str">
        <f>U154</f>
        <v>国スポ入賞に向けた強化事業</v>
      </c>
      <c r="W160" s="78" t="str">
        <f>U155</f>
        <v/>
      </c>
      <c r="X160" s="78" t="str">
        <f>U156</f>
        <v/>
      </c>
    </row>
    <row r="161" spans="1:24">
      <c r="A161" s="1">
        <f t="shared" ref="A161:B161" si="96">A160</f>
        <v>4</v>
      </c>
      <c r="B161" s="1">
        <f t="shared" si="96"/>
        <v>0</v>
      </c>
      <c r="C161" s="348" t="s">
        <v>56</v>
      </c>
      <c r="D161" s="346" t="s">
        <v>55</v>
      </c>
      <c r="E161" s="346"/>
      <c r="F161" s="349"/>
      <c r="G161" s="349"/>
      <c r="H161" s="349"/>
      <c r="I161" s="349"/>
      <c r="J161" s="349"/>
      <c r="K161" s="349"/>
      <c r="L161" s="349"/>
      <c r="M161" s="349"/>
      <c r="N161" s="349"/>
      <c r="O161" s="349"/>
      <c r="P161" s="349"/>
      <c r="Q161" s="349"/>
      <c r="R161" s="349"/>
      <c r="S161" s="350"/>
      <c r="U161" s="6" t="str">
        <f t="shared" ref="U161:X164" si="97">IF(U111="","",U111)</f>
        <v>①強化活動</v>
      </c>
      <c r="V161" s="6" t="str">
        <f t="shared" si="97"/>
        <v>①強化活動</v>
      </c>
      <c r="W161" s="6" t="str">
        <f t="shared" si="97"/>
        <v/>
      </c>
      <c r="X161" s="6" t="str">
        <f t="shared" si="97"/>
        <v/>
      </c>
    </row>
    <row r="162" spans="1:24">
      <c r="A162" s="1">
        <f t="shared" ref="A162:B162" si="98">A161</f>
        <v>4</v>
      </c>
      <c r="B162" s="1">
        <f t="shared" si="98"/>
        <v>0</v>
      </c>
      <c r="C162" s="348"/>
      <c r="D162" s="351" t="s">
        <v>7</v>
      </c>
      <c r="E162" s="351"/>
      <c r="F162" s="352"/>
      <c r="G162" s="352"/>
      <c r="H162" s="352"/>
      <c r="I162" s="352"/>
      <c r="J162" s="352"/>
      <c r="K162" s="352"/>
      <c r="L162" s="352"/>
      <c r="M162" s="352"/>
      <c r="N162" s="352"/>
      <c r="O162" s="352"/>
      <c r="P162" s="352"/>
      <c r="Q162" s="352"/>
      <c r="R162" s="352"/>
      <c r="S162" s="353"/>
      <c r="U162" s="8" t="str">
        <f t="shared" si="97"/>
        <v/>
      </c>
      <c r="V162" s="8" t="str">
        <f t="shared" si="97"/>
        <v/>
      </c>
      <c r="W162" s="8" t="str">
        <f t="shared" si="97"/>
        <v/>
      </c>
      <c r="X162" s="8" t="str">
        <f t="shared" si="97"/>
        <v/>
      </c>
    </row>
    <row r="163" spans="1:24">
      <c r="A163" s="1">
        <f t="shared" ref="A163:B163" si="99">A162</f>
        <v>4</v>
      </c>
      <c r="B163" s="1">
        <f t="shared" si="99"/>
        <v>0</v>
      </c>
      <c r="C163" s="354" t="s">
        <v>57</v>
      </c>
      <c r="D163" s="291" t="s">
        <v>58</v>
      </c>
      <c r="E163" s="291"/>
      <c r="F163" s="291" t="s">
        <v>61</v>
      </c>
      <c r="G163" s="355"/>
      <c r="H163" s="339" t="s">
        <v>62</v>
      </c>
      <c r="I163" s="296"/>
      <c r="J163" s="356" t="s">
        <v>63</v>
      </c>
      <c r="K163" s="355"/>
      <c r="L163" s="339" t="s">
        <v>64</v>
      </c>
      <c r="M163" s="296"/>
      <c r="N163" s="356" t="s">
        <v>65</v>
      </c>
      <c r="O163" s="355"/>
      <c r="P163" s="339" t="s">
        <v>66</v>
      </c>
      <c r="Q163" s="291"/>
      <c r="R163" s="356" t="s">
        <v>36</v>
      </c>
      <c r="S163" s="295"/>
      <c r="U163" s="8" t="str">
        <f t="shared" si="97"/>
        <v/>
      </c>
      <c r="V163" s="8" t="str">
        <f t="shared" si="97"/>
        <v/>
      </c>
      <c r="W163" s="8" t="str">
        <f t="shared" si="97"/>
        <v/>
      </c>
      <c r="X163" s="8" t="str">
        <f t="shared" si="97"/>
        <v/>
      </c>
    </row>
    <row r="164" spans="1:24">
      <c r="A164" s="1">
        <f t="shared" ref="A164:B164" si="100">A163</f>
        <v>4</v>
      </c>
      <c r="B164" s="1">
        <f t="shared" si="100"/>
        <v>0</v>
      </c>
      <c r="C164" s="348"/>
      <c r="D164" s="346" t="s">
        <v>59</v>
      </c>
      <c r="E164" s="346"/>
      <c r="F164" s="22">
        <f>VLOOKUP("成男中ﾌﾞﾛ/国ｽﾎﾟ",指導者!$J$133:$AN$156,$F155+1,)</f>
        <v>0</v>
      </c>
      <c r="G164" s="23" t="s">
        <v>67</v>
      </c>
      <c r="H164" s="24">
        <f>VLOOKUP("成女中ﾌﾞﾛ/国ｽﾎﾟ",指導者!$J$133:$AN$156,$F155+1,)</f>
        <v>0</v>
      </c>
      <c r="I164" s="25" t="s">
        <v>67</v>
      </c>
      <c r="J164" s="24">
        <f>VLOOKUP("少男中ﾌﾞﾛ/国ｽﾎﾟ",指導者!$J$133:$AN$156,$F155+1,)</f>
        <v>0</v>
      </c>
      <c r="K164" s="23" t="s">
        <v>67</v>
      </c>
      <c r="L164" s="24">
        <f>VLOOKUP("少女中ﾌﾞﾛ/国ｽﾎﾟ",指導者!$J$133:$AN$156,$F155+1,)</f>
        <v>0</v>
      </c>
      <c r="M164" s="25" t="s">
        <v>67</v>
      </c>
      <c r="N164" s="24">
        <f>VLOOKUP("Jr男中ﾌﾞﾛ/国ｽﾎﾟ",指導者!$J$133:$AN$156,$F155+1,)</f>
        <v>0</v>
      </c>
      <c r="O164" s="23" t="s">
        <v>67</v>
      </c>
      <c r="P164" s="24">
        <f>VLOOKUP("Jr女中ﾌﾞﾛ/国ｽﾎﾟ",指導者!$J$133:$AN$156,$F155+1,)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48"/>
      <c r="D165" s="351" t="s">
        <v>60</v>
      </c>
      <c r="E165" s="351"/>
      <c r="F165" s="27">
        <f>VLOOKUP("成男中ﾌﾞﾛ/国ｽﾎﾟ",選手!$J$333:$AN$350,$F155+1,)</f>
        <v>0</v>
      </c>
      <c r="G165" s="28" t="s">
        <v>67</v>
      </c>
      <c r="H165" s="29">
        <f>VLOOKUP("成女中ﾌﾞﾛ/国ｽﾎﾟ",選手!$J$333:$AN$350,$F155+1,)</f>
        <v>0</v>
      </c>
      <c r="I165" s="30" t="s">
        <v>67</v>
      </c>
      <c r="J165" s="29">
        <f>VLOOKUP("少男中ﾌﾞﾛ/国ｽﾎﾟ",選手!$J$333:$AN$350,$F155+1,)</f>
        <v>0</v>
      </c>
      <c r="K165" s="28" t="s">
        <v>67</v>
      </c>
      <c r="L165" s="29">
        <f>VLOOKUP("少女中ﾌﾞﾛ/国ｽﾎﾟ",選手!$J$333:$AN$350,$F155+1,)</f>
        <v>0</v>
      </c>
      <c r="M165" s="30" t="s">
        <v>67</v>
      </c>
      <c r="N165" s="29">
        <f>VLOOKUP("Jr男中ﾌﾞﾛ/国ｽﾎﾟ",選手!$J$333:$AN$350,$F155+1,)</f>
        <v>0</v>
      </c>
      <c r="O165" s="28" t="s">
        <v>67</v>
      </c>
      <c r="P165" s="29">
        <f>VLOOKUP("Jr女中ﾌﾞﾛ/国ｽﾎﾟ",選手!$J$333:$AN$350,$F155+1,)</f>
        <v>0</v>
      </c>
      <c r="Q165" s="31" t="s">
        <v>67</v>
      </c>
      <c r="R165" s="28">
        <f>SUM(F165:Q165)</f>
        <v>0</v>
      </c>
      <c r="S165" s="34" t="s">
        <v>67</v>
      </c>
    </row>
    <row r="166" spans="1:24">
      <c r="A166" s="1">
        <f t="shared" ref="A166:B166" si="102">A165</f>
        <v>4</v>
      </c>
      <c r="B166" s="1">
        <f t="shared" si="102"/>
        <v>0</v>
      </c>
      <c r="C166" s="366" t="s">
        <v>69</v>
      </c>
      <c r="D166" s="367"/>
      <c r="E166" s="368"/>
      <c r="F166" s="357"/>
      <c r="G166" s="358"/>
      <c r="H166" s="358"/>
      <c r="I166" s="358"/>
      <c r="J166" s="358"/>
      <c r="K166" s="358"/>
      <c r="L166" s="358"/>
      <c r="M166" s="358"/>
      <c r="N166" s="358"/>
      <c r="O166" s="358"/>
      <c r="P166" s="358"/>
      <c r="Q166" s="358"/>
      <c r="R166" s="358"/>
      <c r="S166" s="359"/>
    </row>
    <row r="167" spans="1:24">
      <c r="A167" s="1">
        <f t="shared" ref="A167:B167" si="103">A166</f>
        <v>4</v>
      </c>
      <c r="B167" s="1">
        <f t="shared" si="103"/>
        <v>0</v>
      </c>
      <c r="C167" s="369"/>
      <c r="D167" s="370"/>
      <c r="E167" s="371"/>
      <c r="F167" s="360"/>
      <c r="G167" s="361"/>
      <c r="H167" s="361"/>
      <c r="I167" s="361"/>
      <c r="J167" s="361"/>
      <c r="K167" s="361"/>
      <c r="L167" s="361"/>
      <c r="M167" s="361"/>
      <c r="N167" s="361"/>
      <c r="O167" s="361"/>
      <c r="P167" s="361"/>
      <c r="Q167" s="361"/>
      <c r="R167" s="361"/>
      <c r="S167" s="362"/>
    </row>
    <row r="168" spans="1:24">
      <c r="A168" s="1">
        <f t="shared" ref="A168:B168" si="104">A167</f>
        <v>4</v>
      </c>
      <c r="B168" s="1">
        <f t="shared" si="104"/>
        <v>0</v>
      </c>
      <c r="C168" s="369"/>
      <c r="D168" s="370"/>
      <c r="E168" s="371"/>
      <c r="F168" s="360"/>
      <c r="G168" s="361"/>
      <c r="H168" s="361"/>
      <c r="I168" s="361"/>
      <c r="J168" s="361"/>
      <c r="K168" s="361"/>
      <c r="L168" s="361"/>
      <c r="M168" s="361"/>
      <c r="N168" s="361"/>
      <c r="O168" s="361"/>
      <c r="P168" s="361"/>
      <c r="Q168" s="361"/>
      <c r="R168" s="361"/>
      <c r="S168" s="362"/>
    </row>
    <row r="169" spans="1:24">
      <c r="A169" s="1">
        <f t="shared" ref="A169:B169" si="105">A168</f>
        <v>4</v>
      </c>
      <c r="B169" s="1">
        <f t="shared" si="105"/>
        <v>0</v>
      </c>
      <c r="C169" s="369"/>
      <c r="D169" s="370"/>
      <c r="E169" s="371"/>
      <c r="F169" s="360"/>
      <c r="G169" s="361"/>
      <c r="H169" s="361"/>
      <c r="I169" s="361"/>
      <c r="J169" s="361"/>
      <c r="K169" s="361"/>
      <c r="L169" s="361"/>
      <c r="M169" s="361"/>
      <c r="N169" s="361"/>
      <c r="O169" s="361"/>
      <c r="P169" s="361"/>
      <c r="Q169" s="361"/>
      <c r="R169" s="361"/>
      <c r="S169" s="362"/>
    </row>
    <row r="170" spans="1:24">
      <c r="A170" s="1">
        <f t="shared" ref="A170:B170" si="106">A169</f>
        <v>4</v>
      </c>
      <c r="B170" s="1">
        <f t="shared" si="106"/>
        <v>0</v>
      </c>
      <c r="C170" s="369"/>
      <c r="D170" s="370"/>
      <c r="E170" s="371"/>
      <c r="F170" s="360"/>
      <c r="G170" s="361"/>
      <c r="H170" s="361"/>
      <c r="I170" s="361"/>
      <c r="J170" s="361"/>
      <c r="K170" s="361"/>
      <c r="L170" s="361"/>
      <c r="M170" s="361"/>
      <c r="N170" s="361"/>
      <c r="O170" s="361"/>
      <c r="P170" s="361"/>
      <c r="Q170" s="361"/>
      <c r="R170" s="361"/>
      <c r="S170" s="362"/>
    </row>
    <row r="171" spans="1:24">
      <c r="A171" s="1">
        <f t="shared" ref="A171:B171" si="107">A170</f>
        <v>4</v>
      </c>
      <c r="B171" s="1">
        <f t="shared" si="107"/>
        <v>0</v>
      </c>
      <c r="C171" s="369"/>
      <c r="D171" s="370"/>
      <c r="E171" s="371"/>
      <c r="F171" s="360"/>
      <c r="G171" s="361"/>
      <c r="H171" s="361"/>
      <c r="I171" s="361"/>
      <c r="J171" s="361"/>
      <c r="K171" s="361"/>
      <c r="L171" s="361"/>
      <c r="M171" s="361"/>
      <c r="N171" s="361"/>
      <c r="O171" s="361"/>
      <c r="P171" s="361"/>
      <c r="Q171" s="361"/>
      <c r="R171" s="361"/>
      <c r="S171" s="362"/>
    </row>
    <row r="172" spans="1:24" ht="15" thickBot="1">
      <c r="A172" s="1">
        <f t="shared" ref="A172:B172" si="108">A171</f>
        <v>4</v>
      </c>
      <c r="B172" s="1">
        <f t="shared" si="108"/>
        <v>0</v>
      </c>
      <c r="C172" s="372"/>
      <c r="D172" s="373"/>
      <c r="E172" s="374"/>
      <c r="F172" s="363"/>
      <c r="G172" s="364"/>
      <c r="H172" s="364"/>
      <c r="I172" s="364"/>
      <c r="J172" s="364"/>
      <c r="K172" s="364"/>
      <c r="L172" s="364"/>
      <c r="M172" s="364"/>
      <c r="N172" s="364"/>
      <c r="O172" s="364"/>
      <c r="P172" s="364"/>
      <c r="Q172" s="364"/>
      <c r="R172" s="364"/>
      <c r="S172" s="365"/>
    </row>
    <row r="173" spans="1:24">
      <c r="A173" s="1">
        <f t="shared" ref="A173:B173" si="109">A172</f>
        <v>4</v>
      </c>
      <c r="B173" s="1">
        <f t="shared" si="109"/>
        <v>0</v>
      </c>
    </row>
    <row r="174" spans="1:24" ht="15" thickBot="1">
      <c r="A174" s="1">
        <f t="shared" ref="A174:B174" si="110">A173</f>
        <v>4</v>
      </c>
      <c r="B174" s="1">
        <f t="shared" si="110"/>
        <v>0</v>
      </c>
      <c r="C174" s="337" t="s">
        <v>70</v>
      </c>
      <c r="D174" s="337"/>
      <c r="Q174" s="338" t="s">
        <v>71</v>
      </c>
      <c r="R174" s="338"/>
      <c r="S174" s="338"/>
    </row>
    <row r="175" spans="1:24">
      <c r="A175" s="1">
        <f t="shared" ref="A175:B175" si="111">A174</f>
        <v>4</v>
      </c>
      <c r="B175" s="1">
        <f t="shared" si="111"/>
        <v>0</v>
      </c>
      <c r="C175" s="287" t="s">
        <v>72</v>
      </c>
      <c r="D175" s="290" t="s">
        <v>73</v>
      </c>
      <c r="E175" s="290"/>
      <c r="F175" s="290"/>
      <c r="G175" s="290"/>
      <c r="H175" s="290" t="s">
        <v>79</v>
      </c>
      <c r="I175" s="290"/>
      <c r="J175" s="290" t="s">
        <v>13</v>
      </c>
      <c r="K175" s="290"/>
      <c r="L175" s="290"/>
      <c r="M175" s="290"/>
      <c r="N175" s="290"/>
      <c r="O175" s="290"/>
      <c r="P175" s="290"/>
      <c r="Q175" s="290"/>
      <c r="R175" s="290"/>
      <c r="S175" s="294"/>
    </row>
    <row r="176" spans="1:24">
      <c r="A176" s="1">
        <f t="shared" ref="A176:B176" si="112">A175</f>
        <v>4</v>
      </c>
      <c r="B176" s="1">
        <f t="shared" si="112"/>
        <v>0</v>
      </c>
      <c r="C176" s="288"/>
      <c r="D176" s="346" t="s">
        <v>74</v>
      </c>
      <c r="E176" s="346"/>
      <c r="F176" s="346"/>
      <c r="G176" s="346"/>
      <c r="H176" s="347">
        <f>J201</f>
        <v>0</v>
      </c>
      <c r="I176" s="347"/>
      <c r="J176" s="152"/>
      <c r="K176" s="152"/>
      <c r="L176" s="152"/>
      <c r="M176" s="152"/>
      <c r="N176" s="152"/>
      <c r="O176" s="152"/>
      <c r="P176" s="152"/>
      <c r="Q176" s="152"/>
      <c r="R176" s="152"/>
      <c r="S176" s="305"/>
    </row>
    <row r="177" spans="1:21">
      <c r="A177" s="1">
        <f t="shared" ref="A177:B177" si="113">A176</f>
        <v>4</v>
      </c>
      <c r="B177" s="1">
        <f t="shared" si="113"/>
        <v>0</v>
      </c>
      <c r="C177" s="288"/>
      <c r="D177" s="340" t="s">
        <v>75</v>
      </c>
      <c r="E177" s="340"/>
      <c r="F177" s="340"/>
      <c r="G177" s="340"/>
      <c r="H177" s="330"/>
      <c r="I177" s="330"/>
      <c r="J177" s="335"/>
      <c r="K177" s="335"/>
      <c r="L177" s="335"/>
      <c r="M177" s="335"/>
      <c r="N177" s="335"/>
      <c r="O177" s="335"/>
      <c r="P177" s="335"/>
      <c r="Q177" s="335"/>
      <c r="R177" s="335"/>
      <c r="S177" s="336"/>
    </row>
    <row r="178" spans="1:21">
      <c r="A178" s="1">
        <f t="shared" ref="A178:B178" si="114">A177</f>
        <v>4</v>
      </c>
      <c r="B178" s="1">
        <f t="shared" si="114"/>
        <v>0</v>
      </c>
      <c r="C178" s="288"/>
      <c r="D178" s="340" t="s">
        <v>76</v>
      </c>
      <c r="E178" s="340"/>
      <c r="F178" s="340"/>
      <c r="G178" s="340"/>
      <c r="H178" s="330"/>
      <c r="I178" s="330"/>
      <c r="J178" s="335"/>
      <c r="K178" s="335"/>
      <c r="L178" s="335"/>
      <c r="M178" s="335"/>
      <c r="N178" s="335"/>
      <c r="O178" s="335"/>
      <c r="P178" s="335"/>
      <c r="Q178" s="335"/>
      <c r="R178" s="335"/>
      <c r="S178" s="336"/>
    </row>
    <row r="179" spans="1:21" ht="15" thickBot="1">
      <c r="A179" s="1">
        <f t="shared" ref="A179:B179" si="115">A178</f>
        <v>4</v>
      </c>
      <c r="B179" s="1">
        <f t="shared" si="115"/>
        <v>0</v>
      </c>
      <c r="C179" s="288"/>
      <c r="D179" s="341" t="s">
        <v>77</v>
      </c>
      <c r="E179" s="341"/>
      <c r="F179" s="341"/>
      <c r="G179" s="341"/>
      <c r="H179" s="342">
        <f>H201-SUM(H176:I178)</f>
        <v>0</v>
      </c>
      <c r="I179" s="342"/>
      <c r="J179" s="343"/>
      <c r="K179" s="343"/>
      <c r="L179" s="343"/>
      <c r="M179" s="343"/>
      <c r="N179" s="343"/>
      <c r="O179" s="343"/>
      <c r="P179" s="343"/>
      <c r="Q179" s="343"/>
      <c r="R179" s="343"/>
      <c r="S179" s="344"/>
    </row>
    <row r="180" spans="1:21" ht="15.6" thickTop="1" thickBot="1">
      <c r="A180" s="1">
        <f t="shared" ref="A180:B180" si="116">A179</f>
        <v>4</v>
      </c>
      <c r="B180" s="1">
        <f t="shared" si="116"/>
        <v>0</v>
      </c>
      <c r="C180" s="289"/>
      <c r="D180" s="345" t="s">
        <v>78</v>
      </c>
      <c r="E180" s="345"/>
      <c r="F180" s="345"/>
      <c r="G180" s="345"/>
      <c r="H180" s="281">
        <f>SUM(H176:I179)</f>
        <v>0</v>
      </c>
      <c r="I180" s="281"/>
      <c r="J180" s="285"/>
      <c r="K180" s="285"/>
      <c r="L180" s="285"/>
      <c r="M180" s="285"/>
      <c r="N180" s="285"/>
      <c r="O180" s="285"/>
      <c r="P180" s="285"/>
      <c r="Q180" s="285"/>
      <c r="R180" s="285"/>
      <c r="S180" s="286"/>
    </row>
    <row r="181" spans="1:21">
      <c r="A181" s="1">
        <f t="shared" ref="A181:B181" si="117">A180</f>
        <v>4</v>
      </c>
      <c r="B181" s="1">
        <f t="shared" si="117"/>
        <v>0</v>
      </c>
      <c r="C181" s="287" t="s">
        <v>218</v>
      </c>
      <c r="D181" s="290" t="s">
        <v>73</v>
      </c>
      <c r="E181" s="290"/>
      <c r="F181" s="290" t="s">
        <v>83</v>
      </c>
      <c r="G181" s="290"/>
      <c r="H181" s="290" t="s">
        <v>79</v>
      </c>
      <c r="I181" s="292"/>
      <c r="J181" s="293"/>
      <c r="K181" s="290"/>
      <c r="L181" s="290"/>
      <c r="M181" s="290"/>
      <c r="N181" s="290" t="s">
        <v>82</v>
      </c>
      <c r="O181" s="290"/>
      <c r="P181" s="290"/>
      <c r="Q181" s="290"/>
      <c r="R181" s="290"/>
      <c r="S181" s="294"/>
    </row>
    <row r="182" spans="1:21">
      <c r="A182" s="1">
        <f t="shared" ref="A182:B182" si="118">A181</f>
        <v>4</v>
      </c>
      <c r="B182" s="1">
        <f t="shared" si="118"/>
        <v>0</v>
      </c>
      <c r="C182" s="288"/>
      <c r="D182" s="291"/>
      <c r="E182" s="291"/>
      <c r="F182" s="291"/>
      <c r="G182" s="291"/>
      <c r="H182" s="291"/>
      <c r="I182" s="291"/>
      <c r="J182" s="296" t="s">
        <v>80</v>
      </c>
      <c r="K182" s="297"/>
      <c r="L182" s="297" t="s">
        <v>81</v>
      </c>
      <c r="M182" s="339"/>
      <c r="N182" s="291"/>
      <c r="O182" s="291"/>
      <c r="P182" s="291"/>
      <c r="Q182" s="291"/>
      <c r="R182" s="291"/>
      <c r="S182" s="295"/>
    </row>
    <row r="183" spans="1:21">
      <c r="A183" s="1">
        <f t="shared" ref="A183:B183" si="119">A182</f>
        <v>4</v>
      </c>
      <c r="B183" s="1">
        <f t="shared" si="119"/>
        <v>0</v>
      </c>
      <c r="C183" s="288"/>
      <c r="D183" s="298" t="s">
        <v>88</v>
      </c>
      <c r="E183" s="298"/>
      <c r="F183" s="298" t="s">
        <v>88</v>
      </c>
      <c r="G183" s="298"/>
      <c r="H183" s="323"/>
      <c r="I183" s="323"/>
      <c r="J183" s="324"/>
      <c r="K183" s="325"/>
      <c r="L183" s="326">
        <f>H183-J183</f>
        <v>0</v>
      </c>
      <c r="M183" s="327"/>
      <c r="N183" s="167"/>
      <c r="O183" s="167"/>
      <c r="P183" s="167"/>
      <c r="Q183" s="167"/>
      <c r="R183" s="167"/>
      <c r="S183" s="328"/>
      <c r="T183" s="54" t="e">
        <f>HLOOKUP(F156,リスト!$N$7:$AC$25,2,)</f>
        <v>#N/A</v>
      </c>
      <c r="U183" s="52" t="e">
        <f t="shared" ref="U183:U200" si="120">IF(T183="対象外",IF(J183&gt;0,"補助対象外経費です!!",""),"")</f>
        <v>#N/A</v>
      </c>
    </row>
    <row r="184" spans="1:21">
      <c r="A184" s="1">
        <f t="shared" ref="A184:B184" si="121">A183</f>
        <v>4</v>
      </c>
      <c r="B184" s="1">
        <f t="shared" si="121"/>
        <v>0</v>
      </c>
      <c r="C184" s="288"/>
      <c r="D184" s="298" t="s">
        <v>99</v>
      </c>
      <c r="E184" s="298"/>
      <c r="F184" s="299" t="s">
        <v>84</v>
      </c>
      <c r="G184" s="299"/>
      <c r="H184" s="300"/>
      <c r="I184" s="300"/>
      <c r="J184" s="301"/>
      <c r="K184" s="302"/>
      <c r="L184" s="303">
        <f t="shared" ref="L184:L200" si="122">H184-J184</f>
        <v>0</v>
      </c>
      <c r="M184" s="304"/>
      <c r="N184" s="152"/>
      <c r="O184" s="152"/>
      <c r="P184" s="152"/>
      <c r="Q184" s="152"/>
      <c r="R184" s="152"/>
      <c r="S184" s="305"/>
      <c r="T184" s="54" t="e">
        <f>HLOOKUP(F156,リスト!$N$7:$AC$25,3,)</f>
        <v>#N/A</v>
      </c>
      <c r="U184" s="52" t="e">
        <f t="shared" si="120"/>
        <v>#N/A</v>
      </c>
    </row>
    <row r="185" spans="1:21">
      <c r="A185" s="1">
        <f t="shared" ref="A185:B185" si="123">A184</f>
        <v>4</v>
      </c>
      <c r="B185" s="1">
        <f t="shared" si="123"/>
        <v>0</v>
      </c>
      <c r="C185" s="288"/>
      <c r="D185" s="298"/>
      <c r="E185" s="298"/>
      <c r="F185" s="329" t="s">
        <v>85</v>
      </c>
      <c r="G185" s="329"/>
      <c r="H185" s="330"/>
      <c r="I185" s="330"/>
      <c r="J185" s="331"/>
      <c r="K185" s="332"/>
      <c r="L185" s="333">
        <f t="shared" si="122"/>
        <v>0</v>
      </c>
      <c r="M185" s="334"/>
      <c r="N185" s="335"/>
      <c r="O185" s="335"/>
      <c r="P185" s="335"/>
      <c r="Q185" s="335"/>
      <c r="R185" s="335"/>
      <c r="S185" s="336"/>
      <c r="T185" s="54" t="e">
        <f>HLOOKUP(F156,リスト!$N$7:$AC$25,4,)</f>
        <v>#N/A</v>
      </c>
      <c r="U185" s="52" t="e">
        <f t="shared" si="120"/>
        <v>#N/A</v>
      </c>
    </row>
    <row r="186" spans="1:21">
      <c r="A186" s="1">
        <f t="shared" ref="A186:B186" si="124">A185</f>
        <v>4</v>
      </c>
      <c r="B186" s="1">
        <f t="shared" si="124"/>
        <v>0</v>
      </c>
      <c r="C186" s="288"/>
      <c r="D186" s="298"/>
      <c r="E186" s="298"/>
      <c r="F186" s="306" t="s">
        <v>86</v>
      </c>
      <c r="G186" s="306"/>
      <c r="H186" s="307"/>
      <c r="I186" s="307"/>
      <c r="J186" s="308"/>
      <c r="K186" s="309"/>
      <c r="L186" s="310">
        <f t="shared" si="122"/>
        <v>0</v>
      </c>
      <c r="M186" s="311"/>
      <c r="N186" s="153"/>
      <c r="O186" s="153"/>
      <c r="P186" s="153"/>
      <c r="Q186" s="153"/>
      <c r="R186" s="153"/>
      <c r="S186" s="312"/>
      <c r="T186" s="54" t="e">
        <f>HLOOKUP(F156,リスト!$N$7:$AC$25,5,)</f>
        <v>#N/A</v>
      </c>
      <c r="U186" s="52" t="e">
        <f t="shared" si="120"/>
        <v>#N/A</v>
      </c>
    </row>
    <row r="187" spans="1:21">
      <c r="A187" s="1">
        <f t="shared" ref="A187:B187" si="125">A186</f>
        <v>4</v>
      </c>
      <c r="B187" s="1">
        <f t="shared" si="125"/>
        <v>0</v>
      </c>
      <c r="C187" s="288"/>
      <c r="D187" s="298" t="s">
        <v>100</v>
      </c>
      <c r="E187" s="298"/>
      <c r="F187" s="299" t="s">
        <v>87</v>
      </c>
      <c r="G187" s="299"/>
      <c r="H187" s="300"/>
      <c r="I187" s="300"/>
      <c r="J187" s="301"/>
      <c r="K187" s="302"/>
      <c r="L187" s="303">
        <f t="shared" si="122"/>
        <v>0</v>
      </c>
      <c r="M187" s="304"/>
      <c r="N187" s="152"/>
      <c r="O187" s="152"/>
      <c r="P187" s="152"/>
      <c r="Q187" s="152"/>
      <c r="R187" s="152"/>
      <c r="S187" s="305"/>
      <c r="T187" s="54" t="e">
        <f>HLOOKUP(F156,リスト!$N$7:$AC$25,6,)</f>
        <v>#N/A</v>
      </c>
      <c r="U187" s="52" t="e">
        <f t="shared" si="120"/>
        <v>#N/A</v>
      </c>
    </row>
    <row r="188" spans="1:21">
      <c r="A188" s="1">
        <f t="shared" ref="A188:B188" si="126">A187</f>
        <v>4</v>
      </c>
      <c r="B188" s="1">
        <f t="shared" si="126"/>
        <v>0</v>
      </c>
      <c r="C188" s="288"/>
      <c r="D188" s="298"/>
      <c r="E188" s="298"/>
      <c r="F188" s="329" t="s">
        <v>89</v>
      </c>
      <c r="G188" s="329"/>
      <c r="H188" s="330"/>
      <c r="I188" s="330"/>
      <c r="J188" s="331"/>
      <c r="K188" s="332"/>
      <c r="L188" s="333">
        <f t="shared" si="122"/>
        <v>0</v>
      </c>
      <c r="M188" s="334"/>
      <c r="N188" s="335"/>
      <c r="O188" s="335"/>
      <c r="P188" s="335"/>
      <c r="Q188" s="335"/>
      <c r="R188" s="335"/>
      <c r="S188" s="336"/>
      <c r="T188" s="54" t="e">
        <f>HLOOKUP(F156,リスト!$N$7:$AC$25,7,)</f>
        <v>#N/A</v>
      </c>
      <c r="U188" s="52" t="e">
        <f t="shared" si="120"/>
        <v>#N/A</v>
      </c>
    </row>
    <row r="189" spans="1:21" ht="14.4" customHeight="1">
      <c r="A189" s="1">
        <f t="shared" ref="A189:B189" si="127">A188</f>
        <v>4</v>
      </c>
      <c r="B189" s="1">
        <f t="shared" si="127"/>
        <v>0</v>
      </c>
      <c r="C189" s="288"/>
      <c r="D189" s="298"/>
      <c r="E189" s="298"/>
      <c r="F189" s="329" t="s">
        <v>215</v>
      </c>
      <c r="G189" s="329"/>
      <c r="H189" s="330"/>
      <c r="I189" s="330"/>
      <c r="J189" s="331"/>
      <c r="K189" s="332"/>
      <c r="L189" s="333">
        <f t="shared" si="122"/>
        <v>0</v>
      </c>
      <c r="M189" s="334"/>
      <c r="N189" s="335"/>
      <c r="O189" s="335"/>
      <c r="P189" s="335"/>
      <c r="Q189" s="335"/>
      <c r="R189" s="335"/>
      <c r="S189" s="336"/>
      <c r="T189" s="54" t="e">
        <f>HLOOKUP(F156,リスト!$N$7:$AC$25,8,)</f>
        <v>#N/A</v>
      </c>
      <c r="U189" s="52" t="e">
        <f t="shared" si="120"/>
        <v>#N/A</v>
      </c>
    </row>
    <row r="190" spans="1:21">
      <c r="A190" s="1">
        <f t="shared" ref="A190:B190" si="128">A189</f>
        <v>4</v>
      </c>
      <c r="B190" s="1">
        <f t="shared" si="128"/>
        <v>0</v>
      </c>
      <c r="C190" s="288"/>
      <c r="D190" s="298"/>
      <c r="E190" s="298"/>
      <c r="F190" s="306" t="s">
        <v>90</v>
      </c>
      <c r="G190" s="306"/>
      <c r="H190" s="307"/>
      <c r="I190" s="307"/>
      <c r="J190" s="308"/>
      <c r="K190" s="309"/>
      <c r="L190" s="310">
        <f t="shared" si="122"/>
        <v>0</v>
      </c>
      <c r="M190" s="311"/>
      <c r="N190" s="153"/>
      <c r="O190" s="153"/>
      <c r="P190" s="153"/>
      <c r="Q190" s="153"/>
      <c r="R190" s="153"/>
      <c r="S190" s="312"/>
      <c r="T190" s="54" t="e">
        <f>HLOOKUP(F156,リスト!$N$7:$AC$25,9,)</f>
        <v>#N/A</v>
      </c>
      <c r="U190" s="52" t="e">
        <f t="shared" si="120"/>
        <v>#N/A</v>
      </c>
    </row>
    <row r="191" spans="1:21">
      <c r="A191" s="1">
        <f t="shared" ref="A191:B191" si="129">A190</f>
        <v>4</v>
      </c>
      <c r="B191" s="1">
        <f t="shared" si="129"/>
        <v>0</v>
      </c>
      <c r="C191" s="288"/>
      <c r="D191" s="298" t="s">
        <v>101</v>
      </c>
      <c r="E191" s="298"/>
      <c r="F191" s="299" t="s">
        <v>91</v>
      </c>
      <c r="G191" s="299"/>
      <c r="H191" s="300"/>
      <c r="I191" s="300"/>
      <c r="J191" s="301"/>
      <c r="K191" s="302"/>
      <c r="L191" s="303">
        <f t="shared" si="122"/>
        <v>0</v>
      </c>
      <c r="M191" s="304"/>
      <c r="N191" s="152"/>
      <c r="O191" s="152"/>
      <c r="P191" s="152"/>
      <c r="Q191" s="152"/>
      <c r="R191" s="152"/>
      <c r="S191" s="305"/>
      <c r="T191" s="54" t="e">
        <f>HLOOKUP(F156,リスト!$N$7:$AC$25,10,)</f>
        <v>#N/A</v>
      </c>
      <c r="U191" s="52" t="e">
        <f t="shared" si="120"/>
        <v>#N/A</v>
      </c>
    </row>
    <row r="192" spans="1:21">
      <c r="A192" s="1">
        <f t="shared" ref="A192:B192" si="130">A191</f>
        <v>4</v>
      </c>
      <c r="B192" s="1">
        <f t="shared" si="130"/>
        <v>0</v>
      </c>
      <c r="C192" s="288"/>
      <c r="D192" s="298"/>
      <c r="E192" s="298"/>
      <c r="F192" s="329" t="s">
        <v>92</v>
      </c>
      <c r="G192" s="329"/>
      <c r="H192" s="330"/>
      <c r="I192" s="330"/>
      <c r="J192" s="331"/>
      <c r="K192" s="332"/>
      <c r="L192" s="333">
        <f t="shared" si="122"/>
        <v>0</v>
      </c>
      <c r="M192" s="334"/>
      <c r="N192" s="335"/>
      <c r="O192" s="335"/>
      <c r="P192" s="335"/>
      <c r="Q192" s="335"/>
      <c r="R192" s="335"/>
      <c r="S192" s="336"/>
      <c r="T192" s="54" t="e">
        <f>HLOOKUP(F156,リスト!$N$7:$AC$25,11,)</f>
        <v>#N/A</v>
      </c>
      <c r="U192" s="52" t="e">
        <f t="shared" si="120"/>
        <v>#N/A</v>
      </c>
    </row>
    <row r="193" spans="1:22">
      <c r="A193" s="1">
        <f t="shared" ref="A193:B193" si="131">A192</f>
        <v>4</v>
      </c>
      <c r="B193" s="1">
        <f t="shared" si="131"/>
        <v>0</v>
      </c>
      <c r="C193" s="288"/>
      <c r="D193" s="298"/>
      <c r="E193" s="298"/>
      <c r="F193" s="306" t="s">
        <v>93</v>
      </c>
      <c r="G193" s="306"/>
      <c r="H193" s="307"/>
      <c r="I193" s="307"/>
      <c r="J193" s="308"/>
      <c r="K193" s="309"/>
      <c r="L193" s="310">
        <f t="shared" si="122"/>
        <v>0</v>
      </c>
      <c r="M193" s="311"/>
      <c r="N193" s="153"/>
      <c r="O193" s="153"/>
      <c r="P193" s="153"/>
      <c r="Q193" s="153"/>
      <c r="R193" s="153"/>
      <c r="S193" s="312"/>
      <c r="T193" s="54" t="e">
        <f>HLOOKUP(F156,リスト!$N$7:$AC$25,12,)</f>
        <v>#N/A</v>
      </c>
      <c r="U193" s="52" t="e">
        <f t="shared" si="120"/>
        <v>#N/A</v>
      </c>
    </row>
    <row r="194" spans="1:22">
      <c r="A194" s="1">
        <f t="shared" ref="A194:B194" si="132">A193</f>
        <v>4</v>
      </c>
      <c r="B194" s="1">
        <f t="shared" si="132"/>
        <v>0</v>
      </c>
      <c r="C194" s="288"/>
      <c r="D194" s="298" t="s">
        <v>102</v>
      </c>
      <c r="E194" s="298"/>
      <c r="F194" s="298" t="s">
        <v>102</v>
      </c>
      <c r="G194" s="298"/>
      <c r="H194" s="323"/>
      <c r="I194" s="323"/>
      <c r="J194" s="324"/>
      <c r="K194" s="325"/>
      <c r="L194" s="326">
        <f t="shared" si="122"/>
        <v>0</v>
      </c>
      <c r="M194" s="327"/>
      <c r="N194" s="167"/>
      <c r="O194" s="167"/>
      <c r="P194" s="167"/>
      <c r="Q194" s="167"/>
      <c r="R194" s="167"/>
      <c r="S194" s="328"/>
      <c r="T194" s="54" t="e">
        <f>HLOOKUP(F156,リスト!$N$7:$AC$25,13,)</f>
        <v>#N/A</v>
      </c>
      <c r="U194" s="52" t="e">
        <f t="shared" si="120"/>
        <v>#N/A</v>
      </c>
    </row>
    <row r="195" spans="1:22">
      <c r="A195" s="1">
        <f t="shared" ref="A195:B195" si="133">A194</f>
        <v>4</v>
      </c>
      <c r="B195" s="1">
        <f t="shared" si="133"/>
        <v>0</v>
      </c>
      <c r="C195" s="288"/>
      <c r="D195" s="321" t="s">
        <v>105</v>
      </c>
      <c r="E195" s="298"/>
      <c r="F195" s="299" t="s">
        <v>94</v>
      </c>
      <c r="G195" s="299"/>
      <c r="H195" s="300"/>
      <c r="I195" s="300"/>
      <c r="J195" s="301"/>
      <c r="K195" s="302"/>
      <c r="L195" s="303">
        <f t="shared" si="122"/>
        <v>0</v>
      </c>
      <c r="M195" s="304"/>
      <c r="N195" s="152"/>
      <c r="O195" s="152"/>
      <c r="P195" s="152"/>
      <c r="Q195" s="152"/>
      <c r="R195" s="152"/>
      <c r="S195" s="305"/>
      <c r="T195" s="54" t="e">
        <f>HLOOKUP(F156,リスト!$N$7:$AC$25,14,)</f>
        <v>#N/A</v>
      </c>
      <c r="U195" s="52" t="e">
        <f t="shared" si="120"/>
        <v>#N/A</v>
      </c>
    </row>
    <row r="196" spans="1:22">
      <c r="A196" s="1">
        <f t="shared" ref="A196:B196" si="134">A195</f>
        <v>4</v>
      </c>
      <c r="B196" s="1">
        <f t="shared" si="134"/>
        <v>0</v>
      </c>
      <c r="C196" s="288"/>
      <c r="D196" s="298"/>
      <c r="E196" s="298"/>
      <c r="F196" s="306" t="s">
        <v>95</v>
      </c>
      <c r="G196" s="306"/>
      <c r="H196" s="307"/>
      <c r="I196" s="307"/>
      <c r="J196" s="308"/>
      <c r="K196" s="309"/>
      <c r="L196" s="310">
        <f t="shared" si="122"/>
        <v>0</v>
      </c>
      <c r="M196" s="311"/>
      <c r="N196" s="153"/>
      <c r="O196" s="153"/>
      <c r="P196" s="153"/>
      <c r="Q196" s="153"/>
      <c r="R196" s="153"/>
      <c r="S196" s="312"/>
      <c r="T196" s="54" t="e">
        <f>HLOOKUP(F156,リスト!$N$7:$AC$25,15,)</f>
        <v>#N/A</v>
      </c>
      <c r="U196" s="52" t="e">
        <f t="shared" si="120"/>
        <v>#N/A</v>
      </c>
    </row>
    <row r="197" spans="1:22">
      <c r="A197" s="1">
        <f t="shared" ref="A197:B197" si="135">A196</f>
        <v>4</v>
      </c>
      <c r="B197" s="1">
        <f t="shared" si="135"/>
        <v>0</v>
      </c>
      <c r="C197" s="288"/>
      <c r="D197" s="322" t="s">
        <v>103</v>
      </c>
      <c r="E197" s="322"/>
      <c r="F197" s="298" t="s">
        <v>96</v>
      </c>
      <c r="G197" s="298"/>
      <c r="H197" s="323"/>
      <c r="I197" s="323"/>
      <c r="J197" s="324"/>
      <c r="K197" s="325"/>
      <c r="L197" s="326">
        <f t="shared" si="122"/>
        <v>0</v>
      </c>
      <c r="M197" s="327"/>
      <c r="N197" s="167"/>
      <c r="O197" s="167"/>
      <c r="P197" s="167"/>
      <c r="Q197" s="167"/>
      <c r="R197" s="167"/>
      <c r="S197" s="328"/>
      <c r="T197" s="54" t="e">
        <f>HLOOKUP(F156,リスト!$N$7:$AC$25,16,)</f>
        <v>#N/A</v>
      </c>
      <c r="U197" s="52" t="e">
        <f t="shared" si="120"/>
        <v>#N/A</v>
      </c>
    </row>
    <row r="198" spans="1:22">
      <c r="A198" s="1">
        <f t="shared" ref="A198:B198" si="136">A197</f>
        <v>4</v>
      </c>
      <c r="B198" s="1">
        <f t="shared" si="136"/>
        <v>0</v>
      </c>
      <c r="C198" s="288"/>
      <c r="D198" s="298" t="s">
        <v>104</v>
      </c>
      <c r="E198" s="298"/>
      <c r="F198" s="299" t="s">
        <v>97</v>
      </c>
      <c r="G198" s="299"/>
      <c r="H198" s="300"/>
      <c r="I198" s="300"/>
      <c r="J198" s="301"/>
      <c r="K198" s="302"/>
      <c r="L198" s="303">
        <f t="shared" si="122"/>
        <v>0</v>
      </c>
      <c r="M198" s="304"/>
      <c r="N198" s="152"/>
      <c r="O198" s="152"/>
      <c r="P198" s="152"/>
      <c r="Q198" s="152"/>
      <c r="R198" s="152"/>
      <c r="S198" s="305"/>
      <c r="T198" s="54" t="e">
        <f>HLOOKUP(F156,リスト!$N$7:$AC$25,17,)</f>
        <v>#N/A</v>
      </c>
      <c r="U198" s="52" t="e">
        <f t="shared" si="120"/>
        <v>#N/A</v>
      </c>
    </row>
    <row r="199" spans="1:22">
      <c r="A199" s="1">
        <f t="shared" ref="A199:B199" si="137">A198</f>
        <v>4</v>
      </c>
      <c r="B199" s="1">
        <f t="shared" si="137"/>
        <v>0</v>
      </c>
      <c r="C199" s="288"/>
      <c r="D199" s="298"/>
      <c r="E199" s="298"/>
      <c r="F199" s="306" t="s">
        <v>98</v>
      </c>
      <c r="G199" s="306"/>
      <c r="H199" s="307"/>
      <c r="I199" s="307"/>
      <c r="J199" s="308"/>
      <c r="K199" s="309"/>
      <c r="L199" s="310">
        <f t="shared" si="122"/>
        <v>0</v>
      </c>
      <c r="M199" s="311"/>
      <c r="N199" s="153"/>
      <c r="O199" s="153"/>
      <c r="P199" s="153"/>
      <c r="Q199" s="153"/>
      <c r="R199" s="153"/>
      <c r="S199" s="312"/>
      <c r="T199" s="54" t="e">
        <f>HLOOKUP(F156,リスト!$N$7:$AC$25,18,)</f>
        <v>#N/A</v>
      </c>
      <c r="U199" s="52" t="e">
        <f t="shared" si="120"/>
        <v>#N/A</v>
      </c>
    </row>
    <row r="200" spans="1:22" ht="15" thickBot="1">
      <c r="A200" s="1">
        <f t="shared" ref="A200:B200" si="138">A199</f>
        <v>4</v>
      </c>
      <c r="B200" s="1">
        <f t="shared" si="138"/>
        <v>0</v>
      </c>
      <c r="C200" s="288"/>
      <c r="D200" s="313" t="s">
        <v>77</v>
      </c>
      <c r="E200" s="313"/>
      <c r="F200" s="313" t="s">
        <v>77</v>
      </c>
      <c r="G200" s="313"/>
      <c r="H200" s="314"/>
      <c r="I200" s="314"/>
      <c r="J200" s="315"/>
      <c r="K200" s="316"/>
      <c r="L200" s="317">
        <f t="shared" si="122"/>
        <v>0</v>
      </c>
      <c r="M200" s="318"/>
      <c r="N200" s="319"/>
      <c r="O200" s="319"/>
      <c r="P200" s="319"/>
      <c r="Q200" s="319"/>
      <c r="R200" s="319"/>
      <c r="S200" s="320"/>
      <c r="T200" s="54" t="e">
        <f>HLOOKUP(F156,リスト!$N$7:$AC$25,19,)</f>
        <v>#N/A</v>
      </c>
      <c r="U200" s="52" t="e">
        <f t="shared" si="120"/>
        <v>#N/A</v>
      </c>
    </row>
    <row r="201" spans="1:22" ht="15.6" thickTop="1" thickBot="1">
      <c r="A201" s="1">
        <f t="shared" ref="A201:B201" si="139">A200</f>
        <v>4</v>
      </c>
      <c r="B201" s="1">
        <f t="shared" si="139"/>
        <v>0</v>
      </c>
      <c r="C201" s="289"/>
      <c r="D201" s="278" t="s">
        <v>78</v>
      </c>
      <c r="E201" s="279"/>
      <c r="F201" s="279"/>
      <c r="G201" s="280"/>
      <c r="H201" s="281">
        <f>SUM(H183:I200)</f>
        <v>0</v>
      </c>
      <c r="I201" s="281"/>
      <c r="J201" s="282">
        <f t="shared" ref="J201" si="140">SUM(J183:K200)</f>
        <v>0</v>
      </c>
      <c r="K201" s="283"/>
      <c r="L201" s="283">
        <f t="shared" ref="L201" si="141">SUM(L183:M200)</f>
        <v>0</v>
      </c>
      <c r="M201" s="284"/>
      <c r="N201" s="285"/>
      <c r="O201" s="285"/>
      <c r="P201" s="285"/>
      <c r="Q201" s="285"/>
      <c r="R201" s="285"/>
      <c r="S201" s="286"/>
      <c r="T201" s="54"/>
    </row>
    <row r="202" spans="1:22">
      <c r="A202" s="1">
        <f>F205</f>
        <v>5</v>
      </c>
      <c r="B202" s="1">
        <f>IF(H226&gt;0,1,0)</f>
        <v>0</v>
      </c>
      <c r="C202" s="198" t="s">
        <v>47</v>
      </c>
      <c r="D202" s="198"/>
      <c r="E202" s="198"/>
      <c r="U202" s="11" t="s">
        <v>49</v>
      </c>
      <c r="V202" s="11" t="s">
        <v>199</v>
      </c>
    </row>
    <row r="203" spans="1:22">
      <c r="A203" s="1">
        <f>A202</f>
        <v>5</v>
      </c>
      <c r="B203" s="1">
        <f>B202</f>
        <v>0</v>
      </c>
      <c r="C203" s="192" t="str">
        <f>"中国ブロック突破・国スポ入賞に向けた強化事業　"&amp;基本!$G$24</f>
        <v>中国ブロック突破・国スポ入賞に向けた強化事業　事業計画書</v>
      </c>
      <c r="D203" s="192"/>
      <c r="E203" s="192"/>
      <c r="F203" s="192"/>
      <c r="G203" s="192"/>
      <c r="H203" s="192"/>
      <c r="I203" s="192"/>
      <c r="J203" s="192"/>
      <c r="K203" s="192"/>
      <c r="L203" s="192"/>
      <c r="M203" s="192"/>
      <c r="N203" s="192"/>
      <c r="O203" s="192"/>
      <c r="P203" s="192"/>
      <c r="Q203" s="192"/>
      <c r="R203" s="192"/>
      <c r="S203" s="192"/>
      <c r="U203" s="16" t="str">
        <f t="shared" ref="U203:V206" si="142">IF(U153="","",U153)</f>
        <v>中国ブロック突破に向けた強化事業</v>
      </c>
      <c r="V203" s="16" t="str">
        <f t="shared" si="142"/>
        <v>中ブロ突破</v>
      </c>
    </row>
    <row r="204" spans="1:22" ht="15" thickBot="1">
      <c r="A204" s="1">
        <f t="shared" ref="A204:B204" si="143">A203</f>
        <v>5</v>
      </c>
      <c r="B204" s="1">
        <f t="shared" si="143"/>
        <v>0</v>
      </c>
      <c r="C204" s="337" t="s">
        <v>48</v>
      </c>
      <c r="D204" s="337"/>
      <c r="U204" s="32" t="str">
        <f t="shared" si="142"/>
        <v>国スポ入賞に向けた強化事業</v>
      </c>
      <c r="V204" s="32" t="str">
        <f t="shared" si="142"/>
        <v>国スポ入賞</v>
      </c>
    </row>
    <row r="205" spans="1:22" ht="15" thickBot="1">
      <c r="A205" s="1">
        <f t="shared" ref="A205:B205" si="144">A204</f>
        <v>5</v>
      </c>
      <c r="B205" s="1">
        <f t="shared" si="144"/>
        <v>0</v>
      </c>
      <c r="C205" s="375" t="s">
        <v>50</v>
      </c>
      <c r="D205" s="376"/>
      <c r="E205" s="376"/>
      <c r="F205" s="377">
        <f>F155+1</f>
        <v>5</v>
      </c>
      <c r="G205" s="378"/>
      <c r="U205" s="32" t="str">
        <f t="shared" si="142"/>
        <v/>
      </c>
      <c r="V205" s="32" t="str">
        <f t="shared" si="142"/>
        <v/>
      </c>
    </row>
    <row r="206" spans="1:22">
      <c r="A206" s="1">
        <f t="shared" ref="A206:B206" si="145">A205</f>
        <v>5</v>
      </c>
      <c r="B206" s="1">
        <f t="shared" si="145"/>
        <v>0</v>
      </c>
      <c r="C206" s="379" t="s">
        <v>49</v>
      </c>
      <c r="D206" s="290"/>
      <c r="E206" s="290"/>
      <c r="F206" s="380"/>
      <c r="G206" s="380"/>
      <c r="H206" s="380"/>
      <c r="I206" s="380"/>
      <c r="J206" s="380"/>
      <c r="K206" s="380"/>
      <c r="L206" s="380"/>
      <c r="M206" s="290" t="s">
        <v>53</v>
      </c>
      <c r="N206" s="290"/>
      <c r="O206" s="290"/>
      <c r="P206" s="380"/>
      <c r="Q206" s="380"/>
      <c r="R206" s="380"/>
      <c r="S206" s="381"/>
      <c r="T206" s="81" t="str">
        <f>IF(F206="","",VLOOKUP(F206,U203:V206,2,))</f>
        <v/>
      </c>
      <c r="U206" s="18" t="str">
        <f t="shared" si="142"/>
        <v/>
      </c>
      <c r="V206" s="18" t="str">
        <f t="shared" si="142"/>
        <v/>
      </c>
    </row>
    <row r="207" spans="1:22">
      <c r="A207" s="1">
        <f t="shared" ref="A207:B207" si="146">A206</f>
        <v>5</v>
      </c>
      <c r="B207" s="1">
        <f t="shared" si="146"/>
        <v>0</v>
      </c>
      <c r="C207" s="389" t="s">
        <v>180</v>
      </c>
      <c r="D207" s="390"/>
      <c r="E207" s="356"/>
      <c r="F207" s="386"/>
      <c r="G207" s="387"/>
      <c r="H207" s="387"/>
      <c r="I207" s="387"/>
      <c r="J207" s="387"/>
      <c r="K207" s="387"/>
      <c r="L207" s="387"/>
      <c r="M207" s="387"/>
      <c r="N207" s="387"/>
      <c r="O207" s="387"/>
      <c r="P207" s="387"/>
      <c r="Q207" s="387"/>
      <c r="R207" s="387"/>
      <c r="S207" s="388"/>
      <c r="U207" s="55"/>
    </row>
    <row r="208" spans="1:22">
      <c r="A208" s="1">
        <f t="shared" ref="A208:B208" si="147">A207</f>
        <v>5</v>
      </c>
      <c r="B208" s="1">
        <f t="shared" si="147"/>
        <v>0</v>
      </c>
      <c r="C208" s="348" t="s">
        <v>51</v>
      </c>
      <c r="D208" s="291"/>
      <c r="E208" s="291"/>
      <c r="F208" s="382"/>
      <c r="G208" s="383"/>
      <c r="H208" s="383"/>
      <c r="I208" s="20" t="str">
        <f>IF(F208="","～",IF(J208="","","～"))</f>
        <v>～</v>
      </c>
      <c r="J208" s="383"/>
      <c r="K208" s="383"/>
      <c r="L208" s="383"/>
      <c r="M208" s="21" t="s">
        <v>52</v>
      </c>
      <c r="N208" s="384" t="str">
        <f>IF(T208=1,IF(F208="","",IF(J208="","",IF(F208=J208,"日帰り",(J208-F208)&amp;"泊"&amp;(J208-F208+1)&amp;"日"))),"")</f>
        <v/>
      </c>
      <c r="O208" s="384"/>
      <c r="P208" s="384"/>
      <c r="Q208" s="13" t="s">
        <v>68</v>
      </c>
      <c r="R208" s="258"/>
      <c r="S208" s="385"/>
      <c r="T208" s="53">
        <v>1</v>
      </c>
    </row>
    <row r="209" spans="1:24">
      <c r="A209" s="1">
        <f t="shared" ref="A209:B209" si="148">A208</f>
        <v>5</v>
      </c>
      <c r="B209" s="1">
        <f t="shared" si="148"/>
        <v>0</v>
      </c>
      <c r="C209" s="348" t="s">
        <v>54</v>
      </c>
      <c r="D209" s="346" t="s">
        <v>55</v>
      </c>
      <c r="E209" s="346"/>
      <c r="F209" s="349"/>
      <c r="G209" s="349"/>
      <c r="H209" s="349"/>
      <c r="I209" s="349"/>
      <c r="J209" s="349"/>
      <c r="K209" s="349"/>
      <c r="L209" s="349"/>
      <c r="M209" s="349"/>
      <c r="N209" s="349"/>
      <c r="O209" s="349"/>
      <c r="P209" s="349"/>
      <c r="Q209" s="349"/>
      <c r="R209" s="349"/>
      <c r="S209" s="350"/>
      <c r="U209" s="156" t="s">
        <v>53</v>
      </c>
      <c r="V209" s="156"/>
      <c r="W209" s="156"/>
      <c r="X209" s="156"/>
    </row>
    <row r="210" spans="1:24">
      <c r="A210" s="1">
        <f t="shared" ref="A210:B210" si="149">A209</f>
        <v>5</v>
      </c>
      <c r="B210" s="1">
        <f t="shared" si="149"/>
        <v>0</v>
      </c>
      <c r="C210" s="348"/>
      <c r="D210" s="351" t="s">
        <v>7</v>
      </c>
      <c r="E210" s="351"/>
      <c r="F210" s="352"/>
      <c r="G210" s="352"/>
      <c r="H210" s="352"/>
      <c r="I210" s="352"/>
      <c r="J210" s="352"/>
      <c r="K210" s="352"/>
      <c r="L210" s="352"/>
      <c r="M210" s="352"/>
      <c r="N210" s="352"/>
      <c r="O210" s="352"/>
      <c r="P210" s="352"/>
      <c r="Q210" s="352"/>
      <c r="R210" s="352"/>
      <c r="S210" s="353"/>
      <c r="U210" s="78" t="str">
        <f>U203</f>
        <v>中国ブロック突破に向けた強化事業</v>
      </c>
      <c r="V210" s="78" t="str">
        <f>U204</f>
        <v>国スポ入賞に向けた強化事業</v>
      </c>
      <c r="W210" s="78" t="str">
        <f>U205</f>
        <v/>
      </c>
      <c r="X210" s="78" t="str">
        <f>U206</f>
        <v/>
      </c>
    </row>
    <row r="211" spans="1:24">
      <c r="A211" s="1">
        <f t="shared" ref="A211:B211" si="150">A210</f>
        <v>5</v>
      </c>
      <c r="B211" s="1">
        <f t="shared" si="150"/>
        <v>0</v>
      </c>
      <c r="C211" s="348" t="s">
        <v>56</v>
      </c>
      <c r="D211" s="346" t="s">
        <v>55</v>
      </c>
      <c r="E211" s="346"/>
      <c r="F211" s="349"/>
      <c r="G211" s="349"/>
      <c r="H211" s="349"/>
      <c r="I211" s="349"/>
      <c r="J211" s="349"/>
      <c r="K211" s="349"/>
      <c r="L211" s="349"/>
      <c r="M211" s="349"/>
      <c r="N211" s="349"/>
      <c r="O211" s="349"/>
      <c r="P211" s="349"/>
      <c r="Q211" s="349"/>
      <c r="R211" s="349"/>
      <c r="S211" s="350"/>
      <c r="U211" s="6" t="str">
        <f t="shared" ref="U211:X214" si="151">IF(U161="","",U161)</f>
        <v>①強化活動</v>
      </c>
      <c r="V211" s="6" t="str">
        <f t="shared" si="151"/>
        <v>①強化活動</v>
      </c>
      <c r="W211" s="6" t="str">
        <f t="shared" si="151"/>
        <v/>
      </c>
      <c r="X211" s="6" t="str">
        <f t="shared" si="151"/>
        <v/>
      </c>
    </row>
    <row r="212" spans="1:24">
      <c r="A212" s="1">
        <f t="shared" ref="A212:B212" si="152">A211</f>
        <v>5</v>
      </c>
      <c r="B212" s="1">
        <f t="shared" si="152"/>
        <v>0</v>
      </c>
      <c r="C212" s="348"/>
      <c r="D212" s="351" t="s">
        <v>7</v>
      </c>
      <c r="E212" s="351"/>
      <c r="F212" s="352"/>
      <c r="G212" s="352"/>
      <c r="H212" s="352"/>
      <c r="I212" s="352"/>
      <c r="J212" s="352"/>
      <c r="K212" s="352"/>
      <c r="L212" s="352"/>
      <c r="M212" s="352"/>
      <c r="N212" s="352"/>
      <c r="O212" s="352"/>
      <c r="P212" s="352"/>
      <c r="Q212" s="352"/>
      <c r="R212" s="352"/>
      <c r="S212" s="353"/>
      <c r="U212" s="8" t="str">
        <f t="shared" si="151"/>
        <v/>
      </c>
      <c r="V212" s="8" t="str">
        <f t="shared" si="151"/>
        <v/>
      </c>
      <c r="W212" s="8" t="str">
        <f t="shared" si="151"/>
        <v/>
      </c>
      <c r="X212" s="8" t="str">
        <f t="shared" si="151"/>
        <v/>
      </c>
    </row>
    <row r="213" spans="1:24">
      <c r="A213" s="1">
        <f t="shared" ref="A213:B213" si="153">A212</f>
        <v>5</v>
      </c>
      <c r="B213" s="1">
        <f t="shared" si="153"/>
        <v>0</v>
      </c>
      <c r="C213" s="354" t="s">
        <v>57</v>
      </c>
      <c r="D213" s="291" t="s">
        <v>58</v>
      </c>
      <c r="E213" s="291"/>
      <c r="F213" s="291" t="s">
        <v>61</v>
      </c>
      <c r="G213" s="355"/>
      <c r="H213" s="339" t="s">
        <v>62</v>
      </c>
      <c r="I213" s="296"/>
      <c r="J213" s="356" t="s">
        <v>63</v>
      </c>
      <c r="K213" s="355"/>
      <c r="L213" s="339" t="s">
        <v>64</v>
      </c>
      <c r="M213" s="296"/>
      <c r="N213" s="356" t="s">
        <v>65</v>
      </c>
      <c r="O213" s="355"/>
      <c r="P213" s="339" t="s">
        <v>66</v>
      </c>
      <c r="Q213" s="291"/>
      <c r="R213" s="356" t="s">
        <v>36</v>
      </c>
      <c r="S213" s="295"/>
      <c r="U213" s="8" t="str">
        <f t="shared" si="151"/>
        <v/>
      </c>
      <c r="V213" s="8" t="str">
        <f t="shared" si="151"/>
        <v/>
      </c>
      <c r="W213" s="8" t="str">
        <f t="shared" si="151"/>
        <v/>
      </c>
      <c r="X213" s="8" t="str">
        <f t="shared" si="151"/>
        <v/>
      </c>
    </row>
    <row r="214" spans="1:24">
      <c r="A214" s="1">
        <f t="shared" ref="A214:B214" si="154">A213</f>
        <v>5</v>
      </c>
      <c r="B214" s="1">
        <f t="shared" si="154"/>
        <v>0</v>
      </c>
      <c r="C214" s="348"/>
      <c r="D214" s="346" t="s">
        <v>59</v>
      </c>
      <c r="E214" s="346"/>
      <c r="F214" s="22">
        <f>VLOOKUP("成男中ﾌﾞﾛ/国ｽﾎﾟ",指導者!$J$133:$AN$156,$F205+1,)</f>
        <v>0</v>
      </c>
      <c r="G214" s="23" t="s">
        <v>67</v>
      </c>
      <c r="H214" s="24">
        <f>VLOOKUP("成女中ﾌﾞﾛ/国ｽﾎﾟ",指導者!$J$133:$AN$156,$F205+1,)</f>
        <v>0</v>
      </c>
      <c r="I214" s="25" t="s">
        <v>67</v>
      </c>
      <c r="J214" s="24">
        <f>VLOOKUP("少男中ﾌﾞﾛ/国ｽﾎﾟ",指導者!$J$133:$AN$156,$F205+1,)</f>
        <v>0</v>
      </c>
      <c r="K214" s="23" t="s">
        <v>67</v>
      </c>
      <c r="L214" s="24">
        <f>VLOOKUP("少女中ﾌﾞﾛ/国ｽﾎﾟ",指導者!$J$133:$AN$156,$F205+1,)</f>
        <v>0</v>
      </c>
      <c r="M214" s="25" t="s">
        <v>67</v>
      </c>
      <c r="N214" s="24">
        <f>VLOOKUP("Jr男中ﾌﾞﾛ/国ｽﾎﾟ",指導者!$J$133:$AN$156,$F205+1,)</f>
        <v>0</v>
      </c>
      <c r="O214" s="23" t="s">
        <v>67</v>
      </c>
      <c r="P214" s="24">
        <f>VLOOKUP("Jr女中ﾌﾞﾛ/国ｽﾎﾟ",指導者!$J$133:$AN$156,$F205+1,)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48"/>
      <c r="D215" s="351" t="s">
        <v>60</v>
      </c>
      <c r="E215" s="351"/>
      <c r="F215" s="27">
        <f>VLOOKUP("成男中ﾌﾞﾛ/国ｽﾎﾟ",選手!$J$333:$AN$350,$F205+1,)</f>
        <v>0</v>
      </c>
      <c r="G215" s="28" t="s">
        <v>67</v>
      </c>
      <c r="H215" s="29">
        <f>VLOOKUP("成女中ﾌﾞﾛ/国ｽﾎﾟ",選手!$J$333:$AN$350,$F205+1,)</f>
        <v>0</v>
      </c>
      <c r="I215" s="30" t="s">
        <v>67</v>
      </c>
      <c r="J215" s="29">
        <f>VLOOKUP("少男中ﾌﾞﾛ/国ｽﾎﾟ",選手!$J$333:$AN$350,$F205+1,)</f>
        <v>0</v>
      </c>
      <c r="K215" s="28" t="s">
        <v>67</v>
      </c>
      <c r="L215" s="29">
        <f>VLOOKUP("少女中ﾌﾞﾛ/国ｽﾎﾟ",選手!$J$333:$AN$350,$F205+1,)</f>
        <v>0</v>
      </c>
      <c r="M215" s="30" t="s">
        <v>67</v>
      </c>
      <c r="N215" s="29">
        <f>VLOOKUP("Jr男中ﾌﾞﾛ/国ｽﾎﾟ",選手!$J$333:$AN$350,$F205+1,)</f>
        <v>0</v>
      </c>
      <c r="O215" s="28" t="s">
        <v>67</v>
      </c>
      <c r="P215" s="29">
        <f>VLOOKUP("Jr女中ﾌﾞﾛ/国ｽﾎﾟ",選手!$J$333:$AN$350,$F205+1,)</f>
        <v>0</v>
      </c>
      <c r="Q215" s="31" t="s">
        <v>67</v>
      </c>
      <c r="R215" s="28">
        <f>SUM(F215:Q215)</f>
        <v>0</v>
      </c>
      <c r="S215" s="34" t="s">
        <v>67</v>
      </c>
    </row>
    <row r="216" spans="1:24">
      <c r="A216" s="1">
        <f t="shared" ref="A216:B216" si="156">A215</f>
        <v>5</v>
      </c>
      <c r="B216" s="1">
        <f t="shared" si="156"/>
        <v>0</v>
      </c>
      <c r="C216" s="366" t="s">
        <v>69</v>
      </c>
      <c r="D216" s="367"/>
      <c r="E216" s="368"/>
      <c r="F216" s="357"/>
      <c r="G216" s="358"/>
      <c r="H216" s="358"/>
      <c r="I216" s="358"/>
      <c r="J216" s="358"/>
      <c r="K216" s="358"/>
      <c r="L216" s="358"/>
      <c r="M216" s="358"/>
      <c r="N216" s="358"/>
      <c r="O216" s="358"/>
      <c r="P216" s="358"/>
      <c r="Q216" s="358"/>
      <c r="R216" s="358"/>
      <c r="S216" s="359"/>
    </row>
    <row r="217" spans="1:24">
      <c r="A217" s="1">
        <f t="shared" ref="A217:B217" si="157">A216</f>
        <v>5</v>
      </c>
      <c r="B217" s="1">
        <f t="shared" si="157"/>
        <v>0</v>
      </c>
      <c r="C217" s="369"/>
      <c r="D217" s="370"/>
      <c r="E217" s="371"/>
      <c r="F217" s="360"/>
      <c r="G217" s="361"/>
      <c r="H217" s="361"/>
      <c r="I217" s="361"/>
      <c r="J217" s="361"/>
      <c r="K217" s="361"/>
      <c r="L217" s="361"/>
      <c r="M217" s="361"/>
      <c r="N217" s="361"/>
      <c r="O217" s="361"/>
      <c r="P217" s="361"/>
      <c r="Q217" s="361"/>
      <c r="R217" s="361"/>
      <c r="S217" s="362"/>
    </row>
    <row r="218" spans="1:24">
      <c r="A218" s="1">
        <f t="shared" ref="A218:B218" si="158">A217</f>
        <v>5</v>
      </c>
      <c r="B218" s="1">
        <f t="shared" si="158"/>
        <v>0</v>
      </c>
      <c r="C218" s="369"/>
      <c r="D218" s="370"/>
      <c r="E218" s="371"/>
      <c r="F218" s="360"/>
      <c r="G218" s="361"/>
      <c r="H218" s="361"/>
      <c r="I218" s="361"/>
      <c r="J218" s="361"/>
      <c r="K218" s="361"/>
      <c r="L218" s="361"/>
      <c r="M218" s="361"/>
      <c r="N218" s="361"/>
      <c r="O218" s="361"/>
      <c r="P218" s="361"/>
      <c r="Q218" s="361"/>
      <c r="R218" s="361"/>
      <c r="S218" s="362"/>
    </row>
    <row r="219" spans="1:24">
      <c r="A219" s="1">
        <f t="shared" ref="A219:B219" si="159">A218</f>
        <v>5</v>
      </c>
      <c r="B219" s="1">
        <f t="shared" si="159"/>
        <v>0</v>
      </c>
      <c r="C219" s="369"/>
      <c r="D219" s="370"/>
      <c r="E219" s="371"/>
      <c r="F219" s="360"/>
      <c r="G219" s="361"/>
      <c r="H219" s="361"/>
      <c r="I219" s="361"/>
      <c r="J219" s="361"/>
      <c r="K219" s="361"/>
      <c r="L219" s="361"/>
      <c r="M219" s="361"/>
      <c r="N219" s="361"/>
      <c r="O219" s="361"/>
      <c r="P219" s="361"/>
      <c r="Q219" s="361"/>
      <c r="R219" s="361"/>
      <c r="S219" s="362"/>
    </row>
    <row r="220" spans="1:24">
      <c r="A220" s="1">
        <f t="shared" ref="A220:B220" si="160">A219</f>
        <v>5</v>
      </c>
      <c r="B220" s="1">
        <f t="shared" si="160"/>
        <v>0</v>
      </c>
      <c r="C220" s="369"/>
      <c r="D220" s="370"/>
      <c r="E220" s="371"/>
      <c r="F220" s="360"/>
      <c r="G220" s="361"/>
      <c r="H220" s="361"/>
      <c r="I220" s="361"/>
      <c r="J220" s="361"/>
      <c r="K220" s="361"/>
      <c r="L220" s="361"/>
      <c r="M220" s="361"/>
      <c r="N220" s="361"/>
      <c r="O220" s="361"/>
      <c r="P220" s="361"/>
      <c r="Q220" s="361"/>
      <c r="R220" s="361"/>
      <c r="S220" s="362"/>
    </row>
    <row r="221" spans="1:24">
      <c r="A221" s="1">
        <f t="shared" ref="A221:B221" si="161">A220</f>
        <v>5</v>
      </c>
      <c r="B221" s="1">
        <f t="shared" si="161"/>
        <v>0</v>
      </c>
      <c r="C221" s="369"/>
      <c r="D221" s="370"/>
      <c r="E221" s="371"/>
      <c r="F221" s="360"/>
      <c r="G221" s="361"/>
      <c r="H221" s="361"/>
      <c r="I221" s="361"/>
      <c r="J221" s="361"/>
      <c r="K221" s="361"/>
      <c r="L221" s="361"/>
      <c r="M221" s="361"/>
      <c r="N221" s="361"/>
      <c r="O221" s="361"/>
      <c r="P221" s="361"/>
      <c r="Q221" s="361"/>
      <c r="R221" s="361"/>
      <c r="S221" s="362"/>
    </row>
    <row r="222" spans="1:24" ht="15" thickBot="1">
      <c r="A222" s="1">
        <f t="shared" ref="A222:B222" si="162">A221</f>
        <v>5</v>
      </c>
      <c r="B222" s="1">
        <f t="shared" si="162"/>
        <v>0</v>
      </c>
      <c r="C222" s="372"/>
      <c r="D222" s="373"/>
      <c r="E222" s="374"/>
      <c r="F222" s="363"/>
      <c r="G222" s="364"/>
      <c r="H222" s="364"/>
      <c r="I222" s="364"/>
      <c r="J222" s="364"/>
      <c r="K222" s="364"/>
      <c r="L222" s="364"/>
      <c r="M222" s="364"/>
      <c r="N222" s="364"/>
      <c r="O222" s="364"/>
      <c r="P222" s="364"/>
      <c r="Q222" s="364"/>
      <c r="R222" s="364"/>
      <c r="S222" s="365"/>
    </row>
    <row r="223" spans="1:24">
      <c r="A223" s="1">
        <f t="shared" ref="A223:B223" si="163">A222</f>
        <v>5</v>
      </c>
      <c r="B223" s="1">
        <f t="shared" si="163"/>
        <v>0</v>
      </c>
    </row>
    <row r="224" spans="1:24" ht="15" thickBot="1">
      <c r="A224" s="1">
        <f t="shared" ref="A224:B224" si="164">A223</f>
        <v>5</v>
      </c>
      <c r="B224" s="1">
        <f t="shared" si="164"/>
        <v>0</v>
      </c>
      <c r="C224" s="337" t="s">
        <v>70</v>
      </c>
      <c r="D224" s="337"/>
      <c r="Q224" s="338" t="s">
        <v>71</v>
      </c>
      <c r="R224" s="338"/>
      <c r="S224" s="338"/>
    </row>
    <row r="225" spans="1:21">
      <c r="A225" s="1">
        <f t="shared" ref="A225:B225" si="165">A224</f>
        <v>5</v>
      </c>
      <c r="B225" s="1">
        <f t="shared" si="165"/>
        <v>0</v>
      </c>
      <c r="C225" s="287" t="s">
        <v>72</v>
      </c>
      <c r="D225" s="290" t="s">
        <v>73</v>
      </c>
      <c r="E225" s="290"/>
      <c r="F225" s="290"/>
      <c r="G225" s="290"/>
      <c r="H225" s="290" t="s">
        <v>79</v>
      </c>
      <c r="I225" s="290"/>
      <c r="J225" s="290" t="s">
        <v>13</v>
      </c>
      <c r="K225" s="290"/>
      <c r="L225" s="290"/>
      <c r="M225" s="290"/>
      <c r="N225" s="290"/>
      <c r="O225" s="290"/>
      <c r="P225" s="290"/>
      <c r="Q225" s="290"/>
      <c r="R225" s="290"/>
      <c r="S225" s="294"/>
    </row>
    <row r="226" spans="1:21">
      <c r="A226" s="1">
        <f t="shared" ref="A226:B226" si="166">A225</f>
        <v>5</v>
      </c>
      <c r="B226" s="1">
        <f t="shared" si="166"/>
        <v>0</v>
      </c>
      <c r="C226" s="288"/>
      <c r="D226" s="346" t="s">
        <v>74</v>
      </c>
      <c r="E226" s="346"/>
      <c r="F226" s="346"/>
      <c r="G226" s="346"/>
      <c r="H226" s="347">
        <f>J251</f>
        <v>0</v>
      </c>
      <c r="I226" s="347"/>
      <c r="J226" s="152"/>
      <c r="K226" s="152"/>
      <c r="L226" s="152"/>
      <c r="M226" s="152"/>
      <c r="N226" s="152"/>
      <c r="O226" s="152"/>
      <c r="P226" s="152"/>
      <c r="Q226" s="152"/>
      <c r="R226" s="152"/>
      <c r="S226" s="305"/>
    </row>
    <row r="227" spans="1:21">
      <c r="A227" s="1">
        <f t="shared" ref="A227:B227" si="167">A226</f>
        <v>5</v>
      </c>
      <c r="B227" s="1">
        <f t="shared" si="167"/>
        <v>0</v>
      </c>
      <c r="C227" s="288"/>
      <c r="D227" s="340" t="s">
        <v>75</v>
      </c>
      <c r="E227" s="340"/>
      <c r="F227" s="340"/>
      <c r="G227" s="340"/>
      <c r="H227" s="330"/>
      <c r="I227" s="330"/>
      <c r="J227" s="335"/>
      <c r="K227" s="335"/>
      <c r="L227" s="335"/>
      <c r="M227" s="335"/>
      <c r="N227" s="335"/>
      <c r="O227" s="335"/>
      <c r="P227" s="335"/>
      <c r="Q227" s="335"/>
      <c r="R227" s="335"/>
      <c r="S227" s="336"/>
    </row>
    <row r="228" spans="1:21">
      <c r="A228" s="1">
        <f t="shared" ref="A228:B228" si="168">A227</f>
        <v>5</v>
      </c>
      <c r="B228" s="1">
        <f t="shared" si="168"/>
        <v>0</v>
      </c>
      <c r="C228" s="288"/>
      <c r="D228" s="340" t="s">
        <v>76</v>
      </c>
      <c r="E228" s="340"/>
      <c r="F228" s="340"/>
      <c r="G228" s="340"/>
      <c r="H228" s="330"/>
      <c r="I228" s="330"/>
      <c r="J228" s="335"/>
      <c r="K228" s="335"/>
      <c r="L228" s="335"/>
      <c r="M228" s="335"/>
      <c r="N228" s="335"/>
      <c r="O228" s="335"/>
      <c r="P228" s="335"/>
      <c r="Q228" s="335"/>
      <c r="R228" s="335"/>
      <c r="S228" s="336"/>
    </row>
    <row r="229" spans="1:21" ht="15" thickBot="1">
      <c r="A229" s="1">
        <f t="shared" ref="A229:B229" si="169">A228</f>
        <v>5</v>
      </c>
      <c r="B229" s="1">
        <f t="shared" si="169"/>
        <v>0</v>
      </c>
      <c r="C229" s="288"/>
      <c r="D229" s="341" t="s">
        <v>77</v>
      </c>
      <c r="E229" s="341"/>
      <c r="F229" s="341"/>
      <c r="G229" s="341"/>
      <c r="H229" s="342">
        <f>H251-SUM(H226:I228)</f>
        <v>0</v>
      </c>
      <c r="I229" s="342"/>
      <c r="J229" s="343"/>
      <c r="K229" s="343"/>
      <c r="L229" s="343"/>
      <c r="M229" s="343"/>
      <c r="N229" s="343"/>
      <c r="O229" s="343"/>
      <c r="P229" s="343"/>
      <c r="Q229" s="343"/>
      <c r="R229" s="343"/>
      <c r="S229" s="344"/>
    </row>
    <row r="230" spans="1:21" ht="15.6" thickTop="1" thickBot="1">
      <c r="A230" s="1">
        <f t="shared" ref="A230:B230" si="170">A229</f>
        <v>5</v>
      </c>
      <c r="B230" s="1">
        <f t="shared" si="170"/>
        <v>0</v>
      </c>
      <c r="C230" s="289"/>
      <c r="D230" s="345" t="s">
        <v>78</v>
      </c>
      <c r="E230" s="345"/>
      <c r="F230" s="345"/>
      <c r="G230" s="345"/>
      <c r="H230" s="281">
        <f>SUM(H226:I229)</f>
        <v>0</v>
      </c>
      <c r="I230" s="281"/>
      <c r="J230" s="285"/>
      <c r="K230" s="285"/>
      <c r="L230" s="285"/>
      <c r="M230" s="285"/>
      <c r="N230" s="285"/>
      <c r="O230" s="285"/>
      <c r="P230" s="285"/>
      <c r="Q230" s="285"/>
      <c r="R230" s="285"/>
      <c r="S230" s="286"/>
    </row>
    <row r="231" spans="1:21">
      <c r="A231" s="1">
        <f t="shared" ref="A231:B231" si="171">A230</f>
        <v>5</v>
      </c>
      <c r="B231" s="1">
        <f t="shared" si="171"/>
        <v>0</v>
      </c>
      <c r="C231" s="287" t="s">
        <v>218</v>
      </c>
      <c r="D231" s="290" t="s">
        <v>73</v>
      </c>
      <c r="E231" s="290"/>
      <c r="F231" s="290" t="s">
        <v>83</v>
      </c>
      <c r="G231" s="290"/>
      <c r="H231" s="290" t="s">
        <v>79</v>
      </c>
      <c r="I231" s="292"/>
      <c r="J231" s="293"/>
      <c r="K231" s="290"/>
      <c r="L231" s="290"/>
      <c r="M231" s="290"/>
      <c r="N231" s="290" t="s">
        <v>82</v>
      </c>
      <c r="O231" s="290"/>
      <c r="P231" s="290"/>
      <c r="Q231" s="290"/>
      <c r="R231" s="290"/>
      <c r="S231" s="294"/>
    </row>
    <row r="232" spans="1:21">
      <c r="A232" s="1">
        <f t="shared" ref="A232:B232" si="172">A231</f>
        <v>5</v>
      </c>
      <c r="B232" s="1">
        <f t="shared" si="172"/>
        <v>0</v>
      </c>
      <c r="C232" s="288"/>
      <c r="D232" s="291"/>
      <c r="E232" s="291"/>
      <c r="F232" s="291"/>
      <c r="G232" s="291"/>
      <c r="H232" s="291"/>
      <c r="I232" s="291"/>
      <c r="J232" s="296" t="s">
        <v>80</v>
      </c>
      <c r="K232" s="297"/>
      <c r="L232" s="297" t="s">
        <v>81</v>
      </c>
      <c r="M232" s="339"/>
      <c r="N232" s="291"/>
      <c r="O232" s="291"/>
      <c r="P232" s="291"/>
      <c r="Q232" s="291"/>
      <c r="R232" s="291"/>
      <c r="S232" s="295"/>
    </row>
    <row r="233" spans="1:21">
      <c r="A233" s="1">
        <f t="shared" ref="A233:B233" si="173">A232</f>
        <v>5</v>
      </c>
      <c r="B233" s="1">
        <f t="shared" si="173"/>
        <v>0</v>
      </c>
      <c r="C233" s="288"/>
      <c r="D233" s="298" t="s">
        <v>88</v>
      </c>
      <c r="E233" s="298"/>
      <c r="F233" s="298" t="s">
        <v>88</v>
      </c>
      <c r="G233" s="298"/>
      <c r="H233" s="323"/>
      <c r="I233" s="323"/>
      <c r="J233" s="324"/>
      <c r="K233" s="325"/>
      <c r="L233" s="326">
        <f>H233-J233</f>
        <v>0</v>
      </c>
      <c r="M233" s="327"/>
      <c r="N233" s="167"/>
      <c r="O233" s="167"/>
      <c r="P233" s="167"/>
      <c r="Q233" s="167"/>
      <c r="R233" s="167"/>
      <c r="S233" s="328"/>
      <c r="T233" s="54" t="e">
        <f>HLOOKUP(F206,リスト!$N$7:$AC$25,2,)</f>
        <v>#N/A</v>
      </c>
      <c r="U233" s="52" t="e">
        <f t="shared" ref="U233:U250" si="174">IF(T233="対象外",IF(J233&gt;0,"補助対象外経費です!!",""),"")</f>
        <v>#N/A</v>
      </c>
    </row>
    <row r="234" spans="1:21">
      <c r="A234" s="1">
        <f t="shared" ref="A234:B234" si="175">A233</f>
        <v>5</v>
      </c>
      <c r="B234" s="1">
        <f t="shared" si="175"/>
        <v>0</v>
      </c>
      <c r="C234" s="288"/>
      <c r="D234" s="298" t="s">
        <v>99</v>
      </c>
      <c r="E234" s="298"/>
      <c r="F234" s="299" t="s">
        <v>84</v>
      </c>
      <c r="G234" s="299"/>
      <c r="H234" s="300"/>
      <c r="I234" s="300"/>
      <c r="J234" s="301"/>
      <c r="K234" s="302"/>
      <c r="L234" s="303">
        <f t="shared" ref="L234:L250" si="176">H234-J234</f>
        <v>0</v>
      </c>
      <c r="M234" s="304"/>
      <c r="N234" s="152"/>
      <c r="O234" s="152"/>
      <c r="P234" s="152"/>
      <c r="Q234" s="152"/>
      <c r="R234" s="152"/>
      <c r="S234" s="305"/>
      <c r="T234" s="54" t="e">
        <f>HLOOKUP(F206,リスト!$N$7:$AC$25,3,)</f>
        <v>#N/A</v>
      </c>
      <c r="U234" s="52" t="e">
        <f t="shared" si="174"/>
        <v>#N/A</v>
      </c>
    </row>
    <row r="235" spans="1:21">
      <c r="A235" s="1">
        <f t="shared" ref="A235:B235" si="177">A234</f>
        <v>5</v>
      </c>
      <c r="B235" s="1">
        <f t="shared" si="177"/>
        <v>0</v>
      </c>
      <c r="C235" s="288"/>
      <c r="D235" s="298"/>
      <c r="E235" s="298"/>
      <c r="F235" s="329" t="s">
        <v>85</v>
      </c>
      <c r="G235" s="329"/>
      <c r="H235" s="330"/>
      <c r="I235" s="330"/>
      <c r="J235" s="331"/>
      <c r="K235" s="332"/>
      <c r="L235" s="333">
        <f t="shared" si="176"/>
        <v>0</v>
      </c>
      <c r="M235" s="334"/>
      <c r="N235" s="335"/>
      <c r="O235" s="335"/>
      <c r="P235" s="335"/>
      <c r="Q235" s="335"/>
      <c r="R235" s="335"/>
      <c r="S235" s="336"/>
      <c r="T235" s="54" t="e">
        <f>HLOOKUP(F206,リスト!$N$7:$AC$25,4,)</f>
        <v>#N/A</v>
      </c>
      <c r="U235" s="52" t="e">
        <f t="shared" si="174"/>
        <v>#N/A</v>
      </c>
    </row>
    <row r="236" spans="1:21">
      <c r="A236" s="1">
        <f t="shared" ref="A236:B236" si="178">A235</f>
        <v>5</v>
      </c>
      <c r="B236" s="1">
        <f t="shared" si="178"/>
        <v>0</v>
      </c>
      <c r="C236" s="288"/>
      <c r="D236" s="298"/>
      <c r="E236" s="298"/>
      <c r="F236" s="306" t="s">
        <v>86</v>
      </c>
      <c r="G236" s="306"/>
      <c r="H236" s="307"/>
      <c r="I236" s="307"/>
      <c r="J236" s="308"/>
      <c r="K236" s="309"/>
      <c r="L236" s="310">
        <f t="shared" si="176"/>
        <v>0</v>
      </c>
      <c r="M236" s="311"/>
      <c r="N236" s="153"/>
      <c r="O236" s="153"/>
      <c r="P236" s="153"/>
      <c r="Q236" s="153"/>
      <c r="R236" s="153"/>
      <c r="S236" s="312"/>
      <c r="T236" s="54" t="e">
        <f>HLOOKUP(F206,リスト!$N$7:$AC$25,5,)</f>
        <v>#N/A</v>
      </c>
      <c r="U236" s="52" t="e">
        <f t="shared" si="174"/>
        <v>#N/A</v>
      </c>
    </row>
    <row r="237" spans="1:21">
      <c r="A237" s="1">
        <f t="shared" ref="A237:B237" si="179">A236</f>
        <v>5</v>
      </c>
      <c r="B237" s="1">
        <f t="shared" si="179"/>
        <v>0</v>
      </c>
      <c r="C237" s="288"/>
      <c r="D237" s="298" t="s">
        <v>100</v>
      </c>
      <c r="E237" s="298"/>
      <c r="F237" s="299" t="s">
        <v>87</v>
      </c>
      <c r="G237" s="299"/>
      <c r="H237" s="300"/>
      <c r="I237" s="300"/>
      <c r="J237" s="301"/>
      <c r="K237" s="302"/>
      <c r="L237" s="303">
        <f t="shared" si="176"/>
        <v>0</v>
      </c>
      <c r="M237" s="304"/>
      <c r="N237" s="152"/>
      <c r="O237" s="152"/>
      <c r="P237" s="152"/>
      <c r="Q237" s="152"/>
      <c r="R237" s="152"/>
      <c r="S237" s="305"/>
      <c r="T237" s="54" t="e">
        <f>HLOOKUP(F206,リスト!$N$7:$AC$25,6,)</f>
        <v>#N/A</v>
      </c>
      <c r="U237" s="52" t="e">
        <f t="shared" si="174"/>
        <v>#N/A</v>
      </c>
    </row>
    <row r="238" spans="1:21">
      <c r="A238" s="1">
        <f t="shared" ref="A238:B238" si="180">A237</f>
        <v>5</v>
      </c>
      <c r="B238" s="1">
        <f t="shared" si="180"/>
        <v>0</v>
      </c>
      <c r="C238" s="288"/>
      <c r="D238" s="298"/>
      <c r="E238" s="298"/>
      <c r="F238" s="329" t="s">
        <v>89</v>
      </c>
      <c r="G238" s="329"/>
      <c r="H238" s="330"/>
      <c r="I238" s="330"/>
      <c r="J238" s="331"/>
      <c r="K238" s="332"/>
      <c r="L238" s="333">
        <f t="shared" si="176"/>
        <v>0</v>
      </c>
      <c r="M238" s="334"/>
      <c r="N238" s="335"/>
      <c r="O238" s="335"/>
      <c r="P238" s="335"/>
      <c r="Q238" s="335"/>
      <c r="R238" s="335"/>
      <c r="S238" s="336"/>
      <c r="T238" s="54" t="e">
        <f>HLOOKUP(F206,リスト!$N$7:$AC$25,7,)</f>
        <v>#N/A</v>
      </c>
      <c r="U238" s="52" t="e">
        <f t="shared" si="174"/>
        <v>#N/A</v>
      </c>
    </row>
    <row r="239" spans="1:21" ht="14.4" customHeight="1">
      <c r="A239" s="1">
        <f t="shared" ref="A239:B239" si="181">A238</f>
        <v>5</v>
      </c>
      <c r="B239" s="1">
        <f t="shared" si="181"/>
        <v>0</v>
      </c>
      <c r="C239" s="288"/>
      <c r="D239" s="298"/>
      <c r="E239" s="298"/>
      <c r="F239" s="329" t="s">
        <v>215</v>
      </c>
      <c r="G239" s="329"/>
      <c r="H239" s="330"/>
      <c r="I239" s="330"/>
      <c r="J239" s="331"/>
      <c r="K239" s="332"/>
      <c r="L239" s="333">
        <f t="shared" si="176"/>
        <v>0</v>
      </c>
      <c r="M239" s="334"/>
      <c r="N239" s="335"/>
      <c r="O239" s="335"/>
      <c r="P239" s="335"/>
      <c r="Q239" s="335"/>
      <c r="R239" s="335"/>
      <c r="S239" s="336"/>
      <c r="T239" s="54" t="e">
        <f>HLOOKUP(F206,リスト!$N$7:$AC$25,8,)</f>
        <v>#N/A</v>
      </c>
      <c r="U239" s="52" t="e">
        <f t="shared" si="174"/>
        <v>#N/A</v>
      </c>
    </row>
    <row r="240" spans="1:21">
      <c r="A240" s="1">
        <f t="shared" ref="A240:B240" si="182">A239</f>
        <v>5</v>
      </c>
      <c r="B240" s="1">
        <f t="shared" si="182"/>
        <v>0</v>
      </c>
      <c r="C240" s="288"/>
      <c r="D240" s="298"/>
      <c r="E240" s="298"/>
      <c r="F240" s="306" t="s">
        <v>90</v>
      </c>
      <c r="G240" s="306"/>
      <c r="H240" s="307"/>
      <c r="I240" s="307"/>
      <c r="J240" s="308"/>
      <c r="K240" s="309"/>
      <c r="L240" s="310">
        <f t="shared" si="176"/>
        <v>0</v>
      </c>
      <c r="M240" s="311"/>
      <c r="N240" s="153"/>
      <c r="O240" s="153"/>
      <c r="P240" s="153"/>
      <c r="Q240" s="153"/>
      <c r="R240" s="153"/>
      <c r="S240" s="312"/>
      <c r="T240" s="54" t="e">
        <f>HLOOKUP(F206,リスト!$N$7:$AC$25,9,)</f>
        <v>#N/A</v>
      </c>
      <c r="U240" s="52" t="e">
        <f t="shared" si="174"/>
        <v>#N/A</v>
      </c>
    </row>
    <row r="241" spans="1:22">
      <c r="A241" s="1">
        <f t="shared" ref="A241:B241" si="183">A240</f>
        <v>5</v>
      </c>
      <c r="B241" s="1">
        <f t="shared" si="183"/>
        <v>0</v>
      </c>
      <c r="C241" s="288"/>
      <c r="D241" s="298" t="s">
        <v>101</v>
      </c>
      <c r="E241" s="298"/>
      <c r="F241" s="299" t="s">
        <v>91</v>
      </c>
      <c r="G241" s="299"/>
      <c r="H241" s="300"/>
      <c r="I241" s="300"/>
      <c r="J241" s="301"/>
      <c r="K241" s="302"/>
      <c r="L241" s="303">
        <f t="shared" si="176"/>
        <v>0</v>
      </c>
      <c r="M241" s="304"/>
      <c r="N241" s="152"/>
      <c r="O241" s="152"/>
      <c r="P241" s="152"/>
      <c r="Q241" s="152"/>
      <c r="R241" s="152"/>
      <c r="S241" s="305"/>
      <c r="T241" s="54" t="e">
        <f>HLOOKUP(F206,リスト!$N$7:$AC$25,10,)</f>
        <v>#N/A</v>
      </c>
      <c r="U241" s="52" t="e">
        <f t="shared" si="174"/>
        <v>#N/A</v>
      </c>
    </row>
    <row r="242" spans="1:22">
      <c r="A242" s="1">
        <f t="shared" ref="A242:B242" si="184">A241</f>
        <v>5</v>
      </c>
      <c r="B242" s="1">
        <f t="shared" si="184"/>
        <v>0</v>
      </c>
      <c r="C242" s="288"/>
      <c r="D242" s="298"/>
      <c r="E242" s="298"/>
      <c r="F242" s="329" t="s">
        <v>92</v>
      </c>
      <c r="G242" s="329"/>
      <c r="H242" s="330"/>
      <c r="I242" s="330"/>
      <c r="J242" s="331"/>
      <c r="K242" s="332"/>
      <c r="L242" s="333">
        <f t="shared" si="176"/>
        <v>0</v>
      </c>
      <c r="M242" s="334"/>
      <c r="N242" s="335"/>
      <c r="O242" s="335"/>
      <c r="P242" s="335"/>
      <c r="Q242" s="335"/>
      <c r="R242" s="335"/>
      <c r="S242" s="336"/>
      <c r="T242" s="54" t="e">
        <f>HLOOKUP(F206,リスト!$N$7:$AC$25,11,)</f>
        <v>#N/A</v>
      </c>
      <c r="U242" s="52" t="e">
        <f t="shared" si="174"/>
        <v>#N/A</v>
      </c>
    </row>
    <row r="243" spans="1:22">
      <c r="A243" s="1">
        <f t="shared" ref="A243:B243" si="185">A242</f>
        <v>5</v>
      </c>
      <c r="B243" s="1">
        <f t="shared" si="185"/>
        <v>0</v>
      </c>
      <c r="C243" s="288"/>
      <c r="D243" s="298"/>
      <c r="E243" s="298"/>
      <c r="F243" s="306" t="s">
        <v>93</v>
      </c>
      <c r="G243" s="306"/>
      <c r="H243" s="307"/>
      <c r="I243" s="307"/>
      <c r="J243" s="308"/>
      <c r="K243" s="309"/>
      <c r="L243" s="310">
        <f t="shared" si="176"/>
        <v>0</v>
      </c>
      <c r="M243" s="311"/>
      <c r="N243" s="153"/>
      <c r="O243" s="153"/>
      <c r="P243" s="153"/>
      <c r="Q243" s="153"/>
      <c r="R243" s="153"/>
      <c r="S243" s="312"/>
      <c r="T243" s="54" t="e">
        <f>HLOOKUP(F206,リスト!$N$7:$AC$25,12,)</f>
        <v>#N/A</v>
      </c>
      <c r="U243" s="52" t="e">
        <f t="shared" si="174"/>
        <v>#N/A</v>
      </c>
    </row>
    <row r="244" spans="1:22">
      <c r="A244" s="1">
        <f t="shared" ref="A244:B244" si="186">A243</f>
        <v>5</v>
      </c>
      <c r="B244" s="1">
        <f t="shared" si="186"/>
        <v>0</v>
      </c>
      <c r="C244" s="288"/>
      <c r="D244" s="298" t="s">
        <v>102</v>
      </c>
      <c r="E244" s="298"/>
      <c r="F244" s="298" t="s">
        <v>102</v>
      </c>
      <c r="G244" s="298"/>
      <c r="H244" s="323"/>
      <c r="I244" s="323"/>
      <c r="J244" s="324"/>
      <c r="K244" s="325"/>
      <c r="L244" s="326">
        <f t="shared" si="176"/>
        <v>0</v>
      </c>
      <c r="M244" s="327"/>
      <c r="N244" s="167"/>
      <c r="O244" s="167"/>
      <c r="P244" s="167"/>
      <c r="Q244" s="167"/>
      <c r="R244" s="167"/>
      <c r="S244" s="328"/>
      <c r="T244" s="54" t="e">
        <f>HLOOKUP(F206,リスト!$N$7:$AC$25,13,)</f>
        <v>#N/A</v>
      </c>
      <c r="U244" s="52" t="e">
        <f t="shared" si="174"/>
        <v>#N/A</v>
      </c>
    </row>
    <row r="245" spans="1:22">
      <c r="A245" s="1">
        <f t="shared" ref="A245:B245" si="187">A244</f>
        <v>5</v>
      </c>
      <c r="B245" s="1">
        <f t="shared" si="187"/>
        <v>0</v>
      </c>
      <c r="C245" s="288"/>
      <c r="D245" s="321" t="s">
        <v>105</v>
      </c>
      <c r="E245" s="298"/>
      <c r="F245" s="299" t="s">
        <v>94</v>
      </c>
      <c r="G245" s="299"/>
      <c r="H245" s="300"/>
      <c r="I245" s="300"/>
      <c r="J245" s="301"/>
      <c r="K245" s="302"/>
      <c r="L245" s="303">
        <f t="shared" si="176"/>
        <v>0</v>
      </c>
      <c r="M245" s="304"/>
      <c r="N245" s="152"/>
      <c r="O245" s="152"/>
      <c r="P245" s="152"/>
      <c r="Q245" s="152"/>
      <c r="R245" s="152"/>
      <c r="S245" s="305"/>
      <c r="T245" s="54" t="e">
        <f>HLOOKUP(F206,リスト!$N$7:$AC$25,14,)</f>
        <v>#N/A</v>
      </c>
      <c r="U245" s="52" t="e">
        <f t="shared" si="174"/>
        <v>#N/A</v>
      </c>
    </row>
    <row r="246" spans="1:22">
      <c r="A246" s="1">
        <f t="shared" ref="A246:B246" si="188">A245</f>
        <v>5</v>
      </c>
      <c r="B246" s="1">
        <f t="shared" si="188"/>
        <v>0</v>
      </c>
      <c r="C246" s="288"/>
      <c r="D246" s="298"/>
      <c r="E246" s="298"/>
      <c r="F246" s="306" t="s">
        <v>95</v>
      </c>
      <c r="G246" s="306"/>
      <c r="H246" s="307"/>
      <c r="I246" s="307"/>
      <c r="J246" s="308"/>
      <c r="K246" s="309"/>
      <c r="L246" s="310">
        <f t="shared" si="176"/>
        <v>0</v>
      </c>
      <c r="M246" s="311"/>
      <c r="N246" s="153"/>
      <c r="O246" s="153"/>
      <c r="P246" s="153"/>
      <c r="Q246" s="153"/>
      <c r="R246" s="153"/>
      <c r="S246" s="312"/>
      <c r="T246" s="54" t="e">
        <f>HLOOKUP(F206,リスト!$N$7:$AC$25,15,)</f>
        <v>#N/A</v>
      </c>
      <c r="U246" s="52" t="e">
        <f t="shared" si="174"/>
        <v>#N/A</v>
      </c>
    </row>
    <row r="247" spans="1:22">
      <c r="A247" s="1">
        <f t="shared" ref="A247:B247" si="189">A246</f>
        <v>5</v>
      </c>
      <c r="B247" s="1">
        <f t="shared" si="189"/>
        <v>0</v>
      </c>
      <c r="C247" s="288"/>
      <c r="D247" s="322" t="s">
        <v>103</v>
      </c>
      <c r="E247" s="322"/>
      <c r="F247" s="298" t="s">
        <v>96</v>
      </c>
      <c r="G247" s="298"/>
      <c r="H247" s="323"/>
      <c r="I247" s="323"/>
      <c r="J247" s="324"/>
      <c r="K247" s="325"/>
      <c r="L247" s="326">
        <f t="shared" si="176"/>
        <v>0</v>
      </c>
      <c r="M247" s="327"/>
      <c r="N247" s="167"/>
      <c r="O247" s="167"/>
      <c r="P247" s="167"/>
      <c r="Q247" s="167"/>
      <c r="R247" s="167"/>
      <c r="S247" s="328"/>
      <c r="T247" s="54" t="e">
        <f>HLOOKUP(F206,リスト!$N$7:$AC$25,16,)</f>
        <v>#N/A</v>
      </c>
      <c r="U247" s="52" t="e">
        <f t="shared" si="174"/>
        <v>#N/A</v>
      </c>
    </row>
    <row r="248" spans="1:22">
      <c r="A248" s="1">
        <f t="shared" ref="A248:B248" si="190">A247</f>
        <v>5</v>
      </c>
      <c r="B248" s="1">
        <f t="shared" si="190"/>
        <v>0</v>
      </c>
      <c r="C248" s="288"/>
      <c r="D248" s="298" t="s">
        <v>104</v>
      </c>
      <c r="E248" s="298"/>
      <c r="F248" s="299" t="s">
        <v>97</v>
      </c>
      <c r="G248" s="299"/>
      <c r="H248" s="300"/>
      <c r="I248" s="300"/>
      <c r="J248" s="301"/>
      <c r="K248" s="302"/>
      <c r="L248" s="303">
        <f t="shared" si="176"/>
        <v>0</v>
      </c>
      <c r="M248" s="304"/>
      <c r="N248" s="152"/>
      <c r="O248" s="152"/>
      <c r="P248" s="152"/>
      <c r="Q248" s="152"/>
      <c r="R248" s="152"/>
      <c r="S248" s="305"/>
      <c r="T248" s="54" t="e">
        <f>HLOOKUP(F206,リスト!$N$7:$AC$25,17,)</f>
        <v>#N/A</v>
      </c>
      <c r="U248" s="52" t="e">
        <f t="shared" si="174"/>
        <v>#N/A</v>
      </c>
    </row>
    <row r="249" spans="1:22">
      <c r="A249" s="1">
        <f t="shared" ref="A249:B249" si="191">A248</f>
        <v>5</v>
      </c>
      <c r="B249" s="1">
        <f t="shared" si="191"/>
        <v>0</v>
      </c>
      <c r="C249" s="288"/>
      <c r="D249" s="298"/>
      <c r="E249" s="298"/>
      <c r="F249" s="306" t="s">
        <v>98</v>
      </c>
      <c r="G249" s="306"/>
      <c r="H249" s="307"/>
      <c r="I249" s="307"/>
      <c r="J249" s="308"/>
      <c r="K249" s="309"/>
      <c r="L249" s="310">
        <f t="shared" si="176"/>
        <v>0</v>
      </c>
      <c r="M249" s="311"/>
      <c r="N249" s="153"/>
      <c r="O249" s="153"/>
      <c r="P249" s="153"/>
      <c r="Q249" s="153"/>
      <c r="R249" s="153"/>
      <c r="S249" s="312"/>
      <c r="T249" s="54" t="e">
        <f>HLOOKUP(F206,リスト!$N$7:$AC$25,18,)</f>
        <v>#N/A</v>
      </c>
      <c r="U249" s="52" t="e">
        <f t="shared" si="174"/>
        <v>#N/A</v>
      </c>
    </row>
    <row r="250" spans="1:22" ht="15" thickBot="1">
      <c r="A250" s="1">
        <f t="shared" ref="A250:B250" si="192">A249</f>
        <v>5</v>
      </c>
      <c r="B250" s="1">
        <f t="shared" si="192"/>
        <v>0</v>
      </c>
      <c r="C250" s="288"/>
      <c r="D250" s="313" t="s">
        <v>77</v>
      </c>
      <c r="E250" s="313"/>
      <c r="F250" s="313" t="s">
        <v>77</v>
      </c>
      <c r="G250" s="313"/>
      <c r="H250" s="314"/>
      <c r="I250" s="314"/>
      <c r="J250" s="315"/>
      <c r="K250" s="316"/>
      <c r="L250" s="317">
        <f t="shared" si="176"/>
        <v>0</v>
      </c>
      <c r="M250" s="318"/>
      <c r="N250" s="319"/>
      <c r="O250" s="319"/>
      <c r="P250" s="319"/>
      <c r="Q250" s="319"/>
      <c r="R250" s="319"/>
      <c r="S250" s="320"/>
      <c r="T250" s="54" t="e">
        <f>HLOOKUP(F206,リスト!$N$7:$AC$25,19,)</f>
        <v>#N/A</v>
      </c>
      <c r="U250" s="52" t="e">
        <f t="shared" si="174"/>
        <v>#N/A</v>
      </c>
    </row>
    <row r="251" spans="1:22" ht="15.6" thickTop="1" thickBot="1">
      <c r="A251" s="1">
        <f t="shared" ref="A251:B251" si="193">A250</f>
        <v>5</v>
      </c>
      <c r="B251" s="1">
        <f t="shared" si="193"/>
        <v>0</v>
      </c>
      <c r="C251" s="289"/>
      <c r="D251" s="278" t="s">
        <v>78</v>
      </c>
      <c r="E251" s="279"/>
      <c r="F251" s="279"/>
      <c r="G251" s="280"/>
      <c r="H251" s="281">
        <f>SUM(H233:I250)</f>
        <v>0</v>
      </c>
      <c r="I251" s="281"/>
      <c r="J251" s="282">
        <f t="shared" ref="J251" si="194">SUM(J233:K250)</f>
        <v>0</v>
      </c>
      <c r="K251" s="283"/>
      <c r="L251" s="283">
        <f t="shared" ref="L251" si="195">SUM(L233:M250)</f>
        <v>0</v>
      </c>
      <c r="M251" s="284"/>
      <c r="N251" s="285"/>
      <c r="O251" s="285"/>
      <c r="P251" s="285"/>
      <c r="Q251" s="285"/>
      <c r="R251" s="285"/>
      <c r="S251" s="286"/>
      <c r="T251" s="54"/>
    </row>
    <row r="252" spans="1:22">
      <c r="A252" s="1">
        <f>F255</f>
        <v>6</v>
      </c>
      <c r="B252" s="1">
        <f>IF(H276&gt;0,1,0)</f>
        <v>0</v>
      </c>
      <c r="C252" s="198" t="s">
        <v>47</v>
      </c>
      <c r="D252" s="198"/>
      <c r="E252" s="198"/>
      <c r="U252" s="11" t="s">
        <v>49</v>
      </c>
      <c r="V252" s="11" t="s">
        <v>199</v>
      </c>
    </row>
    <row r="253" spans="1:22">
      <c r="A253" s="1">
        <f>A252</f>
        <v>6</v>
      </c>
      <c r="B253" s="1">
        <f>B252</f>
        <v>0</v>
      </c>
      <c r="C253" s="192" t="str">
        <f>"中国ブロック突破・国スポ入賞に向けた強化事業　"&amp;基本!$G$24</f>
        <v>中国ブロック突破・国スポ入賞に向けた強化事業　事業計画書</v>
      </c>
      <c r="D253" s="192"/>
      <c r="E253" s="192"/>
      <c r="F253" s="192"/>
      <c r="G253" s="192"/>
      <c r="H253" s="192"/>
      <c r="I253" s="192"/>
      <c r="J253" s="192"/>
      <c r="K253" s="192"/>
      <c r="L253" s="192"/>
      <c r="M253" s="192"/>
      <c r="N253" s="192"/>
      <c r="O253" s="192"/>
      <c r="P253" s="192"/>
      <c r="Q253" s="192"/>
      <c r="R253" s="192"/>
      <c r="S253" s="192"/>
      <c r="U253" s="16" t="str">
        <f t="shared" ref="U253:V256" si="196">IF(U203="","",U203)</f>
        <v>中国ブロック突破に向けた強化事業</v>
      </c>
      <c r="V253" s="16" t="str">
        <f t="shared" si="196"/>
        <v>中ブロ突破</v>
      </c>
    </row>
    <row r="254" spans="1:22" ht="15" thickBot="1">
      <c r="A254" s="1">
        <f t="shared" ref="A254:B254" si="197">A253</f>
        <v>6</v>
      </c>
      <c r="B254" s="1">
        <f t="shared" si="197"/>
        <v>0</v>
      </c>
      <c r="C254" s="337" t="s">
        <v>48</v>
      </c>
      <c r="D254" s="337"/>
      <c r="U254" s="32" t="str">
        <f t="shared" si="196"/>
        <v>国スポ入賞に向けた強化事業</v>
      </c>
      <c r="V254" s="32" t="str">
        <f t="shared" si="196"/>
        <v>国スポ入賞</v>
      </c>
    </row>
    <row r="255" spans="1:22" ht="15" thickBot="1">
      <c r="A255" s="1">
        <f t="shared" ref="A255:B255" si="198">A254</f>
        <v>6</v>
      </c>
      <c r="B255" s="1">
        <f t="shared" si="198"/>
        <v>0</v>
      </c>
      <c r="C255" s="375" t="s">
        <v>50</v>
      </c>
      <c r="D255" s="376"/>
      <c r="E255" s="376"/>
      <c r="F255" s="377">
        <f>F205+1</f>
        <v>6</v>
      </c>
      <c r="G255" s="378"/>
      <c r="U255" s="32" t="str">
        <f t="shared" si="196"/>
        <v/>
      </c>
      <c r="V255" s="32" t="str">
        <f t="shared" si="196"/>
        <v/>
      </c>
    </row>
    <row r="256" spans="1:22">
      <c r="A256" s="1">
        <f t="shared" ref="A256:B256" si="199">A255</f>
        <v>6</v>
      </c>
      <c r="B256" s="1">
        <f t="shared" si="199"/>
        <v>0</v>
      </c>
      <c r="C256" s="379" t="s">
        <v>49</v>
      </c>
      <c r="D256" s="290"/>
      <c r="E256" s="290"/>
      <c r="F256" s="380"/>
      <c r="G256" s="380"/>
      <c r="H256" s="380"/>
      <c r="I256" s="380"/>
      <c r="J256" s="380"/>
      <c r="K256" s="380"/>
      <c r="L256" s="380"/>
      <c r="M256" s="290" t="s">
        <v>53</v>
      </c>
      <c r="N256" s="290"/>
      <c r="O256" s="290"/>
      <c r="P256" s="380"/>
      <c r="Q256" s="380"/>
      <c r="R256" s="380"/>
      <c r="S256" s="381"/>
      <c r="T256" s="81" t="str">
        <f>IF(F256="","",VLOOKUP(F256,U253:V256,2,))</f>
        <v/>
      </c>
      <c r="U256" s="18" t="str">
        <f t="shared" si="196"/>
        <v/>
      </c>
      <c r="V256" s="18" t="str">
        <f t="shared" si="196"/>
        <v/>
      </c>
    </row>
    <row r="257" spans="1:24">
      <c r="A257" s="1">
        <f t="shared" ref="A257:B257" si="200">A256</f>
        <v>6</v>
      </c>
      <c r="B257" s="1">
        <f t="shared" si="200"/>
        <v>0</v>
      </c>
      <c r="C257" s="389" t="s">
        <v>180</v>
      </c>
      <c r="D257" s="390"/>
      <c r="E257" s="356"/>
      <c r="F257" s="386"/>
      <c r="G257" s="387"/>
      <c r="H257" s="387"/>
      <c r="I257" s="387"/>
      <c r="J257" s="387"/>
      <c r="K257" s="387"/>
      <c r="L257" s="387"/>
      <c r="M257" s="387"/>
      <c r="N257" s="387"/>
      <c r="O257" s="387"/>
      <c r="P257" s="387"/>
      <c r="Q257" s="387"/>
      <c r="R257" s="387"/>
      <c r="S257" s="388"/>
      <c r="U257" s="55"/>
    </row>
    <row r="258" spans="1:24">
      <c r="A258" s="1">
        <f t="shared" ref="A258:B258" si="201">A257</f>
        <v>6</v>
      </c>
      <c r="B258" s="1">
        <f t="shared" si="201"/>
        <v>0</v>
      </c>
      <c r="C258" s="348" t="s">
        <v>51</v>
      </c>
      <c r="D258" s="291"/>
      <c r="E258" s="291"/>
      <c r="F258" s="382"/>
      <c r="G258" s="383"/>
      <c r="H258" s="383"/>
      <c r="I258" s="20" t="str">
        <f>IF(F258="","～",IF(J258="","","～"))</f>
        <v>～</v>
      </c>
      <c r="J258" s="383"/>
      <c r="K258" s="383"/>
      <c r="L258" s="383"/>
      <c r="M258" s="21" t="s">
        <v>52</v>
      </c>
      <c r="N258" s="384" t="str">
        <f>IF(T258=1,IF(F258="","",IF(J258="","",IF(F258=J258,"日帰り",(J258-F258)&amp;"泊"&amp;(J258-F258+1)&amp;"日"))),"")</f>
        <v/>
      </c>
      <c r="O258" s="384"/>
      <c r="P258" s="384"/>
      <c r="Q258" s="13" t="s">
        <v>68</v>
      </c>
      <c r="R258" s="258"/>
      <c r="S258" s="385"/>
      <c r="T258" s="53">
        <v>1</v>
      </c>
    </row>
    <row r="259" spans="1:24">
      <c r="A259" s="1">
        <f t="shared" ref="A259:B259" si="202">A258</f>
        <v>6</v>
      </c>
      <c r="B259" s="1">
        <f t="shared" si="202"/>
        <v>0</v>
      </c>
      <c r="C259" s="348" t="s">
        <v>54</v>
      </c>
      <c r="D259" s="346" t="s">
        <v>55</v>
      </c>
      <c r="E259" s="346"/>
      <c r="F259" s="349"/>
      <c r="G259" s="349"/>
      <c r="H259" s="349"/>
      <c r="I259" s="349"/>
      <c r="J259" s="349"/>
      <c r="K259" s="349"/>
      <c r="L259" s="349"/>
      <c r="M259" s="349"/>
      <c r="N259" s="349"/>
      <c r="O259" s="349"/>
      <c r="P259" s="349"/>
      <c r="Q259" s="349"/>
      <c r="R259" s="349"/>
      <c r="S259" s="350"/>
      <c r="U259" s="156" t="s">
        <v>53</v>
      </c>
      <c r="V259" s="156"/>
      <c r="W259" s="156"/>
      <c r="X259" s="156"/>
    </row>
    <row r="260" spans="1:24">
      <c r="A260" s="1">
        <f t="shared" ref="A260:B260" si="203">A259</f>
        <v>6</v>
      </c>
      <c r="B260" s="1">
        <f t="shared" si="203"/>
        <v>0</v>
      </c>
      <c r="C260" s="348"/>
      <c r="D260" s="351" t="s">
        <v>7</v>
      </c>
      <c r="E260" s="351"/>
      <c r="F260" s="352"/>
      <c r="G260" s="352"/>
      <c r="H260" s="352"/>
      <c r="I260" s="352"/>
      <c r="J260" s="352"/>
      <c r="K260" s="352"/>
      <c r="L260" s="352"/>
      <c r="M260" s="352"/>
      <c r="N260" s="352"/>
      <c r="O260" s="352"/>
      <c r="P260" s="352"/>
      <c r="Q260" s="352"/>
      <c r="R260" s="352"/>
      <c r="S260" s="353"/>
      <c r="U260" s="78" t="str">
        <f>U253</f>
        <v>中国ブロック突破に向けた強化事業</v>
      </c>
      <c r="V260" s="78" t="str">
        <f>U254</f>
        <v>国スポ入賞に向けた強化事業</v>
      </c>
      <c r="W260" s="78" t="str">
        <f>U255</f>
        <v/>
      </c>
      <c r="X260" s="78" t="str">
        <f>U256</f>
        <v/>
      </c>
    </row>
    <row r="261" spans="1:24">
      <c r="A261" s="1">
        <f t="shared" ref="A261:B261" si="204">A260</f>
        <v>6</v>
      </c>
      <c r="B261" s="1">
        <f t="shared" si="204"/>
        <v>0</v>
      </c>
      <c r="C261" s="348" t="s">
        <v>56</v>
      </c>
      <c r="D261" s="346" t="s">
        <v>55</v>
      </c>
      <c r="E261" s="346"/>
      <c r="F261" s="349"/>
      <c r="G261" s="349"/>
      <c r="H261" s="349"/>
      <c r="I261" s="349"/>
      <c r="J261" s="349"/>
      <c r="K261" s="349"/>
      <c r="L261" s="349"/>
      <c r="M261" s="349"/>
      <c r="N261" s="349"/>
      <c r="O261" s="349"/>
      <c r="P261" s="349"/>
      <c r="Q261" s="349"/>
      <c r="R261" s="349"/>
      <c r="S261" s="350"/>
      <c r="U261" s="6" t="str">
        <f t="shared" ref="U261:X264" si="205">IF(U211="","",U211)</f>
        <v>①強化活動</v>
      </c>
      <c r="V261" s="6" t="str">
        <f t="shared" si="205"/>
        <v>①強化活動</v>
      </c>
      <c r="W261" s="6" t="str">
        <f t="shared" si="205"/>
        <v/>
      </c>
      <c r="X261" s="6" t="str">
        <f t="shared" si="205"/>
        <v/>
      </c>
    </row>
    <row r="262" spans="1:24">
      <c r="A262" s="1">
        <f t="shared" ref="A262:B262" si="206">A261</f>
        <v>6</v>
      </c>
      <c r="B262" s="1">
        <f t="shared" si="206"/>
        <v>0</v>
      </c>
      <c r="C262" s="348"/>
      <c r="D262" s="351" t="s">
        <v>7</v>
      </c>
      <c r="E262" s="351"/>
      <c r="F262" s="352"/>
      <c r="G262" s="352"/>
      <c r="H262" s="352"/>
      <c r="I262" s="352"/>
      <c r="J262" s="352"/>
      <c r="K262" s="352"/>
      <c r="L262" s="352"/>
      <c r="M262" s="352"/>
      <c r="N262" s="352"/>
      <c r="O262" s="352"/>
      <c r="P262" s="352"/>
      <c r="Q262" s="352"/>
      <c r="R262" s="352"/>
      <c r="S262" s="353"/>
      <c r="U262" s="8" t="str">
        <f t="shared" si="205"/>
        <v/>
      </c>
      <c r="V262" s="8" t="str">
        <f t="shared" si="205"/>
        <v/>
      </c>
      <c r="W262" s="8" t="str">
        <f t="shared" si="205"/>
        <v/>
      </c>
      <c r="X262" s="8" t="str">
        <f t="shared" si="205"/>
        <v/>
      </c>
    </row>
    <row r="263" spans="1:24">
      <c r="A263" s="1">
        <f t="shared" ref="A263:B263" si="207">A262</f>
        <v>6</v>
      </c>
      <c r="B263" s="1">
        <f t="shared" si="207"/>
        <v>0</v>
      </c>
      <c r="C263" s="354" t="s">
        <v>57</v>
      </c>
      <c r="D263" s="291" t="s">
        <v>58</v>
      </c>
      <c r="E263" s="291"/>
      <c r="F263" s="291" t="s">
        <v>61</v>
      </c>
      <c r="G263" s="355"/>
      <c r="H263" s="339" t="s">
        <v>62</v>
      </c>
      <c r="I263" s="296"/>
      <c r="J263" s="356" t="s">
        <v>63</v>
      </c>
      <c r="K263" s="355"/>
      <c r="L263" s="339" t="s">
        <v>64</v>
      </c>
      <c r="M263" s="296"/>
      <c r="N263" s="356" t="s">
        <v>65</v>
      </c>
      <c r="O263" s="355"/>
      <c r="P263" s="339" t="s">
        <v>66</v>
      </c>
      <c r="Q263" s="291"/>
      <c r="R263" s="356" t="s">
        <v>36</v>
      </c>
      <c r="S263" s="295"/>
      <c r="U263" s="8" t="str">
        <f t="shared" si="205"/>
        <v/>
      </c>
      <c r="V263" s="8" t="str">
        <f t="shared" si="205"/>
        <v/>
      </c>
      <c r="W263" s="8" t="str">
        <f t="shared" si="205"/>
        <v/>
      </c>
      <c r="X263" s="8" t="str">
        <f t="shared" si="205"/>
        <v/>
      </c>
    </row>
    <row r="264" spans="1:24">
      <c r="A264" s="1">
        <f t="shared" ref="A264:B264" si="208">A263</f>
        <v>6</v>
      </c>
      <c r="B264" s="1">
        <f t="shared" si="208"/>
        <v>0</v>
      </c>
      <c r="C264" s="348"/>
      <c r="D264" s="346" t="s">
        <v>59</v>
      </c>
      <c r="E264" s="346"/>
      <c r="F264" s="22">
        <f>VLOOKUP("成男中ﾌﾞﾛ/国ｽﾎﾟ",指導者!$J$133:$AN$156,$F255+1,)</f>
        <v>0</v>
      </c>
      <c r="G264" s="23" t="s">
        <v>67</v>
      </c>
      <c r="H264" s="24">
        <f>VLOOKUP("成女中ﾌﾞﾛ/国ｽﾎﾟ",指導者!$J$133:$AN$156,$F255+1,)</f>
        <v>0</v>
      </c>
      <c r="I264" s="25" t="s">
        <v>67</v>
      </c>
      <c r="J264" s="24">
        <f>VLOOKUP("少男中ﾌﾞﾛ/国ｽﾎﾟ",指導者!$J$133:$AN$156,$F255+1,)</f>
        <v>0</v>
      </c>
      <c r="K264" s="23" t="s">
        <v>67</v>
      </c>
      <c r="L264" s="24">
        <f>VLOOKUP("少女中ﾌﾞﾛ/国ｽﾎﾟ",指導者!$J$133:$AN$156,$F255+1,)</f>
        <v>0</v>
      </c>
      <c r="M264" s="25" t="s">
        <v>67</v>
      </c>
      <c r="N264" s="24">
        <f>VLOOKUP("Jr男中ﾌﾞﾛ/国ｽﾎﾟ",指導者!$J$133:$AN$156,$F255+1,)</f>
        <v>0</v>
      </c>
      <c r="O264" s="23" t="s">
        <v>67</v>
      </c>
      <c r="P264" s="24">
        <f>VLOOKUP("Jr女中ﾌﾞﾛ/国ｽﾎﾟ",指導者!$J$133:$AN$156,$F255+1,)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48"/>
      <c r="D265" s="351" t="s">
        <v>60</v>
      </c>
      <c r="E265" s="351"/>
      <c r="F265" s="27">
        <f>VLOOKUP("成男中ﾌﾞﾛ/国ｽﾎﾟ",選手!$J$333:$AN$350,$F255+1,)</f>
        <v>0</v>
      </c>
      <c r="G265" s="28" t="s">
        <v>67</v>
      </c>
      <c r="H265" s="29">
        <f>VLOOKUP("成女中ﾌﾞﾛ/国ｽﾎﾟ",選手!$J$333:$AN$350,$F255+1,)</f>
        <v>0</v>
      </c>
      <c r="I265" s="30" t="s">
        <v>67</v>
      </c>
      <c r="J265" s="29">
        <f>VLOOKUP("少男中ﾌﾞﾛ/国ｽﾎﾟ",選手!$J$333:$AN$350,$F255+1,)</f>
        <v>0</v>
      </c>
      <c r="K265" s="28" t="s">
        <v>67</v>
      </c>
      <c r="L265" s="29">
        <f>VLOOKUP("少女中ﾌﾞﾛ/国ｽﾎﾟ",選手!$J$333:$AN$350,$F255+1,)</f>
        <v>0</v>
      </c>
      <c r="M265" s="30" t="s">
        <v>67</v>
      </c>
      <c r="N265" s="29">
        <f>VLOOKUP("Jr男中ﾌﾞﾛ/国ｽﾎﾟ",選手!$J$333:$AN$350,$F255+1,)</f>
        <v>0</v>
      </c>
      <c r="O265" s="28" t="s">
        <v>67</v>
      </c>
      <c r="P265" s="29">
        <f>VLOOKUP("Jr女中ﾌﾞﾛ/国ｽﾎﾟ",選手!$J$333:$AN$350,$F255+1,)</f>
        <v>0</v>
      </c>
      <c r="Q265" s="31" t="s">
        <v>67</v>
      </c>
      <c r="R265" s="28">
        <f>SUM(F265:Q265)</f>
        <v>0</v>
      </c>
      <c r="S265" s="34" t="s">
        <v>67</v>
      </c>
    </row>
    <row r="266" spans="1:24">
      <c r="A266" s="1">
        <f t="shared" ref="A266:B266" si="210">A265</f>
        <v>6</v>
      </c>
      <c r="B266" s="1">
        <f t="shared" si="210"/>
        <v>0</v>
      </c>
      <c r="C266" s="366" t="s">
        <v>69</v>
      </c>
      <c r="D266" s="367"/>
      <c r="E266" s="368"/>
      <c r="F266" s="357"/>
      <c r="G266" s="358"/>
      <c r="H266" s="358"/>
      <c r="I266" s="358"/>
      <c r="J266" s="358"/>
      <c r="K266" s="358"/>
      <c r="L266" s="358"/>
      <c r="M266" s="358"/>
      <c r="N266" s="358"/>
      <c r="O266" s="358"/>
      <c r="P266" s="358"/>
      <c r="Q266" s="358"/>
      <c r="R266" s="358"/>
      <c r="S266" s="359"/>
    </row>
    <row r="267" spans="1:24">
      <c r="A267" s="1">
        <f t="shared" ref="A267:B267" si="211">A266</f>
        <v>6</v>
      </c>
      <c r="B267" s="1">
        <f t="shared" si="211"/>
        <v>0</v>
      </c>
      <c r="C267" s="369"/>
      <c r="D267" s="370"/>
      <c r="E267" s="371"/>
      <c r="F267" s="360"/>
      <c r="G267" s="361"/>
      <c r="H267" s="361"/>
      <c r="I267" s="361"/>
      <c r="J267" s="361"/>
      <c r="K267" s="361"/>
      <c r="L267" s="361"/>
      <c r="M267" s="361"/>
      <c r="N267" s="361"/>
      <c r="O267" s="361"/>
      <c r="P267" s="361"/>
      <c r="Q267" s="361"/>
      <c r="R267" s="361"/>
      <c r="S267" s="362"/>
    </row>
    <row r="268" spans="1:24">
      <c r="A268" s="1">
        <f t="shared" ref="A268:B268" si="212">A267</f>
        <v>6</v>
      </c>
      <c r="B268" s="1">
        <f t="shared" si="212"/>
        <v>0</v>
      </c>
      <c r="C268" s="369"/>
      <c r="D268" s="370"/>
      <c r="E268" s="371"/>
      <c r="F268" s="360"/>
      <c r="G268" s="361"/>
      <c r="H268" s="361"/>
      <c r="I268" s="361"/>
      <c r="J268" s="361"/>
      <c r="K268" s="361"/>
      <c r="L268" s="361"/>
      <c r="M268" s="361"/>
      <c r="N268" s="361"/>
      <c r="O268" s="361"/>
      <c r="P268" s="361"/>
      <c r="Q268" s="361"/>
      <c r="R268" s="361"/>
      <c r="S268" s="362"/>
    </row>
    <row r="269" spans="1:24">
      <c r="A269" s="1">
        <f t="shared" ref="A269:B269" si="213">A268</f>
        <v>6</v>
      </c>
      <c r="B269" s="1">
        <f t="shared" si="213"/>
        <v>0</v>
      </c>
      <c r="C269" s="369"/>
      <c r="D269" s="370"/>
      <c r="E269" s="371"/>
      <c r="F269" s="360"/>
      <c r="G269" s="361"/>
      <c r="H269" s="361"/>
      <c r="I269" s="361"/>
      <c r="J269" s="361"/>
      <c r="K269" s="361"/>
      <c r="L269" s="361"/>
      <c r="M269" s="361"/>
      <c r="N269" s="361"/>
      <c r="O269" s="361"/>
      <c r="P269" s="361"/>
      <c r="Q269" s="361"/>
      <c r="R269" s="361"/>
      <c r="S269" s="362"/>
    </row>
    <row r="270" spans="1:24">
      <c r="A270" s="1">
        <f t="shared" ref="A270:B270" si="214">A269</f>
        <v>6</v>
      </c>
      <c r="B270" s="1">
        <f t="shared" si="214"/>
        <v>0</v>
      </c>
      <c r="C270" s="369"/>
      <c r="D270" s="370"/>
      <c r="E270" s="371"/>
      <c r="F270" s="360"/>
      <c r="G270" s="361"/>
      <c r="H270" s="361"/>
      <c r="I270" s="361"/>
      <c r="J270" s="361"/>
      <c r="K270" s="361"/>
      <c r="L270" s="361"/>
      <c r="M270" s="361"/>
      <c r="N270" s="361"/>
      <c r="O270" s="361"/>
      <c r="P270" s="361"/>
      <c r="Q270" s="361"/>
      <c r="R270" s="361"/>
      <c r="S270" s="362"/>
    </row>
    <row r="271" spans="1:24">
      <c r="A271" s="1">
        <f t="shared" ref="A271:B271" si="215">A270</f>
        <v>6</v>
      </c>
      <c r="B271" s="1">
        <f t="shared" si="215"/>
        <v>0</v>
      </c>
      <c r="C271" s="369"/>
      <c r="D271" s="370"/>
      <c r="E271" s="371"/>
      <c r="F271" s="360"/>
      <c r="G271" s="361"/>
      <c r="H271" s="361"/>
      <c r="I271" s="361"/>
      <c r="J271" s="361"/>
      <c r="K271" s="361"/>
      <c r="L271" s="361"/>
      <c r="M271" s="361"/>
      <c r="N271" s="361"/>
      <c r="O271" s="361"/>
      <c r="P271" s="361"/>
      <c r="Q271" s="361"/>
      <c r="R271" s="361"/>
      <c r="S271" s="362"/>
    </row>
    <row r="272" spans="1:24" ht="15" thickBot="1">
      <c r="A272" s="1">
        <f t="shared" ref="A272:B272" si="216">A271</f>
        <v>6</v>
      </c>
      <c r="B272" s="1">
        <f t="shared" si="216"/>
        <v>0</v>
      </c>
      <c r="C272" s="372"/>
      <c r="D272" s="373"/>
      <c r="E272" s="374"/>
      <c r="F272" s="363"/>
      <c r="G272" s="364"/>
      <c r="H272" s="364"/>
      <c r="I272" s="364"/>
      <c r="J272" s="364"/>
      <c r="K272" s="364"/>
      <c r="L272" s="364"/>
      <c r="M272" s="364"/>
      <c r="N272" s="364"/>
      <c r="O272" s="364"/>
      <c r="P272" s="364"/>
      <c r="Q272" s="364"/>
      <c r="R272" s="364"/>
      <c r="S272" s="365"/>
    </row>
    <row r="273" spans="1:21">
      <c r="A273" s="1">
        <f t="shared" ref="A273:B273" si="217">A272</f>
        <v>6</v>
      </c>
      <c r="B273" s="1">
        <f t="shared" si="217"/>
        <v>0</v>
      </c>
    </row>
    <row r="274" spans="1:21" ht="15" thickBot="1">
      <c r="A274" s="1">
        <f t="shared" ref="A274:B274" si="218">A273</f>
        <v>6</v>
      </c>
      <c r="B274" s="1">
        <f t="shared" si="218"/>
        <v>0</v>
      </c>
      <c r="C274" s="337" t="s">
        <v>70</v>
      </c>
      <c r="D274" s="337"/>
      <c r="Q274" s="338" t="s">
        <v>71</v>
      </c>
      <c r="R274" s="338"/>
      <c r="S274" s="338"/>
    </row>
    <row r="275" spans="1:21">
      <c r="A275" s="1">
        <f t="shared" ref="A275:B275" si="219">A274</f>
        <v>6</v>
      </c>
      <c r="B275" s="1">
        <f t="shared" si="219"/>
        <v>0</v>
      </c>
      <c r="C275" s="287" t="s">
        <v>72</v>
      </c>
      <c r="D275" s="290" t="s">
        <v>73</v>
      </c>
      <c r="E275" s="290"/>
      <c r="F275" s="290"/>
      <c r="G275" s="290"/>
      <c r="H275" s="290" t="s">
        <v>79</v>
      </c>
      <c r="I275" s="290"/>
      <c r="J275" s="290" t="s">
        <v>13</v>
      </c>
      <c r="K275" s="290"/>
      <c r="L275" s="290"/>
      <c r="M275" s="290"/>
      <c r="N275" s="290"/>
      <c r="O275" s="290"/>
      <c r="P275" s="290"/>
      <c r="Q275" s="290"/>
      <c r="R275" s="290"/>
      <c r="S275" s="294"/>
    </row>
    <row r="276" spans="1:21">
      <c r="A276" s="1">
        <f t="shared" ref="A276:B276" si="220">A275</f>
        <v>6</v>
      </c>
      <c r="B276" s="1">
        <f t="shared" si="220"/>
        <v>0</v>
      </c>
      <c r="C276" s="288"/>
      <c r="D276" s="346" t="s">
        <v>74</v>
      </c>
      <c r="E276" s="346"/>
      <c r="F276" s="346"/>
      <c r="G276" s="346"/>
      <c r="H276" s="347">
        <f>J301</f>
        <v>0</v>
      </c>
      <c r="I276" s="347"/>
      <c r="J276" s="152"/>
      <c r="K276" s="152"/>
      <c r="L276" s="152"/>
      <c r="M276" s="152"/>
      <c r="N276" s="152"/>
      <c r="O276" s="152"/>
      <c r="P276" s="152"/>
      <c r="Q276" s="152"/>
      <c r="R276" s="152"/>
      <c r="S276" s="305"/>
    </row>
    <row r="277" spans="1:21">
      <c r="A277" s="1">
        <f t="shared" ref="A277:B277" si="221">A276</f>
        <v>6</v>
      </c>
      <c r="B277" s="1">
        <f t="shared" si="221"/>
        <v>0</v>
      </c>
      <c r="C277" s="288"/>
      <c r="D277" s="340" t="s">
        <v>75</v>
      </c>
      <c r="E277" s="340"/>
      <c r="F277" s="340"/>
      <c r="G277" s="340"/>
      <c r="H277" s="330"/>
      <c r="I277" s="330"/>
      <c r="J277" s="335"/>
      <c r="K277" s="335"/>
      <c r="L277" s="335"/>
      <c r="M277" s="335"/>
      <c r="N277" s="335"/>
      <c r="O277" s="335"/>
      <c r="P277" s="335"/>
      <c r="Q277" s="335"/>
      <c r="R277" s="335"/>
      <c r="S277" s="336"/>
    </row>
    <row r="278" spans="1:21">
      <c r="A278" s="1">
        <f t="shared" ref="A278:B278" si="222">A277</f>
        <v>6</v>
      </c>
      <c r="B278" s="1">
        <f t="shared" si="222"/>
        <v>0</v>
      </c>
      <c r="C278" s="288"/>
      <c r="D278" s="340" t="s">
        <v>76</v>
      </c>
      <c r="E278" s="340"/>
      <c r="F278" s="340"/>
      <c r="G278" s="340"/>
      <c r="H278" s="330"/>
      <c r="I278" s="330"/>
      <c r="J278" s="335"/>
      <c r="K278" s="335"/>
      <c r="L278" s="335"/>
      <c r="M278" s="335"/>
      <c r="N278" s="335"/>
      <c r="O278" s="335"/>
      <c r="P278" s="335"/>
      <c r="Q278" s="335"/>
      <c r="R278" s="335"/>
      <c r="S278" s="336"/>
    </row>
    <row r="279" spans="1:21" ht="15" thickBot="1">
      <c r="A279" s="1">
        <f t="shared" ref="A279:B279" si="223">A278</f>
        <v>6</v>
      </c>
      <c r="B279" s="1">
        <f t="shared" si="223"/>
        <v>0</v>
      </c>
      <c r="C279" s="288"/>
      <c r="D279" s="341" t="s">
        <v>77</v>
      </c>
      <c r="E279" s="341"/>
      <c r="F279" s="341"/>
      <c r="G279" s="341"/>
      <c r="H279" s="342">
        <f>H301-SUM(H276:I278)</f>
        <v>0</v>
      </c>
      <c r="I279" s="342"/>
      <c r="J279" s="343"/>
      <c r="K279" s="343"/>
      <c r="L279" s="343"/>
      <c r="M279" s="343"/>
      <c r="N279" s="343"/>
      <c r="O279" s="343"/>
      <c r="P279" s="343"/>
      <c r="Q279" s="343"/>
      <c r="R279" s="343"/>
      <c r="S279" s="344"/>
    </row>
    <row r="280" spans="1:21" ht="15.6" thickTop="1" thickBot="1">
      <c r="A280" s="1">
        <f t="shared" ref="A280:B280" si="224">A279</f>
        <v>6</v>
      </c>
      <c r="B280" s="1">
        <f t="shared" si="224"/>
        <v>0</v>
      </c>
      <c r="C280" s="289"/>
      <c r="D280" s="345" t="s">
        <v>78</v>
      </c>
      <c r="E280" s="345"/>
      <c r="F280" s="345"/>
      <c r="G280" s="345"/>
      <c r="H280" s="281">
        <f>SUM(H276:I279)</f>
        <v>0</v>
      </c>
      <c r="I280" s="281"/>
      <c r="J280" s="285"/>
      <c r="K280" s="285"/>
      <c r="L280" s="285"/>
      <c r="M280" s="285"/>
      <c r="N280" s="285"/>
      <c r="O280" s="285"/>
      <c r="P280" s="285"/>
      <c r="Q280" s="285"/>
      <c r="R280" s="285"/>
      <c r="S280" s="286"/>
    </row>
    <row r="281" spans="1:21">
      <c r="A281" s="1">
        <f t="shared" ref="A281:B281" si="225">A280</f>
        <v>6</v>
      </c>
      <c r="B281" s="1">
        <f t="shared" si="225"/>
        <v>0</v>
      </c>
      <c r="C281" s="287" t="s">
        <v>218</v>
      </c>
      <c r="D281" s="290" t="s">
        <v>73</v>
      </c>
      <c r="E281" s="290"/>
      <c r="F281" s="290" t="s">
        <v>83</v>
      </c>
      <c r="G281" s="290"/>
      <c r="H281" s="290" t="s">
        <v>79</v>
      </c>
      <c r="I281" s="292"/>
      <c r="J281" s="293"/>
      <c r="K281" s="290"/>
      <c r="L281" s="290"/>
      <c r="M281" s="290"/>
      <c r="N281" s="290" t="s">
        <v>82</v>
      </c>
      <c r="O281" s="290"/>
      <c r="P281" s="290"/>
      <c r="Q281" s="290"/>
      <c r="R281" s="290"/>
      <c r="S281" s="294"/>
    </row>
    <row r="282" spans="1:21">
      <c r="A282" s="1">
        <f t="shared" ref="A282:B282" si="226">A281</f>
        <v>6</v>
      </c>
      <c r="B282" s="1">
        <f t="shared" si="226"/>
        <v>0</v>
      </c>
      <c r="C282" s="288"/>
      <c r="D282" s="291"/>
      <c r="E282" s="291"/>
      <c r="F282" s="291"/>
      <c r="G282" s="291"/>
      <c r="H282" s="291"/>
      <c r="I282" s="291"/>
      <c r="J282" s="296" t="s">
        <v>80</v>
      </c>
      <c r="K282" s="297"/>
      <c r="L282" s="297" t="s">
        <v>81</v>
      </c>
      <c r="M282" s="339"/>
      <c r="N282" s="291"/>
      <c r="O282" s="291"/>
      <c r="P282" s="291"/>
      <c r="Q282" s="291"/>
      <c r="R282" s="291"/>
      <c r="S282" s="295"/>
    </row>
    <row r="283" spans="1:21">
      <c r="A283" s="1">
        <f t="shared" ref="A283:B283" si="227">A282</f>
        <v>6</v>
      </c>
      <c r="B283" s="1">
        <f t="shared" si="227"/>
        <v>0</v>
      </c>
      <c r="C283" s="288"/>
      <c r="D283" s="298" t="s">
        <v>88</v>
      </c>
      <c r="E283" s="298"/>
      <c r="F283" s="298" t="s">
        <v>88</v>
      </c>
      <c r="G283" s="298"/>
      <c r="H283" s="323"/>
      <c r="I283" s="323"/>
      <c r="J283" s="324"/>
      <c r="K283" s="325"/>
      <c r="L283" s="326">
        <f>H283-J283</f>
        <v>0</v>
      </c>
      <c r="M283" s="327"/>
      <c r="N283" s="167"/>
      <c r="O283" s="167"/>
      <c r="P283" s="167"/>
      <c r="Q283" s="167"/>
      <c r="R283" s="167"/>
      <c r="S283" s="328"/>
      <c r="T283" s="54" t="e">
        <f>HLOOKUP(F256,リスト!$N$7:$AC$25,2,)</f>
        <v>#N/A</v>
      </c>
      <c r="U283" s="52" t="e">
        <f t="shared" ref="U283:U300" si="228">IF(T283="対象外",IF(J283&gt;0,"補助対象外経費です!!",""),"")</f>
        <v>#N/A</v>
      </c>
    </row>
    <row r="284" spans="1:21">
      <c r="A284" s="1">
        <f t="shared" ref="A284:B284" si="229">A283</f>
        <v>6</v>
      </c>
      <c r="B284" s="1">
        <f t="shared" si="229"/>
        <v>0</v>
      </c>
      <c r="C284" s="288"/>
      <c r="D284" s="298" t="s">
        <v>99</v>
      </c>
      <c r="E284" s="298"/>
      <c r="F284" s="299" t="s">
        <v>84</v>
      </c>
      <c r="G284" s="299"/>
      <c r="H284" s="300"/>
      <c r="I284" s="300"/>
      <c r="J284" s="301"/>
      <c r="K284" s="302"/>
      <c r="L284" s="303">
        <f t="shared" ref="L284:L300" si="230">H284-J284</f>
        <v>0</v>
      </c>
      <c r="M284" s="304"/>
      <c r="N284" s="152"/>
      <c r="O284" s="152"/>
      <c r="P284" s="152"/>
      <c r="Q284" s="152"/>
      <c r="R284" s="152"/>
      <c r="S284" s="305"/>
      <c r="T284" s="54" t="e">
        <f>HLOOKUP(F256,リスト!$N$7:$AC$25,3,)</f>
        <v>#N/A</v>
      </c>
      <c r="U284" s="52" t="e">
        <f t="shared" si="228"/>
        <v>#N/A</v>
      </c>
    </row>
    <row r="285" spans="1:21">
      <c r="A285" s="1">
        <f t="shared" ref="A285:B285" si="231">A284</f>
        <v>6</v>
      </c>
      <c r="B285" s="1">
        <f t="shared" si="231"/>
        <v>0</v>
      </c>
      <c r="C285" s="288"/>
      <c r="D285" s="298"/>
      <c r="E285" s="298"/>
      <c r="F285" s="329" t="s">
        <v>85</v>
      </c>
      <c r="G285" s="329"/>
      <c r="H285" s="330"/>
      <c r="I285" s="330"/>
      <c r="J285" s="331"/>
      <c r="K285" s="332"/>
      <c r="L285" s="333">
        <f t="shared" si="230"/>
        <v>0</v>
      </c>
      <c r="M285" s="334"/>
      <c r="N285" s="335"/>
      <c r="O285" s="335"/>
      <c r="P285" s="335"/>
      <c r="Q285" s="335"/>
      <c r="R285" s="335"/>
      <c r="S285" s="336"/>
      <c r="T285" s="54" t="e">
        <f>HLOOKUP(F256,リスト!$N$7:$AC$25,4,)</f>
        <v>#N/A</v>
      </c>
      <c r="U285" s="52" t="e">
        <f t="shared" si="228"/>
        <v>#N/A</v>
      </c>
    </row>
    <row r="286" spans="1:21">
      <c r="A286" s="1">
        <f t="shared" ref="A286:B286" si="232">A285</f>
        <v>6</v>
      </c>
      <c r="B286" s="1">
        <f t="shared" si="232"/>
        <v>0</v>
      </c>
      <c r="C286" s="288"/>
      <c r="D286" s="298"/>
      <c r="E286" s="298"/>
      <c r="F286" s="306" t="s">
        <v>86</v>
      </c>
      <c r="G286" s="306"/>
      <c r="H286" s="307"/>
      <c r="I286" s="307"/>
      <c r="J286" s="308"/>
      <c r="K286" s="309"/>
      <c r="L286" s="310">
        <f t="shared" si="230"/>
        <v>0</v>
      </c>
      <c r="M286" s="311"/>
      <c r="N286" s="153"/>
      <c r="O286" s="153"/>
      <c r="P286" s="153"/>
      <c r="Q286" s="153"/>
      <c r="R286" s="153"/>
      <c r="S286" s="312"/>
      <c r="T286" s="54" t="e">
        <f>HLOOKUP(F256,リスト!$N$7:$AC$25,5,)</f>
        <v>#N/A</v>
      </c>
      <c r="U286" s="52" t="e">
        <f t="shared" si="228"/>
        <v>#N/A</v>
      </c>
    </row>
    <row r="287" spans="1:21">
      <c r="A287" s="1">
        <f t="shared" ref="A287:B287" si="233">A286</f>
        <v>6</v>
      </c>
      <c r="B287" s="1">
        <f t="shared" si="233"/>
        <v>0</v>
      </c>
      <c r="C287" s="288"/>
      <c r="D287" s="298" t="s">
        <v>100</v>
      </c>
      <c r="E287" s="298"/>
      <c r="F287" s="299" t="s">
        <v>87</v>
      </c>
      <c r="G287" s="299"/>
      <c r="H287" s="300"/>
      <c r="I287" s="300"/>
      <c r="J287" s="301"/>
      <c r="K287" s="302"/>
      <c r="L287" s="303">
        <f t="shared" si="230"/>
        <v>0</v>
      </c>
      <c r="M287" s="304"/>
      <c r="N287" s="152"/>
      <c r="O287" s="152"/>
      <c r="P287" s="152"/>
      <c r="Q287" s="152"/>
      <c r="R287" s="152"/>
      <c r="S287" s="305"/>
      <c r="T287" s="54" t="e">
        <f>HLOOKUP(F256,リスト!$N$7:$AC$25,6,)</f>
        <v>#N/A</v>
      </c>
      <c r="U287" s="52" t="e">
        <f t="shared" si="228"/>
        <v>#N/A</v>
      </c>
    </row>
    <row r="288" spans="1:21">
      <c r="A288" s="1">
        <f t="shared" ref="A288:B288" si="234">A287</f>
        <v>6</v>
      </c>
      <c r="B288" s="1">
        <f t="shared" si="234"/>
        <v>0</v>
      </c>
      <c r="C288" s="288"/>
      <c r="D288" s="298"/>
      <c r="E288" s="298"/>
      <c r="F288" s="329" t="s">
        <v>89</v>
      </c>
      <c r="G288" s="329"/>
      <c r="H288" s="330"/>
      <c r="I288" s="330"/>
      <c r="J288" s="331"/>
      <c r="K288" s="332"/>
      <c r="L288" s="333">
        <f t="shared" si="230"/>
        <v>0</v>
      </c>
      <c r="M288" s="334"/>
      <c r="N288" s="335"/>
      <c r="O288" s="335"/>
      <c r="P288" s="335"/>
      <c r="Q288" s="335"/>
      <c r="R288" s="335"/>
      <c r="S288" s="336"/>
      <c r="T288" s="54" t="e">
        <f>HLOOKUP(F256,リスト!$N$7:$AC$25,7,)</f>
        <v>#N/A</v>
      </c>
      <c r="U288" s="52" t="e">
        <f t="shared" si="228"/>
        <v>#N/A</v>
      </c>
    </row>
    <row r="289" spans="1:22" ht="14.4" customHeight="1">
      <c r="A289" s="1">
        <f t="shared" ref="A289:B289" si="235">A288</f>
        <v>6</v>
      </c>
      <c r="B289" s="1">
        <f t="shared" si="235"/>
        <v>0</v>
      </c>
      <c r="C289" s="288"/>
      <c r="D289" s="298"/>
      <c r="E289" s="298"/>
      <c r="F289" s="329" t="s">
        <v>215</v>
      </c>
      <c r="G289" s="329"/>
      <c r="H289" s="330"/>
      <c r="I289" s="330"/>
      <c r="J289" s="331"/>
      <c r="K289" s="332"/>
      <c r="L289" s="333">
        <f t="shared" si="230"/>
        <v>0</v>
      </c>
      <c r="M289" s="334"/>
      <c r="N289" s="335"/>
      <c r="O289" s="335"/>
      <c r="P289" s="335"/>
      <c r="Q289" s="335"/>
      <c r="R289" s="335"/>
      <c r="S289" s="336"/>
      <c r="T289" s="54" t="e">
        <f>HLOOKUP(F256,リスト!$N$7:$AC$25,8,)</f>
        <v>#N/A</v>
      </c>
      <c r="U289" s="52" t="e">
        <f t="shared" si="228"/>
        <v>#N/A</v>
      </c>
    </row>
    <row r="290" spans="1:22">
      <c r="A290" s="1">
        <f t="shared" ref="A290:B290" si="236">A289</f>
        <v>6</v>
      </c>
      <c r="B290" s="1">
        <f t="shared" si="236"/>
        <v>0</v>
      </c>
      <c r="C290" s="288"/>
      <c r="D290" s="298"/>
      <c r="E290" s="298"/>
      <c r="F290" s="306" t="s">
        <v>90</v>
      </c>
      <c r="G290" s="306"/>
      <c r="H290" s="307"/>
      <c r="I290" s="307"/>
      <c r="J290" s="308"/>
      <c r="K290" s="309"/>
      <c r="L290" s="310">
        <f t="shared" si="230"/>
        <v>0</v>
      </c>
      <c r="M290" s="311"/>
      <c r="N290" s="153"/>
      <c r="O290" s="153"/>
      <c r="P290" s="153"/>
      <c r="Q290" s="153"/>
      <c r="R290" s="153"/>
      <c r="S290" s="312"/>
      <c r="T290" s="54" t="e">
        <f>HLOOKUP(F256,リスト!$N$7:$AC$25,9,)</f>
        <v>#N/A</v>
      </c>
      <c r="U290" s="52" t="e">
        <f t="shared" si="228"/>
        <v>#N/A</v>
      </c>
    </row>
    <row r="291" spans="1:22">
      <c r="A291" s="1">
        <f t="shared" ref="A291:B291" si="237">A290</f>
        <v>6</v>
      </c>
      <c r="B291" s="1">
        <f t="shared" si="237"/>
        <v>0</v>
      </c>
      <c r="C291" s="288"/>
      <c r="D291" s="298" t="s">
        <v>101</v>
      </c>
      <c r="E291" s="298"/>
      <c r="F291" s="299" t="s">
        <v>91</v>
      </c>
      <c r="G291" s="299"/>
      <c r="H291" s="300"/>
      <c r="I291" s="300"/>
      <c r="J291" s="301"/>
      <c r="K291" s="302"/>
      <c r="L291" s="303">
        <f t="shared" si="230"/>
        <v>0</v>
      </c>
      <c r="M291" s="304"/>
      <c r="N291" s="152"/>
      <c r="O291" s="152"/>
      <c r="P291" s="152"/>
      <c r="Q291" s="152"/>
      <c r="R291" s="152"/>
      <c r="S291" s="305"/>
      <c r="T291" s="54" t="e">
        <f>HLOOKUP(F256,リスト!$N$7:$AC$25,10,)</f>
        <v>#N/A</v>
      </c>
      <c r="U291" s="52" t="e">
        <f t="shared" si="228"/>
        <v>#N/A</v>
      </c>
    </row>
    <row r="292" spans="1:22">
      <c r="A292" s="1">
        <f t="shared" ref="A292:B292" si="238">A291</f>
        <v>6</v>
      </c>
      <c r="B292" s="1">
        <f t="shared" si="238"/>
        <v>0</v>
      </c>
      <c r="C292" s="288"/>
      <c r="D292" s="298"/>
      <c r="E292" s="298"/>
      <c r="F292" s="329" t="s">
        <v>92</v>
      </c>
      <c r="G292" s="329"/>
      <c r="H292" s="330"/>
      <c r="I292" s="330"/>
      <c r="J292" s="331"/>
      <c r="K292" s="332"/>
      <c r="L292" s="333">
        <f t="shared" si="230"/>
        <v>0</v>
      </c>
      <c r="M292" s="334"/>
      <c r="N292" s="335"/>
      <c r="O292" s="335"/>
      <c r="P292" s="335"/>
      <c r="Q292" s="335"/>
      <c r="R292" s="335"/>
      <c r="S292" s="336"/>
      <c r="T292" s="54" t="e">
        <f>HLOOKUP(F256,リスト!$N$7:$AC$25,11,)</f>
        <v>#N/A</v>
      </c>
      <c r="U292" s="52" t="e">
        <f t="shared" si="228"/>
        <v>#N/A</v>
      </c>
    </row>
    <row r="293" spans="1:22">
      <c r="A293" s="1">
        <f t="shared" ref="A293:B293" si="239">A292</f>
        <v>6</v>
      </c>
      <c r="B293" s="1">
        <f t="shared" si="239"/>
        <v>0</v>
      </c>
      <c r="C293" s="288"/>
      <c r="D293" s="298"/>
      <c r="E293" s="298"/>
      <c r="F293" s="306" t="s">
        <v>93</v>
      </c>
      <c r="G293" s="306"/>
      <c r="H293" s="307"/>
      <c r="I293" s="307"/>
      <c r="J293" s="308"/>
      <c r="K293" s="309"/>
      <c r="L293" s="310">
        <f t="shared" si="230"/>
        <v>0</v>
      </c>
      <c r="M293" s="311"/>
      <c r="N293" s="153"/>
      <c r="O293" s="153"/>
      <c r="P293" s="153"/>
      <c r="Q293" s="153"/>
      <c r="R293" s="153"/>
      <c r="S293" s="312"/>
      <c r="T293" s="54" t="e">
        <f>HLOOKUP(F256,リスト!$N$7:$AC$25,12,)</f>
        <v>#N/A</v>
      </c>
      <c r="U293" s="52" t="e">
        <f t="shared" si="228"/>
        <v>#N/A</v>
      </c>
    </row>
    <row r="294" spans="1:22">
      <c r="A294" s="1">
        <f t="shared" ref="A294:B294" si="240">A293</f>
        <v>6</v>
      </c>
      <c r="B294" s="1">
        <f t="shared" si="240"/>
        <v>0</v>
      </c>
      <c r="C294" s="288"/>
      <c r="D294" s="298" t="s">
        <v>102</v>
      </c>
      <c r="E294" s="298"/>
      <c r="F294" s="298" t="s">
        <v>102</v>
      </c>
      <c r="G294" s="298"/>
      <c r="H294" s="323"/>
      <c r="I294" s="323"/>
      <c r="J294" s="324"/>
      <c r="K294" s="325"/>
      <c r="L294" s="326">
        <f t="shared" si="230"/>
        <v>0</v>
      </c>
      <c r="M294" s="327"/>
      <c r="N294" s="167"/>
      <c r="O294" s="167"/>
      <c r="P294" s="167"/>
      <c r="Q294" s="167"/>
      <c r="R294" s="167"/>
      <c r="S294" s="328"/>
      <c r="T294" s="54" t="e">
        <f>HLOOKUP(F256,リスト!$N$7:$AC$25,13,)</f>
        <v>#N/A</v>
      </c>
      <c r="U294" s="52" t="e">
        <f t="shared" si="228"/>
        <v>#N/A</v>
      </c>
    </row>
    <row r="295" spans="1:22">
      <c r="A295" s="1">
        <f t="shared" ref="A295:B295" si="241">A294</f>
        <v>6</v>
      </c>
      <c r="B295" s="1">
        <f t="shared" si="241"/>
        <v>0</v>
      </c>
      <c r="C295" s="288"/>
      <c r="D295" s="321" t="s">
        <v>105</v>
      </c>
      <c r="E295" s="298"/>
      <c r="F295" s="299" t="s">
        <v>94</v>
      </c>
      <c r="G295" s="299"/>
      <c r="H295" s="300"/>
      <c r="I295" s="300"/>
      <c r="J295" s="301"/>
      <c r="K295" s="302"/>
      <c r="L295" s="303">
        <f t="shared" si="230"/>
        <v>0</v>
      </c>
      <c r="M295" s="304"/>
      <c r="N295" s="152"/>
      <c r="O295" s="152"/>
      <c r="P295" s="152"/>
      <c r="Q295" s="152"/>
      <c r="R295" s="152"/>
      <c r="S295" s="305"/>
      <c r="T295" s="54" t="e">
        <f>HLOOKUP(F256,リスト!$N$7:$AC$25,14,)</f>
        <v>#N/A</v>
      </c>
      <c r="U295" s="52" t="e">
        <f t="shared" si="228"/>
        <v>#N/A</v>
      </c>
    </row>
    <row r="296" spans="1:22">
      <c r="A296" s="1">
        <f t="shared" ref="A296:B296" si="242">A295</f>
        <v>6</v>
      </c>
      <c r="B296" s="1">
        <f t="shared" si="242"/>
        <v>0</v>
      </c>
      <c r="C296" s="288"/>
      <c r="D296" s="298"/>
      <c r="E296" s="298"/>
      <c r="F296" s="306" t="s">
        <v>95</v>
      </c>
      <c r="G296" s="306"/>
      <c r="H296" s="307"/>
      <c r="I296" s="307"/>
      <c r="J296" s="308"/>
      <c r="K296" s="309"/>
      <c r="L296" s="310">
        <f t="shared" si="230"/>
        <v>0</v>
      </c>
      <c r="M296" s="311"/>
      <c r="N296" s="153"/>
      <c r="O296" s="153"/>
      <c r="P296" s="153"/>
      <c r="Q296" s="153"/>
      <c r="R296" s="153"/>
      <c r="S296" s="312"/>
      <c r="T296" s="54" t="e">
        <f>HLOOKUP(F256,リスト!$N$7:$AC$25,15,)</f>
        <v>#N/A</v>
      </c>
      <c r="U296" s="52" t="e">
        <f t="shared" si="228"/>
        <v>#N/A</v>
      </c>
    </row>
    <row r="297" spans="1:22">
      <c r="A297" s="1">
        <f t="shared" ref="A297:B297" si="243">A296</f>
        <v>6</v>
      </c>
      <c r="B297" s="1">
        <f t="shared" si="243"/>
        <v>0</v>
      </c>
      <c r="C297" s="288"/>
      <c r="D297" s="322" t="s">
        <v>103</v>
      </c>
      <c r="E297" s="322"/>
      <c r="F297" s="298" t="s">
        <v>96</v>
      </c>
      <c r="G297" s="298"/>
      <c r="H297" s="323"/>
      <c r="I297" s="323"/>
      <c r="J297" s="324"/>
      <c r="K297" s="325"/>
      <c r="L297" s="326">
        <f t="shared" si="230"/>
        <v>0</v>
      </c>
      <c r="M297" s="327"/>
      <c r="N297" s="167"/>
      <c r="O297" s="167"/>
      <c r="P297" s="167"/>
      <c r="Q297" s="167"/>
      <c r="R297" s="167"/>
      <c r="S297" s="328"/>
      <c r="T297" s="54" t="e">
        <f>HLOOKUP(F256,リスト!$N$7:$AC$25,16,)</f>
        <v>#N/A</v>
      </c>
      <c r="U297" s="52" t="e">
        <f t="shared" si="228"/>
        <v>#N/A</v>
      </c>
    </row>
    <row r="298" spans="1:22">
      <c r="A298" s="1">
        <f t="shared" ref="A298:B298" si="244">A297</f>
        <v>6</v>
      </c>
      <c r="B298" s="1">
        <f t="shared" si="244"/>
        <v>0</v>
      </c>
      <c r="C298" s="288"/>
      <c r="D298" s="298" t="s">
        <v>104</v>
      </c>
      <c r="E298" s="298"/>
      <c r="F298" s="299" t="s">
        <v>97</v>
      </c>
      <c r="G298" s="299"/>
      <c r="H298" s="300"/>
      <c r="I298" s="300"/>
      <c r="J298" s="301"/>
      <c r="K298" s="302"/>
      <c r="L298" s="303">
        <f t="shared" si="230"/>
        <v>0</v>
      </c>
      <c r="M298" s="304"/>
      <c r="N298" s="152"/>
      <c r="O298" s="152"/>
      <c r="P298" s="152"/>
      <c r="Q298" s="152"/>
      <c r="R298" s="152"/>
      <c r="S298" s="305"/>
      <c r="T298" s="54" t="e">
        <f>HLOOKUP(F256,リスト!$N$7:$AC$25,17,)</f>
        <v>#N/A</v>
      </c>
      <c r="U298" s="52" t="e">
        <f t="shared" si="228"/>
        <v>#N/A</v>
      </c>
    </row>
    <row r="299" spans="1:22">
      <c r="A299" s="1">
        <f t="shared" ref="A299:B299" si="245">A298</f>
        <v>6</v>
      </c>
      <c r="B299" s="1">
        <f t="shared" si="245"/>
        <v>0</v>
      </c>
      <c r="C299" s="288"/>
      <c r="D299" s="298"/>
      <c r="E299" s="298"/>
      <c r="F299" s="306" t="s">
        <v>98</v>
      </c>
      <c r="G299" s="306"/>
      <c r="H299" s="307"/>
      <c r="I299" s="307"/>
      <c r="J299" s="308"/>
      <c r="K299" s="309"/>
      <c r="L299" s="310">
        <f t="shared" si="230"/>
        <v>0</v>
      </c>
      <c r="M299" s="311"/>
      <c r="N299" s="153"/>
      <c r="O299" s="153"/>
      <c r="P299" s="153"/>
      <c r="Q299" s="153"/>
      <c r="R299" s="153"/>
      <c r="S299" s="312"/>
      <c r="T299" s="54" t="e">
        <f>HLOOKUP(F256,リスト!$N$7:$AC$25,18,)</f>
        <v>#N/A</v>
      </c>
      <c r="U299" s="52" t="e">
        <f t="shared" si="228"/>
        <v>#N/A</v>
      </c>
    </row>
    <row r="300" spans="1:22" ht="15" thickBot="1">
      <c r="A300" s="1">
        <f t="shared" ref="A300:B300" si="246">A299</f>
        <v>6</v>
      </c>
      <c r="B300" s="1">
        <f t="shared" si="246"/>
        <v>0</v>
      </c>
      <c r="C300" s="288"/>
      <c r="D300" s="313" t="s">
        <v>77</v>
      </c>
      <c r="E300" s="313"/>
      <c r="F300" s="313" t="s">
        <v>77</v>
      </c>
      <c r="G300" s="313"/>
      <c r="H300" s="314"/>
      <c r="I300" s="314"/>
      <c r="J300" s="315"/>
      <c r="K300" s="316"/>
      <c r="L300" s="317">
        <f t="shared" si="230"/>
        <v>0</v>
      </c>
      <c r="M300" s="318"/>
      <c r="N300" s="319"/>
      <c r="O300" s="319"/>
      <c r="P300" s="319"/>
      <c r="Q300" s="319"/>
      <c r="R300" s="319"/>
      <c r="S300" s="320"/>
      <c r="T300" s="54" t="e">
        <f>HLOOKUP(F256,リスト!$N$7:$AC$25,19,)</f>
        <v>#N/A</v>
      </c>
      <c r="U300" s="52" t="e">
        <f t="shared" si="228"/>
        <v>#N/A</v>
      </c>
    </row>
    <row r="301" spans="1:22" ht="15.6" thickTop="1" thickBot="1">
      <c r="A301" s="1">
        <f t="shared" ref="A301:B301" si="247">A300</f>
        <v>6</v>
      </c>
      <c r="B301" s="1">
        <f t="shared" si="247"/>
        <v>0</v>
      </c>
      <c r="C301" s="289"/>
      <c r="D301" s="278" t="s">
        <v>78</v>
      </c>
      <c r="E301" s="279"/>
      <c r="F301" s="279"/>
      <c r="G301" s="280"/>
      <c r="H301" s="281">
        <f>SUM(H283:I300)</f>
        <v>0</v>
      </c>
      <c r="I301" s="281"/>
      <c r="J301" s="282">
        <f t="shared" ref="J301" si="248">SUM(J283:K300)</f>
        <v>0</v>
      </c>
      <c r="K301" s="283"/>
      <c r="L301" s="283">
        <f t="shared" ref="L301" si="249">SUM(L283:M300)</f>
        <v>0</v>
      </c>
      <c r="M301" s="284"/>
      <c r="N301" s="285"/>
      <c r="O301" s="285"/>
      <c r="P301" s="285"/>
      <c r="Q301" s="285"/>
      <c r="R301" s="285"/>
      <c r="S301" s="286"/>
      <c r="T301" s="54"/>
    </row>
    <row r="302" spans="1:22">
      <c r="A302" s="1">
        <f>F305</f>
        <v>7</v>
      </c>
      <c r="B302" s="1">
        <f>IF(H326&gt;0,1,0)</f>
        <v>0</v>
      </c>
      <c r="C302" s="198" t="s">
        <v>47</v>
      </c>
      <c r="D302" s="198"/>
      <c r="E302" s="198"/>
      <c r="U302" s="11" t="s">
        <v>49</v>
      </c>
      <c r="V302" s="11" t="s">
        <v>199</v>
      </c>
    </row>
    <row r="303" spans="1:22">
      <c r="A303" s="1">
        <f>A302</f>
        <v>7</v>
      </c>
      <c r="B303" s="1">
        <f>B302</f>
        <v>0</v>
      </c>
      <c r="C303" s="192" t="str">
        <f>"中国ブロック突破・国スポ入賞に向けた強化事業　"&amp;基本!$G$24</f>
        <v>中国ブロック突破・国スポ入賞に向けた強化事業　事業計画書</v>
      </c>
      <c r="D303" s="192"/>
      <c r="E303" s="192"/>
      <c r="F303" s="192"/>
      <c r="G303" s="192"/>
      <c r="H303" s="192"/>
      <c r="I303" s="192"/>
      <c r="J303" s="192"/>
      <c r="K303" s="192"/>
      <c r="L303" s="192"/>
      <c r="M303" s="192"/>
      <c r="N303" s="192"/>
      <c r="O303" s="192"/>
      <c r="P303" s="192"/>
      <c r="Q303" s="192"/>
      <c r="R303" s="192"/>
      <c r="S303" s="192"/>
      <c r="U303" s="16" t="str">
        <f t="shared" ref="U303:V306" si="250">IF(U253="","",U253)</f>
        <v>中国ブロック突破に向けた強化事業</v>
      </c>
      <c r="V303" s="16" t="str">
        <f t="shared" si="250"/>
        <v>中ブロ突破</v>
      </c>
    </row>
    <row r="304" spans="1:22" ht="15" thickBot="1">
      <c r="A304" s="1">
        <f t="shared" ref="A304:B304" si="251">A303</f>
        <v>7</v>
      </c>
      <c r="B304" s="1">
        <f t="shared" si="251"/>
        <v>0</v>
      </c>
      <c r="C304" s="337" t="s">
        <v>48</v>
      </c>
      <c r="D304" s="337"/>
      <c r="U304" s="32" t="str">
        <f t="shared" si="250"/>
        <v>国スポ入賞に向けた強化事業</v>
      </c>
      <c r="V304" s="32" t="str">
        <f t="shared" si="250"/>
        <v>国スポ入賞</v>
      </c>
    </row>
    <row r="305" spans="1:24" ht="15" thickBot="1">
      <c r="A305" s="1">
        <f t="shared" ref="A305:B305" si="252">A304</f>
        <v>7</v>
      </c>
      <c r="B305" s="1">
        <f t="shared" si="252"/>
        <v>0</v>
      </c>
      <c r="C305" s="375" t="s">
        <v>50</v>
      </c>
      <c r="D305" s="376"/>
      <c r="E305" s="376"/>
      <c r="F305" s="377">
        <f>F255+1</f>
        <v>7</v>
      </c>
      <c r="G305" s="378"/>
      <c r="U305" s="32" t="str">
        <f t="shared" si="250"/>
        <v/>
      </c>
      <c r="V305" s="32" t="str">
        <f t="shared" si="250"/>
        <v/>
      </c>
    </row>
    <row r="306" spans="1:24">
      <c r="A306" s="1">
        <f t="shared" ref="A306:B306" si="253">A305</f>
        <v>7</v>
      </c>
      <c r="B306" s="1">
        <f t="shared" si="253"/>
        <v>0</v>
      </c>
      <c r="C306" s="379" t="s">
        <v>49</v>
      </c>
      <c r="D306" s="290"/>
      <c r="E306" s="290"/>
      <c r="F306" s="380"/>
      <c r="G306" s="380"/>
      <c r="H306" s="380"/>
      <c r="I306" s="380"/>
      <c r="J306" s="380"/>
      <c r="K306" s="380"/>
      <c r="L306" s="380"/>
      <c r="M306" s="290" t="s">
        <v>53</v>
      </c>
      <c r="N306" s="290"/>
      <c r="O306" s="290"/>
      <c r="P306" s="380"/>
      <c r="Q306" s="380"/>
      <c r="R306" s="380"/>
      <c r="S306" s="381"/>
      <c r="T306" s="81" t="str">
        <f>IF(F306="","",VLOOKUP(F306,U303:V306,2,))</f>
        <v/>
      </c>
      <c r="U306" s="18" t="str">
        <f t="shared" si="250"/>
        <v/>
      </c>
      <c r="V306" s="18" t="str">
        <f t="shared" si="250"/>
        <v/>
      </c>
    </row>
    <row r="307" spans="1:24">
      <c r="A307" s="1">
        <f t="shared" ref="A307:B307" si="254">A306</f>
        <v>7</v>
      </c>
      <c r="B307" s="1">
        <f t="shared" si="254"/>
        <v>0</v>
      </c>
      <c r="C307" s="389" t="s">
        <v>180</v>
      </c>
      <c r="D307" s="390"/>
      <c r="E307" s="356"/>
      <c r="F307" s="386"/>
      <c r="G307" s="387"/>
      <c r="H307" s="387"/>
      <c r="I307" s="387"/>
      <c r="J307" s="387"/>
      <c r="K307" s="387"/>
      <c r="L307" s="387"/>
      <c r="M307" s="387"/>
      <c r="N307" s="387"/>
      <c r="O307" s="387"/>
      <c r="P307" s="387"/>
      <c r="Q307" s="387"/>
      <c r="R307" s="387"/>
      <c r="S307" s="388"/>
      <c r="U307" s="55"/>
    </row>
    <row r="308" spans="1:24">
      <c r="A308" s="1">
        <f t="shared" ref="A308:B308" si="255">A307</f>
        <v>7</v>
      </c>
      <c r="B308" s="1">
        <f t="shared" si="255"/>
        <v>0</v>
      </c>
      <c r="C308" s="348" t="s">
        <v>51</v>
      </c>
      <c r="D308" s="291"/>
      <c r="E308" s="291"/>
      <c r="F308" s="382"/>
      <c r="G308" s="383"/>
      <c r="H308" s="383"/>
      <c r="I308" s="20" t="str">
        <f>IF(F308="","～",IF(J308="","","～"))</f>
        <v>～</v>
      </c>
      <c r="J308" s="383"/>
      <c r="K308" s="383"/>
      <c r="L308" s="383"/>
      <c r="M308" s="21" t="s">
        <v>52</v>
      </c>
      <c r="N308" s="384" t="str">
        <f>IF(T308=1,IF(F308="","",IF(J308="","",IF(F308=J308,"日帰り",(J308-F308)&amp;"泊"&amp;(J308-F308+1)&amp;"日"))),"")</f>
        <v/>
      </c>
      <c r="O308" s="384"/>
      <c r="P308" s="384"/>
      <c r="Q308" s="13" t="s">
        <v>68</v>
      </c>
      <c r="R308" s="258"/>
      <c r="S308" s="385"/>
      <c r="T308" s="53">
        <v>1</v>
      </c>
    </row>
    <row r="309" spans="1:24">
      <c r="A309" s="1">
        <f t="shared" ref="A309:B309" si="256">A308</f>
        <v>7</v>
      </c>
      <c r="B309" s="1">
        <f t="shared" si="256"/>
        <v>0</v>
      </c>
      <c r="C309" s="348" t="s">
        <v>54</v>
      </c>
      <c r="D309" s="346" t="s">
        <v>55</v>
      </c>
      <c r="E309" s="346"/>
      <c r="F309" s="349"/>
      <c r="G309" s="349"/>
      <c r="H309" s="349"/>
      <c r="I309" s="349"/>
      <c r="J309" s="349"/>
      <c r="K309" s="349"/>
      <c r="L309" s="349"/>
      <c r="M309" s="349"/>
      <c r="N309" s="349"/>
      <c r="O309" s="349"/>
      <c r="P309" s="349"/>
      <c r="Q309" s="349"/>
      <c r="R309" s="349"/>
      <c r="S309" s="350"/>
      <c r="U309" s="156" t="s">
        <v>53</v>
      </c>
      <c r="V309" s="156"/>
      <c r="W309" s="156"/>
      <c r="X309" s="156"/>
    </row>
    <row r="310" spans="1:24">
      <c r="A310" s="1">
        <f t="shared" ref="A310:B310" si="257">A309</f>
        <v>7</v>
      </c>
      <c r="B310" s="1">
        <f t="shared" si="257"/>
        <v>0</v>
      </c>
      <c r="C310" s="348"/>
      <c r="D310" s="351" t="s">
        <v>7</v>
      </c>
      <c r="E310" s="351"/>
      <c r="F310" s="352"/>
      <c r="G310" s="352"/>
      <c r="H310" s="352"/>
      <c r="I310" s="352"/>
      <c r="J310" s="352"/>
      <c r="K310" s="352"/>
      <c r="L310" s="352"/>
      <c r="M310" s="352"/>
      <c r="N310" s="352"/>
      <c r="O310" s="352"/>
      <c r="P310" s="352"/>
      <c r="Q310" s="352"/>
      <c r="R310" s="352"/>
      <c r="S310" s="353"/>
      <c r="U310" s="78" t="str">
        <f>U303</f>
        <v>中国ブロック突破に向けた強化事業</v>
      </c>
      <c r="V310" s="78" t="str">
        <f>U304</f>
        <v>国スポ入賞に向けた強化事業</v>
      </c>
      <c r="W310" s="78" t="str">
        <f>U305</f>
        <v/>
      </c>
      <c r="X310" s="78" t="str">
        <f>U306</f>
        <v/>
      </c>
    </row>
    <row r="311" spans="1:24">
      <c r="A311" s="1">
        <f t="shared" ref="A311:B311" si="258">A310</f>
        <v>7</v>
      </c>
      <c r="B311" s="1">
        <f t="shared" si="258"/>
        <v>0</v>
      </c>
      <c r="C311" s="348" t="s">
        <v>56</v>
      </c>
      <c r="D311" s="346" t="s">
        <v>55</v>
      </c>
      <c r="E311" s="346"/>
      <c r="F311" s="349"/>
      <c r="G311" s="349"/>
      <c r="H311" s="349"/>
      <c r="I311" s="349"/>
      <c r="J311" s="349"/>
      <c r="K311" s="349"/>
      <c r="L311" s="349"/>
      <c r="M311" s="349"/>
      <c r="N311" s="349"/>
      <c r="O311" s="349"/>
      <c r="P311" s="349"/>
      <c r="Q311" s="349"/>
      <c r="R311" s="349"/>
      <c r="S311" s="350"/>
      <c r="U311" s="6" t="str">
        <f t="shared" ref="U311:X314" si="259">IF(U261="","",U261)</f>
        <v>①強化活動</v>
      </c>
      <c r="V311" s="6" t="str">
        <f t="shared" si="259"/>
        <v>①強化活動</v>
      </c>
      <c r="W311" s="6" t="str">
        <f t="shared" si="259"/>
        <v/>
      </c>
      <c r="X311" s="6" t="str">
        <f t="shared" si="259"/>
        <v/>
      </c>
    </row>
    <row r="312" spans="1:24">
      <c r="A312" s="1">
        <f t="shared" ref="A312:B312" si="260">A311</f>
        <v>7</v>
      </c>
      <c r="B312" s="1">
        <f t="shared" si="260"/>
        <v>0</v>
      </c>
      <c r="C312" s="348"/>
      <c r="D312" s="351" t="s">
        <v>7</v>
      </c>
      <c r="E312" s="351"/>
      <c r="F312" s="352"/>
      <c r="G312" s="352"/>
      <c r="H312" s="352"/>
      <c r="I312" s="352"/>
      <c r="J312" s="352"/>
      <c r="K312" s="352"/>
      <c r="L312" s="352"/>
      <c r="M312" s="352"/>
      <c r="N312" s="352"/>
      <c r="O312" s="352"/>
      <c r="P312" s="352"/>
      <c r="Q312" s="352"/>
      <c r="R312" s="352"/>
      <c r="S312" s="353"/>
      <c r="U312" s="8" t="str">
        <f t="shared" si="259"/>
        <v/>
      </c>
      <c r="V312" s="8" t="str">
        <f t="shared" si="259"/>
        <v/>
      </c>
      <c r="W312" s="8" t="str">
        <f t="shared" si="259"/>
        <v/>
      </c>
      <c r="X312" s="8" t="str">
        <f t="shared" si="259"/>
        <v/>
      </c>
    </row>
    <row r="313" spans="1:24">
      <c r="A313" s="1">
        <f t="shared" ref="A313:B313" si="261">A312</f>
        <v>7</v>
      </c>
      <c r="B313" s="1">
        <f t="shared" si="261"/>
        <v>0</v>
      </c>
      <c r="C313" s="354" t="s">
        <v>57</v>
      </c>
      <c r="D313" s="291" t="s">
        <v>58</v>
      </c>
      <c r="E313" s="291"/>
      <c r="F313" s="291" t="s">
        <v>61</v>
      </c>
      <c r="G313" s="355"/>
      <c r="H313" s="339" t="s">
        <v>62</v>
      </c>
      <c r="I313" s="296"/>
      <c r="J313" s="356" t="s">
        <v>63</v>
      </c>
      <c r="K313" s="355"/>
      <c r="L313" s="339" t="s">
        <v>64</v>
      </c>
      <c r="M313" s="296"/>
      <c r="N313" s="356" t="s">
        <v>65</v>
      </c>
      <c r="O313" s="355"/>
      <c r="P313" s="339" t="s">
        <v>66</v>
      </c>
      <c r="Q313" s="291"/>
      <c r="R313" s="356" t="s">
        <v>36</v>
      </c>
      <c r="S313" s="295"/>
      <c r="U313" s="8" t="str">
        <f t="shared" si="259"/>
        <v/>
      </c>
      <c r="V313" s="8" t="str">
        <f t="shared" si="259"/>
        <v/>
      </c>
      <c r="W313" s="8" t="str">
        <f t="shared" si="259"/>
        <v/>
      </c>
      <c r="X313" s="8" t="str">
        <f t="shared" si="259"/>
        <v/>
      </c>
    </row>
    <row r="314" spans="1:24">
      <c r="A314" s="1">
        <f t="shared" ref="A314:B314" si="262">A313</f>
        <v>7</v>
      </c>
      <c r="B314" s="1">
        <f t="shared" si="262"/>
        <v>0</v>
      </c>
      <c r="C314" s="348"/>
      <c r="D314" s="346" t="s">
        <v>59</v>
      </c>
      <c r="E314" s="346"/>
      <c r="F314" s="22">
        <f>VLOOKUP("成男中ﾌﾞﾛ/国ｽﾎﾟ",指導者!$J$133:$AN$156,$F305+1,)</f>
        <v>0</v>
      </c>
      <c r="G314" s="23" t="s">
        <v>67</v>
      </c>
      <c r="H314" s="24">
        <f>VLOOKUP("成女中ﾌﾞﾛ/国ｽﾎﾟ",指導者!$J$133:$AN$156,$F305+1,)</f>
        <v>0</v>
      </c>
      <c r="I314" s="25" t="s">
        <v>67</v>
      </c>
      <c r="J314" s="24">
        <f>VLOOKUP("少男中ﾌﾞﾛ/国ｽﾎﾟ",指導者!$J$133:$AN$156,$F305+1,)</f>
        <v>0</v>
      </c>
      <c r="K314" s="23" t="s">
        <v>67</v>
      </c>
      <c r="L314" s="24">
        <f>VLOOKUP("少女中ﾌﾞﾛ/国ｽﾎﾟ",指導者!$J$133:$AN$156,$F305+1,)</f>
        <v>0</v>
      </c>
      <c r="M314" s="25" t="s">
        <v>67</v>
      </c>
      <c r="N314" s="24">
        <f>VLOOKUP("Jr男中ﾌﾞﾛ/国ｽﾎﾟ",指導者!$J$133:$AN$156,$F305+1,)</f>
        <v>0</v>
      </c>
      <c r="O314" s="23" t="s">
        <v>67</v>
      </c>
      <c r="P314" s="24">
        <f>VLOOKUP("Jr女中ﾌﾞﾛ/国ｽﾎﾟ",指導者!$J$133:$AN$156,$F305+1,)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48"/>
      <c r="D315" s="351" t="s">
        <v>60</v>
      </c>
      <c r="E315" s="351"/>
      <c r="F315" s="27">
        <f>VLOOKUP("成男中ﾌﾞﾛ/国ｽﾎﾟ",選手!$J$333:$AN$350,$F305+1,)</f>
        <v>0</v>
      </c>
      <c r="G315" s="28" t="s">
        <v>67</v>
      </c>
      <c r="H315" s="29">
        <f>VLOOKUP("成女中ﾌﾞﾛ/国ｽﾎﾟ",選手!$J$333:$AN$350,$F305+1,)</f>
        <v>0</v>
      </c>
      <c r="I315" s="30" t="s">
        <v>67</v>
      </c>
      <c r="J315" s="29">
        <f>VLOOKUP("少男中ﾌﾞﾛ/国ｽﾎﾟ",選手!$J$333:$AN$350,$F305+1,)</f>
        <v>0</v>
      </c>
      <c r="K315" s="28" t="s">
        <v>67</v>
      </c>
      <c r="L315" s="29">
        <f>VLOOKUP("少女中ﾌﾞﾛ/国ｽﾎﾟ",選手!$J$333:$AN$350,$F305+1,)</f>
        <v>0</v>
      </c>
      <c r="M315" s="30" t="s">
        <v>67</v>
      </c>
      <c r="N315" s="29">
        <f>VLOOKUP("Jr男中ﾌﾞﾛ/国ｽﾎﾟ",選手!$J$333:$AN$350,$F305+1,)</f>
        <v>0</v>
      </c>
      <c r="O315" s="28" t="s">
        <v>67</v>
      </c>
      <c r="P315" s="29">
        <f>VLOOKUP("Jr女中ﾌﾞﾛ/国ｽﾎﾟ",選手!$J$333:$AN$350,$F305+1,)</f>
        <v>0</v>
      </c>
      <c r="Q315" s="31" t="s">
        <v>67</v>
      </c>
      <c r="R315" s="28">
        <f>SUM(F315:Q315)</f>
        <v>0</v>
      </c>
      <c r="S315" s="34" t="s">
        <v>67</v>
      </c>
    </row>
    <row r="316" spans="1:24">
      <c r="A316" s="1">
        <f t="shared" ref="A316:B316" si="264">A315</f>
        <v>7</v>
      </c>
      <c r="B316" s="1">
        <f t="shared" si="264"/>
        <v>0</v>
      </c>
      <c r="C316" s="366" t="s">
        <v>69</v>
      </c>
      <c r="D316" s="367"/>
      <c r="E316" s="368"/>
      <c r="F316" s="357"/>
      <c r="G316" s="358"/>
      <c r="H316" s="358"/>
      <c r="I316" s="358"/>
      <c r="J316" s="358"/>
      <c r="K316" s="358"/>
      <c r="L316" s="358"/>
      <c r="M316" s="358"/>
      <c r="N316" s="358"/>
      <c r="O316" s="358"/>
      <c r="P316" s="358"/>
      <c r="Q316" s="358"/>
      <c r="R316" s="358"/>
      <c r="S316" s="359"/>
    </row>
    <row r="317" spans="1:24">
      <c r="A317" s="1">
        <f t="shared" ref="A317:B317" si="265">A316</f>
        <v>7</v>
      </c>
      <c r="B317" s="1">
        <f t="shared" si="265"/>
        <v>0</v>
      </c>
      <c r="C317" s="369"/>
      <c r="D317" s="370"/>
      <c r="E317" s="371"/>
      <c r="F317" s="360"/>
      <c r="G317" s="361"/>
      <c r="H317" s="361"/>
      <c r="I317" s="361"/>
      <c r="J317" s="361"/>
      <c r="K317" s="361"/>
      <c r="L317" s="361"/>
      <c r="M317" s="361"/>
      <c r="N317" s="361"/>
      <c r="O317" s="361"/>
      <c r="P317" s="361"/>
      <c r="Q317" s="361"/>
      <c r="R317" s="361"/>
      <c r="S317" s="362"/>
    </row>
    <row r="318" spans="1:24">
      <c r="A318" s="1">
        <f t="shared" ref="A318:B318" si="266">A317</f>
        <v>7</v>
      </c>
      <c r="B318" s="1">
        <f t="shared" si="266"/>
        <v>0</v>
      </c>
      <c r="C318" s="369"/>
      <c r="D318" s="370"/>
      <c r="E318" s="371"/>
      <c r="F318" s="360"/>
      <c r="G318" s="361"/>
      <c r="H318" s="361"/>
      <c r="I318" s="361"/>
      <c r="J318" s="361"/>
      <c r="K318" s="361"/>
      <c r="L318" s="361"/>
      <c r="M318" s="361"/>
      <c r="N318" s="361"/>
      <c r="O318" s="361"/>
      <c r="P318" s="361"/>
      <c r="Q318" s="361"/>
      <c r="R318" s="361"/>
      <c r="S318" s="362"/>
    </row>
    <row r="319" spans="1:24">
      <c r="A319" s="1">
        <f t="shared" ref="A319:B319" si="267">A318</f>
        <v>7</v>
      </c>
      <c r="B319" s="1">
        <f t="shared" si="267"/>
        <v>0</v>
      </c>
      <c r="C319" s="369"/>
      <c r="D319" s="370"/>
      <c r="E319" s="371"/>
      <c r="F319" s="360"/>
      <c r="G319" s="361"/>
      <c r="H319" s="361"/>
      <c r="I319" s="361"/>
      <c r="J319" s="361"/>
      <c r="K319" s="361"/>
      <c r="L319" s="361"/>
      <c r="M319" s="361"/>
      <c r="N319" s="361"/>
      <c r="O319" s="361"/>
      <c r="P319" s="361"/>
      <c r="Q319" s="361"/>
      <c r="R319" s="361"/>
      <c r="S319" s="362"/>
    </row>
    <row r="320" spans="1:24">
      <c r="A320" s="1">
        <f t="shared" ref="A320:B320" si="268">A319</f>
        <v>7</v>
      </c>
      <c r="B320" s="1">
        <f t="shared" si="268"/>
        <v>0</v>
      </c>
      <c r="C320" s="369"/>
      <c r="D320" s="370"/>
      <c r="E320" s="371"/>
      <c r="F320" s="360"/>
      <c r="G320" s="361"/>
      <c r="H320" s="361"/>
      <c r="I320" s="361"/>
      <c r="J320" s="361"/>
      <c r="K320" s="361"/>
      <c r="L320" s="361"/>
      <c r="M320" s="361"/>
      <c r="N320" s="361"/>
      <c r="O320" s="361"/>
      <c r="P320" s="361"/>
      <c r="Q320" s="361"/>
      <c r="R320" s="361"/>
      <c r="S320" s="362"/>
    </row>
    <row r="321" spans="1:21">
      <c r="A321" s="1">
        <f t="shared" ref="A321:B321" si="269">A320</f>
        <v>7</v>
      </c>
      <c r="B321" s="1">
        <f t="shared" si="269"/>
        <v>0</v>
      </c>
      <c r="C321" s="369"/>
      <c r="D321" s="370"/>
      <c r="E321" s="371"/>
      <c r="F321" s="360"/>
      <c r="G321" s="361"/>
      <c r="H321" s="361"/>
      <c r="I321" s="361"/>
      <c r="J321" s="361"/>
      <c r="K321" s="361"/>
      <c r="L321" s="361"/>
      <c r="M321" s="361"/>
      <c r="N321" s="361"/>
      <c r="O321" s="361"/>
      <c r="P321" s="361"/>
      <c r="Q321" s="361"/>
      <c r="R321" s="361"/>
      <c r="S321" s="362"/>
    </row>
    <row r="322" spans="1:21" ht="15" thickBot="1">
      <c r="A322" s="1">
        <f t="shared" ref="A322:B322" si="270">A321</f>
        <v>7</v>
      </c>
      <c r="B322" s="1">
        <f t="shared" si="270"/>
        <v>0</v>
      </c>
      <c r="C322" s="372"/>
      <c r="D322" s="373"/>
      <c r="E322" s="374"/>
      <c r="F322" s="363"/>
      <c r="G322" s="364"/>
      <c r="H322" s="364"/>
      <c r="I322" s="364"/>
      <c r="J322" s="364"/>
      <c r="K322" s="364"/>
      <c r="L322" s="364"/>
      <c r="M322" s="364"/>
      <c r="N322" s="364"/>
      <c r="O322" s="364"/>
      <c r="P322" s="364"/>
      <c r="Q322" s="364"/>
      <c r="R322" s="364"/>
      <c r="S322" s="365"/>
    </row>
    <row r="323" spans="1:21">
      <c r="A323" s="1">
        <f t="shared" ref="A323:B323" si="271">A322</f>
        <v>7</v>
      </c>
      <c r="B323" s="1">
        <f t="shared" si="271"/>
        <v>0</v>
      </c>
    </row>
    <row r="324" spans="1:21" ht="15" thickBot="1">
      <c r="A324" s="1">
        <f t="shared" ref="A324:B324" si="272">A323</f>
        <v>7</v>
      </c>
      <c r="B324" s="1">
        <f t="shared" si="272"/>
        <v>0</v>
      </c>
      <c r="C324" s="337" t="s">
        <v>70</v>
      </c>
      <c r="D324" s="337"/>
      <c r="Q324" s="338" t="s">
        <v>71</v>
      </c>
      <c r="R324" s="338"/>
      <c r="S324" s="338"/>
    </row>
    <row r="325" spans="1:21">
      <c r="A325" s="1">
        <f t="shared" ref="A325:B325" si="273">A324</f>
        <v>7</v>
      </c>
      <c r="B325" s="1">
        <f t="shared" si="273"/>
        <v>0</v>
      </c>
      <c r="C325" s="287" t="s">
        <v>72</v>
      </c>
      <c r="D325" s="290" t="s">
        <v>73</v>
      </c>
      <c r="E325" s="290"/>
      <c r="F325" s="290"/>
      <c r="G325" s="290"/>
      <c r="H325" s="290" t="s">
        <v>79</v>
      </c>
      <c r="I325" s="290"/>
      <c r="J325" s="290" t="s">
        <v>13</v>
      </c>
      <c r="K325" s="290"/>
      <c r="L325" s="290"/>
      <c r="M325" s="290"/>
      <c r="N325" s="290"/>
      <c r="O325" s="290"/>
      <c r="P325" s="290"/>
      <c r="Q325" s="290"/>
      <c r="R325" s="290"/>
      <c r="S325" s="294"/>
    </row>
    <row r="326" spans="1:21">
      <c r="A326" s="1">
        <f t="shared" ref="A326:B326" si="274">A325</f>
        <v>7</v>
      </c>
      <c r="B326" s="1">
        <f t="shared" si="274"/>
        <v>0</v>
      </c>
      <c r="C326" s="288"/>
      <c r="D326" s="346" t="s">
        <v>74</v>
      </c>
      <c r="E326" s="346"/>
      <c r="F326" s="346"/>
      <c r="G326" s="346"/>
      <c r="H326" s="347">
        <f>J351</f>
        <v>0</v>
      </c>
      <c r="I326" s="347"/>
      <c r="J326" s="152"/>
      <c r="K326" s="152"/>
      <c r="L326" s="152"/>
      <c r="M326" s="152"/>
      <c r="N326" s="152"/>
      <c r="O326" s="152"/>
      <c r="P326" s="152"/>
      <c r="Q326" s="152"/>
      <c r="R326" s="152"/>
      <c r="S326" s="305"/>
    </row>
    <row r="327" spans="1:21">
      <c r="A327" s="1">
        <f t="shared" ref="A327:B327" si="275">A326</f>
        <v>7</v>
      </c>
      <c r="B327" s="1">
        <f t="shared" si="275"/>
        <v>0</v>
      </c>
      <c r="C327" s="288"/>
      <c r="D327" s="340" t="s">
        <v>75</v>
      </c>
      <c r="E327" s="340"/>
      <c r="F327" s="340"/>
      <c r="G327" s="340"/>
      <c r="H327" s="330"/>
      <c r="I327" s="330"/>
      <c r="J327" s="335"/>
      <c r="K327" s="335"/>
      <c r="L327" s="335"/>
      <c r="M327" s="335"/>
      <c r="N327" s="335"/>
      <c r="O327" s="335"/>
      <c r="P327" s="335"/>
      <c r="Q327" s="335"/>
      <c r="R327" s="335"/>
      <c r="S327" s="336"/>
    </row>
    <row r="328" spans="1:21">
      <c r="A328" s="1">
        <f t="shared" ref="A328:B328" si="276">A327</f>
        <v>7</v>
      </c>
      <c r="B328" s="1">
        <f t="shared" si="276"/>
        <v>0</v>
      </c>
      <c r="C328" s="288"/>
      <c r="D328" s="340" t="s">
        <v>76</v>
      </c>
      <c r="E328" s="340"/>
      <c r="F328" s="340"/>
      <c r="G328" s="340"/>
      <c r="H328" s="330"/>
      <c r="I328" s="330"/>
      <c r="J328" s="335"/>
      <c r="K328" s="335"/>
      <c r="L328" s="335"/>
      <c r="M328" s="335"/>
      <c r="N328" s="335"/>
      <c r="O328" s="335"/>
      <c r="P328" s="335"/>
      <c r="Q328" s="335"/>
      <c r="R328" s="335"/>
      <c r="S328" s="336"/>
    </row>
    <row r="329" spans="1:21" ht="15" thickBot="1">
      <c r="A329" s="1">
        <f t="shared" ref="A329:B329" si="277">A328</f>
        <v>7</v>
      </c>
      <c r="B329" s="1">
        <f t="shared" si="277"/>
        <v>0</v>
      </c>
      <c r="C329" s="288"/>
      <c r="D329" s="341" t="s">
        <v>77</v>
      </c>
      <c r="E329" s="341"/>
      <c r="F329" s="341"/>
      <c r="G329" s="341"/>
      <c r="H329" s="342">
        <f>H351-SUM(H326:I328)</f>
        <v>0</v>
      </c>
      <c r="I329" s="342"/>
      <c r="J329" s="343"/>
      <c r="K329" s="343"/>
      <c r="L329" s="343"/>
      <c r="M329" s="343"/>
      <c r="N329" s="343"/>
      <c r="O329" s="343"/>
      <c r="P329" s="343"/>
      <c r="Q329" s="343"/>
      <c r="R329" s="343"/>
      <c r="S329" s="344"/>
    </row>
    <row r="330" spans="1:21" ht="15.6" thickTop="1" thickBot="1">
      <c r="A330" s="1">
        <f t="shared" ref="A330:B330" si="278">A329</f>
        <v>7</v>
      </c>
      <c r="B330" s="1">
        <f t="shared" si="278"/>
        <v>0</v>
      </c>
      <c r="C330" s="289"/>
      <c r="D330" s="345" t="s">
        <v>78</v>
      </c>
      <c r="E330" s="345"/>
      <c r="F330" s="345"/>
      <c r="G330" s="345"/>
      <c r="H330" s="281">
        <f>SUM(H326:I329)</f>
        <v>0</v>
      </c>
      <c r="I330" s="281"/>
      <c r="J330" s="285"/>
      <c r="K330" s="285"/>
      <c r="L330" s="285"/>
      <c r="M330" s="285"/>
      <c r="N330" s="285"/>
      <c r="O330" s="285"/>
      <c r="P330" s="285"/>
      <c r="Q330" s="285"/>
      <c r="R330" s="285"/>
      <c r="S330" s="286"/>
    </row>
    <row r="331" spans="1:21">
      <c r="A331" s="1">
        <f t="shared" ref="A331:B331" si="279">A330</f>
        <v>7</v>
      </c>
      <c r="B331" s="1">
        <f t="shared" si="279"/>
        <v>0</v>
      </c>
      <c r="C331" s="287" t="s">
        <v>218</v>
      </c>
      <c r="D331" s="290" t="s">
        <v>73</v>
      </c>
      <c r="E331" s="290"/>
      <c r="F331" s="290" t="s">
        <v>83</v>
      </c>
      <c r="G331" s="290"/>
      <c r="H331" s="290" t="s">
        <v>79</v>
      </c>
      <c r="I331" s="292"/>
      <c r="J331" s="293"/>
      <c r="K331" s="290"/>
      <c r="L331" s="290"/>
      <c r="M331" s="290"/>
      <c r="N331" s="290" t="s">
        <v>82</v>
      </c>
      <c r="O331" s="290"/>
      <c r="P331" s="290"/>
      <c r="Q331" s="290"/>
      <c r="R331" s="290"/>
      <c r="S331" s="294"/>
    </row>
    <row r="332" spans="1:21">
      <c r="A332" s="1">
        <f t="shared" ref="A332:B332" si="280">A331</f>
        <v>7</v>
      </c>
      <c r="B332" s="1">
        <f t="shared" si="280"/>
        <v>0</v>
      </c>
      <c r="C332" s="288"/>
      <c r="D332" s="291"/>
      <c r="E332" s="291"/>
      <c r="F332" s="291"/>
      <c r="G332" s="291"/>
      <c r="H332" s="291"/>
      <c r="I332" s="291"/>
      <c r="J332" s="296" t="s">
        <v>80</v>
      </c>
      <c r="K332" s="297"/>
      <c r="L332" s="297" t="s">
        <v>81</v>
      </c>
      <c r="M332" s="339"/>
      <c r="N332" s="291"/>
      <c r="O332" s="291"/>
      <c r="P332" s="291"/>
      <c r="Q332" s="291"/>
      <c r="R332" s="291"/>
      <c r="S332" s="295"/>
    </row>
    <row r="333" spans="1:21">
      <c r="A333" s="1">
        <f t="shared" ref="A333:B333" si="281">A332</f>
        <v>7</v>
      </c>
      <c r="B333" s="1">
        <f t="shared" si="281"/>
        <v>0</v>
      </c>
      <c r="C333" s="288"/>
      <c r="D333" s="298" t="s">
        <v>88</v>
      </c>
      <c r="E333" s="298"/>
      <c r="F333" s="298" t="s">
        <v>88</v>
      </c>
      <c r="G333" s="298"/>
      <c r="H333" s="323"/>
      <c r="I333" s="323"/>
      <c r="J333" s="324"/>
      <c r="K333" s="325"/>
      <c r="L333" s="326">
        <f>H333-J333</f>
        <v>0</v>
      </c>
      <c r="M333" s="327"/>
      <c r="N333" s="167"/>
      <c r="O333" s="167"/>
      <c r="P333" s="167"/>
      <c r="Q333" s="167"/>
      <c r="R333" s="167"/>
      <c r="S333" s="328"/>
      <c r="T333" s="54" t="e">
        <f>HLOOKUP(F306,リスト!$N$7:$AC$25,2,)</f>
        <v>#N/A</v>
      </c>
      <c r="U333" s="52" t="e">
        <f t="shared" ref="U333:U350" si="282">IF(T333="対象外",IF(J333&gt;0,"補助対象外経費です!!",""),"")</f>
        <v>#N/A</v>
      </c>
    </row>
    <row r="334" spans="1:21">
      <c r="A334" s="1">
        <f t="shared" ref="A334:B334" si="283">A333</f>
        <v>7</v>
      </c>
      <c r="B334" s="1">
        <f t="shared" si="283"/>
        <v>0</v>
      </c>
      <c r="C334" s="288"/>
      <c r="D334" s="298" t="s">
        <v>99</v>
      </c>
      <c r="E334" s="298"/>
      <c r="F334" s="299" t="s">
        <v>84</v>
      </c>
      <c r="G334" s="299"/>
      <c r="H334" s="300"/>
      <c r="I334" s="300"/>
      <c r="J334" s="301"/>
      <c r="K334" s="302"/>
      <c r="L334" s="303">
        <f t="shared" ref="L334:L350" si="284">H334-J334</f>
        <v>0</v>
      </c>
      <c r="M334" s="304"/>
      <c r="N334" s="152"/>
      <c r="O334" s="152"/>
      <c r="P334" s="152"/>
      <c r="Q334" s="152"/>
      <c r="R334" s="152"/>
      <c r="S334" s="305"/>
      <c r="T334" s="54" t="e">
        <f>HLOOKUP(F306,リスト!$N$7:$AC$25,3,)</f>
        <v>#N/A</v>
      </c>
      <c r="U334" s="52" t="e">
        <f t="shared" si="282"/>
        <v>#N/A</v>
      </c>
    </row>
    <row r="335" spans="1:21">
      <c r="A335" s="1">
        <f t="shared" ref="A335:B335" si="285">A334</f>
        <v>7</v>
      </c>
      <c r="B335" s="1">
        <f t="shared" si="285"/>
        <v>0</v>
      </c>
      <c r="C335" s="288"/>
      <c r="D335" s="298"/>
      <c r="E335" s="298"/>
      <c r="F335" s="329" t="s">
        <v>85</v>
      </c>
      <c r="G335" s="329"/>
      <c r="H335" s="330"/>
      <c r="I335" s="330"/>
      <c r="J335" s="331"/>
      <c r="K335" s="332"/>
      <c r="L335" s="333">
        <f t="shared" si="284"/>
        <v>0</v>
      </c>
      <c r="M335" s="334"/>
      <c r="N335" s="335"/>
      <c r="O335" s="335"/>
      <c r="P335" s="335"/>
      <c r="Q335" s="335"/>
      <c r="R335" s="335"/>
      <c r="S335" s="336"/>
      <c r="T335" s="54" t="e">
        <f>HLOOKUP(F306,リスト!$N$7:$AC$25,4,)</f>
        <v>#N/A</v>
      </c>
      <c r="U335" s="52" t="e">
        <f t="shared" si="282"/>
        <v>#N/A</v>
      </c>
    </row>
    <row r="336" spans="1:21">
      <c r="A336" s="1">
        <f t="shared" ref="A336:B336" si="286">A335</f>
        <v>7</v>
      </c>
      <c r="B336" s="1">
        <f t="shared" si="286"/>
        <v>0</v>
      </c>
      <c r="C336" s="288"/>
      <c r="D336" s="298"/>
      <c r="E336" s="298"/>
      <c r="F336" s="306" t="s">
        <v>86</v>
      </c>
      <c r="G336" s="306"/>
      <c r="H336" s="307"/>
      <c r="I336" s="307"/>
      <c r="J336" s="308"/>
      <c r="K336" s="309"/>
      <c r="L336" s="310">
        <f t="shared" si="284"/>
        <v>0</v>
      </c>
      <c r="M336" s="311"/>
      <c r="N336" s="153"/>
      <c r="O336" s="153"/>
      <c r="P336" s="153"/>
      <c r="Q336" s="153"/>
      <c r="R336" s="153"/>
      <c r="S336" s="312"/>
      <c r="T336" s="54" t="e">
        <f>HLOOKUP(F306,リスト!$N$7:$AC$25,5,)</f>
        <v>#N/A</v>
      </c>
      <c r="U336" s="52" t="e">
        <f t="shared" si="282"/>
        <v>#N/A</v>
      </c>
    </row>
    <row r="337" spans="1:22">
      <c r="A337" s="1">
        <f t="shared" ref="A337:B337" si="287">A336</f>
        <v>7</v>
      </c>
      <c r="B337" s="1">
        <f t="shared" si="287"/>
        <v>0</v>
      </c>
      <c r="C337" s="288"/>
      <c r="D337" s="298" t="s">
        <v>100</v>
      </c>
      <c r="E337" s="298"/>
      <c r="F337" s="299" t="s">
        <v>87</v>
      </c>
      <c r="G337" s="299"/>
      <c r="H337" s="300"/>
      <c r="I337" s="300"/>
      <c r="J337" s="301"/>
      <c r="K337" s="302"/>
      <c r="L337" s="303">
        <f t="shared" si="284"/>
        <v>0</v>
      </c>
      <c r="M337" s="304"/>
      <c r="N337" s="152"/>
      <c r="O337" s="152"/>
      <c r="P337" s="152"/>
      <c r="Q337" s="152"/>
      <c r="R337" s="152"/>
      <c r="S337" s="305"/>
      <c r="T337" s="54" t="e">
        <f>HLOOKUP(F306,リスト!$N$7:$AC$25,6,)</f>
        <v>#N/A</v>
      </c>
      <c r="U337" s="52" t="e">
        <f t="shared" si="282"/>
        <v>#N/A</v>
      </c>
    </row>
    <row r="338" spans="1:22">
      <c r="A338" s="1">
        <f t="shared" ref="A338:B338" si="288">A337</f>
        <v>7</v>
      </c>
      <c r="B338" s="1">
        <f t="shared" si="288"/>
        <v>0</v>
      </c>
      <c r="C338" s="288"/>
      <c r="D338" s="298"/>
      <c r="E338" s="298"/>
      <c r="F338" s="329" t="s">
        <v>89</v>
      </c>
      <c r="G338" s="329"/>
      <c r="H338" s="330"/>
      <c r="I338" s="330"/>
      <c r="J338" s="331"/>
      <c r="K338" s="332"/>
      <c r="L338" s="333">
        <f t="shared" si="284"/>
        <v>0</v>
      </c>
      <c r="M338" s="334"/>
      <c r="N338" s="335"/>
      <c r="O338" s="335"/>
      <c r="P338" s="335"/>
      <c r="Q338" s="335"/>
      <c r="R338" s="335"/>
      <c r="S338" s="336"/>
      <c r="T338" s="54" t="e">
        <f>HLOOKUP(F306,リスト!$N$7:$AC$25,7,)</f>
        <v>#N/A</v>
      </c>
      <c r="U338" s="52" t="e">
        <f t="shared" si="282"/>
        <v>#N/A</v>
      </c>
    </row>
    <row r="339" spans="1:22" ht="14.4" customHeight="1">
      <c r="A339" s="1">
        <f t="shared" ref="A339:B339" si="289">A338</f>
        <v>7</v>
      </c>
      <c r="B339" s="1">
        <f t="shared" si="289"/>
        <v>0</v>
      </c>
      <c r="C339" s="288"/>
      <c r="D339" s="298"/>
      <c r="E339" s="298"/>
      <c r="F339" s="329" t="s">
        <v>215</v>
      </c>
      <c r="G339" s="329"/>
      <c r="H339" s="330"/>
      <c r="I339" s="330"/>
      <c r="J339" s="331"/>
      <c r="K339" s="332"/>
      <c r="L339" s="333">
        <f t="shared" si="284"/>
        <v>0</v>
      </c>
      <c r="M339" s="334"/>
      <c r="N339" s="335"/>
      <c r="O339" s="335"/>
      <c r="P339" s="335"/>
      <c r="Q339" s="335"/>
      <c r="R339" s="335"/>
      <c r="S339" s="336"/>
      <c r="T339" s="54" t="e">
        <f>HLOOKUP(F306,リスト!$N$7:$AC$25,8,)</f>
        <v>#N/A</v>
      </c>
      <c r="U339" s="52" t="e">
        <f t="shared" si="282"/>
        <v>#N/A</v>
      </c>
    </row>
    <row r="340" spans="1:22">
      <c r="A340" s="1">
        <f t="shared" ref="A340:B340" si="290">A339</f>
        <v>7</v>
      </c>
      <c r="B340" s="1">
        <f t="shared" si="290"/>
        <v>0</v>
      </c>
      <c r="C340" s="288"/>
      <c r="D340" s="298"/>
      <c r="E340" s="298"/>
      <c r="F340" s="306" t="s">
        <v>90</v>
      </c>
      <c r="G340" s="306"/>
      <c r="H340" s="307"/>
      <c r="I340" s="307"/>
      <c r="J340" s="308"/>
      <c r="K340" s="309"/>
      <c r="L340" s="310">
        <f t="shared" si="284"/>
        <v>0</v>
      </c>
      <c r="M340" s="311"/>
      <c r="N340" s="153"/>
      <c r="O340" s="153"/>
      <c r="P340" s="153"/>
      <c r="Q340" s="153"/>
      <c r="R340" s="153"/>
      <c r="S340" s="312"/>
      <c r="T340" s="54" t="e">
        <f>HLOOKUP(F306,リスト!$N$7:$AC$25,9,)</f>
        <v>#N/A</v>
      </c>
      <c r="U340" s="52" t="e">
        <f t="shared" si="282"/>
        <v>#N/A</v>
      </c>
    </row>
    <row r="341" spans="1:22">
      <c r="A341" s="1">
        <f t="shared" ref="A341:B341" si="291">A340</f>
        <v>7</v>
      </c>
      <c r="B341" s="1">
        <f t="shared" si="291"/>
        <v>0</v>
      </c>
      <c r="C341" s="288"/>
      <c r="D341" s="298" t="s">
        <v>101</v>
      </c>
      <c r="E341" s="298"/>
      <c r="F341" s="299" t="s">
        <v>91</v>
      </c>
      <c r="G341" s="299"/>
      <c r="H341" s="300"/>
      <c r="I341" s="300"/>
      <c r="J341" s="301"/>
      <c r="K341" s="302"/>
      <c r="L341" s="303">
        <f t="shared" si="284"/>
        <v>0</v>
      </c>
      <c r="M341" s="304"/>
      <c r="N341" s="152"/>
      <c r="O341" s="152"/>
      <c r="P341" s="152"/>
      <c r="Q341" s="152"/>
      <c r="R341" s="152"/>
      <c r="S341" s="305"/>
      <c r="T341" s="54" t="e">
        <f>HLOOKUP(F306,リスト!$N$7:$AC$25,10,)</f>
        <v>#N/A</v>
      </c>
      <c r="U341" s="52" t="e">
        <f t="shared" si="282"/>
        <v>#N/A</v>
      </c>
    </row>
    <row r="342" spans="1:22">
      <c r="A342" s="1">
        <f t="shared" ref="A342:B342" si="292">A341</f>
        <v>7</v>
      </c>
      <c r="B342" s="1">
        <f t="shared" si="292"/>
        <v>0</v>
      </c>
      <c r="C342" s="288"/>
      <c r="D342" s="298"/>
      <c r="E342" s="298"/>
      <c r="F342" s="329" t="s">
        <v>92</v>
      </c>
      <c r="G342" s="329"/>
      <c r="H342" s="330"/>
      <c r="I342" s="330"/>
      <c r="J342" s="331"/>
      <c r="K342" s="332"/>
      <c r="L342" s="333">
        <f t="shared" si="284"/>
        <v>0</v>
      </c>
      <c r="M342" s="334"/>
      <c r="N342" s="335"/>
      <c r="O342" s="335"/>
      <c r="P342" s="335"/>
      <c r="Q342" s="335"/>
      <c r="R342" s="335"/>
      <c r="S342" s="336"/>
      <c r="T342" s="54" t="e">
        <f>HLOOKUP(F306,リスト!$N$7:$AC$25,11,)</f>
        <v>#N/A</v>
      </c>
      <c r="U342" s="52" t="e">
        <f t="shared" si="282"/>
        <v>#N/A</v>
      </c>
    </row>
    <row r="343" spans="1:22">
      <c r="A343" s="1">
        <f t="shared" ref="A343:B343" si="293">A342</f>
        <v>7</v>
      </c>
      <c r="B343" s="1">
        <f t="shared" si="293"/>
        <v>0</v>
      </c>
      <c r="C343" s="288"/>
      <c r="D343" s="298"/>
      <c r="E343" s="298"/>
      <c r="F343" s="306" t="s">
        <v>93</v>
      </c>
      <c r="G343" s="306"/>
      <c r="H343" s="307"/>
      <c r="I343" s="307"/>
      <c r="J343" s="308"/>
      <c r="K343" s="309"/>
      <c r="L343" s="310">
        <f t="shared" si="284"/>
        <v>0</v>
      </c>
      <c r="M343" s="311"/>
      <c r="N343" s="153"/>
      <c r="O343" s="153"/>
      <c r="P343" s="153"/>
      <c r="Q343" s="153"/>
      <c r="R343" s="153"/>
      <c r="S343" s="312"/>
      <c r="T343" s="54" t="e">
        <f>HLOOKUP(F306,リスト!$N$7:$AC$25,12,)</f>
        <v>#N/A</v>
      </c>
      <c r="U343" s="52" t="e">
        <f t="shared" si="282"/>
        <v>#N/A</v>
      </c>
    </row>
    <row r="344" spans="1:22">
      <c r="A344" s="1">
        <f t="shared" ref="A344:B344" si="294">A343</f>
        <v>7</v>
      </c>
      <c r="B344" s="1">
        <f t="shared" si="294"/>
        <v>0</v>
      </c>
      <c r="C344" s="288"/>
      <c r="D344" s="298" t="s">
        <v>102</v>
      </c>
      <c r="E344" s="298"/>
      <c r="F344" s="298" t="s">
        <v>102</v>
      </c>
      <c r="G344" s="298"/>
      <c r="H344" s="323"/>
      <c r="I344" s="323"/>
      <c r="J344" s="324"/>
      <c r="K344" s="325"/>
      <c r="L344" s="326">
        <f t="shared" si="284"/>
        <v>0</v>
      </c>
      <c r="M344" s="327"/>
      <c r="N344" s="167"/>
      <c r="O344" s="167"/>
      <c r="P344" s="167"/>
      <c r="Q344" s="167"/>
      <c r="R344" s="167"/>
      <c r="S344" s="328"/>
      <c r="T344" s="54" t="e">
        <f>HLOOKUP(F306,リスト!$N$7:$AC$25,13,)</f>
        <v>#N/A</v>
      </c>
      <c r="U344" s="52" t="e">
        <f t="shared" si="282"/>
        <v>#N/A</v>
      </c>
    </row>
    <row r="345" spans="1:22">
      <c r="A345" s="1">
        <f t="shared" ref="A345:B345" si="295">A344</f>
        <v>7</v>
      </c>
      <c r="B345" s="1">
        <f t="shared" si="295"/>
        <v>0</v>
      </c>
      <c r="C345" s="288"/>
      <c r="D345" s="321" t="s">
        <v>105</v>
      </c>
      <c r="E345" s="298"/>
      <c r="F345" s="299" t="s">
        <v>94</v>
      </c>
      <c r="G345" s="299"/>
      <c r="H345" s="300"/>
      <c r="I345" s="300"/>
      <c r="J345" s="301"/>
      <c r="K345" s="302"/>
      <c r="L345" s="303">
        <f t="shared" si="284"/>
        <v>0</v>
      </c>
      <c r="M345" s="304"/>
      <c r="N345" s="152"/>
      <c r="O345" s="152"/>
      <c r="P345" s="152"/>
      <c r="Q345" s="152"/>
      <c r="R345" s="152"/>
      <c r="S345" s="305"/>
      <c r="T345" s="54" t="e">
        <f>HLOOKUP(F306,リスト!$N$7:$AC$25,14,)</f>
        <v>#N/A</v>
      </c>
      <c r="U345" s="52" t="e">
        <f t="shared" si="282"/>
        <v>#N/A</v>
      </c>
    </row>
    <row r="346" spans="1:22">
      <c r="A346" s="1">
        <f t="shared" ref="A346:B346" si="296">A345</f>
        <v>7</v>
      </c>
      <c r="B346" s="1">
        <f t="shared" si="296"/>
        <v>0</v>
      </c>
      <c r="C346" s="288"/>
      <c r="D346" s="298"/>
      <c r="E346" s="298"/>
      <c r="F346" s="306" t="s">
        <v>95</v>
      </c>
      <c r="G346" s="306"/>
      <c r="H346" s="307"/>
      <c r="I346" s="307"/>
      <c r="J346" s="308"/>
      <c r="K346" s="309"/>
      <c r="L346" s="310">
        <f t="shared" si="284"/>
        <v>0</v>
      </c>
      <c r="M346" s="311"/>
      <c r="N346" s="153"/>
      <c r="O346" s="153"/>
      <c r="P346" s="153"/>
      <c r="Q346" s="153"/>
      <c r="R346" s="153"/>
      <c r="S346" s="312"/>
      <c r="T346" s="54" t="e">
        <f>HLOOKUP(F306,リスト!$N$7:$AC$25,15,)</f>
        <v>#N/A</v>
      </c>
      <c r="U346" s="52" t="e">
        <f t="shared" si="282"/>
        <v>#N/A</v>
      </c>
    </row>
    <row r="347" spans="1:22">
      <c r="A347" s="1">
        <f t="shared" ref="A347:B347" si="297">A346</f>
        <v>7</v>
      </c>
      <c r="B347" s="1">
        <f t="shared" si="297"/>
        <v>0</v>
      </c>
      <c r="C347" s="288"/>
      <c r="D347" s="322" t="s">
        <v>103</v>
      </c>
      <c r="E347" s="322"/>
      <c r="F347" s="298" t="s">
        <v>96</v>
      </c>
      <c r="G347" s="298"/>
      <c r="H347" s="323"/>
      <c r="I347" s="323"/>
      <c r="J347" s="324"/>
      <c r="K347" s="325"/>
      <c r="L347" s="326">
        <f t="shared" si="284"/>
        <v>0</v>
      </c>
      <c r="M347" s="327"/>
      <c r="N347" s="167"/>
      <c r="O347" s="167"/>
      <c r="P347" s="167"/>
      <c r="Q347" s="167"/>
      <c r="R347" s="167"/>
      <c r="S347" s="328"/>
      <c r="T347" s="54" t="e">
        <f>HLOOKUP(F306,リスト!$N$7:$AC$25,16,)</f>
        <v>#N/A</v>
      </c>
      <c r="U347" s="52" t="e">
        <f t="shared" si="282"/>
        <v>#N/A</v>
      </c>
    </row>
    <row r="348" spans="1:22">
      <c r="A348" s="1">
        <f t="shared" ref="A348:B348" si="298">A347</f>
        <v>7</v>
      </c>
      <c r="B348" s="1">
        <f t="shared" si="298"/>
        <v>0</v>
      </c>
      <c r="C348" s="288"/>
      <c r="D348" s="298" t="s">
        <v>104</v>
      </c>
      <c r="E348" s="298"/>
      <c r="F348" s="299" t="s">
        <v>97</v>
      </c>
      <c r="G348" s="299"/>
      <c r="H348" s="300"/>
      <c r="I348" s="300"/>
      <c r="J348" s="301"/>
      <c r="K348" s="302"/>
      <c r="L348" s="303">
        <f t="shared" si="284"/>
        <v>0</v>
      </c>
      <c r="M348" s="304"/>
      <c r="N348" s="152"/>
      <c r="O348" s="152"/>
      <c r="P348" s="152"/>
      <c r="Q348" s="152"/>
      <c r="R348" s="152"/>
      <c r="S348" s="305"/>
      <c r="T348" s="54" t="e">
        <f>HLOOKUP(F306,リスト!$N$7:$AC$25,17,)</f>
        <v>#N/A</v>
      </c>
      <c r="U348" s="52" t="e">
        <f t="shared" si="282"/>
        <v>#N/A</v>
      </c>
    </row>
    <row r="349" spans="1:22">
      <c r="A349" s="1">
        <f t="shared" ref="A349:B349" si="299">A348</f>
        <v>7</v>
      </c>
      <c r="B349" s="1">
        <f t="shared" si="299"/>
        <v>0</v>
      </c>
      <c r="C349" s="288"/>
      <c r="D349" s="298"/>
      <c r="E349" s="298"/>
      <c r="F349" s="306" t="s">
        <v>98</v>
      </c>
      <c r="G349" s="306"/>
      <c r="H349" s="307"/>
      <c r="I349" s="307"/>
      <c r="J349" s="308"/>
      <c r="K349" s="309"/>
      <c r="L349" s="310">
        <f t="shared" si="284"/>
        <v>0</v>
      </c>
      <c r="M349" s="311"/>
      <c r="N349" s="153"/>
      <c r="O349" s="153"/>
      <c r="P349" s="153"/>
      <c r="Q349" s="153"/>
      <c r="R349" s="153"/>
      <c r="S349" s="312"/>
      <c r="T349" s="54" t="e">
        <f>HLOOKUP(F306,リスト!$N$7:$AC$25,18,)</f>
        <v>#N/A</v>
      </c>
      <c r="U349" s="52" t="e">
        <f t="shared" si="282"/>
        <v>#N/A</v>
      </c>
    </row>
    <row r="350" spans="1:22" ht="15" thickBot="1">
      <c r="A350" s="1">
        <f t="shared" ref="A350:B350" si="300">A349</f>
        <v>7</v>
      </c>
      <c r="B350" s="1">
        <f t="shared" si="300"/>
        <v>0</v>
      </c>
      <c r="C350" s="288"/>
      <c r="D350" s="313" t="s">
        <v>77</v>
      </c>
      <c r="E350" s="313"/>
      <c r="F350" s="313" t="s">
        <v>77</v>
      </c>
      <c r="G350" s="313"/>
      <c r="H350" s="314"/>
      <c r="I350" s="314"/>
      <c r="J350" s="315"/>
      <c r="K350" s="316"/>
      <c r="L350" s="317">
        <f t="shared" si="284"/>
        <v>0</v>
      </c>
      <c r="M350" s="318"/>
      <c r="N350" s="319"/>
      <c r="O350" s="319"/>
      <c r="P350" s="319"/>
      <c r="Q350" s="319"/>
      <c r="R350" s="319"/>
      <c r="S350" s="320"/>
      <c r="T350" s="54" t="e">
        <f>HLOOKUP(F306,リスト!$N$7:$AC$25,19,)</f>
        <v>#N/A</v>
      </c>
      <c r="U350" s="52" t="e">
        <f t="shared" si="282"/>
        <v>#N/A</v>
      </c>
    </row>
    <row r="351" spans="1:22" ht="15.6" thickTop="1" thickBot="1">
      <c r="A351" s="1">
        <f t="shared" ref="A351:B351" si="301">A350</f>
        <v>7</v>
      </c>
      <c r="B351" s="1">
        <f t="shared" si="301"/>
        <v>0</v>
      </c>
      <c r="C351" s="289"/>
      <c r="D351" s="278" t="s">
        <v>78</v>
      </c>
      <c r="E351" s="279"/>
      <c r="F351" s="279"/>
      <c r="G351" s="280"/>
      <c r="H351" s="281">
        <f>SUM(H333:I350)</f>
        <v>0</v>
      </c>
      <c r="I351" s="281"/>
      <c r="J351" s="282">
        <f t="shared" ref="J351" si="302">SUM(J333:K350)</f>
        <v>0</v>
      </c>
      <c r="K351" s="283"/>
      <c r="L351" s="283">
        <f t="shared" ref="L351" si="303">SUM(L333:M350)</f>
        <v>0</v>
      </c>
      <c r="M351" s="284"/>
      <c r="N351" s="285"/>
      <c r="O351" s="285"/>
      <c r="P351" s="285"/>
      <c r="Q351" s="285"/>
      <c r="R351" s="285"/>
      <c r="S351" s="286"/>
      <c r="T351" s="54"/>
    </row>
    <row r="352" spans="1:22">
      <c r="A352" s="1">
        <f>F355</f>
        <v>8</v>
      </c>
      <c r="B352" s="1">
        <f>IF(H376&gt;0,1,0)</f>
        <v>0</v>
      </c>
      <c r="C352" s="198" t="s">
        <v>47</v>
      </c>
      <c r="D352" s="198"/>
      <c r="E352" s="198"/>
      <c r="U352" s="11" t="s">
        <v>49</v>
      </c>
      <c r="V352" s="11" t="s">
        <v>199</v>
      </c>
    </row>
    <row r="353" spans="1:24">
      <c r="A353" s="1">
        <f>A352</f>
        <v>8</v>
      </c>
      <c r="B353" s="1">
        <f>B352</f>
        <v>0</v>
      </c>
      <c r="C353" s="192" t="str">
        <f>"中国ブロック突破・国スポ入賞に向けた強化事業　"&amp;基本!$G$24</f>
        <v>中国ブロック突破・国スポ入賞に向けた強化事業　事業計画書</v>
      </c>
      <c r="D353" s="192"/>
      <c r="E353" s="192"/>
      <c r="F353" s="192"/>
      <c r="G353" s="192"/>
      <c r="H353" s="192"/>
      <c r="I353" s="192"/>
      <c r="J353" s="192"/>
      <c r="K353" s="192"/>
      <c r="L353" s="192"/>
      <c r="M353" s="192"/>
      <c r="N353" s="192"/>
      <c r="O353" s="192"/>
      <c r="P353" s="192"/>
      <c r="Q353" s="192"/>
      <c r="R353" s="192"/>
      <c r="S353" s="192"/>
      <c r="U353" s="16" t="str">
        <f t="shared" ref="U353:V356" si="304">IF(U303="","",U303)</f>
        <v>中国ブロック突破に向けた強化事業</v>
      </c>
      <c r="V353" s="16" t="str">
        <f t="shared" si="304"/>
        <v>中ブロ突破</v>
      </c>
    </row>
    <row r="354" spans="1:24" ht="15" thickBot="1">
      <c r="A354" s="1">
        <f t="shared" ref="A354:B354" si="305">A353</f>
        <v>8</v>
      </c>
      <c r="B354" s="1">
        <f t="shared" si="305"/>
        <v>0</v>
      </c>
      <c r="C354" s="337" t="s">
        <v>48</v>
      </c>
      <c r="D354" s="337"/>
      <c r="U354" s="32" t="str">
        <f t="shared" si="304"/>
        <v>国スポ入賞に向けた強化事業</v>
      </c>
      <c r="V354" s="32" t="str">
        <f t="shared" si="304"/>
        <v>国スポ入賞</v>
      </c>
    </row>
    <row r="355" spans="1:24" ht="15" thickBot="1">
      <c r="A355" s="1">
        <f t="shared" ref="A355:B355" si="306">A354</f>
        <v>8</v>
      </c>
      <c r="B355" s="1">
        <f t="shared" si="306"/>
        <v>0</v>
      </c>
      <c r="C355" s="375" t="s">
        <v>50</v>
      </c>
      <c r="D355" s="376"/>
      <c r="E355" s="376"/>
      <c r="F355" s="377">
        <f>F305+1</f>
        <v>8</v>
      </c>
      <c r="G355" s="378"/>
      <c r="U355" s="32" t="str">
        <f t="shared" si="304"/>
        <v/>
      </c>
      <c r="V355" s="32" t="str">
        <f t="shared" si="304"/>
        <v/>
      </c>
    </row>
    <row r="356" spans="1:24">
      <c r="A356" s="1">
        <f t="shared" ref="A356:B356" si="307">A355</f>
        <v>8</v>
      </c>
      <c r="B356" s="1">
        <f t="shared" si="307"/>
        <v>0</v>
      </c>
      <c r="C356" s="379" t="s">
        <v>49</v>
      </c>
      <c r="D356" s="290"/>
      <c r="E356" s="290"/>
      <c r="F356" s="380"/>
      <c r="G356" s="380"/>
      <c r="H356" s="380"/>
      <c r="I356" s="380"/>
      <c r="J356" s="380"/>
      <c r="K356" s="380"/>
      <c r="L356" s="380"/>
      <c r="M356" s="290" t="s">
        <v>53</v>
      </c>
      <c r="N356" s="290"/>
      <c r="O356" s="290"/>
      <c r="P356" s="380"/>
      <c r="Q356" s="380"/>
      <c r="R356" s="380"/>
      <c r="S356" s="381"/>
      <c r="T356" s="81" t="str">
        <f>IF(F356="","",VLOOKUP(F356,U353:V356,2,))</f>
        <v/>
      </c>
      <c r="U356" s="18" t="str">
        <f t="shared" si="304"/>
        <v/>
      </c>
      <c r="V356" s="18" t="str">
        <f t="shared" si="304"/>
        <v/>
      </c>
    </row>
    <row r="357" spans="1:24">
      <c r="A357" s="1">
        <f t="shared" ref="A357:B357" si="308">A356</f>
        <v>8</v>
      </c>
      <c r="B357" s="1">
        <f t="shared" si="308"/>
        <v>0</v>
      </c>
      <c r="C357" s="389" t="s">
        <v>180</v>
      </c>
      <c r="D357" s="390"/>
      <c r="E357" s="356"/>
      <c r="F357" s="386"/>
      <c r="G357" s="387"/>
      <c r="H357" s="387"/>
      <c r="I357" s="387"/>
      <c r="J357" s="387"/>
      <c r="K357" s="387"/>
      <c r="L357" s="387"/>
      <c r="M357" s="387"/>
      <c r="N357" s="387"/>
      <c r="O357" s="387"/>
      <c r="P357" s="387"/>
      <c r="Q357" s="387"/>
      <c r="R357" s="387"/>
      <c r="S357" s="388"/>
      <c r="U357" s="55"/>
    </row>
    <row r="358" spans="1:24">
      <c r="A358" s="1">
        <f t="shared" ref="A358:B358" si="309">A357</f>
        <v>8</v>
      </c>
      <c r="B358" s="1">
        <f t="shared" si="309"/>
        <v>0</v>
      </c>
      <c r="C358" s="348" t="s">
        <v>51</v>
      </c>
      <c r="D358" s="291"/>
      <c r="E358" s="291"/>
      <c r="F358" s="382"/>
      <c r="G358" s="383"/>
      <c r="H358" s="383"/>
      <c r="I358" s="20" t="str">
        <f>IF(F358="","～",IF(J358="","","～"))</f>
        <v>～</v>
      </c>
      <c r="J358" s="383"/>
      <c r="K358" s="383"/>
      <c r="L358" s="383"/>
      <c r="M358" s="21" t="s">
        <v>52</v>
      </c>
      <c r="N358" s="384" t="str">
        <f>IF(T358=1,IF(F358="","",IF(J358="","",IF(F358=J358,"日帰り",(J358-F358)&amp;"泊"&amp;(J358-F358+1)&amp;"日"))),"")</f>
        <v/>
      </c>
      <c r="O358" s="384"/>
      <c r="P358" s="384"/>
      <c r="Q358" s="13" t="s">
        <v>68</v>
      </c>
      <c r="R358" s="258"/>
      <c r="S358" s="385"/>
      <c r="T358" s="53">
        <v>1</v>
      </c>
    </row>
    <row r="359" spans="1:24">
      <c r="A359" s="1">
        <f t="shared" ref="A359:B359" si="310">A358</f>
        <v>8</v>
      </c>
      <c r="B359" s="1">
        <f t="shared" si="310"/>
        <v>0</v>
      </c>
      <c r="C359" s="348" t="s">
        <v>54</v>
      </c>
      <c r="D359" s="346" t="s">
        <v>55</v>
      </c>
      <c r="E359" s="346"/>
      <c r="F359" s="349"/>
      <c r="G359" s="349"/>
      <c r="H359" s="349"/>
      <c r="I359" s="349"/>
      <c r="J359" s="349"/>
      <c r="K359" s="349"/>
      <c r="L359" s="349"/>
      <c r="M359" s="349"/>
      <c r="N359" s="349"/>
      <c r="O359" s="349"/>
      <c r="P359" s="349"/>
      <c r="Q359" s="349"/>
      <c r="R359" s="349"/>
      <c r="S359" s="350"/>
      <c r="U359" s="156" t="s">
        <v>53</v>
      </c>
      <c r="V359" s="156"/>
      <c r="W359" s="156"/>
      <c r="X359" s="156"/>
    </row>
    <row r="360" spans="1:24">
      <c r="A360" s="1">
        <f t="shared" ref="A360:B360" si="311">A359</f>
        <v>8</v>
      </c>
      <c r="B360" s="1">
        <f t="shared" si="311"/>
        <v>0</v>
      </c>
      <c r="C360" s="348"/>
      <c r="D360" s="351" t="s">
        <v>7</v>
      </c>
      <c r="E360" s="351"/>
      <c r="F360" s="352"/>
      <c r="G360" s="352"/>
      <c r="H360" s="352"/>
      <c r="I360" s="352"/>
      <c r="J360" s="352"/>
      <c r="K360" s="352"/>
      <c r="L360" s="352"/>
      <c r="M360" s="352"/>
      <c r="N360" s="352"/>
      <c r="O360" s="352"/>
      <c r="P360" s="352"/>
      <c r="Q360" s="352"/>
      <c r="R360" s="352"/>
      <c r="S360" s="353"/>
      <c r="U360" s="78" t="str">
        <f>U353</f>
        <v>中国ブロック突破に向けた強化事業</v>
      </c>
      <c r="V360" s="78" t="str">
        <f>U354</f>
        <v>国スポ入賞に向けた強化事業</v>
      </c>
      <c r="W360" s="78" t="str">
        <f>U355</f>
        <v/>
      </c>
      <c r="X360" s="78" t="str">
        <f>U356</f>
        <v/>
      </c>
    </row>
    <row r="361" spans="1:24">
      <c r="A361" s="1">
        <f t="shared" ref="A361:B361" si="312">A360</f>
        <v>8</v>
      </c>
      <c r="B361" s="1">
        <f t="shared" si="312"/>
        <v>0</v>
      </c>
      <c r="C361" s="348" t="s">
        <v>56</v>
      </c>
      <c r="D361" s="346" t="s">
        <v>55</v>
      </c>
      <c r="E361" s="346"/>
      <c r="F361" s="349"/>
      <c r="G361" s="349"/>
      <c r="H361" s="349"/>
      <c r="I361" s="349"/>
      <c r="J361" s="349"/>
      <c r="K361" s="349"/>
      <c r="L361" s="349"/>
      <c r="M361" s="349"/>
      <c r="N361" s="349"/>
      <c r="O361" s="349"/>
      <c r="P361" s="349"/>
      <c r="Q361" s="349"/>
      <c r="R361" s="349"/>
      <c r="S361" s="350"/>
      <c r="U361" s="6" t="str">
        <f t="shared" ref="U361:X364" si="313">IF(U311="","",U311)</f>
        <v>①強化活動</v>
      </c>
      <c r="V361" s="6" t="str">
        <f t="shared" si="313"/>
        <v>①強化活動</v>
      </c>
      <c r="W361" s="6" t="str">
        <f t="shared" si="313"/>
        <v/>
      </c>
      <c r="X361" s="6" t="str">
        <f t="shared" si="313"/>
        <v/>
      </c>
    </row>
    <row r="362" spans="1:24">
      <c r="A362" s="1">
        <f t="shared" ref="A362:B362" si="314">A361</f>
        <v>8</v>
      </c>
      <c r="B362" s="1">
        <f t="shared" si="314"/>
        <v>0</v>
      </c>
      <c r="C362" s="348"/>
      <c r="D362" s="351" t="s">
        <v>7</v>
      </c>
      <c r="E362" s="351"/>
      <c r="F362" s="352"/>
      <c r="G362" s="352"/>
      <c r="H362" s="352"/>
      <c r="I362" s="352"/>
      <c r="J362" s="352"/>
      <c r="K362" s="352"/>
      <c r="L362" s="352"/>
      <c r="M362" s="352"/>
      <c r="N362" s="352"/>
      <c r="O362" s="352"/>
      <c r="P362" s="352"/>
      <c r="Q362" s="352"/>
      <c r="R362" s="352"/>
      <c r="S362" s="353"/>
      <c r="U362" s="8" t="str">
        <f t="shared" si="313"/>
        <v/>
      </c>
      <c r="V362" s="8" t="str">
        <f t="shared" si="313"/>
        <v/>
      </c>
      <c r="W362" s="8" t="str">
        <f t="shared" si="313"/>
        <v/>
      </c>
      <c r="X362" s="8" t="str">
        <f t="shared" si="313"/>
        <v/>
      </c>
    </row>
    <row r="363" spans="1:24">
      <c r="A363" s="1">
        <f t="shared" ref="A363:B363" si="315">A362</f>
        <v>8</v>
      </c>
      <c r="B363" s="1">
        <f t="shared" si="315"/>
        <v>0</v>
      </c>
      <c r="C363" s="354" t="s">
        <v>57</v>
      </c>
      <c r="D363" s="291" t="s">
        <v>58</v>
      </c>
      <c r="E363" s="291"/>
      <c r="F363" s="291" t="s">
        <v>61</v>
      </c>
      <c r="G363" s="355"/>
      <c r="H363" s="339" t="s">
        <v>62</v>
      </c>
      <c r="I363" s="296"/>
      <c r="J363" s="356" t="s">
        <v>63</v>
      </c>
      <c r="K363" s="355"/>
      <c r="L363" s="339" t="s">
        <v>64</v>
      </c>
      <c r="M363" s="296"/>
      <c r="N363" s="356" t="s">
        <v>65</v>
      </c>
      <c r="O363" s="355"/>
      <c r="P363" s="339" t="s">
        <v>66</v>
      </c>
      <c r="Q363" s="291"/>
      <c r="R363" s="356" t="s">
        <v>36</v>
      </c>
      <c r="S363" s="295"/>
      <c r="U363" s="8" t="str">
        <f t="shared" si="313"/>
        <v/>
      </c>
      <c r="V363" s="8" t="str">
        <f t="shared" si="313"/>
        <v/>
      </c>
      <c r="W363" s="8" t="str">
        <f t="shared" si="313"/>
        <v/>
      </c>
      <c r="X363" s="8" t="str">
        <f t="shared" si="313"/>
        <v/>
      </c>
    </row>
    <row r="364" spans="1:24">
      <c r="A364" s="1">
        <f t="shared" ref="A364:B364" si="316">A363</f>
        <v>8</v>
      </c>
      <c r="B364" s="1">
        <f t="shared" si="316"/>
        <v>0</v>
      </c>
      <c r="C364" s="348"/>
      <c r="D364" s="346" t="s">
        <v>59</v>
      </c>
      <c r="E364" s="346"/>
      <c r="F364" s="22">
        <f>VLOOKUP("成男中ﾌﾞﾛ/国ｽﾎﾟ",指導者!$J$133:$AN$156,$F355+1,)</f>
        <v>0</v>
      </c>
      <c r="G364" s="23" t="s">
        <v>67</v>
      </c>
      <c r="H364" s="24">
        <f>VLOOKUP("成女中ﾌﾞﾛ/国ｽﾎﾟ",指導者!$J$133:$AN$156,$F355+1,)</f>
        <v>0</v>
      </c>
      <c r="I364" s="25" t="s">
        <v>67</v>
      </c>
      <c r="J364" s="24">
        <f>VLOOKUP("少男中ﾌﾞﾛ/国ｽﾎﾟ",指導者!$J$133:$AN$156,$F355+1,)</f>
        <v>0</v>
      </c>
      <c r="K364" s="23" t="s">
        <v>67</v>
      </c>
      <c r="L364" s="24">
        <f>VLOOKUP("少女中ﾌﾞﾛ/国ｽﾎﾟ",指導者!$J$133:$AN$156,$F355+1,)</f>
        <v>0</v>
      </c>
      <c r="M364" s="25" t="s">
        <v>67</v>
      </c>
      <c r="N364" s="24">
        <f>VLOOKUP("Jr男中ﾌﾞﾛ/国ｽﾎﾟ",指導者!$J$133:$AN$156,$F355+1,)</f>
        <v>0</v>
      </c>
      <c r="O364" s="23" t="s">
        <v>67</v>
      </c>
      <c r="P364" s="24">
        <f>VLOOKUP("Jr女中ﾌﾞﾛ/国ｽﾎﾟ",指導者!$J$133:$AN$156,$F355+1,)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48"/>
      <c r="D365" s="351" t="s">
        <v>60</v>
      </c>
      <c r="E365" s="351"/>
      <c r="F365" s="27">
        <f>VLOOKUP("成男中ﾌﾞﾛ/国ｽﾎﾟ",選手!$J$333:$AN$350,$F355+1,)</f>
        <v>0</v>
      </c>
      <c r="G365" s="28" t="s">
        <v>67</v>
      </c>
      <c r="H365" s="29">
        <f>VLOOKUP("成女中ﾌﾞﾛ/国ｽﾎﾟ",選手!$J$333:$AN$350,$F355+1,)</f>
        <v>0</v>
      </c>
      <c r="I365" s="30" t="s">
        <v>67</v>
      </c>
      <c r="J365" s="29">
        <f>VLOOKUP("少男中ﾌﾞﾛ/国ｽﾎﾟ",選手!$J$333:$AN$350,$F355+1,)</f>
        <v>0</v>
      </c>
      <c r="K365" s="28" t="s">
        <v>67</v>
      </c>
      <c r="L365" s="29">
        <f>VLOOKUP("少女中ﾌﾞﾛ/国ｽﾎﾟ",選手!$J$333:$AN$350,$F355+1,)</f>
        <v>0</v>
      </c>
      <c r="M365" s="30" t="s">
        <v>67</v>
      </c>
      <c r="N365" s="29">
        <f>VLOOKUP("Jr男中ﾌﾞﾛ/国ｽﾎﾟ",選手!$J$333:$AN$350,$F355+1,)</f>
        <v>0</v>
      </c>
      <c r="O365" s="28" t="s">
        <v>67</v>
      </c>
      <c r="P365" s="29">
        <f>VLOOKUP("Jr女中ﾌﾞﾛ/国ｽﾎﾟ",選手!$J$333:$AN$350,$F355+1,)</f>
        <v>0</v>
      </c>
      <c r="Q365" s="31" t="s">
        <v>67</v>
      </c>
      <c r="R365" s="28">
        <f>SUM(F365:Q365)</f>
        <v>0</v>
      </c>
      <c r="S365" s="34" t="s">
        <v>67</v>
      </c>
    </row>
    <row r="366" spans="1:24">
      <c r="A366" s="1">
        <f t="shared" ref="A366:B366" si="318">A365</f>
        <v>8</v>
      </c>
      <c r="B366" s="1">
        <f t="shared" si="318"/>
        <v>0</v>
      </c>
      <c r="C366" s="366" t="s">
        <v>69</v>
      </c>
      <c r="D366" s="367"/>
      <c r="E366" s="368"/>
      <c r="F366" s="357"/>
      <c r="G366" s="358"/>
      <c r="H366" s="358"/>
      <c r="I366" s="358"/>
      <c r="J366" s="358"/>
      <c r="K366" s="358"/>
      <c r="L366" s="358"/>
      <c r="M366" s="358"/>
      <c r="N366" s="358"/>
      <c r="O366" s="358"/>
      <c r="P366" s="358"/>
      <c r="Q366" s="358"/>
      <c r="R366" s="358"/>
      <c r="S366" s="359"/>
    </row>
    <row r="367" spans="1:24">
      <c r="A367" s="1">
        <f t="shared" ref="A367:B367" si="319">A366</f>
        <v>8</v>
      </c>
      <c r="B367" s="1">
        <f t="shared" si="319"/>
        <v>0</v>
      </c>
      <c r="C367" s="369"/>
      <c r="D367" s="370"/>
      <c r="E367" s="371"/>
      <c r="F367" s="360"/>
      <c r="G367" s="361"/>
      <c r="H367" s="361"/>
      <c r="I367" s="361"/>
      <c r="J367" s="361"/>
      <c r="K367" s="361"/>
      <c r="L367" s="361"/>
      <c r="M367" s="361"/>
      <c r="N367" s="361"/>
      <c r="O367" s="361"/>
      <c r="P367" s="361"/>
      <c r="Q367" s="361"/>
      <c r="R367" s="361"/>
      <c r="S367" s="362"/>
    </row>
    <row r="368" spans="1:24">
      <c r="A368" s="1">
        <f t="shared" ref="A368:B368" si="320">A367</f>
        <v>8</v>
      </c>
      <c r="B368" s="1">
        <f t="shared" si="320"/>
        <v>0</v>
      </c>
      <c r="C368" s="369"/>
      <c r="D368" s="370"/>
      <c r="E368" s="371"/>
      <c r="F368" s="360"/>
      <c r="G368" s="361"/>
      <c r="H368" s="361"/>
      <c r="I368" s="361"/>
      <c r="J368" s="361"/>
      <c r="K368" s="361"/>
      <c r="L368" s="361"/>
      <c r="M368" s="361"/>
      <c r="N368" s="361"/>
      <c r="O368" s="361"/>
      <c r="P368" s="361"/>
      <c r="Q368" s="361"/>
      <c r="R368" s="361"/>
      <c r="S368" s="362"/>
    </row>
    <row r="369" spans="1:21">
      <c r="A369" s="1">
        <f t="shared" ref="A369:B369" si="321">A368</f>
        <v>8</v>
      </c>
      <c r="B369" s="1">
        <f t="shared" si="321"/>
        <v>0</v>
      </c>
      <c r="C369" s="369"/>
      <c r="D369" s="370"/>
      <c r="E369" s="371"/>
      <c r="F369" s="360"/>
      <c r="G369" s="361"/>
      <c r="H369" s="361"/>
      <c r="I369" s="361"/>
      <c r="J369" s="361"/>
      <c r="K369" s="361"/>
      <c r="L369" s="361"/>
      <c r="M369" s="361"/>
      <c r="N369" s="361"/>
      <c r="O369" s="361"/>
      <c r="P369" s="361"/>
      <c r="Q369" s="361"/>
      <c r="R369" s="361"/>
      <c r="S369" s="362"/>
    </row>
    <row r="370" spans="1:21">
      <c r="A370" s="1">
        <f t="shared" ref="A370:B370" si="322">A369</f>
        <v>8</v>
      </c>
      <c r="B370" s="1">
        <f t="shared" si="322"/>
        <v>0</v>
      </c>
      <c r="C370" s="369"/>
      <c r="D370" s="370"/>
      <c r="E370" s="371"/>
      <c r="F370" s="360"/>
      <c r="G370" s="361"/>
      <c r="H370" s="361"/>
      <c r="I370" s="361"/>
      <c r="J370" s="361"/>
      <c r="K370" s="361"/>
      <c r="L370" s="361"/>
      <c r="M370" s="361"/>
      <c r="N370" s="361"/>
      <c r="O370" s="361"/>
      <c r="P370" s="361"/>
      <c r="Q370" s="361"/>
      <c r="R370" s="361"/>
      <c r="S370" s="362"/>
    </row>
    <row r="371" spans="1:21">
      <c r="A371" s="1">
        <f t="shared" ref="A371:B371" si="323">A370</f>
        <v>8</v>
      </c>
      <c r="B371" s="1">
        <f t="shared" si="323"/>
        <v>0</v>
      </c>
      <c r="C371" s="369"/>
      <c r="D371" s="370"/>
      <c r="E371" s="371"/>
      <c r="F371" s="360"/>
      <c r="G371" s="361"/>
      <c r="H371" s="361"/>
      <c r="I371" s="361"/>
      <c r="J371" s="361"/>
      <c r="K371" s="361"/>
      <c r="L371" s="361"/>
      <c r="M371" s="361"/>
      <c r="N371" s="361"/>
      <c r="O371" s="361"/>
      <c r="P371" s="361"/>
      <c r="Q371" s="361"/>
      <c r="R371" s="361"/>
      <c r="S371" s="362"/>
    </row>
    <row r="372" spans="1:21" ht="15" thickBot="1">
      <c r="A372" s="1">
        <f t="shared" ref="A372:B372" si="324">A371</f>
        <v>8</v>
      </c>
      <c r="B372" s="1">
        <f t="shared" si="324"/>
        <v>0</v>
      </c>
      <c r="C372" s="372"/>
      <c r="D372" s="373"/>
      <c r="E372" s="374"/>
      <c r="F372" s="363"/>
      <c r="G372" s="364"/>
      <c r="H372" s="364"/>
      <c r="I372" s="364"/>
      <c r="J372" s="364"/>
      <c r="K372" s="364"/>
      <c r="L372" s="364"/>
      <c r="M372" s="364"/>
      <c r="N372" s="364"/>
      <c r="O372" s="364"/>
      <c r="P372" s="364"/>
      <c r="Q372" s="364"/>
      <c r="R372" s="364"/>
      <c r="S372" s="365"/>
    </row>
    <row r="373" spans="1:21">
      <c r="A373" s="1">
        <f t="shared" ref="A373:B373" si="325">A372</f>
        <v>8</v>
      </c>
      <c r="B373" s="1">
        <f t="shared" si="325"/>
        <v>0</v>
      </c>
    </row>
    <row r="374" spans="1:21" ht="15" thickBot="1">
      <c r="A374" s="1">
        <f t="shared" ref="A374:B374" si="326">A373</f>
        <v>8</v>
      </c>
      <c r="B374" s="1">
        <f t="shared" si="326"/>
        <v>0</v>
      </c>
      <c r="C374" s="337" t="s">
        <v>70</v>
      </c>
      <c r="D374" s="337"/>
      <c r="Q374" s="338" t="s">
        <v>71</v>
      </c>
      <c r="R374" s="338"/>
      <c r="S374" s="338"/>
    </row>
    <row r="375" spans="1:21">
      <c r="A375" s="1">
        <f t="shared" ref="A375:B375" si="327">A374</f>
        <v>8</v>
      </c>
      <c r="B375" s="1">
        <f t="shared" si="327"/>
        <v>0</v>
      </c>
      <c r="C375" s="287" t="s">
        <v>72</v>
      </c>
      <c r="D375" s="290" t="s">
        <v>73</v>
      </c>
      <c r="E375" s="290"/>
      <c r="F375" s="290"/>
      <c r="G375" s="290"/>
      <c r="H375" s="290" t="s">
        <v>79</v>
      </c>
      <c r="I375" s="290"/>
      <c r="J375" s="290" t="s">
        <v>13</v>
      </c>
      <c r="K375" s="290"/>
      <c r="L375" s="290"/>
      <c r="M375" s="290"/>
      <c r="N375" s="290"/>
      <c r="O375" s="290"/>
      <c r="P375" s="290"/>
      <c r="Q375" s="290"/>
      <c r="R375" s="290"/>
      <c r="S375" s="294"/>
    </row>
    <row r="376" spans="1:21">
      <c r="A376" s="1">
        <f t="shared" ref="A376:B376" si="328">A375</f>
        <v>8</v>
      </c>
      <c r="B376" s="1">
        <f t="shared" si="328"/>
        <v>0</v>
      </c>
      <c r="C376" s="288"/>
      <c r="D376" s="346" t="s">
        <v>74</v>
      </c>
      <c r="E376" s="346"/>
      <c r="F376" s="346"/>
      <c r="G376" s="346"/>
      <c r="H376" s="347">
        <f>J401</f>
        <v>0</v>
      </c>
      <c r="I376" s="347"/>
      <c r="J376" s="152"/>
      <c r="K376" s="152"/>
      <c r="L376" s="152"/>
      <c r="M376" s="152"/>
      <c r="N376" s="152"/>
      <c r="O376" s="152"/>
      <c r="P376" s="152"/>
      <c r="Q376" s="152"/>
      <c r="R376" s="152"/>
      <c r="S376" s="305"/>
    </row>
    <row r="377" spans="1:21">
      <c r="A377" s="1">
        <f t="shared" ref="A377:B377" si="329">A376</f>
        <v>8</v>
      </c>
      <c r="B377" s="1">
        <f t="shared" si="329"/>
        <v>0</v>
      </c>
      <c r="C377" s="288"/>
      <c r="D377" s="340" t="s">
        <v>75</v>
      </c>
      <c r="E377" s="340"/>
      <c r="F377" s="340"/>
      <c r="G377" s="340"/>
      <c r="H377" s="330"/>
      <c r="I377" s="330"/>
      <c r="J377" s="335"/>
      <c r="K377" s="335"/>
      <c r="L377" s="335"/>
      <c r="M377" s="335"/>
      <c r="N377" s="335"/>
      <c r="O377" s="335"/>
      <c r="P377" s="335"/>
      <c r="Q377" s="335"/>
      <c r="R377" s="335"/>
      <c r="S377" s="336"/>
    </row>
    <row r="378" spans="1:21">
      <c r="A378" s="1">
        <f t="shared" ref="A378:B378" si="330">A377</f>
        <v>8</v>
      </c>
      <c r="B378" s="1">
        <f t="shared" si="330"/>
        <v>0</v>
      </c>
      <c r="C378" s="288"/>
      <c r="D378" s="340" t="s">
        <v>76</v>
      </c>
      <c r="E378" s="340"/>
      <c r="F378" s="340"/>
      <c r="G378" s="340"/>
      <c r="H378" s="330"/>
      <c r="I378" s="330"/>
      <c r="J378" s="335"/>
      <c r="K378" s="335"/>
      <c r="L378" s="335"/>
      <c r="M378" s="335"/>
      <c r="N378" s="335"/>
      <c r="O378" s="335"/>
      <c r="P378" s="335"/>
      <c r="Q378" s="335"/>
      <c r="R378" s="335"/>
      <c r="S378" s="336"/>
    </row>
    <row r="379" spans="1:21" ht="15" thickBot="1">
      <c r="A379" s="1">
        <f t="shared" ref="A379:B379" si="331">A378</f>
        <v>8</v>
      </c>
      <c r="B379" s="1">
        <f t="shared" si="331"/>
        <v>0</v>
      </c>
      <c r="C379" s="288"/>
      <c r="D379" s="341" t="s">
        <v>77</v>
      </c>
      <c r="E379" s="341"/>
      <c r="F379" s="341"/>
      <c r="G379" s="341"/>
      <c r="H379" s="342">
        <f>H401-SUM(H376:I378)</f>
        <v>0</v>
      </c>
      <c r="I379" s="342"/>
      <c r="J379" s="343"/>
      <c r="K379" s="343"/>
      <c r="L379" s="343"/>
      <c r="M379" s="343"/>
      <c r="N379" s="343"/>
      <c r="O379" s="343"/>
      <c r="P379" s="343"/>
      <c r="Q379" s="343"/>
      <c r="R379" s="343"/>
      <c r="S379" s="344"/>
    </row>
    <row r="380" spans="1:21" ht="15.6" thickTop="1" thickBot="1">
      <c r="A380" s="1">
        <f t="shared" ref="A380:B380" si="332">A379</f>
        <v>8</v>
      </c>
      <c r="B380" s="1">
        <f t="shared" si="332"/>
        <v>0</v>
      </c>
      <c r="C380" s="289"/>
      <c r="D380" s="345" t="s">
        <v>78</v>
      </c>
      <c r="E380" s="345"/>
      <c r="F380" s="345"/>
      <c r="G380" s="345"/>
      <c r="H380" s="281">
        <f>SUM(H376:I379)</f>
        <v>0</v>
      </c>
      <c r="I380" s="281"/>
      <c r="J380" s="285"/>
      <c r="K380" s="285"/>
      <c r="L380" s="285"/>
      <c r="M380" s="285"/>
      <c r="N380" s="285"/>
      <c r="O380" s="285"/>
      <c r="P380" s="285"/>
      <c r="Q380" s="285"/>
      <c r="R380" s="285"/>
      <c r="S380" s="286"/>
    </row>
    <row r="381" spans="1:21">
      <c r="A381" s="1">
        <f t="shared" ref="A381:B381" si="333">A380</f>
        <v>8</v>
      </c>
      <c r="B381" s="1">
        <f t="shared" si="333"/>
        <v>0</v>
      </c>
      <c r="C381" s="287" t="s">
        <v>218</v>
      </c>
      <c r="D381" s="290" t="s">
        <v>73</v>
      </c>
      <c r="E381" s="290"/>
      <c r="F381" s="290" t="s">
        <v>83</v>
      </c>
      <c r="G381" s="290"/>
      <c r="H381" s="290" t="s">
        <v>79</v>
      </c>
      <c r="I381" s="292"/>
      <c r="J381" s="293"/>
      <c r="K381" s="290"/>
      <c r="L381" s="290"/>
      <c r="M381" s="290"/>
      <c r="N381" s="290" t="s">
        <v>82</v>
      </c>
      <c r="O381" s="290"/>
      <c r="P381" s="290"/>
      <c r="Q381" s="290"/>
      <c r="R381" s="290"/>
      <c r="S381" s="294"/>
    </row>
    <row r="382" spans="1:21">
      <c r="A382" s="1">
        <f t="shared" ref="A382:B382" si="334">A381</f>
        <v>8</v>
      </c>
      <c r="B382" s="1">
        <f t="shared" si="334"/>
        <v>0</v>
      </c>
      <c r="C382" s="288"/>
      <c r="D382" s="291"/>
      <c r="E382" s="291"/>
      <c r="F382" s="291"/>
      <c r="G382" s="291"/>
      <c r="H382" s="291"/>
      <c r="I382" s="291"/>
      <c r="J382" s="296" t="s">
        <v>80</v>
      </c>
      <c r="K382" s="297"/>
      <c r="L382" s="297" t="s">
        <v>81</v>
      </c>
      <c r="M382" s="339"/>
      <c r="N382" s="291"/>
      <c r="O382" s="291"/>
      <c r="P382" s="291"/>
      <c r="Q382" s="291"/>
      <c r="R382" s="291"/>
      <c r="S382" s="295"/>
    </row>
    <row r="383" spans="1:21">
      <c r="A383" s="1">
        <f t="shared" ref="A383:B383" si="335">A382</f>
        <v>8</v>
      </c>
      <c r="B383" s="1">
        <f t="shared" si="335"/>
        <v>0</v>
      </c>
      <c r="C383" s="288"/>
      <c r="D383" s="298" t="s">
        <v>88</v>
      </c>
      <c r="E383" s="298"/>
      <c r="F383" s="298" t="s">
        <v>88</v>
      </c>
      <c r="G383" s="298"/>
      <c r="H383" s="323"/>
      <c r="I383" s="323"/>
      <c r="J383" s="324"/>
      <c r="K383" s="325"/>
      <c r="L383" s="326">
        <f>H383-J383</f>
        <v>0</v>
      </c>
      <c r="M383" s="327"/>
      <c r="N383" s="167"/>
      <c r="O383" s="167"/>
      <c r="P383" s="167"/>
      <c r="Q383" s="167"/>
      <c r="R383" s="167"/>
      <c r="S383" s="328"/>
      <c r="T383" s="54" t="e">
        <f>HLOOKUP(F356,リスト!$N$7:$AC$25,2,)</f>
        <v>#N/A</v>
      </c>
      <c r="U383" s="52" t="e">
        <f t="shared" ref="U383:U400" si="336">IF(T383="対象外",IF(J383&gt;0,"補助対象外経費です!!",""),"")</f>
        <v>#N/A</v>
      </c>
    </row>
    <row r="384" spans="1:21">
      <c r="A384" s="1">
        <f t="shared" ref="A384:B384" si="337">A383</f>
        <v>8</v>
      </c>
      <c r="B384" s="1">
        <f t="shared" si="337"/>
        <v>0</v>
      </c>
      <c r="C384" s="288"/>
      <c r="D384" s="298" t="s">
        <v>99</v>
      </c>
      <c r="E384" s="298"/>
      <c r="F384" s="299" t="s">
        <v>84</v>
      </c>
      <c r="G384" s="299"/>
      <c r="H384" s="300"/>
      <c r="I384" s="300"/>
      <c r="J384" s="301"/>
      <c r="K384" s="302"/>
      <c r="L384" s="303">
        <f t="shared" ref="L384:L400" si="338">H384-J384</f>
        <v>0</v>
      </c>
      <c r="M384" s="304"/>
      <c r="N384" s="152"/>
      <c r="O384" s="152"/>
      <c r="P384" s="152"/>
      <c r="Q384" s="152"/>
      <c r="R384" s="152"/>
      <c r="S384" s="305"/>
      <c r="T384" s="54" t="e">
        <f>HLOOKUP(F356,リスト!$N$7:$AC$25,3,)</f>
        <v>#N/A</v>
      </c>
      <c r="U384" s="52" t="e">
        <f t="shared" si="336"/>
        <v>#N/A</v>
      </c>
    </row>
    <row r="385" spans="1:21">
      <c r="A385" s="1">
        <f t="shared" ref="A385:B385" si="339">A384</f>
        <v>8</v>
      </c>
      <c r="B385" s="1">
        <f t="shared" si="339"/>
        <v>0</v>
      </c>
      <c r="C385" s="288"/>
      <c r="D385" s="298"/>
      <c r="E385" s="298"/>
      <c r="F385" s="329" t="s">
        <v>85</v>
      </c>
      <c r="G385" s="329"/>
      <c r="H385" s="330"/>
      <c r="I385" s="330"/>
      <c r="J385" s="331"/>
      <c r="K385" s="332"/>
      <c r="L385" s="333">
        <f t="shared" si="338"/>
        <v>0</v>
      </c>
      <c r="M385" s="334"/>
      <c r="N385" s="335"/>
      <c r="O385" s="335"/>
      <c r="P385" s="335"/>
      <c r="Q385" s="335"/>
      <c r="R385" s="335"/>
      <c r="S385" s="336"/>
      <c r="T385" s="54" t="e">
        <f>HLOOKUP(F356,リスト!$N$7:$AC$25,4,)</f>
        <v>#N/A</v>
      </c>
      <c r="U385" s="52" t="e">
        <f t="shared" si="336"/>
        <v>#N/A</v>
      </c>
    </row>
    <row r="386" spans="1:21">
      <c r="A386" s="1">
        <f t="shared" ref="A386:B386" si="340">A385</f>
        <v>8</v>
      </c>
      <c r="B386" s="1">
        <f t="shared" si="340"/>
        <v>0</v>
      </c>
      <c r="C386" s="288"/>
      <c r="D386" s="298"/>
      <c r="E386" s="298"/>
      <c r="F386" s="306" t="s">
        <v>86</v>
      </c>
      <c r="G386" s="306"/>
      <c r="H386" s="307"/>
      <c r="I386" s="307"/>
      <c r="J386" s="308"/>
      <c r="K386" s="309"/>
      <c r="L386" s="310">
        <f t="shared" si="338"/>
        <v>0</v>
      </c>
      <c r="M386" s="311"/>
      <c r="N386" s="153"/>
      <c r="O386" s="153"/>
      <c r="P386" s="153"/>
      <c r="Q386" s="153"/>
      <c r="R386" s="153"/>
      <c r="S386" s="312"/>
      <c r="T386" s="54" t="e">
        <f>HLOOKUP(F356,リスト!$N$7:$AC$25,5,)</f>
        <v>#N/A</v>
      </c>
      <c r="U386" s="52" t="e">
        <f t="shared" si="336"/>
        <v>#N/A</v>
      </c>
    </row>
    <row r="387" spans="1:21">
      <c r="A387" s="1">
        <f t="shared" ref="A387:B387" si="341">A386</f>
        <v>8</v>
      </c>
      <c r="B387" s="1">
        <f t="shared" si="341"/>
        <v>0</v>
      </c>
      <c r="C387" s="288"/>
      <c r="D387" s="298" t="s">
        <v>100</v>
      </c>
      <c r="E387" s="298"/>
      <c r="F387" s="299" t="s">
        <v>87</v>
      </c>
      <c r="G387" s="299"/>
      <c r="H387" s="300"/>
      <c r="I387" s="300"/>
      <c r="J387" s="301"/>
      <c r="K387" s="302"/>
      <c r="L387" s="303">
        <f t="shared" si="338"/>
        <v>0</v>
      </c>
      <c r="M387" s="304"/>
      <c r="N387" s="152"/>
      <c r="O387" s="152"/>
      <c r="P387" s="152"/>
      <c r="Q387" s="152"/>
      <c r="R387" s="152"/>
      <c r="S387" s="305"/>
      <c r="T387" s="54" t="e">
        <f>HLOOKUP(F356,リスト!$N$7:$AC$25,6,)</f>
        <v>#N/A</v>
      </c>
      <c r="U387" s="52" t="e">
        <f t="shared" si="336"/>
        <v>#N/A</v>
      </c>
    </row>
    <row r="388" spans="1:21">
      <c r="A388" s="1">
        <f t="shared" ref="A388:B388" si="342">A387</f>
        <v>8</v>
      </c>
      <c r="B388" s="1">
        <f t="shared" si="342"/>
        <v>0</v>
      </c>
      <c r="C388" s="288"/>
      <c r="D388" s="298"/>
      <c r="E388" s="298"/>
      <c r="F388" s="329" t="s">
        <v>89</v>
      </c>
      <c r="G388" s="329"/>
      <c r="H388" s="330"/>
      <c r="I388" s="330"/>
      <c r="J388" s="331"/>
      <c r="K388" s="332"/>
      <c r="L388" s="333">
        <f t="shared" si="338"/>
        <v>0</v>
      </c>
      <c r="M388" s="334"/>
      <c r="N388" s="335"/>
      <c r="O388" s="335"/>
      <c r="P388" s="335"/>
      <c r="Q388" s="335"/>
      <c r="R388" s="335"/>
      <c r="S388" s="336"/>
      <c r="T388" s="54" t="e">
        <f>HLOOKUP(F356,リスト!$N$7:$AC$25,7,)</f>
        <v>#N/A</v>
      </c>
      <c r="U388" s="52" t="e">
        <f t="shared" si="336"/>
        <v>#N/A</v>
      </c>
    </row>
    <row r="389" spans="1:21" ht="14.4" customHeight="1">
      <c r="A389" s="1">
        <f t="shared" ref="A389:B389" si="343">A388</f>
        <v>8</v>
      </c>
      <c r="B389" s="1">
        <f t="shared" si="343"/>
        <v>0</v>
      </c>
      <c r="C389" s="288"/>
      <c r="D389" s="298"/>
      <c r="E389" s="298"/>
      <c r="F389" s="329" t="s">
        <v>215</v>
      </c>
      <c r="G389" s="329"/>
      <c r="H389" s="330"/>
      <c r="I389" s="330"/>
      <c r="J389" s="331"/>
      <c r="K389" s="332"/>
      <c r="L389" s="333">
        <f t="shared" si="338"/>
        <v>0</v>
      </c>
      <c r="M389" s="334"/>
      <c r="N389" s="335"/>
      <c r="O389" s="335"/>
      <c r="P389" s="335"/>
      <c r="Q389" s="335"/>
      <c r="R389" s="335"/>
      <c r="S389" s="336"/>
      <c r="T389" s="54" t="e">
        <f>HLOOKUP(F356,リスト!$N$7:$AC$25,8,)</f>
        <v>#N/A</v>
      </c>
      <c r="U389" s="52" t="e">
        <f t="shared" si="336"/>
        <v>#N/A</v>
      </c>
    </row>
    <row r="390" spans="1:21">
      <c r="A390" s="1">
        <f t="shared" ref="A390:B390" si="344">A389</f>
        <v>8</v>
      </c>
      <c r="B390" s="1">
        <f t="shared" si="344"/>
        <v>0</v>
      </c>
      <c r="C390" s="288"/>
      <c r="D390" s="298"/>
      <c r="E390" s="298"/>
      <c r="F390" s="306" t="s">
        <v>90</v>
      </c>
      <c r="G390" s="306"/>
      <c r="H390" s="307"/>
      <c r="I390" s="307"/>
      <c r="J390" s="308"/>
      <c r="K390" s="309"/>
      <c r="L390" s="310">
        <f t="shared" si="338"/>
        <v>0</v>
      </c>
      <c r="M390" s="311"/>
      <c r="N390" s="153"/>
      <c r="O390" s="153"/>
      <c r="P390" s="153"/>
      <c r="Q390" s="153"/>
      <c r="R390" s="153"/>
      <c r="S390" s="312"/>
      <c r="T390" s="54" t="e">
        <f>HLOOKUP(F356,リスト!$N$7:$AC$25,9,)</f>
        <v>#N/A</v>
      </c>
      <c r="U390" s="52" t="e">
        <f t="shared" si="336"/>
        <v>#N/A</v>
      </c>
    </row>
    <row r="391" spans="1:21">
      <c r="A391" s="1">
        <f t="shared" ref="A391:B391" si="345">A390</f>
        <v>8</v>
      </c>
      <c r="B391" s="1">
        <f t="shared" si="345"/>
        <v>0</v>
      </c>
      <c r="C391" s="288"/>
      <c r="D391" s="298" t="s">
        <v>101</v>
      </c>
      <c r="E391" s="298"/>
      <c r="F391" s="299" t="s">
        <v>91</v>
      </c>
      <c r="G391" s="299"/>
      <c r="H391" s="300"/>
      <c r="I391" s="300"/>
      <c r="J391" s="301"/>
      <c r="K391" s="302"/>
      <c r="L391" s="303">
        <f t="shared" si="338"/>
        <v>0</v>
      </c>
      <c r="M391" s="304"/>
      <c r="N391" s="152"/>
      <c r="O391" s="152"/>
      <c r="P391" s="152"/>
      <c r="Q391" s="152"/>
      <c r="R391" s="152"/>
      <c r="S391" s="305"/>
      <c r="T391" s="54" t="e">
        <f>HLOOKUP(F356,リスト!$N$7:$AC$25,10,)</f>
        <v>#N/A</v>
      </c>
      <c r="U391" s="52" t="e">
        <f t="shared" si="336"/>
        <v>#N/A</v>
      </c>
    </row>
    <row r="392" spans="1:21">
      <c r="A392" s="1">
        <f t="shared" ref="A392:B392" si="346">A391</f>
        <v>8</v>
      </c>
      <c r="B392" s="1">
        <f t="shared" si="346"/>
        <v>0</v>
      </c>
      <c r="C392" s="288"/>
      <c r="D392" s="298"/>
      <c r="E392" s="298"/>
      <c r="F392" s="329" t="s">
        <v>92</v>
      </c>
      <c r="G392" s="329"/>
      <c r="H392" s="330"/>
      <c r="I392" s="330"/>
      <c r="J392" s="331"/>
      <c r="K392" s="332"/>
      <c r="L392" s="333">
        <f t="shared" si="338"/>
        <v>0</v>
      </c>
      <c r="M392" s="334"/>
      <c r="N392" s="335"/>
      <c r="O392" s="335"/>
      <c r="P392" s="335"/>
      <c r="Q392" s="335"/>
      <c r="R392" s="335"/>
      <c r="S392" s="336"/>
      <c r="T392" s="54" t="e">
        <f>HLOOKUP(F356,リスト!$N$7:$AC$25,11,)</f>
        <v>#N/A</v>
      </c>
      <c r="U392" s="52" t="e">
        <f t="shared" si="336"/>
        <v>#N/A</v>
      </c>
    </row>
    <row r="393" spans="1:21">
      <c r="A393" s="1">
        <f t="shared" ref="A393:B393" si="347">A392</f>
        <v>8</v>
      </c>
      <c r="B393" s="1">
        <f t="shared" si="347"/>
        <v>0</v>
      </c>
      <c r="C393" s="288"/>
      <c r="D393" s="298"/>
      <c r="E393" s="298"/>
      <c r="F393" s="306" t="s">
        <v>93</v>
      </c>
      <c r="G393" s="306"/>
      <c r="H393" s="307"/>
      <c r="I393" s="307"/>
      <c r="J393" s="308"/>
      <c r="K393" s="309"/>
      <c r="L393" s="310">
        <f t="shared" si="338"/>
        <v>0</v>
      </c>
      <c r="M393" s="311"/>
      <c r="N393" s="153"/>
      <c r="O393" s="153"/>
      <c r="P393" s="153"/>
      <c r="Q393" s="153"/>
      <c r="R393" s="153"/>
      <c r="S393" s="312"/>
      <c r="T393" s="54" t="e">
        <f>HLOOKUP(F356,リスト!$N$7:$AC$25,12,)</f>
        <v>#N/A</v>
      </c>
      <c r="U393" s="52" t="e">
        <f t="shared" si="336"/>
        <v>#N/A</v>
      </c>
    </row>
    <row r="394" spans="1:21">
      <c r="A394" s="1">
        <f t="shared" ref="A394:B394" si="348">A393</f>
        <v>8</v>
      </c>
      <c r="B394" s="1">
        <f t="shared" si="348"/>
        <v>0</v>
      </c>
      <c r="C394" s="288"/>
      <c r="D394" s="298" t="s">
        <v>102</v>
      </c>
      <c r="E394" s="298"/>
      <c r="F394" s="298" t="s">
        <v>102</v>
      </c>
      <c r="G394" s="298"/>
      <c r="H394" s="323"/>
      <c r="I394" s="323"/>
      <c r="J394" s="324"/>
      <c r="K394" s="325"/>
      <c r="L394" s="326">
        <f t="shared" si="338"/>
        <v>0</v>
      </c>
      <c r="M394" s="327"/>
      <c r="N394" s="167"/>
      <c r="O394" s="167"/>
      <c r="P394" s="167"/>
      <c r="Q394" s="167"/>
      <c r="R394" s="167"/>
      <c r="S394" s="328"/>
      <c r="T394" s="54" t="e">
        <f>HLOOKUP(F356,リスト!$N$7:$AC$25,13,)</f>
        <v>#N/A</v>
      </c>
      <c r="U394" s="52" t="e">
        <f t="shared" si="336"/>
        <v>#N/A</v>
      </c>
    </row>
    <row r="395" spans="1:21">
      <c r="A395" s="1">
        <f t="shared" ref="A395:B395" si="349">A394</f>
        <v>8</v>
      </c>
      <c r="B395" s="1">
        <f t="shared" si="349"/>
        <v>0</v>
      </c>
      <c r="C395" s="288"/>
      <c r="D395" s="321" t="s">
        <v>105</v>
      </c>
      <c r="E395" s="298"/>
      <c r="F395" s="299" t="s">
        <v>94</v>
      </c>
      <c r="G395" s="299"/>
      <c r="H395" s="300"/>
      <c r="I395" s="300"/>
      <c r="J395" s="301"/>
      <c r="K395" s="302"/>
      <c r="L395" s="303">
        <f t="shared" si="338"/>
        <v>0</v>
      </c>
      <c r="M395" s="304"/>
      <c r="N395" s="152"/>
      <c r="O395" s="152"/>
      <c r="P395" s="152"/>
      <c r="Q395" s="152"/>
      <c r="R395" s="152"/>
      <c r="S395" s="305"/>
      <c r="T395" s="54" t="e">
        <f>HLOOKUP(F356,リスト!$N$7:$AC$25,14,)</f>
        <v>#N/A</v>
      </c>
      <c r="U395" s="52" t="e">
        <f t="shared" si="336"/>
        <v>#N/A</v>
      </c>
    </row>
    <row r="396" spans="1:21">
      <c r="A396" s="1">
        <f t="shared" ref="A396:B396" si="350">A395</f>
        <v>8</v>
      </c>
      <c r="B396" s="1">
        <f t="shared" si="350"/>
        <v>0</v>
      </c>
      <c r="C396" s="288"/>
      <c r="D396" s="298"/>
      <c r="E396" s="298"/>
      <c r="F396" s="306" t="s">
        <v>95</v>
      </c>
      <c r="G396" s="306"/>
      <c r="H396" s="307"/>
      <c r="I396" s="307"/>
      <c r="J396" s="308"/>
      <c r="K396" s="309"/>
      <c r="L396" s="310">
        <f t="shared" si="338"/>
        <v>0</v>
      </c>
      <c r="M396" s="311"/>
      <c r="N396" s="153"/>
      <c r="O396" s="153"/>
      <c r="P396" s="153"/>
      <c r="Q396" s="153"/>
      <c r="R396" s="153"/>
      <c r="S396" s="312"/>
      <c r="T396" s="54" t="e">
        <f>HLOOKUP(F356,リスト!$N$7:$AC$25,15,)</f>
        <v>#N/A</v>
      </c>
      <c r="U396" s="52" t="e">
        <f t="shared" si="336"/>
        <v>#N/A</v>
      </c>
    </row>
    <row r="397" spans="1:21">
      <c r="A397" s="1">
        <f t="shared" ref="A397:B397" si="351">A396</f>
        <v>8</v>
      </c>
      <c r="B397" s="1">
        <f t="shared" si="351"/>
        <v>0</v>
      </c>
      <c r="C397" s="288"/>
      <c r="D397" s="322" t="s">
        <v>103</v>
      </c>
      <c r="E397" s="322"/>
      <c r="F397" s="298" t="s">
        <v>96</v>
      </c>
      <c r="G397" s="298"/>
      <c r="H397" s="323"/>
      <c r="I397" s="323"/>
      <c r="J397" s="324"/>
      <c r="K397" s="325"/>
      <c r="L397" s="326">
        <f t="shared" si="338"/>
        <v>0</v>
      </c>
      <c r="M397" s="327"/>
      <c r="N397" s="167"/>
      <c r="O397" s="167"/>
      <c r="P397" s="167"/>
      <c r="Q397" s="167"/>
      <c r="R397" s="167"/>
      <c r="S397" s="328"/>
      <c r="T397" s="54" t="e">
        <f>HLOOKUP(F356,リスト!$N$7:$AC$25,16,)</f>
        <v>#N/A</v>
      </c>
      <c r="U397" s="52" t="e">
        <f t="shared" si="336"/>
        <v>#N/A</v>
      </c>
    </row>
    <row r="398" spans="1:21">
      <c r="A398" s="1">
        <f t="shared" ref="A398:B398" si="352">A397</f>
        <v>8</v>
      </c>
      <c r="B398" s="1">
        <f t="shared" si="352"/>
        <v>0</v>
      </c>
      <c r="C398" s="288"/>
      <c r="D398" s="298" t="s">
        <v>104</v>
      </c>
      <c r="E398" s="298"/>
      <c r="F398" s="299" t="s">
        <v>97</v>
      </c>
      <c r="G398" s="299"/>
      <c r="H398" s="300"/>
      <c r="I398" s="300"/>
      <c r="J398" s="301"/>
      <c r="K398" s="302"/>
      <c r="L398" s="303">
        <f t="shared" si="338"/>
        <v>0</v>
      </c>
      <c r="M398" s="304"/>
      <c r="N398" s="152"/>
      <c r="O398" s="152"/>
      <c r="P398" s="152"/>
      <c r="Q398" s="152"/>
      <c r="R398" s="152"/>
      <c r="S398" s="305"/>
      <c r="T398" s="54" t="e">
        <f>HLOOKUP(F356,リスト!$N$7:$AC$25,17,)</f>
        <v>#N/A</v>
      </c>
      <c r="U398" s="52" t="e">
        <f t="shared" si="336"/>
        <v>#N/A</v>
      </c>
    </row>
    <row r="399" spans="1:21">
      <c r="A399" s="1">
        <f t="shared" ref="A399:B399" si="353">A398</f>
        <v>8</v>
      </c>
      <c r="B399" s="1">
        <f t="shared" si="353"/>
        <v>0</v>
      </c>
      <c r="C399" s="288"/>
      <c r="D399" s="298"/>
      <c r="E399" s="298"/>
      <c r="F399" s="306" t="s">
        <v>98</v>
      </c>
      <c r="G399" s="306"/>
      <c r="H399" s="307"/>
      <c r="I399" s="307"/>
      <c r="J399" s="308"/>
      <c r="K399" s="309"/>
      <c r="L399" s="310">
        <f t="shared" si="338"/>
        <v>0</v>
      </c>
      <c r="M399" s="311"/>
      <c r="N399" s="153"/>
      <c r="O399" s="153"/>
      <c r="P399" s="153"/>
      <c r="Q399" s="153"/>
      <c r="R399" s="153"/>
      <c r="S399" s="312"/>
      <c r="T399" s="54" t="e">
        <f>HLOOKUP(F356,リスト!$N$7:$AC$25,18,)</f>
        <v>#N/A</v>
      </c>
      <c r="U399" s="52" t="e">
        <f t="shared" si="336"/>
        <v>#N/A</v>
      </c>
    </row>
    <row r="400" spans="1:21" ht="15" thickBot="1">
      <c r="A400" s="1">
        <f t="shared" ref="A400:B400" si="354">A399</f>
        <v>8</v>
      </c>
      <c r="B400" s="1">
        <f t="shared" si="354"/>
        <v>0</v>
      </c>
      <c r="C400" s="288"/>
      <c r="D400" s="313" t="s">
        <v>77</v>
      </c>
      <c r="E400" s="313"/>
      <c r="F400" s="313" t="s">
        <v>77</v>
      </c>
      <c r="G400" s="313"/>
      <c r="H400" s="314"/>
      <c r="I400" s="314"/>
      <c r="J400" s="315"/>
      <c r="K400" s="316"/>
      <c r="L400" s="317">
        <f t="shared" si="338"/>
        <v>0</v>
      </c>
      <c r="M400" s="318"/>
      <c r="N400" s="319"/>
      <c r="O400" s="319"/>
      <c r="P400" s="319"/>
      <c r="Q400" s="319"/>
      <c r="R400" s="319"/>
      <c r="S400" s="320"/>
      <c r="T400" s="54" t="e">
        <f>HLOOKUP(F356,リスト!$N$7:$AC$25,19,)</f>
        <v>#N/A</v>
      </c>
      <c r="U400" s="52" t="e">
        <f t="shared" si="336"/>
        <v>#N/A</v>
      </c>
    </row>
    <row r="401" spans="1:24" ht="15.6" thickTop="1" thickBot="1">
      <c r="A401" s="1">
        <f t="shared" ref="A401:B401" si="355">A400</f>
        <v>8</v>
      </c>
      <c r="B401" s="1">
        <f t="shared" si="355"/>
        <v>0</v>
      </c>
      <c r="C401" s="289"/>
      <c r="D401" s="278" t="s">
        <v>78</v>
      </c>
      <c r="E401" s="279"/>
      <c r="F401" s="279"/>
      <c r="G401" s="280"/>
      <c r="H401" s="281">
        <f>SUM(H383:I400)</f>
        <v>0</v>
      </c>
      <c r="I401" s="281"/>
      <c r="J401" s="282">
        <f t="shared" ref="J401" si="356">SUM(J383:K400)</f>
        <v>0</v>
      </c>
      <c r="K401" s="283"/>
      <c r="L401" s="283">
        <f t="shared" ref="L401" si="357">SUM(L383:M400)</f>
        <v>0</v>
      </c>
      <c r="M401" s="284"/>
      <c r="N401" s="285"/>
      <c r="O401" s="285"/>
      <c r="P401" s="285"/>
      <c r="Q401" s="285"/>
      <c r="R401" s="285"/>
      <c r="S401" s="286"/>
      <c r="T401" s="54"/>
    </row>
    <row r="402" spans="1:24">
      <c r="A402" s="1">
        <f>F405</f>
        <v>9</v>
      </c>
      <c r="B402" s="1">
        <f>IF(H426&gt;0,1,0)</f>
        <v>0</v>
      </c>
      <c r="C402" s="198" t="s">
        <v>47</v>
      </c>
      <c r="D402" s="198"/>
      <c r="E402" s="198"/>
      <c r="U402" s="11" t="s">
        <v>49</v>
      </c>
      <c r="V402" s="11" t="s">
        <v>199</v>
      </c>
    </row>
    <row r="403" spans="1:24">
      <c r="A403" s="1">
        <f>A402</f>
        <v>9</v>
      </c>
      <c r="B403" s="1">
        <f>B402</f>
        <v>0</v>
      </c>
      <c r="C403" s="192" t="str">
        <f>"中国ブロック突破・国スポ入賞に向けた強化事業　"&amp;基本!$G$24</f>
        <v>中国ブロック突破・国スポ入賞に向けた強化事業　事業計画書</v>
      </c>
      <c r="D403" s="192"/>
      <c r="E403" s="192"/>
      <c r="F403" s="192"/>
      <c r="G403" s="192"/>
      <c r="H403" s="192"/>
      <c r="I403" s="192"/>
      <c r="J403" s="192"/>
      <c r="K403" s="192"/>
      <c r="L403" s="192"/>
      <c r="M403" s="192"/>
      <c r="N403" s="192"/>
      <c r="O403" s="192"/>
      <c r="P403" s="192"/>
      <c r="Q403" s="192"/>
      <c r="R403" s="192"/>
      <c r="S403" s="192"/>
      <c r="U403" s="16" t="str">
        <f t="shared" ref="U403:V406" si="358">IF(U353="","",U353)</f>
        <v>中国ブロック突破に向けた強化事業</v>
      </c>
      <c r="V403" s="16" t="str">
        <f t="shared" si="358"/>
        <v>中ブロ突破</v>
      </c>
    </row>
    <row r="404" spans="1:24" ht="15" thickBot="1">
      <c r="A404" s="1">
        <f t="shared" ref="A404:B404" si="359">A403</f>
        <v>9</v>
      </c>
      <c r="B404" s="1">
        <f t="shared" si="359"/>
        <v>0</v>
      </c>
      <c r="C404" s="337" t="s">
        <v>48</v>
      </c>
      <c r="D404" s="337"/>
      <c r="U404" s="32" t="str">
        <f t="shared" si="358"/>
        <v>国スポ入賞に向けた強化事業</v>
      </c>
      <c r="V404" s="32" t="str">
        <f t="shared" si="358"/>
        <v>国スポ入賞</v>
      </c>
    </row>
    <row r="405" spans="1:24" ht="15" thickBot="1">
      <c r="A405" s="1">
        <f t="shared" ref="A405:B405" si="360">A404</f>
        <v>9</v>
      </c>
      <c r="B405" s="1">
        <f t="shared" si="360"/>
        <v>0</v>
      </c>
      <c r="C405" s="375" t="s">
        <v>50</v>
      </c>
      <c r="D405" s="376"/>
      <c r="E405" s="376"/>
      <c r="F405" s="377">
        <f>F355+1</f>
        <v>9</v>
      </c>
      <c r="G405" s="378"/>
      <c r="U405" s="32" t="str">
        <f t="shared" si="358"/>
        <v/>
      </c>
      <c r="V405" s="32" t="str">
        <f t="shared" si="358"/>
        <v/>
      </c>
    </row>
    <row r="406" spans="1:24">
      <c r="A406" s="1">
        <f t="shared" ref="A406:B406" si="361">A405</f>
        <v>9</v>
      </c>
      <c r="B406" s="1">
        <f t="shared" si="361"/>
        <v>0</v>
      </c>
      <c r="C406" s="379" t="s">
        <v>49</v>
      </c>
      <c r="D406" s="290"/>
      <c r="E406" s="290"/>
      <c r="F406" s="380"/>
      <c r="G406" s="380"/>
      <c r="H406" s="380"/>
      <c r="I406" s="380"/>
      <c r="J406" s="380"/>
      <c r="K406" s="380"/>
      <c r="L406" s="380"/>
      <c r="M406" s="290" t="s">
        <v>53</v>
      </c>
      <c r="N406" s="290"/>
      <c r="O406" s="290"/>
      <c r="P406" s="380"/>
      <c r="Q406" s="380"/>
      <c r="R406" s="380"/>
      <c r="S406" s="381"/>
      <c r="T406" s="81" t="str">
        <f>IF(F406="","",VLOOKUP(F406,U403:V406,2,))</f>
        <v/>
      </c>
      <c r="U406" s="18" t="str">
        <f t="shared" si="358"/>
        <v/>
      </c>
      <c r="V406" s="18" t="str">
        <f t="shared" si="358"/>
        <v/>
      </c>
    </row>
    <row r="407" spans="1:24">
      <c r="A407" s="1">
        <f t="shared" ref="A407:B407" si="362">A406</f>
        <v>9</v>
      </c>
      <c r="B407" s="1">
        <f t="shared" si="362"/>
        <v>0</v>
      </c>
      <c r="C407" s="389" t="s">
        <v>180</v>
      </c>
      <c r="D407" s="390"/>
      <c r="E407" s="356"/>
      <c r="F407" s="386"/>
      <c r="G407" s="387"/>
      <c r="H407" s="387"/>
      <c r="I407" s="387"/>
      <c r="J407" s="387"/>
      <c r="K407" s="387"/>
      <c r="L407" s="387"/>
      <c r="M407" s="387"/>
      <c r="N407" s="387"/>
      <c r="O407" s="387"/>
      <c r="P407" s="387"/>
      <c r="Q407" s="387"/>
      <c r="R407" s="387"/>
      <c r="S407" s="388"/>
      <c r="U407" s="55"/>
    </row>
    <row r="408" spans="1:24">
      <c r="A408" s="1">
        <f t="shared" ref="A408:B408" si="363">A407</f>
        <v>9</v>
      </c>
      <c r="B408" s="1">
        <f t="shared" si="363"/>
        <v>0</v>
      </c>
      <c r="C408" s="348" t="s">
        <v>51</v>
      </c>
      <c r="D408" s="291"/>
      <c r="E408" s="291"/>
      <c r="F408" s="382"/>
      <c r="G408" s="383"/>
      <c r="H408" s="383"/>
      <c r="I408" s="20" t="str">
        <f>IF(F408="","～",IF(J408="","","～"))</f>
        <v>～</v>
      </c>
      <c r="J408" s="383"/>
      <c r="K408" s="383"/>
      <c r="L408" s="383"/>
      <c r="M408" s="21" t="s">
        <v>52</v>
      </c>
      <c r="N408" s="384" t="str">
        <f>IF(T408=1,IF(F408="","",IF(J408="","",IF(F408=J408,"日帰り",(J408-F408)&amp;"泊"&amp;(J408-F408+1)&amp;"日"))),"")</f>
        <v/>
      </c>
      <c r="O408" s="384"/>
      <c r="P408" s="384"/>
      <c r="Q408" s="13" t="s">
        <v>68</v>
      </c>
      <c r="R408" s="258"/>
      <c r="S408" s="385"/>
      <c r="T408" s="53">
        <v>1</v>
      </c>
    </row>
    <row r="409" spans="1:24">
      <c r="A409" s="1">
        <f t="shared" ref="A409:B409" si="364">A408</f>
        <v>9</v>
      </c>
      <c r="B409" s="1">
        <f t="shared" si="364"/>
        <v>0</v>
      </c>
      <c r="C409" s="348" t="s">
        <v>54</v>
      </c>
      <c r="D409" s="346" t="s">
        <v>55</v>
      </c>
      <c r="E409" s="346"/>
      <c r="F409" s="349"/>
      <c r="G409" s="349"/>
      <c r="H409" s="349"/>
      <c r="I409" s="349"/>
      <c r="J409" s="349"/>
      <c r="K409" s="349"/>
      <c r="L409" s="349"/>
      <c r="M409" s="349"/>
      <c r="N409" s="349"/>
      <c r="O409" s="349"/>
      <c r="P409" s="349"/>
      <c r="Q409" s="349"/>
      <c r="R409" s="349"/>
      <c r="S409" s="350"/>
      <c r="U409" s="156" t="s">
        <v>53</v>
      </c>
      <c r="V409" s="156"/>
      <c r="W409" s="156"/>
      <c r="X409" s="156"/>
    </row>
    <row r="410" spans="1:24">
      <c r="A410" s="1">
        <f t="shared" ref="A410:B410" si="365">A409</f>
        <v>9</v>
      </c>
      <c r="B410" s="1">
        <f t="shared" si="365"/>
        <v>0</v>
      </c>
      <c r="C410" s="348"/>
      <c r="D410" s="351" t="s">
        <v>7</v>
      </c>
      <c r="E410" s="351"/>
      <c r="F410" s="352"/>
      <c r="G410" s="352"/>
      <c r="H410" s="352"/>
      <c r="I410" s="352"/>
      <c r="J410" s="352"/>
      <c r="K410" s="352"/>
      <c r="L410" s="352"/>
      <c r="M410" s="352"/>
      <c r="N410" s="352"/>
      <c r="O410" s="352"/>
      <c r="P410" s="352"/>
      <c r="Q410" s="352"/>
      <c r="R410" s="352"/>
      <c r="S410" s="353"/>
      <c r="U410" s="78" t="str">
        <f>U403</f>
        <v>中国ブロック突破に向けた強化事業</v>
      </c>
      <c r="V410" s="78" t="str">
        <f>U404</f>
        <v>国スポ入賞に向けた強化事業</v>
      </c>
      <c r="W410" s="78" t="str">
        <f>U405</f>
        <v/>
      </c>
      <c r="X410" s="78" t="str">
        <f>U406</f>
        <v/>
      </c>
    </row>
    <row r="411" spans="1:24">
      <c r="A411" s="1">
        <f t="shared" ref="A411:B411" si="366">A410</f>
        <v>9</v>
      </c>
      <c r="B411" s="1">
        <f t="shared" si="366"/>
        <v>0</v>
      </c>
      <c r="C411" s="348" t="s">
        <v>56</v>
      </c>
      <c r="D411" s="346" t="s">
        <v>55</v>
      </c>
      <c r="E411" s="346"/>
      <c r="F411" s="349"/>
      <c r="G411" s="349"/>
      <c r="H411" s="349"/>
      <c r="I411" s="349"/>
      <c r="J411" s="349"/>
      <c r="K411" s="349"/>
      <c r="L411" s="349"/>
      <c r="M411" s="349"/>
      <c r="N411" s="349"/>
      <c r="O411" s="349"/>
      <c r="P411" s="349"/>
      <c r="Q411" s="349"/>
      <c r="R411" s="349"/>
      <c r="S411" s="350"/>
      <c r="U411" s="6" t="str">
        <f t="shared" ref="U411:X414" si="367">IF(U361="","",U361)</f>
        <v>①強化活動</v>
      </c>
      <c r="V411" s="6" t="str">
        <f t="shared" si="367"/>
        <v>①強化活動</v>
      </c>
      <c r="W411" s="6" t="str">
        <f t="shared" si="367"/>
        <v/>
      </c>
      <c r="X411" s="6" t="str">
        <f t="shared" si="367"/>
        <v/>
      </c>
    </row>
    <row r="412" spans="1:24">
      <c r="A412" s="1">
        <f t="shared" ref="A412:B412" si="368">A411</f>
        <v>9</v>
      </c>
      <c r="B412" s="1">
        <f t="shared" si="368"/>
        <v>0</v>
      </c>
      <c r="C412" s="348"/>
      <c r="D412" s="351" t="s">
        <v>7</v>
      </c>
      <c r="E412" s="351"/>
      <c r="F412" s="352"/>
      <c r="G412" s="352"/>
      <c r="H412" s="352"/>
      <c r="I412" s="352"/>
      <c r="J412" s="352"/>
      <c r="K412" s="352"/>
      <c r="L412" s="352"/>
      <c r="M412" s="352"/>
      <c r="N412" s="352"/>
      <c r="O412" s="352"/>
      <c r="P412" s="352"/>
      <c r="Q412" s="352"/>
      <c r="R412" s="352"/>
      <c r="S412" s="353"/>
      <c r="U412" s="8" t="str">
        <f t="shared" si="367"/>
        <v/>
      </c>
      <c r="V412" s="8" t="str">
        <f t="shared" si="367"/>
        <v/>
      </c>
      <c r="W412" s="8" t="str">
        <f t="shared" si="367"/>
        <v/>
      </c>
      <c r="X412" s="8" t="str">
        <f t="shared" si="367"/>
        <v/>
      </c>
    </row>
    <row r="413" spans="1:24">
      <c r="A413" s="1">
        <f t="shared" ref="A413:B413" si="369">A412</f>
        <v>9</v>
      </c>
      <c r="B413" s="1">
        <f t="shared" si="369"/>
        <v>0</v>
      </c>
      <c r="C413" s="354" t="s">
        <v>57</v>
      </c>
      <c r="D413" s="291" t="s">
        <v>58</v>
      </c>
      <c r="E413" s="291"/>
      <c r="F413" s="291" t="s">
        <v>61</v>
      </c>
      <c r="G413" s="355"/>
      <c r="H413" s="339" t="s">
        <v>62</v>
      </c>
      <c r="I413" s="296"/>
      <c r="J413" s="356" t="s">
        <v>63</v>
      </c>
      <c r="K413" s="355"/>
      <c r="L413" s="339" t="s">
        <v>64</v>
      </c>
      <c r="M413" s="296"/>
      <c r="N413" s="356" t="s">
        <v>65</v>
      </c>
      <c r="O413" s="355"/>
      <c r="P413" s="339" t="s">
        <v>66</v>
      </c>
      <c r="Q413" s="291"/>
      <c r="R413" s="356" t="s">
        <v>36</v>
      </c>
      <c r="S413" s="295"/>
      <c r="U413" s="8" t="str">
        <f t="shared" si="367"/>
        <v/>
      </c>
      <c r="V413" s="8" t="str">
        <f t="shared" si="367"/>
        <v/>
      </c>
      <c r="W413" s="8" t="str">
        <f t="shared" si="367"/>
        <v/>
      </c>
      <c r="X413" s="8" t="str">
        <f t="shared" si="367"/>
        <v/>
      </c>
    </row>
    <row r="414" spans="1:24">
      <c r="A414" s="1">
        <f t="shared" ref="A414:B414" si="370">A413</f>
        <v>9</v>
      </c>
      <c r="B414" s="1">
        <f t="shared" si="370"/>
        <v>0</v>
      </c>
      <c r="C414" s="348"/>
      <c r="D414" s="346" t="s">
        <v>59</v>
      </c>
      <c r="E414" s="346"/>
      <c r="F414" s="22">
        <f>VLOOKUP("成男中ﾌﾞﾛ/国ｽﾎﾟ",指導者!$J$133:$AN$156,$F405+1,)</f>
        <v>0</v>
      </c>
      <c r="G414" s="23" t="s">
        <v>67</v>
      </c>
      <c r="H414" s="24">
        <f>VLOOKUP("成女中ﾌﾞﾛ/国ｽﾎﾟ",指導者!$J$133:$AN$156,$F405+1,)</f>
        <v>0</v>
      </c>
      <c r="I414" s="25" t="s">
        <v>67</v>
      </c>
      <c r="J414" s="24">
        <f>VLOOKUP("少男中ﾌﾞﾛ/国ｽﾎﾟ",指導者!$J$133:$AN$156,$F405+1,)</f>
        <v>0</v>
      </c>
      <c r="K414" s="23" t="s">
        <v>67</v>
      </c>
      <c r="L414" s="24">
        <f>VLOOKUP("少女中ﾌﾞﾛ/国ｽﾎﾟ",指導者!$J$133:$AN$156,$F405+1,)</f>
        <v>0</v>
      </c>
      <c r="M414" s="25" t="s">
        <v>67</v>
      </c>
      <c r="N414" s="24">
        <f>VLOOKUP("Jr男中ﾌﾞﾛ/国ｽﾎﾟ",指導者!$J$133:$AN$156,$F405+1,)</f>
        <v>0</v>
      </c>
      <c r="O414" s="23" t="s">
        <v>67</v>
      </c>
      <c r="P414" s="24">
        <f>VLOOKUP("Jr女中ﾌﾞﾛ/国ｽﾎﾟ",指導者!$J$133:$AN$156,$F405+1,)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48"/>
      <c r="D415" s="351" t="s">
        <v>60</v>
      </c>
      <c r="E415" s="351"/>
      <c r="F415" s="27">
        <f>VLOOKUP("成男中ﾌﾞﾛ/国ｽﾎﾟ",選手!$J$333:$AN$350,$F405+1,)</f>
        <v>0</v>
      </c>
      <c r="G415" s="28" t="s">
        <v>67</v>
      </c>
      <c r="H415" s="29">
        <f>VLOOKUP("成女中ﾌﾞﾛ/国ｽﾎﾟ",選手!$J$333:$AN$350,$F405+1,)</f>
        <v>0</v>
      </c>
      <c r="I415" s="30" t="s">
        <v>67</v>
      </c>
      <c r="J415" s="29">
        <f>VLOOKUP("少男中ﾌﾞﾛ/国ｽﾎﾟ",選手!$J$333:$AN$350,$F405+1,)</f>
        <v>0</v>
      </c>
      <c r="K415" s="28" t="s">
        <v>67</v>
      </c>
      <c r="L415" s="29">
        <f>VLOOKUP("少女中ﾌﾞﾛ/国ｽﾎﾟ",選手!$J$333:$AN$350,$F405+1,)</f>
        <v>0</v>
      </c>
      <c r="M415" s="30" t="s">
        <v>67</v>
      </c>
      <c r="N415" s="29">
        <f>VLOOKUP("Jr男中ﾌﾞﾛ/国ｽﾎﾟ",選手!$J$333:$AN$350,$F405+1,)</f>
        <v>0</v>
      </c>
      <c r="O415" s="28" t="s">
        <v>67</v>
      </c>
      <c r="P415" s="29">
        <f>VLOOKUP("Jr女中ﾌﾞﾛ/国ｽﾎﾟ",選手!$J$333:$AN$350,$F405+1,)</f>
        <v>0</v>
      </c>
      <c r="Q415" s="31" t="s">
        <v>67</v>
      </c>
      <c r="R415" s="28">
        <f>SUM(F415:Q415)</f>
        <v>0</v>
      </c>
      <c r="S415" s="34" t="s">
        <v>67</v>
      </c>
    </row>
    <row r="416" spans="1:24">
      <c r="A416" s="1">
        <f t="shared" ref="A416:B416" si="372">A415</f>
        <v>9</v>
      </c>
      <c r="B416" s="1">
        <f t="shared" si="372"/>
        <v>0</v>
      </c>
      <c r="C416" s="366" t="s">
        <v>69</v>
      </c>
      <c r="D416" s="367"/>
      <c r="E416" s="368"/>
      <c r="F416" s="357"/>
      <c r="G416" s="358"/>
      <c r="H416" s="358"/>
      <c r="I416" s="358"/>
      <c r="J416" s="358"/>
      <c r="K416" s="358"/>
      <c r="L416" s="358"/>
      <c r="M416" s="358"/>
      <c r="N416" s="358"/>
      <c r="O416" s="358"/>
      <c r="P416" s="358"/>
      <c r="Q416" s="358"/>
      <c r="R416" s="358"/>
      <c r="S416" s="359"/>
    </row>
    <row r="417" spans="1:19">
      <c r="A417" s="1">
        <f t="shared" ref="A417:B417" si="373">A416</f>
        <v>9</v>
      </c>
      <c r="B417" s="1">
        <f t="shared" si="373"/>
        <v>0</v>
      </c>
      <c r="C417" s="369"/>
      <c r="D417" s="370"/>
      <c r="E417" s="371"/>
      <c r="F417" s="360"/>
      <c r="G417" s="361"/>
      <c r="H417" s="361"/>
      <c r="I417" s="361"/>
      <c r="J417" s="361"/>
      <c r="K417" s="361"/>
      <c r="L417" s="361"/>
      <c r="M417" s="361"/>
      <c r="N417" s="361"/>
      <c r="O417" s="361"/>
      <c r="P417" s="361"/>
      <c r="Q417" s="361"/>
      <c r="R417" s="361"/>
      <c r="S417" s="362"/>
    </row>
    <row r="418" spans="1:19">
      <c r="A418" s="1">
        <f t="shared" ref="A418:B418" si="374">A417</f>
        <v>9</v>
      </c>
      <c r="B418" s="1">
        <f t="shared" si="374"/>
        <v>0</v>
      </c>
      <c r="C418" s="369"/>
      <c r="D418" s="370"/>
      <c r="E418" s="371"/>
      <c r="F418" s="360"/>
      <c r="G418" s="361"/>
      <c r="H418" s="361"/>
      <c r="I418" s="361"/>
      <c r="J418" s="361"/>
      <c r="K418" s="361"/>
      <c r="L418" s="361"/>
      <c r="M418" s="361"/>
      <c r="N418" s="361"/>
      <c r="O418" s="361"/>
      <c r="P418" s="361"/>
      <c r="Q418" s="361"/>
      <c r="R418" s="361"/>
      <c r="S418" s="362"/>
    </row>
    <row r="419" spans="1:19">
      <c r="A419" s="1">
        <f t="shared" ref="A419:B419" si="375">A418</f>
        <v>9</v>
      </c>
      <c r="B419" s="1">
        <f t="shared" si="375"/>
        <v>0</v>
      </c>
      <c r="C419" s="369"/>
      <c r="D419" s="370"/>
      <c r="E419" s="371"/>
      <c r="F419" s="360"/>
      <c r="G419" s="361"/>
      <c r="H419" s="361"/>
      <c r="I419" s="361"/>
      <c r="J419" s="361"/>
      <c r="K419" s="361"/>
      <c r="L419" s="361"/>
      <c r="M419" s="361"/>
      <c r="N419" s="361"/>
      <c r="O419" s="361"/>
      <c r="P419" s="361"/>
      <c r="Q419" s="361"/>
      <c r="R419" s="361"/>
      <c r="S419" s="362"/>
    </row>
    <row r="420" spans="1:19">
      <c r="A420" s="1">
        <f t="shared" ref="A420:B420" si="376">A419</f>
        <v>9</v>
      </c>
      <c r="B420" s="1">
        <f t="shared" si="376"/>
        <v>0</v>
      </c>
      <c r="C420" s="369"/>
      <c r="D420" s="370"/>
      <c r="E420" s="371"/>
      <c r="F420" s="360"/>
      <c r="G420" s="361"/>
      <c r="H420" s="361"/>
      <c r="I420" s="361"/>
      <c r="J420" s="361"/>
      <c r="K420" s="361"/>
      <c r="L420" s="361"/>
      <c r="M420" s="361"/>
      <c r="N420" s="361"/>
      <c r="O420" s="361"/>
      <c r="P420" s="361"/>
      <c r="Q420" s="361"/>
      <c r="R420" s="361"/>
      <c r="S420" s="362"/>
    </row>
    <row r="421" spans="1:19">
      <c r="A421" s="1">
        <f t="shared" ref="A421:B421" si="377">A420</f>
        <v>9</v>
      </c>
      <c r="B421" s="1">
        <f t="shared" si="377"/>
        <v>0</v>
      </c>
      <c r="C421" s="369"/>
      <c r="D421" s="370"/>
      <c r="E421" s="371"/>
      <c r="F421" s="360"/>
      <c r="G421" s="361"/>
      <c r="H421" s="361"/>
      <c r="I421" s="361"/>
      <c r="J421" s="361"/>
      <c r="K421" s="361"/>
      <c r="L421" s="361"/>
      <c r="M421" s="361"/>
      <c r="N421" s="361"/>
      <c r="O421" s="361"/>
      <c r="P421" s="361"/>
      <c r="Q421" s="361"/>
      <c r="R421" s="361"/>
      <c r="S421" s="362"/>
    </row>
    <row r="422" spans="1:19" ht="15" thickBot="1">
      <c r="A422" s="1">
        <f t="shared" ref="A422:B422" si="378">A421</f>
        <v>9</v>
      </c>
      <c r="B422" s="1">
        <f t="shared" si="378"/>
        <v>0</v>
      </c>
      <c r="C422" s="372"/>
      <c r="D422" s="373"/>
      <c r="E422" s="374"/>
      <c r="F422" s="363"/>
      <c r="G422" s="364"/>
      <c r="H422" s="364"/>
      <c r="I422" s="364"/>
      <c r="J422" s="364"/>
      <c r="K422" s="364"/>
      <c r="L422" s="364"/>
      <c r="M422" s="364"/>
      <c r="N422" s="364"/>
      <c r="O422" s="364"/>
      <c r="P422" s="364"/>
      <c r="Q422" s="364"/>
      <c r="R422" s="364"/>
      <c r="S422" s="365"/>
    </row>
    <row r="423" spans="1:19">
      <c r="A423" s="1">
        <f t="shared" ref="A423:B423" si="379">A422</f>
        <v>9</v>
      </c>
      <c r="B423" s="1">
        <f t="shared" si="379"/>
        <v>0</v>
      </c>
    </row>
    <row r="424" spans="1:19" ht="15" thickBot="1">
      <c r="A424" s="1">
        <f t="shared" ref="A424:B424" si="380">A423</f>
        <v>9</v>
      </c>
      <c r="B424" s="1">
        <f t="shared" si="380"/>
        <v>0</v>
      </c>
      <c r="C424" s="337" t="s">
        <v>70</v>
      </c>
      <c r="D424" s="337"/>
      <c r="Q424" s="338" t="s">
        <v>71</v>
      </c>
      <c r="R424" s="338"/>
      <c r="S424" s="338"/>
    </row>
    <row r="425" spans="1:19">
      <c r="A425" s="1">
        <f t="shared" ref="A425:B425" si="381">A424</f>
        <v>9</v>
      </c>
      <c r="B425" s="1">
        <f t="shared" si="381"/>
        <v>0</v>
      </c>
      <c r="C425" s="287" t="s">
        <v>72</v>
      </c>
      <c r="D425" s="290" t="s">
        <v>73</v>
      </c>
      <c r="E425" s="290"/>
      <c r="F425" s="290"/>
      <c r="G425" s="290"/>
      <c r="H425" s="290" t="s">
        <v>79</v>
      </c>
      <c r="I425" s="290"/>
      <c r="J425" s="290" t="s">
        <v>13</v>
      </c>
      <c r="K425" s="290"/>
      <c r="L425" s="290"/>
      <c r="M425" s="290"/>
      <c r="N425" s="290"/>
      <c r="O425" s="290"/>
      <c r="P425" s="290"/>
      <c r="Q425" s="290"/>
      <c r="R425" s="290"/>
      <c r="S425" s="294"/>
    </row>
    <row r="426" spans="1:19">
      <c r="A426" s="1">
        <f t="shared" ref="A426:B426" si="382">A425</f>
        <v>9</v>
      </c>
      <c r="B426" s="1">
        <f t="shared" si="382"/>
        <v>0</v>
      </c>
      <c r="C426" s="288"/>
      <c r="D426" s="346" t="s">
        <v>74</v>
      </c>
      <c r="E426" s="346"/>
      <c r="F426" s="346"/>
      <c r="G426" s="346"/>
      <c r="H426" s="347">
        <f>J451</f>
        <v>0</v>
      </c>
      <c r="I426" s="347"/>
      <c r="J426" s="152"/>
      <c r="K426" s="152"/>
      <c r="L426" s="152"/>
      <c r="M426" s="152"/>
      <c r="N426" s="152"/>
      <c r="O426" s="152"/>
      <c r="P426" s="152"/>
      <c r="Q426" s="152"/>
      <c r="R426" s="152"/>
      <c r="S426" s="305"/>
    </row>
    <row r="427" spans="1:19">
      <c r="A427" s="1">
        <f t="shared" ref="A427:B427" si="383">A426</f>
        <v>9</v>
      </c>
      <c r="B427" s="1">
        <f t="shared" si="383"/>
        <v>0</v>
      </c>
      <c r="C427" s="288"/>
      <c r="D427" s="340" t="s">
        <v>75</v>
      </c>
      <c r="E427" s="340"/>
      <c r="F427" s="340"/>
      <c r="G427" s="340"/>
      <c r="H427" s="330"/>
      <c r="I427" s="330"/>
      <c r="J427" s="335"/>
      <c r="K427" s="335"/>
      <c r="L427" s="335"/>
      <c r="M427" s="335"/>
      <c r="N427" s="335"/>
      <c r="O427" s="335"/>
      <c r="P427" s="335"/>
      <c r="Q427" s="335"/>
      <c r="R427" s="335"/>
      <c r="S427" s="336"/>
    </row>
    <row r="428" spans="1:19">
      <c r="A428" s="1">
        <f t="shared" ref="A428:B428" si="384">A427</f>
        <v>9</v>
      </c>
      <c r="B428" s="1">
        <f t="shared" si="384"/>
        <v>0</v>
      </c>
      <c r="C428" s="288"/>
      <c r="D428" s="340" t="s">
        <v>76</v>
      </c>
      <c r="E428" s="340"/>
      <c r="F428" s="340"/>
      <c r="G428" s="340"/>
      <c r="H428" s="330"/>
      <c r="I428" s="330"/>
      <c r="J428" s="335"/>
      <c r="K428" s="335"/>
      <c r="L428" s="335"/>
      <c r="M428" s="335"/>
      <c r="N428" s="335"/>
      <c r="O428" s="335"/>
      <c r="P428" s="335"/>
      <c r="Q428" s="335"/>
      <c r="R428" s="335"/>
      <c r="S428" s="336"/>
    </row>
    <row r="429" spans="1:19" ht="15" thickBot="1">
      <c r="A429" s="1">
        <f t="shared" ref="A429:B429" si="385">A428</f>
        <v>9</v>
      </c>
      <c r="B429" s="1">
        <f t="shared" si="385"/>
        <v>0</v>
      </c>
      <c r="C429" s="288"/>
      <c r="D429" s="341" t="s">
        <v>77</v>
      </c>
      <c r="E429" s="341"/>
      <c r="F429" s="341"/>
      <c r="G429" s="341"/>
      <c r="H429" s="342">
        <f>H451-SUM(H426:I428)</f>
        <v>0</v>
      </c>
      <c r="I429" s="342"/>
      <c r="J429" s="343"/>
      <c r="K429" s="343"/>
      <c r="L429" s="343"/>
      <c r="M429" s="343"/>
      <c r="N429" s="343"/>
      <c r="O429" s="343"/>
      <c r="P429" s="343"/>
      <c r="Q429" s="343"/>
      <c r="R429" s="343"/>
      <c r="S429" s="344"/>
    </row>
    <row r="430" spans="1:19" ht="15.6" thickTop="1" thickBot="1">
      <c r="A430" s="1">
        <f t="shared" ref="A430:B430" si="386">A429</f>
        <v>9</v>
      </c>
      <c r="B430" s="1">
        <f t="shared" si="386"/>
        <v>0</v>
      </c>
      <c r="C430" s="289"/>
      <c r="D430" s="345" t="s">
        <v>78</v>
      </c>
      <c r="E430" s="345"/>
      <c r="F430" s="345"/>
      <c r="G430" s="345"/>
      <c r="H430" s="281">
        <f>SUM(H426:I429)</f>
        <v>0</v>
      </c>
      <c r="I430" s="281"/>
      <c r="J430" s="285"/>
      <c r="K430" s="285"/>
      <c r="L430" s="285"/>
      <c r="M430" s="285"/>
      <c r="N430" s="285"/>
      <c r="O430" s="285"/>
      <c r="P430" s="285"/>
      <c r="Q430" s="285"/>
      <c r="R430" s="285"/>
      <c r="S430" s="286"/>
    </row>
    <row r="431" spans="1:19">
      <c r="A431" s="1">
        <f t="shared" ref="A431:B431" si="387">A430</f>
        <v>9</v>
      </c>
      <c r="B431" s="1">
        <f t="shared" si="387"/>
        <v>0</v>
      </c>
      <c r="C431" s="287" t="s">
        <v>218</v>
      </c>
      <c r="D431" s="290" t="s">
        <v>73</v>
      </c>
      <c r="E431" s="290"/>
      <c r="F431" s="290" t="s">
        <v>83</v>
      </c>
      <c r="G431" s="290"/>
      <c r="H431" s="290" t="s">
        <v>79</v>
      </c>
      <c r="I431" s="292"/>
      <c r="J431" s="293"/>
      <c r="K431" s="290"/>
      <c r="L431" s="290"/>
      <c r="M431" s="290"/>
      <c r="N431" s="290" t="s">
        <v>82</v>
      </c>
      <c r="O431" s="290"/>
      <c r="P431" s="290"/>
      <c r="Q431" s="290"/>
      <c r="R431" s="290"/>
      <c r="S431" s="294"/>
    </row>
    <row r="432" spans="1:19">
      <c r="A432" s="1">
        <f t="shared" ref="A432:B432" si="388">A431</f>
        <v>9</v>
      </c>
      <c r="B432" s="1">
        <f t="shared" si="388"/>
        <v>0</v>
      </c>
      <c r="C432" s="288"/>
      <c r="D432" s="291"/>
      <c r="E432" s="291"/>
      <c r="F432" s="291"/>
      <c r="G432" s="291"/>
      <c r="H432" s="291"/>
      <c r="I432" s="291"/>
      <c r="J432" s="296" t="s">
        <v>80</v>
      </c>
      <c r="K432" s="297"/>
      <c r="L432" s="297" t="s">
        <v>81</v>
      </c>
      <c r="M432" s="339"/>
      <c r="N432" s="291"/>
      <c r="O432" s="291"/>
      <c r="P432" s="291"/>
      <c r="Q432" s="291"/>
      <c r="R432" s="291"/>
      <c r="S432" s="295"/>
    </row>
    <row r="433" spans="1:21">
      <c r="A433" s="1">
        <f t="shared" ref="A433:B433" si="389">A432</f>
        <v>9</v>
      </c>
      <c r="B433" s="1">
        <f t="shared" si="389"/>
        <v>0</v>
      </c>
      <c r="C433" s="288"/>
      <c r="D433" s="298" t="s">
        <v>88</v>
      </c>
      <c r="E433" s="298"/>
      <c r="F433" s="298" t="s">
        <v>88</v>
      </c>
      <c r="G433" s="298"/>
      <c r="H433" s="323"/>
      <c r="I433" s="323"/>
      <c r="J433" s="324"/>
      <c r="K433" s="325"/>
      <c r="L433" s="326">
        <f>H433-J433</f>
        <v>0</v>
      </c>
      <c r="M433" s="327"/>
      <c r="N433" s="167"/>
      <c r="O433" s="167"/>
      <c r="P433" s="167"/>
      <c r="Q433" s="167"/>
      <c r="R433" s="167"/>
      <c r="S433" s="328"/>
      <c r="T433" s="54" t="e">
        <f>HLOOKUP(F406,リスト!$N$7:$AC$25,2,)</f>
        <v>#N/A</v>
      </c>
      <c r="U433" s="52" t="e">
        <f t="shared" ref="U433:U450" si="390">IF(T433="対象外",IF(J433&gt;0,"補助対象外経費です!!",""),"")</f>
        <v>#N/A</v>
      </c>
    </row>
    <row r="434" spans="1:21">
      <c r="A434" s="1">
        <f t="shared" ref="A434:B434" si="391">A433</f>
        <v>9</v>
      </c>
      <c r="B434" s="1">
        <f t="shared" si="391"/>
        <v>0</v>
      </c>
      <c r="C434" s="288"/>
      <c r="D434" s="298" t="s">
        <v>99</v>
      </c>
      <c r="E434" s="298"/>
      <c r="F434" s="299" t="s">
        <v>84</v>
      </c>
      <c r="G434" s="299"/>
      <c r="H434" s="300"/>
      <c r="I434" s="300"/>
      <c r="J434" s="301"/>
      <c r="K434" s="302"/>
      <c r="L434" s="303">
        <f t="shared" ref="L434:L450" si="392">H434-J434</f>
        <v>0</v>
      </c>
      <c r="M434" s="304"/>
      <c r="N434" s="152"/>
      <c r="O434" s="152"/>
      <c r="P434" s="152"/>
      <c r="Q434" s="152"/>
      <c r="R434" s="152"/>
      <c r="S434" s="305"/>
      <c r="T434" s="54" t="e">
        <f>HLOOKUP(F406,リスト!$N$7:$AC$25,3,)</f>
        <v>#N/A</v>
      </c>
      <c r="U434" s="52" t="e">
        <f t="shared" si="390"/>
        <v>#N/A</v>
      </c>
    </row>
    <row r="435" spans="1:21">
      <c r="A435" s="1">
        <f t="shared" ref="A435:B435" si="393">A434</f>
        <v>9</v>
      </c>
      <c r="B435" s="1">
        <f t="shared" si="393"/>
        <v>0</v>
      </c>
      <c r="C435" s="288"/>
      <c r="D435" s="298"/>
      <c r="E435" s="298"/>
      <c r="F435" s="329" t="s">
        <v>85</v>
      </c>
      <c r="G435" s="329"/>
      <c r="H435" s="330"/>
      <c r="I435" s="330"/>
      <c r="J435" s="331"/>
      <c r="K435" s="332"/>
      <c r="L435" s="333">
        <f t="shared" si="392"/>
        <v>0</v>
      </c>
      <c r="M435" s="334"/>
      <c r="N435" s="335"/>
      <c r="O435" s="335"/>
      <c r="P435" s="335"/>
      <c r="Q435" s="335"/>
      <c r="R435" s="335"/>
      <c r="S435" s="336"/>
      <c r="T435" s="54" t="e">
        <f>HLOOKUP(F406,リスト!$N$7:$AC$25,4,)</f>
        <v>#N/A</v>
      </c>
      <c r="U435" s="52" t="e">
        <f t="shared" si="390"/>
        <v>#N/A</v>
      </c>
    </row>
    <row r="436" spans="1:21">
      <c r="A436" s="1">
        <f t="shared" ref="A436:B436" si="394">A435</f>
        <v>9</v>
      </c>
      <c r="B436" s="1">
        <f t="shared" si="394"/>
        <v>0</v>
      </c>
      <c r="C436" s="288"/>
      <c r="D436" s="298"/>
      <c r="E436" s="298"/>
      <c r="F436" s="306" t="s">
        <v>86</v>
      </c>
      <c r="G436" s="306"/>
      <c r="H436" s="307"/>
      <c r="I436" s="307"/>
      <c r="J436" s="308"/>
      <c r="K436" s="309"/>
      <c r="L436" s="310">
        <f t="shared" si="392"/>
        <v>0</v>
      </c>
      <c r="M436" s="311"/>
      <c r="N436" s="153"/>
      <c r="O436" s="153"/>
      <c r="P436" s="153"/>
      <c r="Q436" s="153"/>
      <c r="R436" s="153"/>
      <c r="S436" s="312"/>
      <c r="T436" s="54" t="e">
        <f>HLOOKUP(F406,リスト!$N$7:$AC$25,5,)</f>
        <v>#N/A</v>
      </c>
      <c r="U436" s="52" t="e">
        <f t="shared" si="390"/>
        <v>#N/A</v>
      </c>
    </row>
    <row r="437" spans="1:21">
      <c r="A437" s="1">
        <f t="shared" ref="A437:B437" si="395">A436</f>
        <v>9</v>
      </c>
      <c r="B437" s="1">
        <f t="shared" si="395"/>
        <v>0</v>
      </c>
      <c r="C437" s="288"/>
      <c r="D437" s="298" t="s">
        <v>100</v>
      </c>
      <c r="E437" s="298"/>
      <c r="F437" s="299" t="s">
        <v>87</v>
      </c>
      <c r="G437" s="299"/>
      <c r="H437" s="300"/>
      <c r="I437" s="300"/>
      <c r="J437" s="301"/>
      <c r="K437" s="302"/>
      <c r="L437" s="303">
        <f t="shared" si="392"/>
        <v>0</v>
      </c>
      <c r="M437" s="304"/>
      <c r="N437" s="152"/>
      <c r="O437" s="152"/>
      <c r="P437" s="152"/>
      <c r="Q437" s="152"/>
      <c r="R437" s="152"/>
      <c r="S437" s="305"/>
      <c r="T437" s="54" t="e">
        <f>HLOOKUP(F406,リスト!$N$7:$AC$25,6,)</f>
        <v>#N/A</v>
      </c>
      <c r="U437" s="52" t="e">
        <f t="shared" si="390"/>
        <v>#N/A</v>
      </c>
    </row>
    <row r="438" spans="1:21">
      <c r="A438" s="1">
        <f t="shared" ref="A438:B438" si="396">A437</f>
        <v>9</v>
      </c>
      <c r="B438" s="1">
        <f t="shared" si="396"/>
        <v>0</v>
      </c>
      <c r="C438" s="288"/>
      <c r="D438" s="298"/>
      <c r="E438" s="298"/>
      <c r="F438" s="329" t="s">
        <v>89</v>
      </c>
      <c r="G438" s="329"/>
      <c r="H438" s="330"/>
      <c r="I438" s="330"/>
      <c r="J438" s="331"/>
      <c r="K438" s="332"/>
      <c r="L438" s="333">
        <f t="shared" si="392"/>
        <v>0</v>
      </c>
      <c r="M438" s="334"/>
      <c r="N438" s="335"/>
      <c r="O438" s="335"/>
      <c r="P438" s="335"/>
      <c r="Q438" s="335"/>
      <c r="R438" s="335"/>
      <c r="S438" s="336"/>
      <c r="T438" s="54" t="e">
        <f>HLOOKUP(F406,リスト!$N$7:$AC$25,7,)</f>
        <v>#N/A</v>
      </c>
      <c r="U438" s="52" t="e">
        <f t="shared" si="390"/>
        <v>#N/A</v>
      </c>
    </row>
    <row r="439" spans="1:21" ht="14.4" customHeight="1">
      <c r="A439" s="1">
        <f t="shared" ref="A439:B439" si="397">A438</f>
        <v>9</v>
      </c>
      <c r="B439" s="1">
        <f t="shared" si="397"/>
        <v>0</v>
      </c>
      <c r="C439" s="288"/>
      <c r="D439" s="298"/>
      <c r="E439" s="298"/>
      <c r="F439" s="329" t="s">
        <v>215</v>
      </c>
      <c r="G439" s="329"/>
      <c r="H439" s="330"/>
      <c r="I439" s="330"/>
      <c r="J439" s="331"/>
      <c r="K439" s="332"/>
      <c r="L439" s="333">
        <f t="shared" si="392"/>
        <v>0</v>
      </c>
      <c r="M439" s="334"/>
      <c r="N439" s="335"/>
      <c r="O439" s="335"/>
      <c r="P439" s="335"/>
      <c r="Q439" s="335"/>
      <c r="R439" s="335"/>
      <c r="S439" s="336"/>
      <c r="T439" s="54" t="e">
        <f>HLOOKUP(F406,リスト!$N$7:$AC$25,8,)</f>
        <v>#N/A</v>
      </c>
      <c r="U439" s="52" t="e">
        <f t="shared" si="390"/>
        <v>#N/A</v>
      </c>
    </row>
    <row r="440" spans="1:21">
      <c r="A440" s="1">
        <f t="shared" ref="A440:B440" si="398">A439</f>
        <v>9</v>
      </c>
      <c r="B440" s="1">
        <f t="shared" si="398"/>
        <v>0</v>
      </c>
      <c r="C440" s="288"/>
      <c r="D440" s="298"/>
      <c r="E440" s="298"/>
      <c r="F440" s="306" t="s">
        <v>90</v>
      </c>
      <c r="G440" s="306"/>
      <c r="H440" s="307"/>
      <c r="I440" s="307"/>
      <c r="J440" s="308"/>
      <c r="K440" s="309"/>
      <c r="L440" s="310">
        <f t="shared" si="392"/>
        <v>0</v>
      </c>
      <c r="M440" s="311"/>
      <c r="N440" s="153"/>
      <c r="O440" s="153"/>
      <c r="P440" s="153"/>
      <c r="Q440" s="153"/>
      <c r="R440" s="153"/>
      <c r="S440" s="312"/>
      <c r="T440" s="54" t="e">
        <f>HLOOKUP(F406,リスト!$N$7:$AC$25,9,)</f>
        <v>#N/A</v>
      </c>
      <c r="U440" s="52" t="e">
        <f t="shared" si="390"/>
        <v>#N/A</v>
      </c>
    </row>
    <row r="441" spans="1:21">
      <c r="A441" s="1">
        <f t="shared" ref="A441:B441" si="399">A440</f>
        <v>9</v>
      </c>
      <c r="B441" s="1">
        <f t="shared" si="399"/>
        <v>0</v>
      </c>
      <c r="C441" s="288"/>
      <c r="D441" s="298" t="s">
        <v>101</v>
      </c>
      <c r="E441" s="298"/>
      <c r="F441" s="299" t="s">
        <v>91</v>
      </c>
      <c r="G441" s="299"/>
      <c r="H441" s="300"/>
      <c r="I441" s="300"/>
      <c r="J441" s="301"/>
      <c r="K441" s="302"/>
      <c r="L441" s="303">
        <f t="shared" si="392"/>
        <v>0</v>
      </c>
      <c r="M441" s="304"/>
      <c r="N441" s="152"/>
      <c r="O441" s="152"/>
      <c r="P441" s="152"/>
      <c r="Q441" s="152"/>
      <c r="R441" s="152"/>
      <c r="S441" s="305"/>
      <c r="T441" s="54" t="e">
        <f>HLOOKUP(F406,リスト!$N$7:$AC$25,10,)</f>
        <v>#N/A</v>
      </c>
      <c r="U441" s="52" t="e">
        <f t="shared" si="390"/>
        <v>#N/A</v>
      </c>
    </row>
    <row r="442" spans="1:21">
      <c r="A442" s="1">
        <f t="shared" ref="A442:B442" si="400">A441</f>
        <v>9</v>
      </c>
      <c r="B442" s="1">
        <f t="shared" si="400"/>
        <v>0</v>
      </c>
      <c r="C442" s="288"/>
      <c r="D442" s="298"/>
      <c r="E442" s="298"/>
      <c r="F442" s="329" t="s">
        <v>92</v>
      </c>
      <c r="G442" s="329"/>
      <c r="H442" s="330"/>
      <c r="I442" s="330"/>
      <c r="J442" s="331"/>
      <c r="K442" s="332"/>
      <c r="L442" s="333">
        <f t="shared" si="392"/>
        <v>0</v>
      </c>
      <c r="M442" s="334"/>
      <c r="N442" s="335"/>
      <c r="O442" s="335"/>
      <c r="P442" s="335"/>
      <c r="Q442" s="335"/>
      <c r="R442" s="335"/>
      <c r="S442" s="336"/>
      <c r="T442" s="54" t="e">
        <f>HLOOKUP(F406,リスト!$N$7:$AC$25,11,)</f>
        <v>#N/A</v>
      </c>
      <c r="U442" s="52" t="e">
        <f t="shared" si="390"/>
        <v>#N/A</v>
      </c>
    </row>
    <row r="443" spans="1:21">
      <c r="A443" s="1">
        <f t="shared" ref="A443:B443" si="401">A442</f>
        <v>9</v>
      </c>
      <c r="B443" s="1">
        <f t="shared" si="401"/>
        <v>0</v>
      </c>
      <c r="C443" s="288"/>
      <c r="D443" s="298"/>
      <c r="E443" s="298"/>
      <c r="F443" s="306" t="s">
        <v>93</v>
      </c>
      <c r="G443" s="306"/>
      <c r="H443" s="307"/>
      <c r="I443" s="307"/>
      <c r="J443" s="308"/>
      <c r="K443" s="309"/>
      <c r="L443" s="310">
        <f t="shared" si="392"/>
        <v>0</v>
      </c>
      <c r="M443" s="311"/>
      <c r="N443" s="153"/>
      <c r="O443" s="153"/>
      <c r="P443" s="153"/>
      <c r="Q443" s="153"/>
      <c r="R443" s="153"/>
      <c r="S443" s="312"/>
      <c r="T443" s="54" t="e">
        <f>HLOOKUP(F406,リスト!$N$7:$AC$25,12,)</f>
        <v>#N/A</v>
      </c>
      <c r="U443" s="52" t="e">
        <f t="shared" si="390"/>
        <v>#N/A</v>
      </c>
    </row>
    <row r="444" spans="1:21">
      <c r="A444" s="1">
        <f t="shared" ref="A444:B444" si="402">A443</f>
        <v>9</v>
      </c>
      <c r="B444" s="1">
        <f t="shared" si="402"/>
        <v>0</v>
      </c>
      <c r="C444" s="288"/>
      <c r="D444" s="298" t="s">
        <v>102</v>
      </c>
      <c r="E444" s="298"/>
      <c r="F444" s="298" t="s">
        <v>102</v>
      </c>
      <c r="G444" s="298"/>
      <c r="H444" s="323"/>
      <c r="I444" s="323"/>
      <c r="J444" s="324"/>
      <c r="K444" s="325"/>
      <c r="L444" s="326">
        <f t="shared" si="392"/>
        <v>0</v>
      </c>
      <c r="M444" s="327"/>
      <c r="N444" s="167"/>
      <c r="O444" s="167"/>
      <c r="P444" s="167"/>
      <c r="Q444" s="167"/>
      <c r="R444" s="167"/>
      <c r="S444" s="328"/>
      <c r="T444" s="54" t="e">
        <f>HLOOKUP(F406,リスト!$N$7:$AC$25,13,)</f>
        <v>#N/A</v>
      </c>
      <c r="U444" s="52" t="e">
        <f t="shared" si="390"/>
        <v>#N/A</v>
      </c>
    </row>
    <row r="445" spans="1:21">
      <c r="A445" s="1">
        <f t="shared" ref="A445:B445" si="403">A444</f>
        <v>9</v>
      </c>
      <c r="B445" s="1">
        <f t="shared" si="403"/>
        <v>0</v>
      </c>
      <c r="C445" s="288"/>
      <c r="D445" s="321" t="s">
        <v>105</v>
      </c>
      <c r="E445" s="298"/>
      <c r="F445" s="299" t="s">
        <v>94</v>
      </c>
      <c r="G445" s="299"/>
      <c r="H445" s="300"/>
      <c r="I445" s="300"/>
      <c r="J445" s="301"/>
      <c r="K445" s="302"/>
      <c r="L445" s="303">
        <f t="shared" si="392"/>
        <v>0</v>
      </c>
      <c r="M445" s="304"/>
      <c r="N445" s="152"/>
      <c r="O445" s="152"/>
      <c r="P445" s="152"/>
      <c r="Q445" s="152"/>
      <c r="R445" s="152"/>
      <c r="S445" s="305"/>
      <c r="T445" s="54" t="e">
        <f>HLOOKUP(F406,リスト!$N$7:$AC$25,14,)</f>
        <v>#N/A</v>
      </c>
      <c r="U445" s="52" t="e">
        <f t="shared" si="390"/>
        <v>#N/A</v>
      </c>
    </row>
    <row r="446" spans="1:21">
      <c r="A446" s="1">
        <f t="shared" ref="A446:B446" si="404">A445</f>
        <v>9</v>
      </c>
      <c r="B446" s="1">
        <f t="shared" si="404"/>
        <v>0</v>
      </c>
      <c r="C446" s="288"/>
      <c r="D446" s="298"/>
      <c r="E446" s="298"/>
      <c r="F446" s="306" t="s">
        <v>95</v>
      </c>
      <c r="G446" s="306"/>
      <c r="H446" s="307"/>
      <c r="I446" s="307"/>
      <c r="J446" s="308"/>
      <c r="K446" s="309"/>
      <c r="L446" s="310">
        <f t="shared" si="392"/>
        <v>0</v>
      </c>
      <c r="M446" s="311"/>
      <c r="N446" s="153"/>
      <c r="O446" s="153"/>
      <c r="P446" s="153"/>
      <c r="Q446" s="153"/>
      <c r="R446" s="153"/>
      <c r="S446" s="312"/>
      <c r="T446" s="54" t="e">
        <f>HLOOKUP(F406,リスト!$N$7:$AC$25,15,)</f>
        <v>#N/A</v>
      </c>
      <c r="U446" s="52" t="e">
        <f t="shared" si="390"/>
        <v>#N/A</v>
      </c>
    </row>
    <row r="447" spans="1:21">
      <c r="A447" s="1">
        <f t="shared" ref="A447:B447" si="405">A446</f>
        <v>9</v>
      </c>
      <c r="B447" s="1">
        <f t="shared" si="405"/>
        <v>0</v>
      </c>
      <c r="C447" s="288"/>
      <c r="D447" s="322" t="s">
        <v>103</v>
      </c>
      <c r="E447" s="322"/>
      <c r="F447" s="298" t="s">
        <v>96</v>
      </c>
      <c r="G447" s="298"/>
      <c r="H447" s="323"/>
      <c r="I447" s="323"/>
      <c r="J447" s="324"/>
      <c r="K447" s="325"/>
      <c r="L447" s="326">
        <f t="shared" si="392"/>
        <v>0</v>
      </c>
      <c r="M447" s="327"/>
      <c r="N447" s="167"/>
      <c r="O447" s="167"/>
      <c r="P447" s="167"/>
      <c r="Q447" s="167"/>
      <c r="R447" s="167"/>
      <c r="S447" s="328"/>
      <c r="T447" s="54" t="e">
        <f>HLOOKUP(F406,リスト!$N$7:$AC$25,16,)</f>
        <v>#N/A</v>
      </c>
      <c r="U447" s="52" t="e">
        <f t="shared" si="390"/>
        <v>#N/A</v>
      </c>
    </row>
    <row r="448" spans="1:21">
      <c r="A448" s="1">
        <f t="shared" ref="A448:B448" si="406">A447</f>
        <v>9</v>
      </c>
      <c r="B448" s="1">
        <f t="shared" si="406"/>
        <v>0</v>
      </c>
      <c r="C448" s="288"/>
      <c r="D448" s="298" t="s">
        <v>104</v>
      </c>
      <c r="E448" s="298"/>
      <c r="F448" s="299" t="s">
        <v>97</v>
      </c>
      <c r="G448" s="299"/>
      <c r="H448" s="300"/>
      <c r="I448" s="300"/>
      <c r="J448" s="301"/>
      <c r="K448" s="302"/>
      <c r="L448" s="303">
        <f t="shared" si="392"/>
        <v>0</v>
      </c>
      <c r="M448" s="304"/>
      <c r="N448" s="152"/>
      <c r="O448" s="152"/>
      <c r="P448" s="152"/>
      <c r="Q448" s="152"/>
      <c r="R448" s="152"/>
      <c r="S448" s="305"/>
      <c r="T448" s="54" t="e">
        <f>HLOOKUP(F406,リスト!$N$7:$AC$25,17,)</f>
        <v>#N/A</v>
      </c>
      <c r="U448" s="52" t="e">
        <f t="shared" si="390"/>
        <v>#N/A</v>
      </c>
    </row>
    <row r="449" spans="1:24">
      <c r="A449" s="1">
        <f t="shared" ref="A449:B449" si="407">A448</f>
        <v>9</v>
      </c>
      <c r="B449" s="1">
        <f t="shared" si="407"/>
        <v>0</v>
      </c>
      <c r="C449" s="288"/>
      <c r="D449" s="298"/>
      <c r="E449" s="298"/>
      <c r="F449" s="306" t="s">
        <v>98</v>
      </c>
      <c r="G449" s="306"/>
      <c r="H449" s="307"/>
      <c r="I449" s="307"/>
      <c r="J449" s="308"/>
      <c r="K449" s="309"/>
      <c r="L449" s="310">
        <f t="shared" si="392"/>
        <v>0</v>
      </c>
      <c r="M449" s="311"/>
      <c r="N449" s="153"/>
      <c r="O449" s="153"/>
      <c r="P449" s="153"/>
      <c r="Q449" s="153"/>
      <c r="R449" s="153"/>
      <c r="S449" s="312"/>
      <c r="T449" s="54" t="e">
        <f>HLOOKUP(F406,リスト!$N$7:$AC$25,18,)</f>
        <v>#N/A</v>
      </c>
      <c r="U449" s="52" t="e">
        <f t="shared" si="390"/>
        <v>#N/A</v>
      </c>
    </row>
    <row r="450" spans="1:24" ht="15" thickBot="1">
      <c r="A450" s="1">
        <f t="shared" ref="A450:B450" si="408">A449</f>
        <v>9</v>
      </c>
      <c r="B450" s="1">
        <f t="shared" si="408"/>
        <v>0</v>
      </c>
      <c r="C450" s="288"/>
      <c r="D450" s="313" t="s">
        <v>77</v>
      </c>
      <c r="E450" s="313"/>
      <c r="F450" s="313" t="s">
        <v>77</v>
      </c>
      <c r="G450" s="313"/>
      <c r="H450" s="314"/>
      <c r="I450" s="314"/>
      <c r="J450" s="315"/>
      <c r="K450" s="316"/>
      <c r="L450" s="317">
        <f t="shared" si="392"/>
        <v>0</v>
      </c>
      <c r="M450" s="318"/>
      <c r="N450" s="319"/>
      <c r="O450" s="319"/>
      <c r="P450" s="319"/>
      <c r="Q450" s="319"/>
      <c r="R450" s="319"/>
      <c r="S450" s="320"/>
      <c r="T450" s="54" t="e">
        <f>HLOOKUP(F406,リスト!$N$7:$AC$25,19,)</f>
        <v>#N/A</v>
      </c>
      <c r="U450" s="52" t="e">
        <f t="shared" si="390"/>
        <v>#N/A</v>
      </c>
    </row>
    <row r="451" spans="1:24" ht="15.6" thickTop="1" thickBot="1">
      <c r="A451" s="1">
        <f t="shared" ref="A451:B451" si="409">A450</f>
        <v>9</v>
      </c>
      <c r="B451" s="1">
        <f t="shared" si="409"/>
        <v>0</v>
      </c>
      <c r="C451" s="289"/>
      <c r="D451" s="278" t="s">
        <v>78</v>
      </c>
      <c r="E451" s="279"/>
      <c r="F451" s="279"/>
      <c r="G451" s="280"/>
      <c r="H451" s="281">
        <f>SUM(H433:I450)</f>
        <v>0</v>
      </c>
      <c r="I451" s="281"/>
      <c r="J451" s="282">
        <f t="shared" ref="J451" si="410">SUM(J433:K450)</f>
        <v>0</v>
      </c>
      <c r="K451" s="283"/>
      <c r="L451" s="283">
        <f t="shared" ref="L451" si="411">SUM(L433:M450)</f>
        <v>0</v>
      </c>
      <c r="M451" s="284"/>
      <c r="N451" s="285"/>
      <c r="O451" s="285"/>
      <c r="P451" s="285"/>
      <c r="Q451" s="285"/>
      <c r="R451" s="285"/>
      <c r="S451" s="286"/>
      <c r="T451" s="54"/>
    </row>
    <row r="452" spans="1:24">
      <c r="A452" s="1">
        <f>F455</f>
        <v>10</v>
      </c>
      <c r="B452" s="1">
        <f>IF(H476&gt;0,1,0)</f>
        <v>0</v>
      </c>
      <c r="C452" s="198" t="s">
        <v>47</v>
      </c>
      <c r="D452" s="198"/>
      <c r="E452" s="198"/>
      <c r="U452" s="11" t="s">
        <v>49</v>
      </c>
      <c r="V452" s="11" t="s">
        <v>199</v>
      </c>
    </row>
    <row r="453" spans="1:24">
      <c r="A453" s="1">
        <f>A452</f>
        <v>10</v>
      </c>
      <c r="B453" s="1">
        <f>B452</f>
        <v>0</v>
      </c>
      <c r="C453" s="192" t="str">
        <f>"中国ブロック突破・国スポ入賞に向けた強化事業　"&amp;基本!$G$24</f>
        <v>中国ブロック突破・国スポ入賞に向けた強化事業　事業計画書</v>
      </c>
      <c r="D453" s="192"/>
      <c r="E453" s="192"/>
      <c r="F453" s="192"/>
      <c r="G453" s="192"/>
      <c r="H453" s="192"/>
      <c r="I453" s="192"/>
      <c r="J453" s="192"/>
      <c r="K453" s="192"/>
      <c r="L453" s="192"/>
      <c r="M453" s="192"/>
      <c r="N453" s="192"/>
      <c r="O453" s="192"/>
      <c r="P453" s="192"/>
      <c r="Q453" s="192"/>
      <c r="R453" s="192"/>
      <c r="S453" s="192"/>
      <c r="U453" s="16" t="str">
        <f t="shared" ref="U453:V456" si="412">IF(U403="","",U403)</f>
        <v>中国ブロック突破に向けた強化事業</v>
      </c>
      <c r="V453" s="16" t="str">
        <f t="shared" si="412"/>
        <v>中ブロ突破</v>
      </c>
    </row>
    <row r="454" spans="1:24" ht="15" thickBot="1">
      <c r="A454" s="1">
        <f t="shared" ref="A454:B454" si="413">A453</f>
        <v>10</v>
      </c>
      <c r="B454" s="1">
        <f t="shared" si="413"/>
        <v>0</v>
      </c>
      <c r="C454" s="337" t="s">
        <v>48</v>
      </c>
      <c r="D454" s="337"/>
      <c r="U454" s="32" t="str">
        <f t="shared" si="412"/>
        <v>国スポ入賞に向けた強化事業</v>
      </c>
      <c r="V454" s="32" t="str">
        <f t="shared" si="412"/>
        <v>国スポ入賞</v>
      </c>
    </row>
    <row r="455" spans="1:24" ht="15" thickBot="1">
      <c r="A455" s="1">
        <f t="shared" ref="A455:B455" si="414">A454</f>
        <v>10</v>
      </c>
      <c r="B455" s="1">
        <f t="shared" si="414"/>
        <v>0</v>
      </c>
      <c r="C455" s="375" t="s">
        <v>50</v>
      </c>
      <c r="D455" s="376"/>
      <c r="E455" s="376"/>
      <c r="F455" s="377">
        <f>F405+1</f>
        <v>10</v>
      </c>
      <c r="G455" s="378"/>
      <c r="U455" s="32" t="str">
        <f t="shared" si="412"/>
        <v/>
      </c>
      <c r="V455" s="32" t="str">
        <f t="shared" si="412"/>
        <v/>
      </c>
    </row>
    <row r="456" spans="1:24">
      <c r="A456" s="1">
        <f t="shared" ref="A456:B456" si="415">A455</f>
        <v>10</v>
      </c>
      <c r="B456" s="1">
        <f t="shared" si="415"/>
        <v>0</v>
      </c>
      <c r="C456" s="379" t="s">
        <v>49</v>
      </c>
      <c r="D456" s="290"/>
      <c r="E456" s="290"/>
      <c r="F456" s="380"/>
      <c r="G456" s="380"/>
      <c r="H456" s="380"/>
      <c r="I456" s="380"/>
      <c r="J456" s="380"/>
      <c r="K456" s="380"/>
      <c r="L456" s="380"/>
      <c r="M456" s="290" t="s">
        <v>53</v>
      </c>
      <c r="N456" s="290"/>
      <c r="O456" s="290"/>
      <c r="P456" s="380"/>
      <c r="Q456" s="380"/>
      <c r="R456" s="380"/>
      <c r="S456" s="381"/>
      <c r="T456" s="81" t="str">
        <f>IF(F456="","",VLOOKUP(F456,U453:V456,2,))</f>
        <v/>
      </c>
      <c r="U456" s="18" t="str">
        <f t="shared" si="412"/>
        <v/>
      </c>
      <c r="V456" s="18" t="str">
        <f t="shared" si="412"/>
        <v/>
      </c>
    </row>
    <row r="457" spans="1:24">
      <c r="A457" s="1">
        <f t="shared" ref="A457:B457" si="416">A456</f>
        <v>10</v>
      </c>
      <c r="B457" s="1">
        <f t="shared" si="416"/>
        <v>0</v>
      </c>
      <c r="C457" s="389" t="s">
        <v>180</v>
      </c>
      <c r="D457" s="390"/>
      <c r="E457" s="356"/>
      <c r="F457" s="386"/>
      <c r="G457" s="387"/>
      <c r="H457" s="387"/>
      <c r="I457" s="387"/>
      <c r="J457" s="387"/>
      <c r="K457" s="387"/>
      <c r="L457" s="387"/>
      <c r="M457" s="387"/>
      <c r="N457" s="387"/>
      <c r="O457" s="387"/>
      <c r="P457" s="387"/>
      <c r="Q457" s="387"/>
      <c r="R457" s="387"/>
      <c r="S457" s="388"/>
      <c r="U457" s="55"/>
    </row>
    <row r="458" spans="1:24">
      <c r="A458" s="1">
        <f t="shared" ref="A458:B458" si="417">A457</f>
        <v>10</v>
      </c>
      <c r="B458" s="1">
        <f t="shared" si="417"/>
        <v>0</v>
      </c>
      <c r="C458" s="348" t="s">
        <v>51</v>
      </c>
      <c r="D458" s="291"/>
      <c r="E458" s="291"/>
      <c r="F458" s="382"/>
      <c r="G458" s="383"/>
      <c r="H458" s="383"/>
      <c r="I458" s="20" t="str">
        <f>IF(F458="","～",IF(J458="","","～"))</f>
        <v>～</v>
      </c>
      <c r="J458" s="383"/>
      <c r="K458" s="383"/>
      <c r="L458" s="383"/>
      <c r="M458" s="21" t="s">
        <v>52</v>
      </c>
      <c r="N458" s="384" t="str">
        <f>IF(T458=1,IF(F458="","",IF(J458="","",IF(F458=J458,"日帰り",(J458-F458)&amp;"泊"&amp;(J458-F458+1)&amp;"日"))),"")</f>
        <v/>
      </c>
      <c r="O458" s="384"/>
      <c r="P458" s="384"/>
      <c r="Q458" s="13" t="s">
        <v>68</v>
      </c>
      <c r="R458" s="258"/>
      <c r="S458" s="385"/>
      <c r="T458" s="53">
        <v>1</v>
      </c>
    </row>
    <row r="459" spans="1:24">
      <c r="A459" s="1">
        <f t="shared" ref="A459:B459" si="418">A458</f>
        <v>10</v>
      </c>
      <c r="B459" s="1">
        <f t="shared" si="418"/>
        <v>0</v>
      </c>
      <c r="C459" s="348" t="s">
        <v>54</v>
      </c>
      <c r="D459" s="346" t="s">
        <v>55</v>
      </c>
      <c r="E459" s="346"/>
      <c r="F459" s="349"/>
      <c r="G459" s="349"/>
      <c r="H459" s="349"/>
      <c r="I459" s="349"/>
      <c r="J459" s="349"/>
      <c r="K459" s="349"/>
      <c r="L459" s="349"/>
      <c r="M459" s="349"/>
      <c r="N459" s="349"/>
      <c r="O459" s="349"/>
      <c r="P459" s="349"/>
      <c r="Q459" s="349"/>
      <c r="R459" s="349"/>
      <c r="S459" s="350"/>
      <c r="U459" s="156" t="s">
        <v>53</v>
      </c>
      <c r="V459" s="156"/>
      <c r="W459" s="156"/>
      <c r="X459" s="156"/>
    </row>
    <row r="460" spans="1:24">
      <c r="A460" s="1">
        <f t="shared" ref="A460:B460" si="419">A459</f>
        <v>10</v>
      </c>
      <c r="B460" s="1">
        <f t="shared" si="419"/>
        <v>0</v>
      </c>
      <c r="C460" s="348"/>
      <c r="D460" s="351" t="s">
        <v>7</v>
      </c>
      <c r="E460" s="351"/>
      <c r="F460" s="352"/>
      <c r="G460" s="352"/>
      <c r="H460" s="352"/>
      <c r="I460" s="352"/>
      <c r="J460" s="352"/>
      <c r="K460" s="352"/>
      <c r="L460" s="352"/>
      <c r="M460" s="352"/>
      <c r="N460" s="352"/>
      <c r="O460" s="352"/>
      <c r="P460" s="352"/>
      <c r="Q460" s="352"/>
      <c r="R460" s="352"/>
      <c r="S460" s="353"/>
      <c r="U460" s="78" t="str">
        <f>U453</f>
        <v>中国ブロック突破に向けた強化事業</v>
      </c>
      <c r="V460" s="78" t="str">
        <f>U454</f>
        <v>国スポ入賞に向けた強化事業</v>
      </c>
      <c r="W460" s="78" t="str">
        <f>U455</f>
        <v/>
      </c>
      <c r="X460" s="78" t="str">
        <f>U456</f>
        <v/>
      </c>
    </row>
    <row r="461" spans="1:24">
      <c r="A461" s="1">
        <f t="shared" ref="A461:B461" si="420">A460</f>
        <v>10</v>
      </c>
      <c r="B461" s="1">
        <f t="shared" si="420"/>
        <v>0</v>
      </c>
      <c r="C461" s="348" t="s">
        <v>56</v>
      </c>
      <c r="D461" s="346" t="s">
        <v>55</v>
      </c>
      <c r="E461" s="346"/>
      <c r="F461" s="349"/>
      <c r="G461" s="349"/>
      <c r="H461" s="349"/>
      <c r="I461" s="349"/>
      <c r="J461" s="349"/>
      <c r="K461" s="349"/>
      <c r="L461" s="349"/>
      <c r="M461" s="349"/>
      <c r="N461" s="349"/>
      <c r="O461" s="349"/>
      <c r="P461" s="349"/>
      <c r="Q461" s="349"/>
      <c r="R461" s="349"/>
      <c r="S461" s="350"/>
      <c r="U461" s="6" t="str">
        <f t="shared" ref="U461:X464" si="421">IF(U411="","",U411)</f>
        <v>①強化活動</v>
      </c>
      <c r="V461" s="6" t="str">
        <f t="shared" si="421"/>
        <v>①強化活動</v>
      </c>
      <c r="W461" s="6" t="str">
        <f t="shared" si="421"/>
        <v/>
      </c>
      <c r="X461" s="6" t="str">
        <f t="shared" si="421"/>
        <v/>
      </c>
    </row>
    <row r="462" spans="1:24">
      <c r="A462" s="1">
        <f t="shared" ref="A462:B462" si="422">A461</f>
        <v>10</v>
      </c>
      <c r="B462" s="1">
        <f t="shared" si="422"/>
        <v>0</v>
      </c>
      <c r="C462" s="348"/>
      <c r="D462" s="351" t="s">
        <v>7</v>
      </c>
      <c r="E462" s="351"/>
      <c r="F462" s="352"/>
      <c r="G462" s="352"/>
      <c r="H462" s="352"/>
      <c r="I462" s="352"/>
      <c r="J462" s="352"/>
      <c r="K462" s="352"/>
      <c r="L462" s="352"/>
      <c r="M462" s="352"/>
      <c r="N462" s="352"/>
      <c r="O462" s="352"/>
      <c r="P462" s="352"/>
      <c r="Q462" s="352"/>
      <c r="R462" s="352"/>
      <c r="S462" s="353"/>
      <c r="U462" s="8" t="str">
        <f t="shared" si="421"/>
        <v/>
      </c>
      <c r="V462" s="8" t="str">
        <f t="shared" si="421"/>
        <v/>
      </c>
      <c r="W462" s="8" t="str">
        <f t="shared" si="421"/>
        <v/>
      </c>
      <c r="X462" s="8" t="str">
        <f t="shared" si="421"/>
        <v/>
      </c>
    </row>
    <row r="463" spans="1:24">
      <c r="A463" s="1">
        <f t="shared" ref="A463:B463" si="423">A462</f>
        <v>10</v>
      </c>
      <c r="B463" s="1">
        <f t="shared" si="423"/>
        <v>0</v>
      </c>
      <c r="C463" s="354" t="s">
        <v>57</v>
      </c>
      <c r="D463" s="291" t="s">
        <v>58</v>
      </c>
      <c r="E463" s="291"/>
      <c r="F463" s="291" t="s">
        <v>61</v>
      </c>
      <c r="G463" s="355"/>
      <c r="H463" s="339" t="s">
        <v>62</v>
      </c>
      <c r="I463" s="296"/>
      <c r="J463" s="356" t="s">
        <v>63</v>
      </c>
      <c r="K463" s="355"/>
      <c r="L463" s="339" t="s">
        <v>64</v>
      </c>
      <c r="M463" s="296"/>
      <c r="N463" s="356" t="s">
        <v>65</v>
      </c>
      <c r="O463" s="355"/>
      <c r="P463" s="339" t="s">
        <v>66</v>
      </c>
      <c r="Q463" s="291"/>
      <c r="R463" s="356" t="s">
        <v>36</v>
      </c>
      <c r="S463" s="295"/>
      <c r="U463" s="8" t="str">
        <f t="shared" si="421"/>
        <v/>
      </c>
      <c r="V463" s="8" t="str">
        <f t="shared" si="421"/>
        <v/>
      </c>
      <c r="W463" s="8" t="str">
        <f t="shared" si="421"/>
        <v/>
      </c>
      <c r="X463" s="8" t="str">
        <f t="shared" si="421"/>
        <v/>
      </c>
    </row>
    <row r="464" spans="1:24">
      <c r="A464" s="1">
        <f t="shared" ref="A464:B464" si="424">A463</f>
        <v>10</v>
      </c>
      <c r="B464" s="1">
        <f t="shared" si="424"/>
        <v>0</v>
      </c>
      <c r="C464" s="348"/>
      <c r="D464" s="346" t="s">
        <v>59</v>
      </c>
      <c r="E464" s="346"/>
      <c r="F464" s="22">
        <f>VLOOKUP("成男中ﾌﾞﾛ/国ｽﾎﾟ",指導者!$J$133:$AN$156,$F455+1,)</f>
        <v>0</v>
      </c>
      <c r="G464" s="23" t="s">
        <v>67</v>
      </c>
      <c r="H464" s="24">
        <f>VLOOKUP("成女中ﾌﾞﾛ/国ｽﾎﾟ",指導者!$J$133:$AN$156,$F455+1,)</f>
        <v>0</v>
      </c>
      <c r="I464" s="25" t="s">
        <v>67</v>
      </c>
      <c r="J464" s="24">
        <f>VLOOKUP("少男中ﾌﾞﾛ/国ｽﾎﾟ",指導者!$J$133:$AN$156,$F455+1,)</f>
        <v>0</v>
      </c>
      <c r="K464" s="23" t="s">
        <v>67</v>
      </c>
      <c r="L464" s="24">
        <f>VLOOKUP("少女中ﾌﾞﾛ/国ｽﾎﾟ",指導者!$J$133:$AN$156,$F455+1,)</f>
        <v>0</v>
      </c>
      <c r="M464" s="25" t="s">
        <v>67</v>
      </c>
      <c r="N464" s="24">
        <f>VLOOKUP("Jr男中ﾌﾞﾛ/国ｽﾎﾟ",指導者!$J$133:$AN$156,$F455+1,)</f>
        <v>0</v>
      </c>
      <c r="O464" s="23" t="s">
        <v>67</v>
      </c>
      <c r="P464" s="24">
        <f>VLOOKUP("Jr女中ﾌﾞﾛ/国ｽﾎﾟ",指導者!$J$133:$AN$156,$F455+1,)</f>
        <v>0</v>
      </c>
      <c r="Q464" s="26" t="s">
        <v>67</v>
      </c>
      <c r="R464" s="23">
        <f>SUM(F464:Q464)</f>
        <v>0</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48"/>
      <c r="D465" s="351" t="s">
        <v>60</v>
      </c>
      <c r="E465" s="351"/>
      <c r="F465" s="27">
        <f>VLOOKUP("成男中ﾌﾞﾛ/国ｽﾎﾟ",選手!$J$333:$AN$350,$F455+1,)</f>
        <v>0</v>
      </c>
      <c r="G465" s="28" t="s">
        <v>67</v>
      </c>
      <c r="H465" s="29">
        <f>VLOOKUP("成女中ﾌﾞﾛ/国ｽﾎﾟ",選手!$J$333:$AN$350,$F455+1,)</f>
        <v>0</v>
      </c>
      <c r="I465" s="30" t="s">
        <v>67</v>
      </c>
      <c r="J465" s="29">
        <f>VLOOKUP("少男中ﾌﾞﾛ/国ｽﾎﾟ",選手!$J$333:$AN$350,$F455+1,)</f>
        <v>0</v>
      </c>
      <c r="K465" s="28" t="s">
        <v>67</v>
      </c>
      <c r="L465" s="29">
        <f>VLOOKUP("少女中ﾌﾞﾛ/国ｽﾎﾟ",選手!$J$333:$AN$350,$F455+1,)</f>
        <v>0</v>
      </c>
      <c r="M465" s="30" t="s">
        <v>67</v>
      </c>
      <c r="N465" s="29">
        <f>VLOOKUP("Jr男中ﾌﾞﾛ/国ｽﾎﾟ",選手!$J$333:$AN$350,$F455+1,)</f>
        <v>0</v>
      </c>
      <c r="O465" s="28" t="s">
        <v>67</v>
      </c>
      <c r="P465" s="29">
        <f>VLOOKUP("Jr女中ﾌﾞﾛ/国ｽﾎﾟ",選手!$J$333:$AN$350,$F455+1,)</f>
        <v>0</v>
      </c>
      <c r="Q465" s="31" t="s">
        <v>67</v>
      </c>
      <c r="R465" s="28">
        <f>SUM(F465:Q465)</f>
        <v>0</v>
      </c>
      <c r="S465" s="34" t="s">
        <v>67</v>
      </c>
    </row>
    <row r="466" spans="1:19">
      <c r="A466" s="1">
        <f t="shared" ref="A466:B466" si="426">A465</f>
        <v>10</v>
      </c>
      <c r="B466" s="1">
        <f t="shared" si="426"/>
        <v>0</v>
      </c>
      <c r="C466" s="366" t="s">
        <v>69</v>
      </c>
      <c r="D466" s="367"/>
      <c r="E466" s="368"/>
      <c r="F466" s="357"/>
      <c r="G466" s="358"/>
      <c r="H466" s="358"/>
      <c r="I466" s="358"/>
      <c r="J466" s="358"/>
      <c r="K466" s="358"/>
      <c r="L466" s="358"/>
      <c r="M466" s="358"/>
      <c r="N466" s="358"/>
      <c r="O466" s="358"/>
      <c r="P466" s="358"/>
      <c r="Q466" s="358"/>
      <c r="R466" s="358"/>
      <c r="S466" s="359"/>
    </row>
    <row r="467" spans="1:19">
      <c r="A467" s="1">
        <f t="shared" ref="A467:B467" si="427">A466</f>
        <v>10</v>
      </c>
      <c r="B467" s="1">
        <f t="shared" si="427"/>
        <v>0</v>
      </c>
      <c r="C467" s="369"/>
      <c r="D467" s="370"/>
      <c r="E467" s="371"/>
      <c r="F467" s="360"/>
      <c r="G467" s="361"/>
      <c r="H467" s="361"/>
      <c r="I467" s="361"/>
      <c r="J467" s="361"/>
      <c r="K467" s="361"/>
      <c r="L467" s="361"/>
      <c r="M467" s="361"/>
      <c r="N467" s="361"/>
      <c r="O467" s="361"/>
      <c r="P467" s="361"/>
      <c r="Q467" s="361"/>
      <c r="R467" s="361"/>
      <c r="S467" s="362"/>
    </row>
    <row r="468" spans="1:19">
      <c r="A468" s="1">
        <f t="shared" ref="A468:B468" si="428">A467</f>
        <v>10</v>
      </c>
      <c r="B468" s="1">
        <f t="shared" si="428"/>
        <v>0</v>
      </c>
      <c r="C468" s="369"/>
      <c r="D468" s="370"/>
      <c r="E468" s="371"/>
      <c r="F468" s="360"/>
      <c r="G468" s="361"/>
      <c r="H468" s="361"/>
      <c r="I468" s="361"/>
      <c r="J468" s="361"/>
      <c r="K468" s="361"/>
      <c r="L468" s="361"/>
      <c r="M468" s="361"/>
      <c r="N468" s="361"/>
      <c r="O468" s="361"/>
      <c r="P468" s="361"/>
      <c r="Q468" s="361"/>
      <c r="R468" s="361"/>
      <c r="S468" s="362"/>
    </row>
    <row r="469" spans="1:19">
      <c r="A469" s="1">
        <f t="shared" ref="A469:B469" si="429">A468</f>
        <v>10</v>
      </c>
      <c r="B469" s="1">
        <f t="shared" si="429"/>
        <v>0</v>
      </c>
      <c r="C469" s="369"/>
      <c r="D469" s="370"/>
      <c r="E469" s="371"/>
      <c r="F469" s="360"/>
      <c r="G469" s="361"/>
      <c r="H469" s="361"/>
      <c r="I469" s="361"/>
      <c r="J469" s="361"/>
      <c r="K469" s="361"/>
      <c r="L469" s="361"/>
      <c r="M469" s="361"/>
      <c r="N469" s="361"/>
      <c r="O469" s="361"/>
      <c r="P469" s="361"/>
      <c r="Q469" s="361"/>
      <c r="R469" s="361"/>
      <c r="S469" s="362"/>
    </row>
    <row r="470" spans="1:19">
      <c r="A470" s="1">
        <f t="shared" ref="A470:B470" si="430">A469</f>
        <v>10</v>
      </c>
      <c r="B470" s="1">
        <f t="shared" si="430"/>
        <v>0</v>
      </c>
      <c r="C470" s="369"/>
      <c r="D470" s="370"/>
      <c r="E470" s="371"/>
      <c r="F470" s="360"/>
      <c r="G470" s="361"/>
      <c r="H470" s="361"/>
      <c r="I470" s="361"/>
      <c r="J470" s="361"/>
      <c r="K470" s="361"/>
      <c r="L470" s="361"/>
      <c r="M470" s="361"/>
      <c r="N470" s="361"/>
      <c r="O470" s="361"/>
      <c r="P470" s="361"/>
      <c r="Q470" s="361"/>
      <c r="R470" s="361"/>
      <c r="S470" s="362"/>
    </row>
    <row r="471" spans="1:19">
      <c r="A471" s="1">
        <f t="shared" ref="A471:B471" si="431">A470</f>
        <v>10</v>
      </c>
      <c r="B471" s="1">
        <f t="shared" si="431"/>
        <v>0</v>
      </c>
      <c r="C471" s="369"/>
      <c r="D471" s="370"/>
      <c r="E471" s="371"/>
      <c r="F471" s="360"/>
      <c r="G471" s="361"/>
      <c r="H471" s="361"/>
      <c r="I471" s="361"/>
      <c r="J471" s="361"/>
      <c r="K471" s="361"/>
      <c r="L471" s="361"/>
      <c r="M471" s="361"/>
      <c r="N471" s="361"/>
      <c r="O471" s="361"/>
      <c r="P471" s="361"/>
      <c r="Q471" s="361"/>
      <c r="R471" s="361"/>
      <c r="S471" s="362"/>
    </row>
    <row r="472" spans="1:19" ht="15" thickBot="1">
      <c r="A472" s="1">
        <f t="shared" ref="A472:B472" si="432">A471</f>
        <v>10</v>
      </c>
      <c r="B472" s="1">
        <f t="shared" si="432"/>
        <v>0</v>
      </c>
      <c r="C472" s="372"/>
      <c r="D472" s="373"/>
      <c r="E472" s="374"/>
      <c r="F472" s="363"/>
      <c r="G472" s="364"/>
      <c r="H472" s="364"/>
      <c r="I472" s="364"/>
      <c r="J472" s="364"/>
      <c r="K472" s="364"/>
      <c r="L472" s="364"/>
      <c r="M472" s="364"/>
      <c r="N472" s="364"/>
      <c r="O472" s="364"/>
      <c r="P472" s="364"/>
      <c r="Q472" s="364"/>
      <c r="R472" s="364"/>
      <c r="S472" s="365"/>
    </row>
    <row r="473" spans="1:19">
      <c r="A473" s="1">
        <f t="shared" ref="A473:B473" si="433">A472</f>
        <v>10</v>
      </c>
      <c r="B473" s="1">
        <f t="shared" si="433"/>
        <v>0</v>
      </c>
    </row>
    <row r="474" spans="1:19" ht="15" thickBot="1">
      <c r="A474" s="1">
        <f t="shared" ref="A474:B474" si="434">A473</f>
        <v>10</v>
      </c>
      <c r="B474" s="1">
        <f t="shared" si="434"/>
        <v>0</v>
      </c>
      <c r="C474" s="337" t="s">
        <v>70</v>
      </c>
      <c r="D474" s="337"/>
      <c r="Q474" s="338" t="s">
        <v>71</v>
      </c>
      <c r="R474" s="338"/>
      <c r="S474" s="338"/>
    </row>
    <row r="475" spans="1:19">
      <c r="A475" s="1">
        <f t="shared" ref="A475:B475" si="435">A474</f>
        <v>10</v>
      </c>
      <c r="B475" s="1">
        <f t="shared" si="435"/>
        <v>0</v>
      </c>
      <c r="C475" s="287" t="s">
        <v>72</v>
      </c>
      <c r="D475" s="290" t="s">
        <v>73</v>
      </c>
      <c r="E475" s="290"/>
      <c r="F475" s="290"/>
      <c r="G475" s="290"/>
      <c r="H475" s="290" t="s">
        <v>79</v>
      </c>
      <c r="I475" s="290"/>
      <c r="J475" s="290" t="s">
        <v>13</v>
      </c>
      <c r="K475" s="290"/>
      <c r="L475" s="290"/>
      <c r="M475" s="290"/>
      <c r="N475" s="290"/>
      <c r="O475" s="290"/>
      <c r="P475" s="290"/>
      <c r="Q475" s="290"/>
      <c r="R475" s="290"/>
      <c r="S475" s="294"/>
    </row>
    <row r="476" spans="1:19">
      <c r="A476" s="1">
        <f t="shared" ref="A476:B476" si="436">A475</f>
        <v>10</v>
      </c>
      <c r="B476" s="1">
        <f t="shared" si="436"/>
        <v>0</v>
      </c>
      <c r="C476" s="288"/>
      <c r="D476" s="346" t="s">
        <v>74</v>
      </c>
      <c r="E476" s="346"/>
      <c r="F476" s="346"/>
      <c r="G476" s="346"/>
      <c r="H476" s="347">
        <f>J501</f>
        <v>0</v>
      </c>
      <c r="I476" s="347"/>
      <c r="J476" s="152"/>
      <c r="K476" s="152"/>
      <c r="L476" s="152"/>
      <c r="M476" s="152"/>
      <c r="N476" s="152"/>
      <c r="O476" s="152"/>
      <c r="P476" s="152"/>
      <c r="Q476" s="152"/>
      <c r="R476" s="152"/>
      <c r="S476" s="305"/>
    </row>
    <row r="477" spans="1:19">
      <c r="A477" s="1">
        <f t="shared" ref="A477:B477" si="437">A476</f>
        <v>10</v>
      </c>
      <c r="B477" s="1">
        <f t="shared" si="437"/>
        <v>0</v>
      </c>
      <c r="C477" s="288"/>
      <c r="D477" s="340" t="s">
        <v>75</v>
      </c>
      <c r="E477" s="340"/>
      <c r="F477" s="340"/>
      <c r="G477" s="340"/>
      <c r="H477" s="330"/>
      <c r="I477" s="330"/>
      <c r="J477" s="335"/>
      <c r="K477" s="335"/>
      <c r="L477" s="335"/>
      <c r="M477" s="335"/>
      <c r="N477" s="335"/>
      <c r="O477" s="335"/>
      <c r="P477" s="335"/>
      <c r="Q477" s="335"/>
      <c r="R477" s="335"/>
      <c r="S477" s="336"/>
    </row>
    <row r="478" spans="1:19">
      <c r="A478" s="1">
        <f t="shared" ref="A478:B478" si="438">A477</f>
        <v>10</v>
      </c>
      <c r="B478" s="1">
        <f t="shared" si="438"/>
        <v>0</v>
      </c>
      <c r="C478" s="288"/>
      <c r="D478" s="340" t="s">
        <v>76</v>
      </c>
      <c r="E478" s="340"/>
      <c r="F478" s="340"/>
      <c r="G478" s="340"/>
      <c r="H478" s="330"/>
      <c r="I478" s="330"/>
      <c r="J478" s="335"/>
      <c r="K478" s="335"/>
      <c r="L478" s="335"/>
      <c r="M478" s="335"/>
      <c r="N478" s="335"/>
      <c r="O478" s="335"/>
      <c r="P478" s="335"/>
      <c r="Q478" s="335"/>
      <c r="R478" s="335"/>
      <c r="S478" s="336"/>
    </row>
    <row r="479" spans="1:19" ht="15" thickBot="1">
      <c r="A479" s="1">
        <f t="shared" ref="A479:B479" si="439">A478</f>
        <v>10</v>
      </c>
      <c r="B479" s="1">
        <f t="shared" si="439"/>
        <v>0</v>
      </c>
      <c r="C479" s="288"/>
      <c r="D479" s="341" t="s">
        <v>77</v>
      </c>
      <c r="E479" s="341"/>
      <c r="F479" s="341"/>
      <c r="G479" s="341"/>
      <c r="H479" s="342">
        <f>H501-SUM(H476:I478)</f>
        <v>0</v>
      </c>
      <c r="I479" s="342"/>
      <c r="J479" s="343"/>
      <c r="K479" s="343"/>
      <c r="L479" s="343"/>
      <c r="M479" s="343"/>
      <c r="N479" s="343"/>
      <c r="O479" s="343"/>
      <c r="P479" s="343"/>
      <c r="Q479" s="343"/>
      <c r="R479" s="343"/>
      <c r="S479" s="344"/>
    </row>
    <row r="480" spans="1:19" ht="15.6" thickTop="1" thickBot="1">
      <c r="A480" s="1">
        <f t="shared" ref="A480:B480" si="440">A479</f>
        <v>10</v>
      </c>
      <c r="B480" s="1">
        <f t="shared" si="440"/>
        <v>0</v>
      </c>
      <c r="C480" s="289"/>
      <c r="D480" s="345" t="s">
        <v>78</v>
      </c>
      <c r="E480" s="345"/>
      <c r="F480" s="345"/>
      <c r="G480" s="345"/>
      <c r="H480" s="281">
        <f>SUM(H476:I479)</f>
        <v>0</v>
      </c>
      <c r="I480" s="281"/>
      <c r="J480" s="285"/>
      <c r="K480" s="285"/>
      <c r="L480" s="285"/>
      <c r="M480" s="285"/>
      <c r="N480" s="285"/>
      <c r="O480" s="285"/>
      <c r="P480" s="285"/>
      <c r="Q480" s="285"/>
      <c r="R480" s="285"/>
      <c r="S480" s="286"/>
    </row>
    <row r="481" spans="1:21">
      <c r="A481" s="1">
        <f t="shared" ref="A481:B481" si="441">A480</f>
        <v>10</v>
      </c>
      <c r="B481" s="1">
        <f t="shared" si="441"/>
        <v>0</v>
      </c>
      <c r="C481" s="287" t="s">
        <v>218</v>
      </c>
      <c r="D481" s="290" t="s">
        <v>73</v>
      </c>
      <c r="E481" s="290"/>
      <c r="F481" s="290" t="s">
        <v>83</v>
      </c>
      <c r="G481" s="290"/>
      <c r="H481" s="290" t="s">
        <v>79</v>
      </c>
      <c r="I481" s="292"/>
      <c r="J481" s="293"/>
      <c r="K481" s="290"/>
      <c r="L481" s="290"/>
      <c r="M481" s="290"/>
      <c r="N481" s="290" t="s">
        <v>82</v>
      </c>
      <c r="O481" s="290"/>
      <c r="P481" s="290"/>
      <c r="Q481" s="290"/>
      <c r="R481" s="290"/>
      <c r="S481" s="294"/>
    </row>
    <row r="482" spans="1:21">
      <c r="A482" s="1">
        <f t="shared" ref="A482:B482" si="442">A481</f>
        <v>10</v>
      </c>
      <c r="B482" s="1">
        <f t="shared" si="442"/>
        <v>0</v>
      </c>
      <c r="C482" s="288"/>
      <c r="D482" s="291"/>
      <c r="E482" s="291"/>
      <c r="F482" s="291"/>
      <c r="G482" s="291"/>
      <c r="H482" s="291"/>
      <c r="I482" s="291"/>
      <c r="J482" s="296" t="s">
        <v>80</v>
      </c>
      <c r="K482" s="297"/>
      <c r="L482" s="297" t="s">
        <v>81</v>
      </c>
      <c r="M482" s="339"/>
      <c r="N482" s="291"/>
      <c r="O482" s="291"/>
      <c r="P482" s="291"/>
      <c r="Q482" s="291"/>
      <c r="R482" s="291"/>
      <c r="S482" s="295"/>
    </row>
    <row r="483" spans="1:21">
      <c r="A483" s="1">
        <f t="shared" ref="A483:B483" si="443">A482</f>
        <v>10</v>
      </c>
      <c r="B483" s="1">
        <f t="shared" si="443"/>
        <v>0</v>
      </c>
      <c r="C483" s="288"/>
      <c r="D483" s="298" t="s">
        <v>88</v>
      </c>
      <c r="E483" s="298"/>
      <c r="F483" s="298" t="s">
        <v>88</v>
      </c>
      <c r="G483" s="298"/>
      <c r="H483" s="323"/>
      <c r="I483" s="323"/>
      <c r="J483" s="324"/>
      <c r="K483" s="325"/>
      <c r="L483" s="326">
        <f>H483-J483</f>
        <v>0</v>
      </c>
      <c r="M483" s="327"/>
      <c r="N483" s="167"/>
      <c r="O483" s="167"/>
      <c r="P483" s="167"/>
      <c r="Q483" s="167"/>
      <c r="R483" s="167"/>
      <c r="S483" s="328"/>
      <c r="T483" s="54" t="e">
        <f>HLOOKUP(F456,リスト!$N$7:$AC$25,2,)</f>
        <v>#N/A</v>
      </c>
      <c r="U483" s="52" t="e">
        <f t="shared" ref="U483:U500" si="444">IF(T483="対象外",IF(J483&gt;0,"補助対象外経費です!!",""),"")</f>
        <v>#N/A</v>
      </c>
    </row>
    <row r="484" spans="1:21">
      <c r="A484" s="1">
        <f t="shared" ref="A484:B484" si="445">A483</f>
        <v>10</v>
      </c>
      <c r="B484" s="1">
        <f t="shared" si="445"/>
        <v>0</v>
      </c>
      <c r="C484" s="288"/>
      <c r="D484" s="298" t="s">
        <v>99</v>
      </c>
      <c r="E484" s="298"/>
      <c r="F484" s="299" t="s">
        <v>84</v>
      </c>
      <c r="G484" s="299"/>
      <c r="H484" s="300"/>
      <c r="I484" s="300"/>
      <c r="J484" s="301"/>
      <c r="K484" s="302"/>
      <c r="L484" s="303">
        <f t="shared" ref="L484:L500" si="446">H484-J484</f>
        <v>0</v>
      </c>
      <c r="M484" s="304"/>
      <c r="N484" s="152"/>
      <c r="O484" s="152"/>
      <c r="P484" s="152"/>
      <c r="Q484" s="152"/>
      <c r="R484" s="152"/>
      <c r="S484" s="305"/>
      <c r="T484" s="54" t="e">
        <f>HLOOKUP(F456,リスト!$N$7:$AC$25,3,)</f>
        <v>#N/A</v>
      </c>
      <c r="U484" s="52" t="e">
        <f t="shared" si="444"/>
        <v>#N/A</v>
      </c>
    </row>
    <row r="485" spans="1:21">
      <c r="A485" s="1">
        <f t="shared" ref="A485:B485" si="447">A484</f>
        <v>10</v>
      </c>
      <c r="B485" s="1">
        <f t="shared" si="447"/>
        <v>0</v>
      </c>
      <c r="C485" s="288"/>
      <c r="D485" s="298"/>
      <c r="E485" s="298"/>
      <c r="F485" s="329" t="s">
        <v>85</v>
      </c>
      <c r="G485" s="329"/>
      <c r="H485" s="330"/>
      <c r="I485" s="330"/>
      <c r="J485" s="331"/>
      <c r="K485" s="332"/>
      <c r="L485" s="333">
        <f t="shared" si="446"/>
        <v>0</v>
      </c>
      <c r="M485" s="334"/>
      <c r="N485" s="335"/>
      <c r="O485" s="335"/>
      <c r="P485" s="335"/>
      <c r="Q485" s="335"/>
      <c r="R485" s="335"/>
      <c r="S485" s="336"/>
      <c r="T485" s="54" t="e">
        <f>HLOOKUP(F456,リスト!$N$7:$AC$25,4,)</f>
        <v>#N/A</v>
      </c>
      <c r="U485" s="52" t="e">
        <f t="shared" si="444"/>
        <v>#N/A</v>
      </c>
    </row>
    <row r="486" spans="1:21">
      <c r="A486" s="1">
        <f t="shared" ref="A486:B486" si="448">A485</f>
        <v>10</v>
      </c>
      <c r="B486" s="1">
        <f t="shared" si="448"/>
        <v>0</v>
      </c>
      <c r="C486" s="288"/>
      <c r="D486" s="298"/>
      <c r="E486" s="298"/>
      <c r="F486" s="306" t="s">
        <v>86</v>
      </c>
      <c r="G486" s="306"/>
      <c r="H486" s="307"/>
      <c r="I486" s="307"/>
      <c r="J486" s="308"/>
      <c r="K486" s="309"/>
      <c r="L486" s="310">
        <f t="shared" si="446"/>
        <v>0</v>
      </c>
      <c r="M486" s="311"/>
      <c r="N486" s="153"/>
      <c r="O486" s="153"/>
      <c r="P486" s="153"/>
      <c r="Q486" s="153"/>
      <c r="R486" s="153"/>
      <c r="S486" s="312"/>
      <c r="T486" s="54" t="e">
        <f>HLOOKUP(F456,リスト!$N$7:$AC$25,5,)</f>
        <v>#N/A</v>
      </c>
      <c r="U486" s="52" t="e">
        <f t="shared" si="444"/>
        <v>#N/A</v>
      </c>
    </row>
    <row r="487" spans="1:21">
      <c r="A487" s="1">
        <f t="shared" ref="A487:B487" si="449">A486</f>
        <v>10</v>
      </c>
      <c r="B487" s="1">
        <f t="shared" si="449"/>
        <v>0</v>
      </c>
      <c r="C487" s="288"/>
      <c r="D487" s="298" t="s">
        <v>100</v>
      </c>
      <c r="E487" s="298"/>
      <c r="F487" s="299" t="s">
        <v>87</v>
      </c>
      <c r="G487" s="299"/>
      <c r="H487" s="300"/>
      <c r="I487" s="300"/>
      <c r="J487" s="301"/>
      <c r="K487" s="302"/>
      <c r="L487" s="303">
        <f t="shared" si="446"/>
        <v>0</v>
      </c>
      <c r="M487" s="304"/>
      <c r="N487" s="152"/>
      <c r="O487" s="152"/>
      <c r="P487" s="152"/>
      <c r="Q487" s="152"/>
      <c r="R487" s="152"/>
      <c r="S487" s="305"/>
      <c r="T487" s="54" t="e">
        <f>HLOOKUP(F456,リスト!$N$7:$AC$25,6,)</f>
        <v>#N/A</v>
      </c>
      <c r="U487" s="52" t="e">
        <f t="shared" si="444"/>
        <v>#N/A</v>
      </c>
    </row>
    <row r="488" spans="1:21">
      <c r="A488" s="1">
        <f t="shared" ref="A488:B488" si="450">A487</f>
        <v>10</v>
      </c>
      <c r="B488" s="1">
        <f t="shared" si="450"/>
        <v>0</v>
      </c>
      <c r="C488" s="288"/>
      <c r="D488" s="298"/>
      <c r="E488" s="298"/>
      <c r="F488" s="329" t="s">
        <v>89</v>
      </c>
      <c r="G488" s="329"/>
      <c r="H488" s="330"/>
      <c r="I488" s="330"/>
      <c r="J488" s="331"/>
      <c r="K488" s="332"/>
      <c r="L488" s="333">
        <f t="shared" si="446"/>
        <v>0</v>
      </c>
      <c r="M488" s="334"/>
      <c r="N488" s="335"/>
      <c r="O488" s="335"/>
      <c r="P488" s="335"/>
      <c r="Q488" s="335"/>
      <c r="R488" s="335"/>
      <c r="S488" s="336"/>
      <c r="T488" s="54" t="e">
        <f>HLOOKUP(F456,リスト!$N$7:$AC$25,7,)</f>
        <v>#N/A</v>
      </c>
      <c r="U488" s="52" t="e">
        <f t="shared" si="444"/>
        <v>#N/A</v>
      </c>
    </row>
    <row r="489" spans="1:21" ht="14.4" customHeight="1">
      <c r="A489" s="1">
        <f t="shared" ref="A489:B489" si="451">A488</f>
        <v>10</v>
      </c>
      <c r="B489" s="1">
        <f t="shared" si="451"/>
        <v>0</v>
      </c>
      <c r="C489" s="288"/>
      <c r="D489" s="298"/>
      <c r="E489" s="298"/>
      <c r="F489" s="329" t="s">
        <v>215</v>
      </c>
      <c r="G489" s="329"/>
      <c r="H489" s="330"/>
      <c r="I489" s="330"/>
      <c r="J489" s="331"/>
      <c r="K489" s="332"/>
      <c r="L489" s="333">
        <f t="shared" si="446"/>
        <v>0</v>
      </c>
      <c r="M489" s="334"/>
      <c r="N489" s="335"/>
      <c r="O489" s="335"/>
      <c r="P489" s="335"/>
      <c r="Q489" s="335"/>
      <c r="R489" s="335"/>
      <c r="S489" s="336"/>
      <c r="T489" s="54" t="e">
        <f>HLOOKUP(F456,リスト!$N$7:$AC$25,8,)</f>
        <v>#N/A</v>
      </c>
      <c r="U489" s="52" t="e">
        <f t="shared" si="444"/>
        <v>#N/A</v>
      </c>
    </row>
    <row r="490" spans="1:21">
      <c r="A490" s="1">
        <f t="shared" ref="A490:B490" si="452">A489</f>
        <v>10</v>
      </c>
      <c r="B490" s="1">
        <f t="shared" si="452"/>
        <v>0</v>
      </c>
      <c r="C490" s="288"/>
      <c r="D490" s="298"/>
      <c r="E490" s="298"/>
      <c r="F490" s="306" t="s">
        <v>90</v>
      </c>
      <c r="G490" s="306"/>
      <c r="H490" s="307"/>
      <c r="I490" s="307"/>
      <c r="J490" s="308"/>
      <c r="K490" s="309"/>
      <c r="L490" s="310">
        <f t="shared" si="446"/>
        <v>0</v>
      </c>
      <c r="M490" s="311"/>
      <c r="N490" s="153"/>
      <c r="O490" s="153"/>
      <c r="P490" s="153"/>
      <c r="Q490" s="153"/>
      <c r="R490" s="153"/>
      <c r="S490" s="312"/>
      <c r="T490" s="54" t="e">
        <f>HLOOKUP(F456,リスト!$N$7:$AC$25,9,)</f>
        <v>#N/A</v>
      </c>
      <c r="U490" s="52" t="e">
        <f t="shared" si="444"/>
        <v>#N/A</v>
      </c>
    </row>
    <row r="491" spans="1:21">
      <c r="A491" s="1">
        <f t="shared" ref="A491:B491" si="453">A490</f>
        <v>10</v>
      </c>
      <c r="B491" s="1">
        <f t="shared" si="453"/>
        <v>0</v>
      </c>
      <c r="C491" s="288"/>
      <c r="D491" s="298" t="s">
        <v>101</v>
      </c>
      <c r="E491" s="298"/>
      <c r="F491" s="299" t="s">
        <v>91</v>
      </c>
      <c r="G491" s="299"/>
      <c r="H491" s="300"/>
      <c r="I491" s="300"/>
      <c r="J491" s="301"/>
      <c r="K491" s="302"/>
      <c r="L491" s="303">
        <f t="shared" si="446"/>
        <v>0</v>
      </c>
      <c r="M491" s="304"/>
      <c r="N491" s="152"/>
      <c r="O491" s="152"/>
      <c r="P491" s="152"/>
      <c r="Q491" s="152"/>
      <c r="R491" s="152"/>
      <c r="S491" s="305"/>
      <c r="T491" s="54" t="e">
        <f>HLOOKUP(F456,リスト!$N$7:$AC$25,10,)</f>
        <v>#N/A</v>
      </c>
      <c r="U491" s="52" t="e">
        <f t="shared" si="444"/>
        <v>#N/A</v>
      </c>
    </row>
    <row r="492" spans="1:21">
      <c r="A492" s="1">
        <f t="shared" ref="A492:B492" si="454">A491</f>
        <v>10</v>
      </c>
      <c r="B492" s="1">
        <f t="shared" si="454"/>
        <v>0</v>
      </c>
      <c r="C492" s="288"/>
      <c r="D492" s="298"/>
      <c r="E492" s="298"/>
      <c r="F492" s="329" t="s">
        <v>92</v>
      </c>
      <c r="G492" s="329"/>
      <c r="H492" s="330"/>
      <c r="I492" s="330"/>
      <c r="J492" s="331"/>
      <c r="K492" s="332"/>
      <c r="L492" s="333">
        <f t="shared" si="446"/>
        <v>0</v>
      </c>
      <c r="M492" s="334"/>
      <c r="N492" s="335"/>
      <c r="O492" s="335"/>
      <c r="P492" s="335"/>
      <c r="Q492" s="335"/>
      <c r="R492" s="335"/>
      <c r="S492" s="336"/>
      <c r="T492" s="54" t="e">
        <f>HLOOKUP(F456,リスト!$N$7:$AC$25,11,)</f>
        <v>#N/A</v>
      </c>
      <c r="U492" s="52" t="e">
        <f t="shared" si="444"/>
        <v>#N/A</v>
      </c>
    </row>
    <row r="493" spans="1:21">
      <c r="A493" s="1">
        <f t="shared" ref="A493:B493" si="455">A492</f>
        <v>10</v>
      </c>
      <c r="B493" s="1">
        <f t="shared" si="455"/>
        <v>0</v>
      </c>
      <c r="C493" s="288"/>
      <c r="D493" s="298"/>
      <c r="E493" s="298"/>
      <c r="F493" s="306" t="s">
        <v>93</v>
      </c>
      <c r="G493" s="306"/>
      <c r="H493" s="307"/>
      <c r="I493" s="307"/>
      <c r="J493" s="308"/>
      <c r="K493" s="309"/>
      <c r="L493" s="310">
        <f t="shared" si="446"/>
        <v>0</v>
      </c>
      <c r="M493" s="311"/>
      <c r="N493" s="153"/>
      <c r="O493" s="153"/>
      <c r="P493" s="153"/>
      <c r="Q493" s="153"/>
      <c r="R493" s="153"/>
      <c r="S493" s="312"/>
      <c r="T493" s="54" t="e">
        <f>HLOOKUP(F456,リスト!$N$7:$AC$25,12,)</f>
        <v>#N/A</v>
      </c>
      <c r="U493" s="52" t="e">
        <f t="shared" si="444"/>
        <v>#N/A</v>
      </c>
    </row>
    <row r="494" spans="1:21">
      <c r="A494" s="1">
        <f t="shared" ref="A494:B494" si="456">A493</f>
        <v>10</v>
      </c>
      <c r="B494" s="1">
        <f t="shared" si="456"/>
        <v>0</v>
      </c>
      <c r="C494" s="288"/>
      <c r="D494" s="298" t="s">
        <v>102</v>
      </c>
      <c r="E494" s="298"/>
      <c r="F494" s="298" t="s">
        <v>102</v>
      </c>
      <c r="G494" s="298"/>
      <c r="H494" s="323"/>
      <c r="I494" s="323"/>
      <c r="J494" s="324"/>
      <c r="K494" s="325"/>
      <c r="L494" s="326">
        <f t="shared" si="446"/>
        <v>0</v>
      </c>
      <c r="M494" s="327"/>
      <c r="N494" s="167"/>
      <c r="O494" s="167"/>
      <c r="P494" s="167"/>
      <c r="Q494" s="167"/>
      <c r="R494" s="167"/>
      <c r="S494" s="328"/>
      <c r="T494" s="54" t="e">
        <f>HLOOKUP(F456,リスト!$N$7:$AC$25,13,)</f>
        <v>#N/A</v>
      </c>
      <c r="U494" s="52" t="e">
        <f t="shared" si="444"/>
        <v>#N/A</v>
      </c>
    </row>
    <row r="495" spans="1:21">
      <c r="A495" s="1">
        <f t="shared" ref="A495:B495" si="457">A494</f>
        <v>10</v>
      </c>
      <c r="B495" s="1">
        <f t="shared" si="457"/>
        <v>0</v>
      </c>
      <c r="C495" s="288"/>
      <c r="D495" s="321" t="s">
        <v>105</v>
      </c>
      <c r="E495" s="298"/>
      <c r="F495" s="299" t="s">
        <v>94</v>
      </c>
      <c r="G495" s="299"/>
      <c r="H495" s="300"/>
      <c r="I495" s="300"/>
      <c r="J495" s="301"/>
      <c r="K495" s="302"/>
      <c r="L495" s="303">
        <f t="shared" si="446"/>
        <v>0</v>
      </c>
      <c r="M495" s="304"/>
      <c r="N495" s="152"/>
      <c r="O495" s="152"/>
      <c r="P495" s="152"/>
      <c r="Q495" s="152"/>
      <c r="R495" s="152"/>
      <c r="S495" s="305"/>
      <c r="T495" s="54" t="e">
        <f>HLOOKUP(F456,リスト!$N$7:$AC$25,14,)</f>
        <v>#N/A</v>
      </c>
      <c r="U495" s="52" t="e">
        <f t="shared" si="444"/>
        <v>#N/A</v>
      </c>
    </row>
    <row r="496" spans="1:21">
      <c r="A496" s="1">
        <f t="shared" ref="A496:B496" si="458">A495</f>
        <v>10</v>
      </c>
      <c r="B496" s="1">
        <f t="shared" si="458"/>
        <v>0</v>
      </c>
      <c r="C496" s="288"/>
      <c r="D496" s="298"/>
      <c r="E496" s="298"/>
      <c r="F496" s="306" t="s">
        <v>95</v>
      </c>
      <c r="G496" s="306"/>
      <c r="H496" s="307"/>
      <c r="I496" s="307"/>
      <c r="J496" s="308"/>
      <c r="K496" s="309"/>
      <c r="L496" s="310">
        <f t="shared" si="446"/>
        <v>0</v>
      </c>
      <c r="M496" s="311"/>
      <c r="N496" s="153"/>
      <c r="O496" s="153"/>
      <c r="P496" s="153"/>
      <c r="Q496" s="153"/>
      <c r="R496" s="153"/>
      <c r="S496" s="312"/>
      <c r="T496" s="54" t="e">
        <f>HLOOKUP(F456,リスト!$N$7:$AC$25,15,)</f>
        <v>#N/A</v>
      </c>
      <c r="U496" s="52" t="e">
        <f t="shared" si="444"/>
        <v>#N/A</v>
      </c>
    </row>
    <row r="497" spans="1:24">
      <c r="A497" s="1">
        <f t="shared" ref="A497:B497" si="459">A496</f>
        <v>10</v>
      </c>
      <c r="B497" s="1">
        <f t="shared" si="459"/>
        <v>0</v>
      </c>
      <c r="C497" s="288"/>
      <c r="D497" s="322" t="s">
        <v>103</v>
      </c>
      <c r="E497" s="322"/>
      <c r="F497" s="298" t="s">
        <v>96</v>
      </c>
      <c r="G497" s="298"/>
      <c r="H497" s="323"/>
      <c r="I497" s="323"/>
      <c r="J497" s="324"/>
      <c r="K497" s="325"/>
      <c r="L497" s="326">
        <f t="shared" si="446"/>
        <v>0</v>
      </c>
      <c r="M497" s="327"/>
      <c r="N497" s="167"/>
      <c r="O497" s="167"/>
      <c r="P497" s="167"/>
      <c r="Q497" s="167"/>
      <c r="R497" s="167"/>
      <c r="S497" s="328"/>
      <c r="T497" s="54" t="e">
        <f>HLOOKUP(F456,リスト!$N$7:$AC$25,16,)</f>
        <v>#N/A</v>
      </c>
      <c r="U497" s="52" t="e">
        <f t="shared" si="444"/>
        <v>#N/A</v>
      </c>
    </row>
    <row r="498" spans="1:24">
      <c r="A498" s="1">
        <f t="shared" ref="A498:B498" si="460">A497</f>
        <v>10</v>
      </c>
      <c r="B498" s="1">
        <f t="shared" si="460"/>
        <v>0</v>
      </c>
      <c r="C498" s="288"/>
      <c r="D498" s="298" t="s">
        <v>104</v>
      </c>
      <c r="E498" s="298"/>
      <c r="F498" s="299" t="s">
        <v>97</v>
      </c>
      <c r="G498" s="299"/>
      <c r="H498" s="300"/>
      <c r="I498" s="300"/>
      <c r="J498" s="301"/>
      <c r="K498" s="302"/>
      <c r="L498" s="303">
        <f t="shared" si="446"/>
        <v>0</v>
      </c>
      <c r="M498" s="304"/>
      <c r="N498" s="152"/>
      <c r="O498" s="152"/>
      <c r="P498" s="152"/>
      <c r="Q498" s="152"/>
      <c r="R498" s="152"/>
      <c r="S498" s="305"/>
      <c r="T498" s="54" t="e">
        <f>HLOOKUP(F456,リスト!$N$7:$AC$25,17,)</f>
        <v>#N/A</v>
      </c>
      <c r="U498" s="52" t="e">
        <f t="shared" si="444"/>
        <v>#N/A</v>
      </c>
    </row>
    <row r="499" spans="1:24">
      <c r="A499" s="1">
        <f t="shared" ref="A499:B499" si="461">A498</f>
        <v>10</v>
      </c>
      <c r="B499" s="1">
        <f t="shared" si="461"/>
        <v>0</v>
      </c>
      <c r="C499" s="288"/>
      <c r="D499" s="298"/>
      <c r="E499" s="298"/>
      <c r="F499" s="306" t="s">
        <v>98</v>
      </c>
      <c r="G499" s="306"/>
      <c r="H499" s="307"/>
      <c r="I499" s="307"/>
      <c r="J499" s="308"/>
      <c r="K499" s="309"/>
      <c r="L499" s="310">
        <f t="shared" si="446"/>
        <v>0</v>
      </c>
      <c r="M499" s="311"/>
      <c r="N499" s="153"/>
      <c r="O499" s="153"/>
      <c r="P499" s="153"/>
      <c r="Q499" s="153"/>
      <c r="R499" s="153"/>
      <c r="S499" s="312"/>
      <c r="T499" s="54" t="e">
        <f>HLOOKUP(F456,リスト!$N$7:$AC$25,18,)</f>
        <v>#N/A</v>
      </c>
      <c r="U499" s="52" t="e">
        <f t="shared" si="444"/>
        <v>#N/A</v>
      </c>
    </row>
    <row r="500" spans="1:24" ht="15" thickBot="1">
      <c r="A500" s="1">
        <f t="shared" ref="A500:B500" si="462">A499</f>
        <v>10</v>
      </c>
      <c r="B500" s="1">
        <f t="shared" si="462"/>
        <v>0</v>
      </c>
      <c r="C500" s="288"/>
      <c r="D500" s="313" t="s">
        <v>77</v>
      </c>
      <c r="E500" s="313"/>
      <c r="F500" s="313" t="s">
        <v>77</v>
      </c>
      <c r="G500" s="313"/>
      <c r="H500" s="314"/>
      <c r="I500" s="314"/>
      <c r="J500" s="315"/>
      <c r="K500" s="316"/>
      <c r="L500" s="317">
        <f t="shared" si="446"/>
        <v>0</v>
      </c>
      <c r="M500" s="318"/>
      <c r="N500" s="319"/>
      <c r="O500" s="319"/>
      <c r="P500" s="319"/>
      <c r="Q500" s="319"/>
      <c r="R500" s="319"/>
      <c r="S500" s="320"/>
      <c r="T500" s="54" t="e">
        <f>HLOOKUP(F456,リスト!$N$7:$AC$25,19,)</f>
        <v>#N/A</v>
      </c>
      <c r="U500" s="52" t="e">
        <f t="shared" si="444"/>
        <v>#N/A</v>
      </c>
    </row>
    <row r="501" spans="1:24" ht="15.6" thickTop="1" thickBot="1">
      <c r="A501" s="1">
        <f t="shared" ref="A501:B501" si="463">A500</f>
        <v>10</v>
      </c>
      <c r="B501" s="1">
        <f t="shared" si="463"/>
        <v>0</v>
      </c>
      <c r="C501" s="289"/>
      <c r="D501" s="278" t="s">
        <v>78</v>
      </c>
      <c r="E501" s="279"/>
      <c r="F501" s="279"/>
      <c r="G501" s="280"/>
      <c r="H501" s="281">
        <f>SUM(H483:I500)</f>
        <v>0</v>
      </c>
      <c r="I501" s="281"/>
      <c r="J501" s="282">
        <f t="shared" ref="J501" si="464">SUM(J483:K500)</f>
        <v>0</v>
      </c>
      <c r="K501" s="283"/>
      <c r="L501" s="283">
        <f t="shared" ref="L501" si="465">SUM(L483:M500)</f>
        <v>0</v>
      </c>
      <c r="M501" s="284"/>
      <c r="N501" s="285"/>
      <c r="O501" s="285"/>
      <c r="P501" s="285"/>
      <c r="Q501" s="285"/>
      <c r="R501" s="285"/>
      <c r="S501" s="286"/>
      <c r="T501" s="54"/>
    </row>
    <row r="502" spans="1:24">
      <c r="A502" s="1">
        <f>F505</f>
        <v>11</v>
      </c>
      <c r="B502" s="1">
        <f>IF(H526&gt;0,1,0)</f>
        <v>0</v>
      </c>
      <c r="C502" s="198" t="s">
        <v>47</v>
      </c>
      <c r="D502" s="198"/>
      <c r="E502" s="198"/>
      <c r="U502" s="11" t="s">
        <v>49</v>
      </c>
      <c r="V502" s="11" t="s">
        <v>199</v>
      </c>
    </row>
    <row r="503" spans="1:24">
      <c r="A503" s="1">
        <f>A502</f>
        <v>11</v>
      </c>
      <c r="B503" s="1">
        <f>B502</f>
        <v>0</v>
      </c>
      <c r="C503" s="192" t="str">
        <f>"中国ブロック突破・国スポ入賞に向けた強化事業　"&amp;基本!$G$24</f>
        <v>中国ブロック突破・国スポ入賞に向けた強化事業　事業計画書</v>
      </c>
      <c r="D503" s="192"/>
      <c r="E503" s="192"/>
      <c r="F503" s="192"/>
      <c r="G503" s="192"/>
      <c r="H503" s="192"/>
      <c r="I503" s="192"/>
      <c r="J503" s="192"/>
      <c r="K503" s="192"/>
      <c r="L503" s="192"/>
      <c r="M503" s="192"/>
      <c r="N503" s="192"/>
      <c r="O503" s="192"/>
      <c r="P503" s="192"/>
      <c r="Q503" s="192"/>
      <c r="R503" s="192"/>
      <c r="S503" s="192"/>
      <c r="U503" s="16" t="str">
        <f t="shared" ref="U503:V506" si="466">IF(U453="","",U453)</f>
        <v>中国ブロック突破に向けた強化事業</v>
      </c>
      <c r="V503" s="16" t="str">
        <f t="shared" si="466"/>
        <v>中ブロ突破</v>
      </c>
    </row>
    <row r="504" spans="1:24" ht="15" thickBot="1">
      <c r="A504" s="1">
        <f t="shared" ref="A504:B504" si="467">A503</f>
        <v>11</v>
      </c>
      <c r="B504" s="1">
        <f t="shared" si="467"/>
        <v>0</v>
      </c>
      <c r="C504" s="337" t="s">
        <v>48</v>
      </c>
      <c r="D504" s="337"/>
      <c r="U504" s="32" t="str">
        <f t="shared" si="466"/>
        <v>国スポ入賞に向けた強化事業</v>
      </c>
      <c r="V504" s="32" t="str">
        <f t="shared" si="466"/>
        <v>国スポ入賞</v>
      </c>
    </row>
    <row r="505" spans="1:24" ht="15" thickBot="1">
      <c r="A505" s="1">
        <f t="shared" ref="A505:B505" si="468">A504</f>
        <v>11</v>
      </c>
      <c r="B505" s="1">
        <f t="shared" si="468"/>
        <v>0</v>
      </c>
      <c r="C505" s="375" t="s">
        <v>50</v>
      </c>
      <c r="D505" s="376"/>
      <c r="E505" s="376"/>
      <c r="F505" s="377">
        <f>F455+1</f>
        <v>11</v>
      </c>
      <c r="G505" s="378"/>
      <c r="U505" s="32" t="str">
        <f t="shared" si="466"/>
        <v/>
      </c>
      <c r="V505" s="32" t="str">
        <f t="shared" si="466"/>
        <v/>
      </c>
    </row>
    <row r="506" spans="1:24">
      <c r="A506" s="1">
        <f t="shared" ref="A506:B506" si="469">A505</f>
        <v>11</v>
      </c>
      <c r="B506" s="1">
        <f t="shared" si="469"/>
        <v>0</v>
      </c>
      <c r="C506" s="379" t="s">
        <v>49</v>
      </c>
      <c r="D506" s="290"/>
      <c r="E506" s="290"/>
      <c r="F506" s="380"/>
      <c r="G506" s="380"/>
      <c r="H506" s="380"/>
      <c r="I506" s="380"/>
      <c r="J506" s="380"/>
      <c r="K506" s="380"/>
      <c r="L506" s="380"/>
      <c r="M506" s="290" t="s">
        <v>53</v>
      </c>
      <c r="N506" s="290"/>
      <c r="O506" s="290"/>
      <c r="P506" s="380"/>
      <c r="Q506" s="380"/>
      <c r="R506" s="380"/>
      <c r="S506" s="381"/>
      <c r="T506" s="81" t="str">
        <f>IF(F506="","",VLOOKUP(F506,U503:V506,2,))</f>
        <v/>
      </c>
      <c r="U506" s="18" t="str">
        <f t="shared" si="466"/>
        <v/>
      </c>
      <c r="V506" s="18" t="str">
        <f t="shared" si="466"/>
        <v/>
      </c>
    </row>
    <row r="507" spans="1:24">
      <c r="A507" s="1">
        <f t="shared" ref="A507:B507" si="470">A506</f>
        <v>11</v>
      </c>
      <c r="B507" s="1">
        <f t="shared" si="470"/>
        <v>0</v>
      </c>
      <c r="C507" s="389" t="s">
        <v>180</v>
      </c>
      <c r="D507" s="390"/>
      <c r="E507" s="356"/>
      <c r="F507" s="386"/>
      <c r="G507" s="387"/>
      <c r="H507" s="387"/>
      <c r="I507" s="387"/>
      <c r="J507" s="387"/>
      <c r="K507" s="387"/>
      <c r="L507" s="387"/>
      <c r="M507" s="387"/>
      <c r="N507" s="387"/>
      <c r="O507" s="387"/>
      <c r="P507" s="387"/>
      <c r="Q507" s="387"/>
      <c r="R507" s="387"/>
      <c r="S507" s="388"/>
      <c r="U507" s="55"/>
    </row>
    <row r="508" spans="1:24">
      <c r="A508" s="1">
        <f t="shared" ref="A508:B508" si="471">A507</f>
        <v>11</v>
      </c>
      <c r="B508" s="1">
        <f t="shared" si="471"/>
        <v>0</v>
      </c>
      <c r="C508" s="348" t="s">
        <v>51</v>
      </c>
      <c r="D508" s="291"/>
      <c r="E508" s="291"/>
      <c r="F508" s="382"/>
      <c r="G508" s="383"/>
      <c r="H508" s="383"/>
      <c r="I508" s="20" t="str">
        <f>IF(F508="","～",IF(J508="","","～"))</f>
        <v>～</v>
      </c>
      <c r="J508" s="383"/>
      <c r="K508" s="383"/>
      <c r="L508" s="383"/>
      <c r="M508" s="21" t="s">
        <v>52</v>
      </c>
      <c r="N508" s="384" t="str">
        <f>IF(T508=1,IF(F508="","",IF(J508="","",IF(F508=J508,"日帰り",(J508-F508)&amp;"泊"&amp;(J508-F508+1)&amp;"日"))),"")</f>
        <v/>
      </c>
      <c r="O508" s="384"/>
      <c r="P508" s="384"/>
      <c r="Q508" s="13" t="s">
        <v>68</v>
      </c>
      <c r="R508" s="258"/>
      <c r="S508" s="385"/>
      <c r="T508" s="53">
        <v>1</v>
      </c>
    </row>
    <row r="509" spans="1:24">
      <c r="A509" s="1">
        <f t="shared" ref="A509:B509" si="472">A508</f>
        <v>11</v>
      </c>
      <c r="B509" s="1">
        <f t="shared" si="472"/>
        <v>0</v>
      </c>
      <c r="C509" s="348" t="s">
        <v>54</v>
      </c>
      <c r="D509" s="346" t="s">
        <v>55</v>
      </c>
      <c r="E509" s="346"/>
      <c r="F509" s="349"/>
      <c r="G509" s="349"/>
      <c r="H509" s="349"/>
      <c r="I509" s="349"/>
      <c r="J509" s="349"/>
      <c r="K509" s="349"/>
      <c r="L509" s="349"/>
      <c r="M509" s="349"/>
      <c r="N509" s="349"/>
      <c r="O509" s="349"/>
      <c r="P509" s="349"/>
      <c r="Q509" s="349"/>
      <c r="R509" s="349"/>
      <c r="S509" s="350"/>
      <c r="U509" s="156" t="s">
        <v>53</v>
      </c>
      <c r="V509" s="156"/>
      <c r="W509" s="156"/>
      <c r="X509" s="156"/>
    </row>
    <row r="510" spans="1:24">
      <c r="A510" s="1">
        <f t="shared" ref="A510:B510" si="473">A509</f>
        <v>11</v>
      </c>
      <c r="B510" s="1">
        <f t="shared" si="473"/>
        <v>0</v>
      </c>
      <c r="C510" s="348"/>
      <c r="D510" s="351" t="s">
        <v>7</v>
      </c>
      <c r="E510" s="351"/>
      <c r="F510" s="352"/>
      <c r="G510" s="352"/>
      <c r="H510" s="352"/>
      <c r="I510" s="352"/>
      <c r="J510" s="352"/>
      <c r="K510" s="352"/>
      <c r="L510" s="352"/>
      <c r="M510" s="352"/>
      <c r="N510" s="352"/>
      <c r="O510" s="352"/>
      <c r="P510" s="352"/>
      <c r="Q510" s="352"/>
      <c r="R510" s="352"/>
      <c r="S510" s="353"/>
      <c r="U510" s="78" t="str">
        <f>U503</f>
        <v>中国ブロック突破に向けた強化事業</v>
      </c>
      <c r="V510" s="78" t="str">
        <f>U504</f>
        <v>国スポ入賞に向けた強化事業</v>
      </c>
      <c r="W510" s="78" t="str">
        <f>U505</f>
        <v/>
      </c>
      <c r="X510" s="78" t="str">
        <f>U506</f>
        <v/>
      </c>
    </row>
    <row r="511" spans="1:24">
      <c r="A511" s="1">
        <f t="shared" ref="A511:B511" si="474">A510</f>
        <v>11</v>
      </c>
      <c r="B511" s="1">
        <f t="shared" si="474"/>
        <v>0</v>
      </c>
      <c r="C511" s="348" t="s">
        <v>56</v>
      </c>
      <c r="D511" s="346" t="s">
        <v>55</v>
      </c>
      <c r="E511" s="346"/>
      <c r="F511" s="349"/>
      <c r="G511" s="349"/>
      <c r="H511" s="349"/>
      <c r="I511" s="349"/>
      <c r="J511" s="349"/>
      <c r="K511" s="349"/>
      <c r="L511" s="349"/>
      <c r="M511" s="349"/>
      <c r="N511" s="349"/>
      <c r="O511" s="349"/>
      <c r="P511" s="349"/>
      <c r="Q511" s="349"/>
      <c r="R511" s="349"/>
      <c r="S511" s="350"/>
      <c r="U511" s="6" t="str">
        <f t="shared" ref="U511:X514" si="475">IF(U461="","",U461)</f>
        <v>①強化活動</v>
      </c>
      <c r="V511" s="6" t="str">
        <f t="shared" si="475"/>
        <v>①強化活動</v>
      </c>
      <c r="W511" s="6" t="str">
        <f t="shared" si="475"/>
        <v/>
      </c>
      <c r="X511" s="6" t="str">
        <f t="shared" si="475"/>
        <v/>
      </c>
    </row>
    <row r="512" spans="1:24">
      <c r="A512" s="1">
        <f t="shared" ref="A512:B512" si="476">A511</f>
        <v>11</v>
      </c>
      <c r="B512" s="1">
        <f t="shared" si="476"/>
        <v>0</v>
      </c>
      <c r="C512" s="348"/>
      <c r="D512" s="351" t="s">
        <v>7</v>
      </c>
      <c r="E512" s="351"/>
      <c r="F512" s="352"/>
      <c r="G512" s="352"/>
      <c r="H512" s="352"/>
      <c r="I512" s="352"/>
      <c r="J512" s="352"/>
      <c r="K512" s="352"/>
      <c r="L512" s="352"/>
      <c r="M512" s="352"/>
      <c r="N512" s="352"/>
      <c r="O512" s="352"/>
      <c r="P512" s="352"/>
      <c r="Q512" s="352"/>
      <c r="R512" s="352"/>
      <c r="S512" s="353"/>
      <c r="U512" s="8" t="str">
        <f t="shared" si="475"/>
        <v/>
      </c>
      <c r="V512" s="8" t="str">
        <f t="shared" si="475"/>
        <v/>
      </c>
      <c r="W512" s="8" t="str">
        <f t="shared" si="475"/>
        <v/>
      </c>
      <c r="X512" s="8" t="str">
        <f t="shared" si="475"/>
        <v/>
      </c>
    </row>
    <row r="513" spans="1:24">
      <c r="A513" s="1">
        <f t="shared" ref="A513:B513" si="477">A512</f>
        <v>11</v>
      </c>
      <c r="B513" s="1">
        <f t="shared" si="477"/>
        <v>0</v>
      </c>
      <c r="C513" s="354" t="s">
        <v>57</v>
      </c>
      <c r="D513" s="291" t="s">
        <v>58</v>
      </c>
      <c r="E513" s="291"/>
      <c r="F513" s="291" t="s">
        <v>61</v>
      </c>
      <c r="G513" s="355"/>
      <c r="H513" s="339" t="s">
        <v>62</v>
      </c>
      <c r="I513" s="296"/>
      <c r="J513" s="356" t="s">
        <v>63</v>
      </c>
      <c r="K513" s="355"/>
      <c r="L513" s="339" t="s">
        <v>64</v>
      </c>
      <c r="M513" s="296"/>
      <c r="N513" s="356" t="s">
        <v>65</v>
      </c>
      <c r="O513" s="355"/>
      <c r="P513" s="339" t="s">
        <v>66</v>
      </c>
      <c r="Q513" s="291"/>
      <c r="R513" s="356" t="s">
        <v>36</v>
      </c>
      <c r="S513" s="295"/>
      <c r="U513" s="8" t="str">
        <f t="shared" si="475"/>
        <v/>
      </c>
      <c r="V513" s="8" t="str">
        <f t="shared" si="475"/>
        <v/>
      </c>
      <c r="W513" s="8" t="str">
        <f t="shared" si="475"/>
        <v/>
      </c>
      <c r="X513" s="8" t="str">
        <f t="shared" si="475"/>
        <v/>
      </c>
    </row>
    <row r="514" spans="1:24">
      <c r="A514" s="1">
        <f t="shared" ref="A514:B514" si="478">A513</f>
        <v>11</v>
      </c>
      <c r="B514" s="1">
        <f t="shared" si="478"/>
        <v>0</v>
      </c>
      <c r="C514" s="348"/>
      <c r="D514" s="346" t="s">
        <v>59</v>
      </c>
      <c r="E514" s="346"/>
      <c r="F514" s="22">
        <f>VLOOKUP("成男中ﾌﾞﾛ/国ｽﾎﾟ",指導者!$J$133:$AN$156,$F505+1,)</f>
        <v>0</v>
      </c>
      <c r="G514" s="23" t="s">
        <v>67</v>
      </c>
      <c r="H514" s="24">
        <f>VLOOKUP("成女中ﾌﾞﾛ/国ｽﾎﾟ",指導者!$J$133:$AN$156,$F505+1,)</f>
        <v>0</v>
      </c>
      <c r="I514" s="25" t="s">
        <v>67</v>
      </c>
      <c r="J514" s="24">
        <f>VLOOKUP("少男中ﾌﾞﾛ/国ｽﾎﾟ",指導者!$J$133:$AN$156,$F505+1,)</f>
        <v>0</v>
      </c>
      <c r="K514" s="23" t="s">
        <v>67</v>
      </c>
      <c r="L514" s="24">
        <f>VLOOKUP("少女中ﾌﾞﾛ/国ｽﾎﾟ",指導者!$J$133:$AN$156,$F505+1,)</f>
        <v>0</v>
      </c>
      <c r="M514" s="25" t="s">
        <v>67</v>
      </c>
      <c r="N514" s="24">
        <f>VLOOKUP("Jr男中ﾌﾞﾛ/国ｽﾎﾟ",指導者!$J$133:$AN$156,$F505+1,)</f>
        <v>0</v>
      </c>
      <c r="O514" s="23" t="s">
        <v>67</v>
      </c>
      <c r="P514" s="24">
        <f>VLOOKUP("Jr女中ﾌﾞﾛ/国ｽﾎﾟ",指導者!$J$133:$AN$156,$F505+1,)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48"/>
      <c r="D515" s="351" t="s">
        <v>60</v>
      </c>
      <c r="E515" s="351"/>
      <c r="F515" s="27">
        <f>VLOOKUP("成男中ﾌﾞﾛ/国ｽﾎﾟ",選手!$J$333:$AN$350,$F505+1,)</f>
        <v>0</v>
      </c>
      <c r="G515" s="28" t="s">
        <v>67</v>
      </c>
      <c r="H515" s="29">
        <f>VLOOKUP("成女中ﾌﾞﾛ/国ｽﾎﾟ",選手!$J$333:$AN$350,$F505+1,)</f>
        <v>0</v>
      </c>
      <c r="I515" s="30" t="s">
        <v>67</v>
      </c>
      <c r="J515" s="29">
        <f>VLOOKUP("少男中ﾌﾞﾛ/国ｽﾎﾟ",選手!$J$333:$AN$350,$F505+1,)</f>
        <v>0</v>
      </c>
      <c r="K515" s="28" t="s">
        <v>67</v>
      </c>
      <c r="L515" s="29">
        <f>VLOOKUP("少女中ﾌﾞﾛ/国ｽﾎﾟ",選手!$J$333:$AN$350,$F505+1,)</f>
        <v>0</v>
      </c>
      <c r="M515" s="30" t="s">
        <v>67</v>
      </c>
      <c r="N515" s="29">
        <f>VLOOKUP("Jr男中ﾌﾞﾛ/国ｽﾎﾟ",選手!$J$333:$AN$350,$F505+1,)</f>
        <v>0</v>
      </c>
      <c r="O515" s="28" t="s">
        <v>67</v>
      </c>
      <c r="P515" s="29">
        <f>VLOOKUP("Jr女中ﾌﾞﾛ/国ｽﾎﾟ",選手!$J$333:$AN$350,$F505+1,)</f>
        <v>0</v>
      </c>
      <c r="Q515" s="31" t="s">
        <v>67</v>
      </c>
      <c r="R515" s="28">
        <f>SUM(F515:Q515)</f>
        <v>0</v>
      </c>
      <c r="S515" s="34" t="s">
        <v>67</v>
      </c>
    </row>
    <row r="516" spans="1:24">
      <c r="A516" s="1">
        <f t="shared" ref="A516:B516" si="480">A515</f>
        <v>11</v>
      </c>
      <c r="B516" s="1">
        <f t="shared" si="480"/>
        <v>0</v>
      </c>
      <c r="C516" s="366" t="s">
        <v>69</v>
      </c>
      <c r="D516" s="367"/>
      <c r="E516" s="368"/>
      <c r="F516" s="357"/>
      <c r="G516" s="358"/>
      <c r="H516" s="358"/>
      <c r="I516" s="358"/>
      <c r="J516" s="358"/>
      <c r="K516" s="358"/>
      <c r="L516" s="358"/>
      <c r="M516" s="358"/>
      <c r="N516" s="358"/>
      <c r="O516" s="358"/>
      <c r="P516" s="358"/>
      <c r="Q516" s="358"/>
      <c r="R516" s="358"/>
      <c r="S516" s="359"/>
    </row>
    <row r="517" spans="1:24">
      <c r="A517" s="1">
        <f t="shared" ref="A517:B517" si="481">A516</f>
        <v>11</v>
      </c>
      <c r="B517" s="1">
        <f t="shared" si="481"/>
        <v>0</v>
      </c>
      <c r="C517" s="369"/>
      <c r="D517" s="370"/>
      <c r="E517" s="371"/>
      <c r="F517" s="360"/>
      <c r="G517" s="361"/>
      <c r="H517" s="361"/>
      <c r="I517" s="361"/>
      <c r="J517" s="361"/>
      <c r="K517" s="361"/>
      <c r="L517" s="361"/>
      <c r="M517" s="361"/>
      <c r="N517" s="361"/>
      <c r="O517" s="361"/>
      <c r="P517" s="361"/>
      <c r="Q517" s="361"/>
      <c r="R517" s="361"/>
      <c r="S517" s="362"/>
    </row>
    <row r="518" spans="1:24">
      <c r="A518" s="1">
        <f t="shared" ref="A518:B518" si="482">A517</f>
        <v>11</v>
      </c>
      <c r="B518" s="1">
        <f t="shared" si="482"/>
        <v>0</v>
      </c>
      <c r="C518" s="369"/>
      <c r="D518" s="370"/>
      <c r="E518" s="371"/>
      <c r="F518" s="360"/>
      <c r="G518" s="361"/>
      <c r="H518" s="361"/>
      <c r="I518" s="361"/>
      <c r="J518" s="361"/>
      <c r="K518" s="361"/>
      <c r="L518" s="361"/>
      <c r="M518" s="361"/>
      <c r="N518" s="361"/>
      <c r="O518" s="361"/>
      <c r="P518" s="361"/>
      <c r="Q518" s="361"/>
      <c r="R518" s="361"/>
      <c r="S518" s="362"/>
    </row>
    <row r="519" spans="1:24">
      <c r="A519" s="1">
        <f t="shared" ref="A519:B519" si="483">A518</f>
        <v>11</v>
      </c>
      <c r="B519" s="1">
        <f t="shared" si="483"/>
        <v>0</v>
      </c>
      <c r="C519" s="369"/>
      <c r="D519" s="370"/>
      <c r="E519" s="371"/>
      <c r="F519" s="360"/>
      <c r="G519" s="361"/>
      <c r="H519" s="361"/>
      <c r="I519" s="361"/>
      <c r="J519" s="361"/>
      <c r="K519" s="361"/>
      <c r="L519" s="361"/>
      <c r="M519" s="361"/>
      <c r="N519" s="361"/>
      <c r="O519" s="361"/>
      <c r="P519" s="361"/>
      <c r="Q519" s="361"/>
      <c r="R519" s="361"/>
      <c r="S519" s="362"/>
    </row>
    <row r="520" spans="1:24">
      <c r="A520" s="1">
        <f t="shared" ref="A520:B520" si="484">A519</f>
        <v>11</v>
      </c>
      <c r="B520" s="1">
        <f t="shared" si="484"/>
        <v>0</v>
      </c>
      <c r="C520" s="369"/>
      <c r="D520" s="370"/>
      <c r="E520" s="371"/>
      <c r="F520" s="360"/>
      <c r="G520" s="361"/>
      <c r="H520" s="361"/>
      <c r="I520" s="361"/>
      <c r="J520" s="361"/>
      <c r="K520" s="361"/>
      <c r="L520" s="361"/>
      <c r="M520" s="361"/>
      <c r="N520" s="361"/>
      <c r="O520" s="361"/>
      <c r="P520" s="361"/>
      <c r="Q520" s="361"/>
      <c r="R520" s="361"/>
      <c r="S520" s="362"/>
    </row>
    <row r="521" spans="1:24">
      <c r="A521" s="1">
        <f t="shared" ref="A521:B521" si="485">A520</f>
        <v>11</v>
      </c>
      <c r="B521" s="1">
        <f t="shared" si="485"/>
        <v>0</v>
      </c>
      <c r="C521" s="369"/>
      <c r="D521" s="370"/>
      <c r="E521" s="371"/>
      <c r="F521" s="360"/>
      <c r="G521" s="361"/>
      <c r="H521" s="361"/>
      <c r="I521" s="361"/>
      <c r="J521" s="361"/>
      <c r="K521" s="361"/>
      <c r="L521" s="361"/>
      <c r="M521" s="361"/>
      <c r="N521" s="361"/>
      <c r="O521" s="361"/>
      <c r="P521" s="361"/>
      <c r="Q521" s="361"/>
      <c r="R521" s="361"/>
      <c r="S521" s="362"/>
    </row>
    <row r="522" spans="1:24" ht="15" thickBot="1">
      <c r="A522" s="1">
        <f t="shared" ref="A522:B522" si="486">A521</f>
        <v>11</v>
      </c>
      <c r="B522" s="1">
        <f t="shared" si="486"/>
        <v>0</v>
      </c>
      <c r="C522" s="372"/>
      <c r="D522" s="373"/>
      <c r="E522" s="374"/>
      <c r="F522" s="363"/>
      <c r="G522" s="364"/>
      <c r="H522" s="364"/>
      <c r="I522" s="364"/>
      <c r="J522" s="364"/>
      <c r="K522" s="364"/>
      <c r="L522" s="364"/>
      <c r="M522" s="364"/>
      <c r="N522" s="364"/>
      <c r="O522" s="364"/>
      <c r="P522" s="364"/>
      <c r="Q522" s="364"/>
      <c r="R522" s="364"/>
      <c r="S522" s="365"/>
    </row>
    <row r="523" spans="1:24">
      <c r="A523" s="1">
        <f t="shared" ref="A523:B523" si="487">A522</f>
        <v>11</v>
      </c>
      <c r="B523" s="1">
        <f t="shared" si="487"/>
        <v>0</v>
      </c>
    </row>
    <row r="524" spans="1:24" ht="15" thickBot="1">
      <c r="A524" s="1">
        <f t="shared" ref="A524:B524" si="488">A523</f>
        <v>11</v>
      </c>
      <c r="B524" s="1">
        <f t="shared" si="488"/>
        <v>0</v>
      </c>
      <c r="C524" s="337" t="s">
        <v>70</v>
      </c>
      <c r="D524" s="337"/>
      <c r="Q524" s="338" t="s">
        <v>71</v>
      </c>
      <c r="R524" s="338"/>
      <c r="S524" s="338"/>
    </row>
    <row r="525" spans="1:24">
      <c r="A525" s="1">
        <f t="shared" ref="A525:B525" si="489">A524</f>
        <v>11</v>
      </c>
      <c r="B525" s="1">
        <f t="shared" si="489"/>
        <v>0</v>
      </c>
      <c r="C525" s="287" t="s">
        <v>72</v>
      </c>
      <c r="D525" s="290" t="s">
        <v>73</v>
      </c>
      <c r="E525" s="290"/>
      <c r="F525" s="290"/>
      <c r="G525" s="290"/>
      <c r="H525" s="290" t="s">
        <v>79</v>
      </c>
      <c r="I525" s="290"/>
      <c r="J525" s="290" t="s">
        <v>13</v>
      </c>
      <c r="K525" s="290"/>
      <c r="L525" s="290"/>
      <c r="M525" s="290"/>
      <c r="N525" s="290"/>
      <c r="O525" s="290"/>
      <c r="P525" s="290"/>
      <c r="Q525" s="290"/>
      <c r="R525" s="290"/>
      <c r="S525" s="294"/>
    </row>
    <row r="526" spans="1:24">
      <c r="A526" s="1">
        <f t="shared" ref="A526:B526" si="490">A525</f>
        <v>11</v>
      </c>
      <c r="B526" s="1">
        <f t="shared" si="490"/>
        <v>0</v>
      </c>
      <c r="C526" s="288"/>
      <c r="D526" s="346" t="s">
        <v>74</v>
      </c>
      <c r="E526" s="346"/>
      <c r="F526" s="346"/>
      <c r="G526" s="346"/>
      <c r="H526" s="347">
        <f>J551</f>
        <v>0</v>
      </c>
      <c r="I526" s="347"/>
      <c r="J526" s="152"/>
      <c r="K526" s="152"/>
      <c r="L526" s="152"/>
      <c r="M526" s="152"/>
      <c r="N526" s="152"/>
      <c r="O526" s="152"/>
      <c r="P526" s="152"/>
      <c r="Q526" s="152"/>
      <c r="R526" s="152"/>
      <c r="S526" s="305"/>
    </row>
    <row r="527" spans="1:24">
      <c r="A527" s="1">
        <f t="shared" ref="A527:B527" si="491">A526</f>
        <v>11</v>
      </c>
      <c r="B527" s="1">
        <f t="shared" si="491"/>
        <v>0</v>
      </c>
      <c r="C527" s="288"/>
      <c r="D527" s="340" t="s">
        <v>75</v>
      </c>
      <c r="E527" s="340"/>
      <c r="F527" s="340"/>
      <c r="G527" s="340"/>
      <c r="H527" s="330"/>
      <c r="I527" s="330"/>
      <c r="J527" s="335"/>
      <c r="K527" s="335"/>
      <c r="L527" s="335"/>
      <c r="M527" s="335"/>
      <c r="N527" s="335"/>
      <c r="O527" s="335"/>
      <c r="P527" s="335"/>
      <c r="Q527" s="335"/>
      <c r="R527" s="335"/>
      <c r="S527" s="336"/>
    </row>
    <row r="528" spans="1:24">
      <c r="A528" s="1">
        <f t="shared" ref="A528:B528" si="492">A527</f>
        <v>11</v>
      </c>
      <c r="B528" s="1">
        <f t="shared" si="492"/>
        <v>0</v>
      </c>
      <c r="C528" s="288"/>
      <c r="D528" s="340" t="s">
        <v>76</v>
      </c>
      <c r="E528" s="340"/>
      <c r="F528" s="340"/>
      <c r="G528" s="340"/>
      <c r="H528" s="330"/>
      <c r="I528" s="330"/>
      <c r="J528" s="335"/>
      <c r="K528" s="335"/>
      <c r="L528" s="335"/>
      <c r="M528" s="335"/>
      <c r="N528" s="335"/>
      <c r="O528" s="335"/>
      <c r="P528" s="335"/>
      <c r="Q528" s="335"/>
      <c r="R528" s="335"/>
      <c r="S528" s="336"/>
    </row>
    <row r="529" spans="1:21" ht="15" thickBot="1">
      <c r="A529" s="1">
        <f t="shared" ref="A529:B529" si="493">A528</f>
        <v>11</v>
      </c>
      <c r="B529" s="1">
        <f t="shared" si="493"/>
        <v>0</v>
      </c>
      <c r="C529" s="288"/>
      <c r="D529" s="341" t="s">
        <v>77</v>
      </c>
      <c r="E529" s="341"/>
      <c r="F529" s="341"/>
      <c r="G529" s="341"/>
      <c r="H529" s="342">
        <f>H551-SUM(H526:I528)</f>
        <v>0</v>
      </c>
      <c r="I529" s="342"/>
      <c r="J529" s="343"/>
      <c r="K529" s="343"/>
      <c r="L529" s="343"/>
      <c r="M529" s="343"/>
      <c r="N529" s="343"/>
      <c r="O529" s="343"/>
      <c r="P529" s="343"/>
      <c r="Q529" s="343"/>
      <c r="R529" s="343"/>
      <c r="S529" s="344"/>
    </row>
    <row r="530" spans="1:21" ht="15.6" thickTop="1" thickBot="1">
      <c r="A530" s="1">
        <f t="shared" ref="A530:B530" si="494">A529</f>
        <v>11</v>
      </c>
      <c r="B530" s="1">
        <f t="shared" si="494"/>
        <v>0</v>
      </c>
      <c r="C530" s="289"/>
      <c r="D530" s="345" t="s">
        <v>78</v>
      </c>
      <c r="E530" s="345"/>
      <c r="F530" s="345"/>
      <c r="G530" s="345"/>
      <c r="H530" s="281">
        <f>SUM(H526:I529)</f>
        <v>0</v>
      </c>
      <c r="I530" s="281"/>
      <c r="J530" s="285"/>
      <c r="K530" s="285"/>
      <c r="L530" s="285"/>
      <c r="M530" s="285"/>
      <c r="N530" s="285"/>
      <c r="O530" s="285"/>
      <c r="P530" s="285"/>
      <c r="Q530" s="285"/>
      <c r="R530" s="285"/>
      <c r="S530" s="286"/>
    </row>
    <row r="531" spans="1:21">
      <c r="A531" s="1">
        <f t="shared" ref="A531:B531" si="495">A530</f>
        <v>11</v>
      </c>
      <c r="B531" s="1">
        <f t="shared" si="495"/>
        <v>0</v>
      </c>
      <c r="C531" s="287" t="s">
        <v>218</v>
      </c>
      <c r="D531" s="290" t="s">
        <v>73</v>
      </c>
      <c r="E531" s="290"/>
      <c r="F531" s="290" t="s">
        <v>83</v>
      </c>
      <c r="G531" s="290"/>
      <c r="H531" s="290" t="s">
        <v>79</v>
      </c>
      <c r="I531" s="292"/>
      <c r="J531" s="293"/>
      <c r="K531" s="290"/>
      <c r="L531" s="290"/>
      <c r="M531" s="290"/>
      <c r="N531" s="290" t="s">
        <v>82</v>
      </c>
      <c r="O531" s="290"/>
      <c r="P531" s="290"/>
      <c r="Q531" s="290"/>
      <c r="R531" s="290"/>
      <c r="S531" s="294"/>
    </row>
    <row r="532" spans="1:21">
      <c r="A532" s="1">
        <f t="shared" ref="A532:B532" si="496">A531</f>
        <v>11</v>
      </c>
      <c r="B532" s="1">
        <f t="shared" si="496"/>
        <v>0</v>
      </c>
      <c r="C532" s="288"/>
      <c r="D532" s="291"/>
      <c r="E532" s="291"/>
      <c r="F532" s="291"/>
      <c r="G532" s="291"/>
      <c r="H532" s="291"/>
      <c r="I532" s="291"/>
      <c r="J532" s="296" t="s">
        <v>80</v>
      </c>
      <c r="K532" s="297"/>
      <c r="L532" s="297" t="s">
        <v>81</v>
      </c>
      <c r="M532" s="339"/>
      <c r="N532" s="291"/>
      <c r="O532" s="291"/>
      <c r="P532" s="291"/>
      <c r="Q532" s="291"/>
      <c r="R532" s="291"/>
      <c r="S532" s="295"/>
    </row>
    <row r="533" spans="1:21">
      <c r="A533" s="1">
        <f t="shared" ref="A533:B533" si="497">A532</f>
        <v>11</v>
      </c>
      <c r="B533" s="1">
        <f t="shared" si="497"/>
        <v>0</v>
      </c>
      <c r="C533" s="288"/>
      <c r="D533" s="298" t="s">
        <v>88</v>
      </c>
      <c r="E533" s="298"/>
      <c r="F533" s="298" t="s">
        <v>88</v>
      </c>
      <c r="G533" s="298"/>
      <c r="H533" s="323"/>
      <c r="I533" s="323"/>
      <c r="J533" s="324"/>
      <c r="K533" s="325"/>
      <c r="L533" s="326">
        <f>H533-J533</f>
        <v>0</v>
      </c>
      <c r="M533" s="327"/>
      <c r="N533" s="167"/>
      <c r="O533" s="167"/>
      <c r="P533" s="167"/>
      <c r="Q533" s="167"/>
      <c r="R533" s="167"/>
      <c r="S533" s="328"/>
      <c r="T533" s="54" t="e">
        <f>HLOOKUP(F506,リスト!$N$7:$AC$25,2,)</f>
        <v>#N/A</v>
      </c>
      <c r="U533" s="52" t="e">
        <f t="shared" ref="U533:U550" si="498">IF(T533="対象外",IF(J533&gt;0,"補助対象外経費です!!",""),"")</f>
        <v>#N/A</v>
      </c>
    </row>
    <row r="534" spans="1:21">
      <c r="A534" s="1">
        <f t="shared" ref="A534:B534" si="499">A533</f>
        <v>11</v>
      </c>
      <c r="B534" s="1">
        <f t="shared" si="499"/>
        <v>0</v>
      </c>
      <c r="C534" s="288"/>
      <c r="D534" s="298" t="s">
        <v>99</v>
      </c>
      <c r="E534" s="298"/>
      <c r="F534" s="299" t="s">
        <v>84</v>
      </c>
      <c r="G534" s="299"/>
      <c r="H534" s="300"/>
      <c r="I534" s="300"/>
      <c r="J534" s="301"/>
      <c r="K534" s="302"/>
      <c r="L534" s="303">
        <f t="shared" ref="L534:L550" si="500">H534-J534</f>
        <v>0</v>
      </c>
      <c r="M534" s="304"/>
      <c r="N534" s="152"/>
      <c r="O534" s="152"/>
      <c r="P534" s="152"/>
      <c r="Q534" s="152"/>
      <c r="R534" s="152"/>
      <c r="S534" s="305"/>
      <c r="T534" s="54" t="e">
        <f>HLOOKUP(F506,リスト!$N$7:$AC$25,3,)</f>
        <v>#N/A</v>
      </c>
      <c r="U534" s="52" t="e">
        <f t="shared" si="498"/>
        <v>#N/A</v>
      </c>
    </row>
    <row r="535" spans="1:21">
      <c r="A535" s="1">
        <f t="shared" ref="A535:B535" si="501">A534</f>
        <v>11</v>
      </c>
      <c r="B535" s="1">
        <f t="shared" si="501"/>
        <v>0</v>
      </c>
      <c r="C535" s="288"/>
      <c r="D535" s="298"/>
      <c r="E535" s="298"/>
      <c r="F535" s="329" t="s">
        <v>85</v>
      </c>
      <c r="G535" s="329"/>
      <c r="H535" s="330"/>
      <c r="I535" s="330"/>
      <c r="J535" s="331"/>
      <c r="K535" s="332"/>
      <c r="L535" s="333">
        <f t="shared" si="500"/>
        <v>0</v>
      </c>
      <c r="M535" s="334"/>
      <c r="N535" s="335"/>
      <c r="O535" s="335"/>
      <c r="P535" s="335"/>
      <c r="Q535" s="335"/>
      <c r="R535" s="335"/>
      <c r="S535" s="336"/>
      <c r="T535" s="54" t="e">
        <f>HLOOKUP(F506,リスト!$N$7:$AC$25,4,)</f>
        <v>#N/A</v>
      </c>
      <c r="U535" s="52" t="e">
        <f t="shared" si="498"/>
        <v>#N/A</v>
      </c>
    </row>
    <row r="536" spans="1:21">
      <c r="A536" s="1">
        <f t="shared" ref="A536:B536" si="502">A535</f>
        <v>11</v>
      </c>
      <c r="B536" s="1">
        <f t="shared" si="502"/>
        <v>0</v>
      </c>
      <c r="C536" s="288"/>
      <c r="D536" s="298"/>
      <c r="E536" s="298"/>
      <c r="F536" s="306" t="s">
        <v>86</v>
      </c>
      <c r="G536" s="306"/>
      <c r="H536" s="307"/>
      <c r="I536" s="307"/>
      <c r="J536" s="308"/>
      <c r="K536" s="309"/>
      <c r="L536" s="310">
        <f t="shared" si="500"/>
        <v>0</v>
      </c>
      <c r="M536" s="311"/>
      <c r="N536" s="153"/>
      <c r="O536" s="153"/>
      <c r="P536" s="153"/>
      <c r="Q536" s="153"/>
      <c r="R536" s="153"/>
      <c r="S536" s="312"/>
      <c r="T536" s="54" t="e">
        <f>HLOOKUP(F506,リスト!$N$7:$AC$25,5,)</f>
        <v>#N/A</v>
      </c>
      <c r="U536" s="52" t="e">
        <f t="shared" si="498"/>
        <v>#N/A</v>
      </c>
    </row>
    <row r="537" spans="1:21">
      <c r="A537" s="1">
        <f t="shared" ref="A537:B537" si="503">A536</f>
        <v>11</v>
      </c>
      <c r="B537" s="1">
        <f t="shared" si="503"/>
        <v>0</v>
      </c>
      <c r="C537" s="288"/>
      <c r="D537" s="298" t="s">
        <v>100</v>
      </c>
      <c r="E537" s="298"/>
      <c r="F537" s="299" t="s">
        <v>87</v>
      </c>
      <c r="G537" s="299"/>
      <c r="H537" s="300"/>
      <c r="I537" s="300"/>
      <c r="J537" s="301"/>
      <c r="K537" s="302"/>
      <c r="L537" s="303">
        <f t="shared" si="500"/>
        <v>0</v>
      </c>
      <c r="M537" s="304"/>
      <c r="N537" s="152"/>
      <c r="O537" s="152"/>
      <c r="P537" s="152"/>
      <c r="Q537" s="152"/>
      <c r="R537" s="152"/>
      <c r="S537" s="305"/>
      <c r="T537" s="54" t="e">
        <f>HLOOKUP(F506,リスト!$N$7:$AC$25,6,)</f>
        <v>#N/A</v>
      </c>
      <c r="U537" s="52" t="e">
        <f t="shared" si="498"/>
        <v>#N/A</v>
      </c>
    </row>
    <row r="538" spans="1:21">
      <c r="A538" s="1">
        <f t="shared" ref="A538:B538" si="504">A537</f>
        <v>11</v>
      </c>
      <c r="B538" s="1">
        <f t="shared" si="504"/>
        <v>0</v>
      </c>
      <c r="C538" s="288"/>
      <c r="D538" s="298"/>
      <c r="E538" s="298"/>
      <c r="F538" s="329" t="s">
        <v>89</v>
      </c>
      <c r="G538" s="329"/>
      <c r="H538" s="330"/>
      <c r="I538" s="330"/>
      <c r="J538" s="331"/>
      <c r="K538" s="332"/>
      <c r="L538" s="333">
        <f t="shared" si="500"/>
        <v>0</v>
      </c>
      <c r="M538" s="334"/>
      <c r="N538" s="335"/>
      <c r="O538" s="335"/>
      <c r="P538" s="335"/>
      <c r="Q538" s="335"/>
      <c r="R538" s="335"/>
      <c r="S538" s="336"/>
      <c r="T538" s="54" t="e">
        <f>HLOOKUP(F506,リスト!$N$7:$AC$25,7,)</f>
        <v>#N/A</v>
      </c>
      <c r="U538" s="52" t="e">
        <f t="shared" si="498"/>
        <v>#N/A</v>
      </c>
    </row>
    <row r="539" spans="1:21" ht="14.4" customHeight="1">
      <c r="A539" s="1">
        <f t="shared" ref="A539:B539" si="505">A538</f>
        <v>11</v>
      </c>
      <c r="B539" s="1">
        <f t="shared" si="505"/>
        <v>0</v>
      </c>
      <c r="C539" s="288"/>
      <c r="D539" s="298"/>
      <c r="E539" s="298"/>
      <c r="F539" s="329" t="s">
        <v>215</v>
      </c>
      <c r="G539" s="329"/>
      <c r="H539" s="330"/>
      <c r="I539" s="330"/>
      <c r="J539" s="331"/>
      <c r="K539" s="332"/>
      <c r="L539" s="333">
        <f t="shared" si="500"/>
        <v>0</v>
      </c>
      <c r="M539" s="334"/>
      <c r="N539" s="335"/>
      <c r="O539" s="335"/>
      <c r="P539" s="335"/>
      <c r="Q539" s="335"/>
      <c r="R539" s="335"/>
      <c r="S539" s="336"/>
      <c r="T539" s="54" t="e">
        <f>HLOOKUP(F506,リスト!$N$7:$AC$25,8,)</f>
        <v>#N/A</v>
      </c>
      <c r="U539" s="52" t="e">
        <f t="shared" si="498"/>
        <v>#N/A</v>
      </c>
    </row>
    <row r="540" spans="1:21">
      <c r="A540" s="1">
        <f t="shared" ref="A540:B540" si="506">A539</f>
        <v>11</v>
      </c>
      <c r="B540" s="1">
        <f t="shared" si="506"/>
        <v>0</v>
      </c>
      <c r="C540" s="288"/>
      <c r="D540" s="298"/>
      <c r="E540" s="298"/>
      <c r="F540" s="306" t="s">
        <v>90</v>
      </c>
      <c r="G540" s="306"/>
      <c r="H540" s="307"/>
      <c r="I540" s="307"/>
      <c r="J540" s="308"/>
      <c r="K540" s="309"/>
      <c r="L540" s="310">
        <f t="shared" si="500"/>
        <v>0</v>
      </c>
      <c r="M540" s="311"/>
      <c r="N540" s="153"/>
      <c r="O540" s="153"/>
      <c r="P540" s="153"/>
      <c r="Q540" s="153"/>
      <c r="R540" s="153"/>
      <c r="S540" s="312"/>
      <c r="T540" s="54" t="e">
        <f>HLOOKUP(F506,リスト!$N$7:$AC$25,9,)</f>
        <v>#N/A</v>
      </c>
      <c r="U540" s="52" t="e">
        <f t="shared" si="498"/>
        <v>#N/A</v>
      </c>
    </row>
    <row r="541" spans="1:21">
      <c r="A541" s="1">
        <f t="shared" ref="A541:B541" si="507">A540</f>
        <v>11</v>
      </c>
      <c r="B541" s="1">
        <f t="shared" si="507"/>
        <v>0</v>
      </c>
      <c r="C541" s="288"/>
      <c r="D541" s="298" t="s">
        <v>101</v>
      </c>
      <c r="E541" s="298"/>
      <c r="F541" s="299" t="s">
        <v>91</v>
      </c>
      <c r="G541" s="299"/>
      <c r="H541" s="300"/>
      <c r="I541" s="300"/>
      <c r="J541" s="301"/>
      <c r="K541" s="302"/>
      <c r="L541" s="303">
        <f t="shared" si="500"/>
        <v>0</v>
      </c>
      <c r="M541" s="304"/>
      <c r="N541" s="152"/>
      <c r="O541" s="152"/>
      <c r="P541" s="152"/>
      <c r="Q541" s="152"/>
      <c r="R541" s="152"/>
      <c r="S541" s="305"/>
      <c r="T541" s="54" t="e">
        <f>HLOOKUP(F506,リスト!$N$7:$AC$25,10,)</f>
        <v>#N/A</v>
      </c>
      <c r="U541" s="52" t="e">
        <f t="shared" si="498"/>
        <v>#N/A</v>
      </c>
    </row>
    <row r="542" spans="1:21">
      <c r="A542" s="1">
        <f t="shared" ref="A542:B542" si="508">A541</f>
        <v>11</v>
      </c>
      <c r="B542" s="1">
        <f t="shared" si="508"/>
        <v>0</v>
      </c>
      <c r="C542" s="288"/>
      <c r="D542" s="298"/>
      <c r="E542" s="298"/>
      <c r="F542" s="329" t="s">
        <v>92</v>
      </c>
      <c r="G542" s="329"/>
      <c r="H542" s="330"/>
      <c r="I542" s="330"/>
      <c r="J542" s="331"/>
      <c r="K542" s="332"/>
      <c r="L542" s="333">
        <f t="shared" si="500"/>
        <v>0</v>
      </c>
      <c r="M542" s="334"/>
      <c r="N542" s="335"/>
      <c r="O542" s="335"/>
      <c r="P542" s="335"/>
      <c r="Q542" s="335"/>
      <c r="R542" s="335"/>
      <c r="S542" s="336"/>
      <c r="T542" s="54" t="e">
        <f>HLOOKUP(F506,リスト!$N$7:$AC$25,11,)</f>
        <v>#N/A</v>
      </c>
      <c r="U542" s="52" t="e">
        <f t="shared" si="498"/>
        <v>#N/A</v>
      </c>
    </row>
    <row r="543" spans="1:21">
      <c r="A543" s="1">
        <f t="shared" ref="A543:B543" si="509">A542</f>
        <v>11</v>
      </c>
      <c r="B543" s="1">
        <f t="shared" si="509"/>
        <v>0</v>
      </c>
      <c r="C543" s="288"/>
      <c r="D543" s="298"/>
      <c r="E543" s="298"/>
      <c r="F543" s="306" t="s">
        <v>93</v>
      </c>
      <c r="G543" s="306"/>
      <c r="H543" s="307"/>
      <c r="I543" s="307"/>
      <c r="J543" s="308"/>
      <c r="K543" s="309"/>
      <c r="L543" s="310">
        <f t="shared" si="500"/>
        <v>0</v>
      </c>
      <c r="M543" s="311"/>
      <c r="N543" s="153"/>
      <c r="O543" s="153"/>
      <c r="P543" s="153"/>
      <c r="Q543" s="153"/>
      <c r="R543" s="153"/>
      <c r="S543" s="312"/>
      <c r="T543" s="54" t="e">
        <f>HLOOKUP(F506,リスト!$N$7:$AC$25,12,)</f>
        <v>#N/A</v>
      </c>
      <c r="U543" s="52" t="e">
        <f t="shared" si="498"/>
        <v>#N/A</v>
      </c>
    </row>
    <row r="544" spans="1:21">
      <c r="A544" s="1">
        <f t="shared" ref="A544:B544" si="510">A543</f>
        <v>11</v>
      </c>
      <c r="B544" s="1">
        <f t="shared" si="510"/>
        <v>0</v>
      </c>
      <c r="C544" s="288"/>
      <c r="D544" s="298" t="s">
        <v>102</v>
      </c>
      <c r="E544" s="298"/>
      <c r="F544" s="298" t="s">
        <v>102</v>
      </c>
      <c r="G544" s="298"/>
      <c r="H544" s="323"/>
      <c r="I544" s="323"/>
      <c r="J544" s="324"/>
      <c r="K544" s="325"/>
      <c r="L544" s="326">
        <f t="shared" si="500"/>
        <v>0</v>
      </c>
      <c r="M544" s="327"/>
      <c r="N544" s="167"/>
      <c r="O544" s="167"/>
      <c r="P544" s="167"/>
      <c r="Q544" s="167"/>
      <c r="R544" s="167"/>
      <c r="S544" s="328"/>
      <c r="T544" s="54" t="e">
        <f>HLOOKUP(F506,リスト!$N$7:$AC$25,13,)</f>
        <v>#N/A</v>
      </c>
      <c r="U544" s="52" t="e">
        <f t="shared" si="498"/>
        <v>#N/A</v>
      </c>
    </row>
    <row r="545" spans="1:24">
      <c r="A545" s="1">
        <f t="shared" ref="A545:B545" si="511">A544</f>
        <v>11</v>
      </c>
      <c r="B545" s="1">
        <f t="shared" si="511"/>
        <v>0</v>
      </c>
      <c r="C545" s="288"/>
      <c r="D545" s="321" t="s">
        <v>105</v>
      </c>
      <c r="E545" s="298"/>
      <c r="F545" s="299" t="s">
        <v>94</v>
      </c>
      <c r="G545" s="299"/>
      <c r="H545" s="300"/>
      <c r="I545" s="300"/>
      <c r="J545" s="301"/>
      <c r="K545" s="302"/>
      <c r="L545" s="303">
        <f t="shared" si="500"/>
        <v>0</v>
      </c>
      <c r="M545" s="304"/>
      <c r="N545" s="152"/>
      <c r="O545" s="152"/>
      <c r="P545" s="152"/>
      <c r="Q545" s="152"/>
      <c r="R545" s="152"/>
      <c r="S545" s="305"/>
      <c r="T545" s="54" t="e">
        <f>HLOOKUP(F506,リスト!$N$7:$AC$25,14,)</f>
        <v>#N/A</v>
      </c>
      <c r="U545" s="52" t="e">
        <f t="shared" si="498"/>
        <v>#N/A</v>
      </c>
    </row>
    <row r="546" spans="1:24">
      <c r="A546" s="1">
        <f t="shared" ref="A546:B546" si="512">A545</f>
        <v>11</v>
      </c>
      <c r="B546" s="1">
        <f t="shared" si="512"/>
        <v>0</v>
      </c>
      <c r="C546" s="288"/>
      <c r="D546" s="298"/>
      <c r="E546" s="298"/>
      <c r="F546" s="306" t="s">
        <v>95</v>
      </c>
      <c r="G546" s="306"/>
      <c r="H546" s="307"/>
      <c r="I546" s="307"/>
      <c r="J546" s="308"/>
      <c r="K546" s="309"/>
      <c r="L546" s="310">
        <f t="shared" si="500"/>
        <v>0</v>
      </c>
      <c r="M546" s="311"/>
      <c r="N546" s="153"/>
      <c r="O546" s="153"/>
      <c r="P546" s="153"/>
      <c r="Q546" s="153"/>
      <c r="R546" s="153"/>
      <c r="S546" s="312"/>
      <c r="T546" s="54" t="e">
        <f>HLOOKUP(F506,リスト!$N$7:$AC$25,15,)</f>
        <v>#N/A</v>
      </c>
      <c r="U546" s="52" t="e">
        <f t="shared" si="498"/>
        <v>#N/A</v>
      </c>
    </row>
    <row r="547" spans="1:24">
      <c r="A547" s="1">
        <f t="shared" ref="A547:B547" si="513">A546</f>
        <v>11</v>
      </c>
      <c r="B547" s="1">
        <f t="shared" si="513"/>
        <v>0</v>
      </c>
      <c r="C547" s="288"/>
      <c r="D547" s="322" t="s">
        <v>103</v>
      </c>
      <c r="E547" s="322"/>
      <c r="F547" s="298" t="s">
        <v>96</v>
      </c>
      <c r="G547" s="298"/>
      <c r="H547" s="323"/>
      <c r="I547" s="323"/>
      <c r="J547" s="324"/>
      <c r="K547" s="325"/>
      <c r="L547" s="326">
        <f t="shared" si="500"/>
        <v>0</v>
      </c>
      <c r="M547" s="327"/>
      <c r="N547" s="167"/>
      <c r="O547" s="167"/>
      <c r="P547" s="167"/>
      <c r="Q547" s="167"/>
      <c r="R547" s="167"/>
      <c r="S547" s="328"/>
      <c r="T547" s="54" t="e">
        <f>HLOOKUP(F506,リスト!$N$7:$AC$25,16,)</f>
        <v>#N/A</v>
      </c>
      <c r="U547" s="52" t="e">
        <f t="shared" si="498"/>
        <v>#N/A</v>
      </c>
    </row>
    <row r="548" spans="1:24">
      <c r="A548" s="1">
        <f t="shared" ref="A548:B548" si="514">A547</f>
        <v>11</v>
      </c>
      <c r="B548" s="1">
        <f t="shared" si="514"/>
        <v>0</v>
      </c>
      <c r="C548" s="288"/>
      <c r="D548" s="298" t="s">
        <v>104</v>
      </c>
      <c r="E548" s="298"/>
      <c r="F548" s="299" t="s">
        <v>97</v>
      </c>
      <c r="G548" s="299"/>
      <c r="H548" s="300"/>
      <c r="I548" s="300"/>
      <c r="J548" s="301"/>
      <c r="K548" s="302"/>
      <c r="L548" s="303">
        <f t="shared" si="500"/>
        <v>0</v>
      </c>
      <c r="M548" s="304"/>
      <c r="N548" s="152"/>
      <c r="O548" s="152"/>
      <c r="P548" s="152"/>
      <c r="Q548" s="152"/>
      <c r="R548" s="152"/>
      <c r="S548" s="305"/>
      <c r="T548" s="54" t="e">
        <f>HLOOKUP(F506,リスト!$N$7:$AC$25,17,)</f>
        <v>#N/A</v>
      </c>
      <c r="U548" s="52" t="e">
        <f t="shared" si="498"/>
        <v>#N/A</v>
      </c>
    </row>
    <row r="549" spans="1:24">
      <c r="A549" s="1">
        <f t="shared" ref="A549:B549" si="515">A548</f>
        <v>11</v>
      </c>
      <c r="B549" s="1">
        <f t="shared" si="515"/>
        <v>0</v>
      </c>
      <c r="C549" s="288"/>
      <c r="D549" s="298"/>
      <c r="E549" s="298"/>
      <c r="F549" s="306" t="s">
        <v>98</v>
      </c>
      <c r="G549" s="306"/>
      <c r="H549" s="307"/>
      <c r="I549" s="307"/>
      <c r="J549" s="308"/>
      <c r="K549" s="309"/>
      <c r="L549" s="310">
        <f t="shared" si="500"/>
        <v>0</v>
      </c>
      <c r="M549" s="311"/>
      <c r="N549" s="153"/>
      <c r="O549" s="153"/>
      <c r="P549" s="153"/>
      <c r="Q549" s="153"/>
      <c r="R549" s="153"/>
      <c r="S549" s="312"/>
      <c r="T549" s="54" t="e">
        <f>HLOOKUP(F506,リスト!$N$7:$AC$25,18,)</f>
        <v>#N/A</v>
      </c>
      <c r="U549" s="52" t="e">
        <f t="shared" si="498"/>
        <v>#N/A</v>
      </c>
    </row>
    <row r="550" spans="1:24" ht="15" thickBot="1">
      <c r="A550" s="1">
        <f t="shared" ref="A550:B550" si="516">A549</f>
        <v>11</v>
      </c>
      <c r="B550" s="1">
        <f t="shared" si="516"/>
        <v>0</v>
      </c>
      <c r="C550" s="288"/>
      <c r="D550" s="313" t="s">
        <v>77</v>
      </c>
      <c r="E550" s="313"/>
      <c r="F550" s="313" t="s">
        <v>77</v>
      </c>
      <c r="G550" s="313"/>
      <c r="H550" s="314"/>
      <c r="I550" s="314"/>
      <c r="J550" s="315"/>
      <c r="K550" s="316"/>
      <c r="L550" s="317">
        <f t="shared" si="500"/>
        <v>0</v>
      </c>
      <c r="M550" s="318"/>
      <c r="N550" s="319"/>
      <c r="O550" s="319"/>
      <c r="P550" s="319"/>
      <c r="Q550" s="319"/>
      <c r="R550" s="319"/>
      <c r="S550" s="320"/>
      <c r="T550" s="54" t="e">
        <f>HLOOKUP(F506,リスト!$N$7:$AC$25,19,)</f>
        <v>#N/A</v>
      </c>
      <c r="U550" s="52" t="e">
        <f t="shared" si="498"/>
        <v>#N/A</v>
      </c>
    </row>
    <row r="551" spans="1:24" ht="15.6" thickTop="1" thickBot="1">
      <c r="A551" s="1">
        <f t="shared" ref="A551:B551" si="517">A550</f>
        <v>11</v>
      </c>
      <c r="B551" s="1">
        <f t="shared" si="517"/>
        <v>0</v>
      </c>
      <c r="C551" s="289"/>
      <c r="D551" s="278" t="s">
        <v>78</v>
      </c>
      <c r="E551" s="279"/>
      <c r="F551" s="279"/>
      <c r="G551" s="280"/>
      <c r="H551" s="281">
        <f>SUM(H533:I550)</f>
        <v>0</v>
      </c>
      <c r="I551" s="281"/>
      <c r="J551" s="282">
        <f t="shared" ref="J551" si="518">SUM(J533:K550)</f>
        <v>0</v>
      </c>
      <c r="K551" s="283"/>
      <c r="L551" s="283">
        <f t="shared" ref="L551" si="519">SUM(L533:M550)</f>
        <v>0</v>
      </c>
      <c r="M551" s="284"/>
      <c r="N551" s="285"/>
      <c r="O551" s="285"/>
      <c r="P551" s="285"/>
      <c r="Q551" s="285"/>
      <c r="R551" s="285"/>
      <c r="S551" s="286"/>
      <c r="T551" s="54"/>
    </row>
    <row r="552" spans="1:24">
      <c r="A552" s="1">
        <f>F555</f>
        <v>12</v>
      </c>
      <c r="B552" s="1">
        <f>IF(H576&gt;0,1,0)</f>
        <v>0</v>
      </c>
      <c r="C552" s="198" t="s">
        <v>47</v>
      </c>
      <c r="D552" s="198"/>
      <c r="E552" s="198"/>
      <c r="U552" s="11" t="s">
        <v>49</v>
      </c>
      <c r="V552" s="11" t="s">
        <v>199</v>
      </c>
    </row>
    <row r="553" spans="1:24">
      <c r="A553" s="1">
        <f>A552</f>
        <v>12</v>
      </c>
      <c r="B553" s="1">
        <f>B552</f>
        <v>0</v>
      </c>
      <c r="C553" s="192" t="str">
        <f>"中国ブロック突破・国スポ入賞に向けた強化事業　"&amp;基本!$G$24</f>
        <v>中国ブロック突破・国スポ入賞に向けた強化事業　事業計画書</v>
      </c>
      <c r="D553" s="192"/>
      <c r="E553" s="192"/>
      <c r="F553" s="192"/>
      <c r="G553" s="192"/>
      <c r="H553" s="192"/>
      <c r="I553" s="192"/>
      <c r="J553" s="192"/>
      <c r="K553" s="192"/>
      <c r="L553" s="192"/>
      <c r="M553" s="192"/>
      <c r="N553" s="192"/>
      <c r="O553" s="192"/>
      <c r="P553" s="192"/>
      <c r="Q553" s="192"/>
      <c r="R553" s="192"/>
      <c r="S553" s="192"/>
      <c r="U553" s="16" t="str">
        <f t="shared" ref="U553:V556" si="520">IF(U503="","",U503)</f>
        <v>中国ブロック突破に向けた強化事業</v>
      </c>
      <c r="V553" s="16" t="str">
        <f t="shared" si="520"/>
        <v>中ブロ突破</v>
      </c>
    </row>
    <row r="554" spans="1:24" ht="15" thickBot="1">
      <c r="A554" s="1">
        <f t="shared" ref="A554:B554" si="521">A553</f>
        <v>12</v>
      </c>
      <c r="B554" s="1">
        <f t="shared" si="521"/>
        <v>0</v>
      </c>
      <c r="C554" s="337" t="s">
        <v>48</v>
      </c>
      <c r="D554" s="337"/>
      <c r="U554" s="32" t="str">
        <f t="shared" si="520"/>
        <v>国スポ入賞に向けた強化事業</v>
      </c>
      <c r="V554" s="32" t="str">
        <f t="shared" si="520"/>
        <v>国スポ入賞</v>
      </c>
    </row>
    <row r="555" spans="1:24" ht="15" thickBot="1">
      <c r="A555" s="1">
        <f t="shared" ref="A555:B555" si="522">A554</f>
        <v>12</v>
      </c>
      <c r="B555" s="1">
        <f t="shared" si="522"/>
        <v>0</v>
      </c>
      <c r="C555" s="375" t="s">
        <v>50</v>
      </c>
      <c r="D555" s="376"/>
      <c r="E555" s="376"/>
      <c r="F555" s="377">
        <f>F505+1</f>
        <v>12</v>
      </c>
      <c r="G555" s="378"/>
      <c r="U555" s="32" t="str">
        <f t="shared" si="520"/>
        <v/>
      </c>
      <c r="V555" s="32" t="str">
        <f t="shared" si="520"/>
        <v/>
      </c>
    </row>
    <row r="556" spans="1:24">
      <c r="A556" s="1">
        <f t="shared" ref="A556:B556" si="523">A555</f>
        <v>12</v>
      </c>
      <c r="B556" s="1">
        <f t="shared" si="523"/>
        <v>0</v>
      </c>
      <c r="C556" s="379" t="s">
        <v>49</v>
      </c>
      <c r="D556" s="290"/>
      <c r="E556" s="290"/>
      <c r="F556" s="380"/>
      <c r="G556" s="380"/>
      <c r="H556" s="380"/>
      <c r="I556" s="380"/>
      <c r="J556" s="380"/>
      <c r="K556" s="380"/>
      <c r="L556" s="380"/>
      <c r="M556" s="290" t="s">
        <v>53</v>
      </c>
      <c r="N556" s="290"/>
      <c r="O556" s="290"/>
      <c r="P556" s="380"/>
      <c r="Q556" s="380"/>
      <c r="R556" s="380"/>
      <c r="S556" s="381"/>
      <c r="T556" s="81" t="str">
        <f>IF(F556="","",VLOOKUP(F556,U553:V556,2,))</f>
        <v/>
      </c>
      <c r="U556" s="18" t="str">
        <f t="shared" si="520"/>
        <v/>
      </c>
      <c r="V556" s="18" t="str">
        <f t="shared" si="520"/>
        <v/>
      </c>
    </row>
    <row r="557" spans="1:24">
      <c r="A557" s="1">
        <f t="shared" ref="A557:B557" si="524">A556</f>
        <v>12</v>
      </c>
      <c r="B557" s="1">
        <f t="shared" si="524"/>
        <v>0</v>
      </c>
      <c r="C557" s="389" t="s">
        <v>180</v>
      </c>
      <c r="D557" s="390"/>
      <c r="E557" s="356"/>
      <c r="F557" s="386"/>
      <c r="G557" s="387"/>
      <c r="H557" s="387"/>
      <c r="I557" s="387"/>
      <c r="J557" s="387"/>
      <c r="K557" s="387"/>
      <c r="L557" s="387"/>
      <c r="M557" s="387"/>
      <c r="N557" s="387"/>
      <c r="O557" s="387"/>
      <c r="P557" s="387"/>
      <c r="Q557" s="387"/>
      <c r="R557" s="387"/>
      <c r="S557" s="388"/>
      <c r="U557" s="55"/>
    </row>
    <row r="558" spans="1:24">
      <c r="A558" s="1">
        <f t="shared" ref="A558:B558" si="525">A557</f>
        <v>12</v>
      </c>
      <c r="B558" s="1">
        <f t="shared" si="525"/>
        <v>0</v>
      </c>
      <c r="C558" s="348" t="s">
        <v>51</v>
      </c>
      <c r="D558" s="291"/>
      <c r="E558" s="291"/>
      <c r="F558" s="382"/>
      <c r="G558" s="383"/>
      <c r="H558" s="383"/>
      <c r="I558" s="20" t="str">
        <f>IF(F558="","～",IF(J558="","","～"))</f>
        <v>～</v>
      </c>
      <c r="J558" s="383"/>
      <c r="K558" s="383"/>
      <c r="L558" s="383"/>
      <c r="M558" s="21" t="s">
        <v>52</v>
      </c>
      <c r="N558" s="384" t="str">
        <f>IF(T558=1,IF(F558="","",IF(J558="","",IF(F558=J558,"日帰り",(J558-F558)&amp;"泊"&amp;(J558-F558+1)&amp;"日"))),"")</f>
        <v/>
      </c>
      <c r="O558" s="384"/>
      <c r="P558" s="384"/>
      <c r="Q558" s="13" t="s">
        <v>68</v>
      </c>
      <c r="R558" s="258"/>
      <c r="S558" s="385"/>
      <c r="T558" s="53">
        <v>1</v>
      </c>
    </row>
    <row r="559" spans="1:24">
      <c r="A559" s="1">
        <f t="shared" ref="A559:B559" si="526">A558</f>
        <v>12</v>
      </c>
      <c r="B559" s="1">
        <f t="shared" si="526"/>
        <v>0</v>
      </c>
      <c r="C559" s="348" t="s">
        <v>54</v>
      </c>
      <c r="D559" s="346" t="s">
        <v>55</v>
      </c>
      <c r="E559" s="346"/>
      <c r="F559" s="349"/>
      <c r="G559" s="349"/>
      <c r="H559" s="349"/>
      <c r="I559" s="349"/>
      <c r="J559" s="349"/>
      <c r="K559" s="349"/>
      <c r="L559" s="349"/>
      <c r="M559" s="349"/>
      <c r="N559" s="349"/>
      <c r="O559" s="349"/>
      <c r="P559" s="349"/>
      <c r="Q559" s="349"/>
      <c r="R559" s="349"/>
      <c r="S559" s="350"/>
      <c r="U559" s="156" t="s">
        <v>53</v>
      </c>
      <c r="V559" s="156"/>
      <c r="W559" s="156"/>
      <c r="X559" s="156"/>
    </row>
    <row r="560" spans="1:24">
      <c r="A560" s="1">
        <f t="shared" ref="A560:B560" si="527">A559</f>
        <v>12</v>
      </c>
      <c r="B560" s="1">
        <f t="shared" si="527"/>
        <v>0</v>
      </c>
      <c r="C560" s="348"/>
      <c r="D560" s="351" t="s">
        <v>7</v>
      </c>
      <c r="E560" s="351"/>
      <c r="F560" s="352"/>
      <c r="G560" s="352"/>
      <c r="H560" s="352"/>
      <c r="I560" s="352"/>
      <c r="J560" s="352"/>
      <c r="K560" s="352"/>
      <c r="L560" s="352"/>
      <c r="M560" s="352"/>
      <c r="N560" s="352"/>
      <c r="O560" s="352"/>
      <c r="P560" s="352"/>
      <c r="Q560" s="352"/>
      <c r="R560" s="352"/>
      <c r="S560" s="353"/>
      <c r="U560" s="78" t="str">
        <f>U553</f>
        <v>中国ブロック突破に向けた強化事業</v>
      </c>
      <c r="V560" s="78" t="str">
        <f>U554</f>
        <v>国スポ入賞に向けた強化事業</v>
      </c>
      <c r="W560" s="78" t="str">
        <f>U555</f>
        <v/>
      </c>
      <c r="X560" s="78" t="str">
        <f>U556</f>
        <v/>
      </c>
    </row>
    <row r="561" spans="1:24">
      <c r="A561" s="1">
        <f t="shared" ref="A561:B561" si="528">A560</f>
        <v>12</v>
      </c>
      <c r="B561" s="1">
        <f t="shared" si="528"/>
        <v>0</v>
      </c>
      <c r="C561" s="348" t="s">
        <v>56</v>
      </c>
      <c r="D561" s="346" t="s">
        <v>55</v>
      </c>
      <c r="E561" s="346"/>
      <c r="F561" s="349"/>
      <c r="G561" s="349"/>
      <c r="H561" s="349"/>
      <c r="I561" s="349"/>
      <c r="J561" s="349"/>
      <c r="K561" s="349"/>
      <c r="L561" s="349"/>
      <c r="M561" s="349"/>
      <c r="N561" s="349"/>
      <c r="O561" s="349"/>
      <c r="P561" s="349"/>
      <c r="Q561" s="349"/>
      <c r="R561" s="349"/>
      <c r="S561" s="350"/>
      <c r="U561" s="6" t="str">
        <f t="shared" ref="U561:X564" si="529">IF(U511="","",U511)</f>
        <v>①強化活動</v>
      </c>
      <c r="V561" s="6" t="str">
        <f t="shared" si="529"/>
        <v>①強化活動</v>
      </c>
      <c r="W561" s="6" t="str">
        <f t="shared" si="529"/>
        <v/>
      </c>
      <c r="X561" s="6" t="str">
        <f t="shared" si="529"/>
        <v/>
      </c>
    </row>
    <row r="562" spans="1:24">
      <c r="A562" s="1">
        <f t="shared" ref="A562:B562" si="530">A561</f>
        <v>12</v>
      </c>
      <c r="B562" s="1">
        <f t="shared" si="530"/>
        <v>0</v>
      </c>
      <c r="C562" s="348"/>
      <c r="D562" s="351" t="s">
        <v>7</v>
      </c>
      <c r="E562" s="351"/>
      <c r="F562" s="352"/>
      <c r="G562" s="352"/>
      <c r="H562" s="352"/>
      <c r="I562" s="352"/>
      <c r="J562" s="352"/>
      <c r="K562" s="352"/>
      <c r="L562" s="352"/>
      <c r="M562" s="352"/>
      <c r="N562" s="352"/>
      <c r="O562" s="352"/>
      <c r="P562" s="352"/>
      <c r="Q562" s="352"/>
      <c r="R562" s="352"/>
      <c r="S562" s="353"/>
      <c r="U562" s="8" t="str">
        <f t="shared" si="529"/>
        <v/>
      </c>
      <c r="V562" s="8" t="str">
        <f t="shared" si="529"/>
        <v/>
      </c>
      <c r="W562" s="8" t="str">
        <f t="shared" si="529"/>
        <v/>
      </c>
      <c r="X562" s="8" t="str">
        <f t="shared" si="529"/>
        <v/>
      </c>
    </row>
    <row r="563" spans="1:24">
      <c r="A563" s="1">
        <f t="shared" ref="A563:B563" si="531">A562</f>
        <v>12</v>
      </c>
      <c r="B563" s="1">
        <f t="shared" si="531"/>
        <v>0</v>
      </c>
      <c r="C563" s="354" t="s">
        <v>57</v>
      </c>
      <c r="D563" s="291" t="s">
        <v>58</v>
      </c>
      <c r="E563" s="291"/>
      <c r="F563" s="291" t="s">
        <v>61</v>
      </c>
      <c r="G563" s="355"/>
      <c r="H563" s="339" t="s">
        <v>62</v>
      </c>
      <c r="I563" s="296"/>
      <c r="J563" s="356" t="s">
        <v>63</v>
      </c>
      <c r="K563" s="355"/>
      <c r="L563" s="339" t="s">
        <v>64</v>
      </c>
      <c r="M563" s="296"/>
      <c r="N563" s="356" t="s">
        <v>65</v>
      </c>
      <c r="O563" s="355"/>
      <c r="P563" s="339" t="s">
        <v>66</v>
      </c>
      <c r="Q563" s="291"/>
      <c r="R563" s="356" t="s">
        <v>36</v>
      </c>
      <c r="S563" s="295"/>
      <c r="U563" s="8" t="str">
        <f t="shared" si="529"/>
        <v/>
      </c>
      <c r="V563" s="8" t="str">
        <f t="shared" si="529"/>
        <v/>
      </c>
      <c r="W563" s="8" t="str">
        <f t="shared" si="529"/>
        <v/>
      </c>
      <c r="X563" s="8" t="str">
        <f t="shared" si="529"/>
        <v/>
      </c>
    </row>
    <row r="564" spans="1:24">
      <c r="A564" s="1">
        <f t="shared" ref="A564:B564" si="532">A563</f>
        <v>12</v>
      </c>
      <c r="B564" s="1">
        <f t="shared" si="532"/>
        <v>0</v>
      </c>
      <c r="C564" s="348"/>
      <c r="D564" s="346" t="s">
        <v>59</v>
      </c>
      <c r="E564" s="346"/>
      <c r="F564" s="22">
        <f>VLOOKUP("成男中ﾌﾞﾛ/国ｽﾎﾟ",指導者!$J$133:$AN$156,$F555+1,)</f>
        <v>0</v>
      </c>
      <c r="G564" s="23" t="s">
        <v>67</v>
      </c>
      <c r="H564" s="24">
        <f>VLOOKUP("成女中ﾌﾞﾛ/国ｽﾎﾟ",指導者!$J$133:$AN$156,$F555+1,)</f>
        <v>0</v>
      </c>
      <c r="I564" s="25" t="s">
        <v>67</v>
      </c>
      <c r="J564" s="24">
        <f>VLOOKUP("少男中ﾌﾞﾛ/国ｽﾎﾟ",指導者!$J$133:$AN$156,$F555+1,)</f>
        <v>0</v>
      </c>
      <c r="K564" s="23" t="s">
        <v>67</v>
      </c>
      <c r="L564" s="24">
        <f>VLOOKUP("少女中ﾌﾞﾛ/国ｽﾎﾟ",指導者!$J$133:$AN$156,$F555+1,)</f>
        <v>0</v>
      </c>
      <c r="M564" s="25" t="s">
        <v>67</v>
      </c>
      <c r="N564" s="24">
        <f>VLOOKUP("Jr男中ﾌﾞﾛ/国ｽﾎﾟ",指導者!$J$133:$AN$156,$F555+1,)</f>
        <v>0</v>
      </c>
      <c r="O564" s="23" t="s">
        <v>67</v>
      </c>
      <c r="P564" s="24">
        <f>VLOOKUP("Jr女中ﾌﾞﾛ/国ｽﾎﾟ",指導者!$J$133:$AN$156,$F555+1,)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48"/>
      <c r="D565" s="351" t="s">
        <v>60</v>
      </c>
      <c r="E565" s="351"/>
      <c r="F565" s="27">
        <f>VLOOKUP("成男中ﾌﾞﾛ/国ｽﾎﾟ",選手!$J$333:$AN$350,$F555+1,)</f>
        <v>0</v>
      </c>
      <c r="G565" s="28" t="s">
        <v>67</v>
      </c>
      <c r="H565" s="29">
        <f>VLOOKUP("成女中ﾌﾞﾛ/国ｽﾎﾟ",選手!$J$333:$AN$350,$F555+1,)</f>
        <v>0</v>
      </c>
      <c r="I565" s="30" t="s">
        <v>67</v>
      </c>
      <c r="J565" s="29">
        <f>VLOOKUP("少男中ﾌﾞﾛ/国ｽﾎﾟ",選手!$J$333:$AN$350,$F555+1,)</f>
        <v>0</v>
      </c>
      <c r="K565" s="28" t="s">
        <v>67</v>
      </c>
      <c r="L565" s="29">
        <f>VLOOKUP("少女中ﾌﾞﾛ/国ｽﾎﾟ",選手!$J$333:$AN$350,$F555+1,)</f>
        <v>0</v>
      </c>
      <c r="M565" s="30" t="s">
        <v>67</v>
      </c>
      <c r="N565" s="29">
        <f>VLOOKUP("Jr男中ﾌﾞﾛ/国ｽﾎﾟ",選手!$J$333:$AN$350,$F555+1,)</f>
        <v>0</v>
      </c>
      <c r="O565" s="28" t="s">
        <v>67</v>
      </c>
      <c r="P565" s="29">
        <f>VLOOKUP("Jr女中ﾌﾞﾛ/国ｽﾎﾟ",選手!$J$333:$AN$350,$F555+1,)</f>
        <v>0</v>
      </c>
      <c r="Q565" s="31" t="s">
        <v>67</v>
      </c>
      <c r="R565" s="28">
        <f>SUM(F565:Q565)</f>
        <v>0</v>
      </c>
      <c r="S565" s="34" t="s">
        <v>67</v>
      </c>
    </row>
    <row r="566" spans="1:24">
      <c r="A566" s="1">
        <f t="shared" ref="A566:B566" si="534">A565</f>
        <v>12</v>
      </c>
      <c r="B566" s="1">
        <f t="shared" si="534"/>
        <v>0</v>
      </c>
      <c r="C566" s="366" t="s">
        <v>69</v>
      </c>
      <c r="D566" s="367"/>
      <c r="E566" s="368"/>
      <c r="F566" s="357"/>
      <c r="G566" s="358"/>
      <c r="H566" s="358"/>
      <c r="I566" s="358"/>
      <c r="J566" s="358"/>
      <c r="K566" s="358"/>
      <c r="L566" s="358"/>
      <c r="M566" s="358"/>
      <c r="N566" s="358"/>
      <c r="O566" s="358"/>
      <c r="P566" s="358"/>
      <c r="Q566" s="358"/>
      <c r="R566" s="358"/>
      <c r="S566" s="359"/>
    </row>
    <row r="567" spans="1:24">
      <c r="A567" s="1">
        <f t="shared" ref="A567:B567" si="535">A566</f>
        <v>12</v>
      </c>
      <c r="B567" s="1">
        <f t="shared" si="535"/>
        <v>0</v>
      </c>
      <c r="C567" s="369"/>
      <c r="D567" s="370"/>
      <c r="E567" s="371"/>
      <c r="F567" s="360"/>
      <c r="G567" s="361"/>
      <c r="H567" s="361"/>
      <c r="I567" s="361"/>
      <c r="J567" s="361"/>
      <c r="K567" s="361"/>
      <c r="L567" s="361"/>
      <c r="M567" s="361"/>
      <c r="N567" s="361"/>
      <c r="O567" s="361"/>
      <c r="P567" s="361"/>
      <c r="Q567" s="361"/>
      <c r="R567" s="361"/>
      <c r="S567" s="362"/>
    </row>
    <row r="568" spans="1:24">
      <c r="A568" s="1">
        <f t="shared" ref="A568:B568" si="536">A567</f>
        <v>12</v>
      </c>
      <c r="B568" s="1">
        <f t="shared" si="536"/>
        <v>0</v>
      </c>
      <c r="C568" s="369"/>
      <c r="D568" s="370"/>
      <c r="E568" s="371"/>
      <c r="F568" s="360"/>
      <c r="G568" s="361"/>
      <c r="H568" s="361"/>
      <c r="I568" s="361"/>
      <c r="J568" s="361"/>
      <c r="K568" s="361"/>
      <c r="L568" s="361"/>
      <c r="M568" s="361"/>
      <c r="N568" s="361"/>
      <c r="O568" s="361"/>
      <c r="P568" s="361"/>
      <c r="Q568" s="361"/>
      <c r="R568" s="361"/>
      <c r="S568" s="362"/>
    </row>
    <row r="569" spans="1:24">
      <c r="A569" s="1">
        <f t="shared" ref="A569:B569" si="537">A568</f>
        <v>12</v>
      </c>
      <c r="B569" s="1">
        <f t="shared" si="537"/>
        <v>0</v>
      </c>
      <c r="C569" s="369"/>
      <c r="D569" s="370"/>
      <c r="E569" s="371"/>
      <c r="F569" s="360"/>
      <c r="G569" s="361"/>
      <c r="H569" s="361"/>
      <c r="I569" s="361"/>
      <c r="J569" s="361"/>
      <c r="K569" s="361"/>
      <c r="L569" s="361"/>
      <c r="M569" s="361"/>
      <c r="N569" s="361"/>
      <c r="O569" s="361"/>
      <c r="P569" s="361"/>
      <c r="Q569" s="361"/>
      <c r="R569" s="361"/>
      <c r="S569" s="362"/>
    </row>
    <row r="570" spans="1:24">
      <c r="A570" s="1">
        <f t="shared" ref="A570:B570" si="538">A569</f>
        <v>12</v>
      </c>
      <c r="B570" s="1">
        <f t="shared" si="538"/>
        <v>0</v>
      </c>
      <c r="C570" s="369"/>
      <c r="D570" s="370"/>
      <c r="E570" s="371"/>
      <c r="F570" s="360"/>
      <c r="G570" s="361"/>
      <c r="H570" s="361"/>
      <c r="I570" s="361"/>
      <c r="J570" s="361"/>
      <c r="K570" s="361"/>
      <c r="L570" s="361"/>
      <c r="M570" s="361"/>
      <c r="N570" s="361"/>
      <c r="O570" s="361"/>
      <c r="P570" s="361"/>
      <c r="Q570" s="361"/>
      <c r="R570" s="361"/>
      <c r="S570" s="362"/>
    </row>
    <row r="571" spans="1:24">
      <c r="A571" s="1">
        <f t="shared" ref="A571:B571" si="539">A570</f>
        <v>12</v>
      </c>
      <c r="B571" s="1">
        <f t="shared" si="539"/>
        <v>0</v>
      </c>
      <c r="C571" s="369"/>
      <c r="D571" s="370"/>
      <c r="E571" s="371"/>
      <c r="F571" s="360"/>
      <c r="G571" s="361"/>
      <c r="H571" s="361"/>
      <c r="I571" s="361"/>
      <c r="J571" s="361"/>
      <c r="K571" s="361"/>
      <c r="L571" s="361"/>
      <c r="M571" s="361"/>
      <c r="N571" s="361"/>
      <c r="O571" s="361"/>
      <c r="P571" s="361"/>
      <c r="Q571" s="361"/>
      <c r="R571" s="361"/>
      <c r="S571" s="362"/>
    </row>
    <row r="572" spans="1:24" ht="15" thickBot="1">
      <c r="A572" s="1">
        <f t="shared" ref="A572:B572" si="540">A571</f>
        <v>12</v>
      </c>
      <c r="B572" s="1">
        <f t="shared" si="540"/>
        <v>0</v>
      </c>
      <c r="C572" s="372"/>
      <c r="D572" s="373"/>
      <c r="E572" s="374"/>
      <c r="F572" s="363"/>
      <c r="G572" s="364"/>
      <c r="H572" s="364"/>
      <c r="I572" s="364"/>
      <c r="J572" s="364"/>
      <c r="K572" s="364"/>
      <c r="L572" s="364"/>
      <c r="M572" s="364"/>
      <c r="N572" s="364"/>
      <c r="O572" s="364"/>
      <c r="P572" s="364"/>
      <c r="Q572" s="364"/>
      <c r="R572" s="364"/>
      <c r="S572" s="365"/>
    </row>
    <row r="573" spans="1:24">
      <c r="A573" s="1">
        <f t="shared" ref="A573:B573" si="541">A572</f>
        <v>12</v>
      </c>
      <c r="B573" s="1">
        <f t="shared" si="541"/>
        <v>0</v>
      </c>
    </row>
    <row r="574" spans="1:24" ht="15" thickBot="1">
      <c r="A574" s="1">
        <f t="shared" ref="A574:B574" si="542">A573</f>
        <v>12</v>
      </c>
      <c r="B574" s="1">
        <f t="shared" si="542"/>
        <v>0</v>
      </c>
      <c r="C574" s="337" t="s">
        <v>70</v>
      </c>
      <c r="D574" s="337"/>
      <c r="Q574" s="338" t="s">
        <v>71</v>
      </c>
      <c r="R574" s="338"/>
      <c r="S574" s="338"/>
    </row>
    <row r="575" spans="1:24">
      <c r="A575" s="1">
        <f t="shared" ref="A575:B575" si="543">A574</f>
        <v>12</v>
      </c>
      <c r="B575" s="1">
        <f t="shared" si="543"/>
        <v>0</v>
      </c>
      <c r="C575" s="287" t="s">
        <v>72</v>
      </c>
      <c r="D575" s="290" t="s">
        <v>73</v>
      </c>
      <c r="E575" s="290"/>
      <c r="F575" s="290"/>
      <c r="G575" s="290"/>
      <c r="H575" s="290" t="s">
        <v>79</v>
      </c>
      <c r="I575" s="290"/>
      <c r="J575" s="290" t="s">
        <v>13</v>
      </c>
      <c r="K575" s="290"/>
      <c r="L575" s="290"/>
      <c r="M575" s="290"/>
      <c r="N575" s="290"/>
      <c r="O575" s="290"/>
      <c r="P575" s="290"/>
      <c r="Q575" s="290"/>
      <c r="R575" s="290"/>
      <c r="S575" s="294"/>
    </row>
    <row r="576" spans="1:24">
      <c r="A576" s="1">
        <f t="shared" ref="A576:B576" si="544">A575</f>
        <v>12</v>
      </c>
      <c r="B576" s="1">
        <f t="shared" si="544"/>
        <v>0</v>
      </c>
      <c r="C576" s="288"/>
      <c r="D576" s="346" t="s">
        <v>74</v>
      </c>
      <c r="E576" s="346"/>
      <c r="F576" s="346"/>
      <c r="G576" s="346"/>
      <c r="H576" s="347">
        <f>J601</f>
        <v>0</v>
      </c>
      <c r="I576" s="347"/>
      <c r="J576" s="152"/>
      <c r="K576" s="152"/>
      <c r="L576" s="152"/>
      <c r="M576" s="152"/>
      <c r="N576" s="152"/>
      <c r="O576" s="152"/>
      <c r="P576" s="152"/>
      <c r="Q576" s="152"/>
      <c r="R576" s="152"/>
      <c r="S576" s="305"/>
    </row>
    <row r="577" spans="1:21">
      <c r="A577" s="1">
        <f t="shared" ref="A577:B577" si="545">A576</f>
        <v>12</v>
      </c>
      <c r="B577" s="1">
        <f t="shared" si="545"/>
        <v>0</v>
      </c>
      <c r="C577" s="288"/>
      <c r="D577" s="340" t="s">
        <v>75</v>
      </c>
      <c r="E577" s="340"/>
      <c r="F577" s="340"/>
      <c r="G577" s="340"/>
      <c r="H577" s="330"/>
      <c r="I577" s="330"/>
      <c r="J577" s="335"/>
      <c r="K577" s="335"/>
      <c r="L577" s="335"/>
      <c r="M577" s="335"/>
      <c r="N577" s="335"/>
      <c r="O577" s="335"/>
      <c r="P577" s="335"/>
      <c r="Q577" s="335"/>
      <c r="R577" s="335"/>
      <c r="S577" s="336"/>
    </row>
    <row r="578" spans="1:21">
      <c r="A578" s="1">
        <f t="shared" ref="A578:B578" si="546">A577</f>
        <v>12</v>
      </c>
      <c r="B578" s="1">
        <f t="shared" si="546"/>
        <v>0</v>
      </c>
      <c r="C578" s="288"/>
      <c r="D578" s="340" t="s">
        <v>76</v>
      </c>
      <c r="E578" s="340"/>
      <c r="F578" s="340"/>
      <c r="G578" s="340"/>
      <c r="H578" s="330"/>
      <c r="I578" s="330"/>
      <c r="J578" s="335"/>
      <c r="K578" s="335"/>
      <c r="L578" s="335"/>
      <c r="M578" s="335"/>
      <c r="N578" s="335"/>
      <c r="O578" s="335"/>
      <c r="P578" s="335"/>
      <c r="Q578" s="335"/>
      <c r="R578" s="335"/>
      <c r="S578" s="336"/>
    </row>
    <row r="579" spans="1:21" ht="15" thickBot="1">
      <c r="A579" s="1">
        <f t="shared" ref="A579:B579" si="547">A578</f>
        <v>12</v>
      </c>
      <c r="B579" s="1">
        <f t="shared" si="547"/>
        <v>0</v>
      </c>
      <c r="C579" s="288"/>
      <c r="D579" s="341" t="s">
        <v>77</v>
      </c>
      <c r="E579" s="341"/>
      <c r="F579" s="341"/>
      <c r="G579" s="341"/>
      <c r="H579" s="342">
        <f>H601-SUM(H576:I578)</f>
        <v>0</v>
      </c>
      <c r="I579" s="342"/>
      <c r="J579" s="343"/>
      <c r="K579" s="343"/>
      <c r="L579" s="343"/>
      <c r="M579" s="343"/>
      <c r="N579" s="343"/>
      <c r="O579" s="343"/>
      <c r="P579" s="343"/>
      <c r="Q579" s="343"/>
      <c r="R579" s="343"/>
      <c r="S579" s="344"/>
    </row>
    <row r="580" spans="1:21" ht="15.6" thickTop="1" thickBot="1">
      <c r="A580" s="1">
        <f t="shared" ref="A580:B580" si="548">A579</f>
        <v>12</v>
      </c>
      <c r="B580" s="1">
        <f t="shared" si="548"/>
        <v>0</v>
      </c>
      <c r="C580" s="289"/>
      <c r="D580" s="345" t="s">
        <v>78</v>
      </c>
      <c r="E580" s="345"/>
      <c r="F580" s="345"/>
      <c r="G580" s="345"/>
      <c r="H580" s="281">
        <f>SUM(H576:I579)</f>
        <v>0</v>
      </c>
      <c r="I580" s="281"/>
      <c r="J580" s="285"/>
      <c r="K580" s="285"/>
      <c r="L580" s="285"/>
      <c r="M580" s="285"/>
      <c r="N580" s="285"/>
      <c r="O580" s="285"/>
      <c r="P580" s="285"/>
      <c r="Q580" s="285"/>
      <c r="R580" s="285"/>
      <c r="S580" s="286"/>
    </row>
    <row r="581" spans="1:21">
      <c r="A581" s="1">
        <f t="shared" ref="A581:B581" si="549">A580</f>
        <v>12</v>
      </c>
      <c r="B581" s="1">
        <f t="shared" si="549"/>
        <v>0</v>
      </c>
      <c r="C581" s="287" t="s">
        <v>218</v>
      </c>
      <c r="D581" s="290" t="s">
        <v>73</v>
      </c>
      <c r="E581" s="290"/>
      <c r="F581" s="290" t="s">
        <v>83</v>
      </c>
      <c r="G581" s="290"/>
      <c r="H581" s="290" t="s">
        <v>79</v>
      </c>
      <c r="I581" s="292"/>
      <c r="J581" s="293"/>
      <c r="K581" s="290"/>
      <c r="L581" s="290"/>
      <c r="M581" s="290"/>
      <c r="N581" s="290" t="s">
        <v>82</v>
      </c>
      <c r="O581" s="290"/>
      <c r="P581" s="290"/>
      <c r="Q581" s="290"/>
      <c r="R581" s="290"/>
      <c r="S581" s="294"/>
    </row>
    <row r="582" spans="1:21">
      <c r="A582" s="1">
        <f t="shared" ref="A582:B582" si="550">A581</f>
        <v>12</v>
      </c>
      <c r="B582" s="1">
        <f t="shared" si="550"/>
        <v>0</v>
      </c>
      <c r="C582" s="288"/>
      <c r="D582" s="291"/>
      <c r="E582" s="291"/>
      <c r="F582" s="291"/>
      <c r="G582" s="291"/>
      <c r="H582" s="291"/>
      <c r="I582" s="291"/>
      <c r="J582" s="296" t="s">
        <v>80</v>
      </c>
      <c r="K582" s="297"/>
      <c r="L582" s="297" t="s">
        <v>81</v>
      </c>
      <c r="M582" s="339"/>
      <c r="N582" s="291"/>
      <c r="O582" s="291"/>
      <c r="P582" s="291"/>
      <c r="Q582" s="291"/>
      <c r="R582" s="291"/>
      <c r="S582" s="295"/>
    </row>
    <row r="583" spans="1:21">
      <c r="A583" s="1">
        <f t="shared" ref="A583:B583" si="551">A582</f>
        <v>12</v>
      </c>
      <c r="B583" s="1">
        <f t="shared" si="551"/>
        <v>0</v>
      </c>
      <c r="C583" s="288"/>
      <c r="D583" s="298" t="s">
        <v>88</v>
      </c>
      <c r="E583" s="298"/>
      <c r="F583" s="298" t="s">
        <v>88</v>
      </c>
      <c r="G583" s="298"/>
      <c r="H583" s="323"/>
      <c r="I583" s="323"/>
      <c r="J583" s="324"/>
      <c r="K583" s="325"/>
      <c r="L583" s="326">
        <f>H583-J583</f>
        <v>0</v>
      </c>
      <c r="M583" s="327"/>
      <c r="N583" s="167"/>
      <c r="O583" s="167"/>
      <c r="P583" s="167"/>
      <c r="Q583" s="167"/>
      <c r="R583" s="167"/>
      <c r="S583" s="328"/>
      <c r="T583" s="54" t="e">
        <f>HLOOKUP(F556,リスト!$N$7:$AC$25,2,)</f>
        <v>#N/A</v>
      </c>
      <c r="U583" s="52" t="e">
        <f t="shared" ref="U583:U600" si="552">IF(T583="対象外",IF(J583&gt;0,"補助対象外経費です!!",""),"")</f>
        <v>#N/A</v>
      </c>
    </row>
    <row r="584" spans="1:21">
      <c r="A584" s="1">
        <f t="shared" ref="A584:B584" si="553">A583</f>
        <v>12</v>
      </c>
      <c r="B584" s="1">
        <f t="shared" si="553"/>
        <v>0</v>
      </c>
      <c r="C584" s="288"/>
      <c r="D584" s="298" t="s">
        <v>99</v>
      </c>
      <c r="E584" s="298"/>
      <c r="F584" s="299" t="s">
        <v>84</v>
      </c>
      <c r="G584" s="299"/>
      <c r="H584" s="300"/>
      <c r="I584" s="300"/>
      <c r="J584" s="301"/>
      <c r="K584" s="302"/>
      <c r="L584" s="303">
        <f t="shared" ref="L584:L600" si="554">H584-J584</f>
        <v>0</v>
      </c>
      <c r="M584" s="304"/>
      <c r="N584" s="152"/>
      <c r="O584" s="152"/>
      <c r="P584" s="152"/>
      <c r="Q584" s="152"/>
      <c r="R584" s="152"/>
      <c r="S584" s="305"/>
      <c r="T584" s="54" t="e">
        <f>HLOOKUP(F556,リスト!$N$7:$AC$25,3,)</f>
        <v>#N/A</v>
      </c>
      <c r="U584" s="52" t="e">
        <f t="shared" si="552"/>
        <v>#N/A</v>
      </c>
    </row>
    <row r="585" spans="1:21">
      <c r="A585" s="1">
        <f t="shared" ref="A585:B585" si="555">A584</f>
        <v>12</v>
      </c>
      <c r="B585" s="1">
        <f t="shared" si="555"/>
        <v>0</v>
      </c>
      <c r="C585" s="288"/>
      <c r="D585" s="298"/>
      <c r="E585" s="298"/>
      <c r="F585" s="329" t="s">
        <v>85</v>
      </c>
      <c r="G585" s="329"/>
      <c r="H585" s="330"/>
      <c r="I585" s="330"/>
      <c r="J585" s="331"/>
      <c r="K585" s="332"/>
      <c r="L585" s="333">
        <f t="shared" si="554"/>
        <v>0</v>
      </c>
      <c r="M585" s="334"/>
      <c r="N585" s="335"/>
      <c r="O585" s="335"/>
      <c r="P585" s="335"/>
      <c r="Q585" s="335"/>
      <c r="R585" s="335"/>
      <c r="S585" s="336"/>
      <c r="T585" s="54" t="e">
        <f>HLOOKUP(F556,リスト!$N$7:$AC$25,4,)</f>
        <v>#N/A</v>
      </c>
      <c r="U585" s="52" t="e">
        <f t="shared" si="552"/>
        <v>#N/A</v>
      </c>
    </row>
    <row r="586" spans="1:21">
      <c r="A586" s="1">
        <f t="shared" ref="A586:B586" si="556">A585</f>
        <v>12</v>
      </c>
      <c r="B586" s="1">
        <f t="shared" si="556"/>
        <v>0</v>
      </c>
      <c r="C586" s="288"/>
      <c r="D586" s="298"/>
      <c r="E586" s="298"/>
      <c r="F586" s="306" t="s">
        <v>86</v>
      </c>
      <c r="G586" s="306"/>
      <c r="H586" s="307"/>
      <c r="I586" s="307"/>
      <c r="J586" s="308"/>
      <c r="K586" s="309"/>
      <c r="L586" s="310">
        <f t="shared" si="554"/>
        <v>0</v>
      </c>
      <c r="M586" s="311"/>
      <c r="N586" s="153"/>
      <c r="O586" s="153"/>
      <c r="P586" s="153"/>
      <c r="Q586" s="153"/>
      <c r="R586" s="153"/>
      <c r="S586" s="312"/>
      <c r="T586" s="54" t="e">
        <f>HLOOKUP(F556,リスト!$N$7:$AC$25,5,)</f>
        <v>#N/A</v>
      </c>
      <c r="U586" s="52" t="e">
        <f t="shared" si="552"/>
        <v>#N/A</v>
      </c>
    </row>
    <row r="587" spans="1:21">
      <c r="A587" s="1">
        <f t="shared" ref="A587:B587" si="557">A586</f>
        <v>12</v>
      </c>
      <c r="B587" s="1">
        <f t="shared" si="557"/>
        <v>0</v>
      </c>
      <c r="C587" s="288"/>
      <c r="D587" s="298" t="s">
        <v>100</v>
      </c>
      <c r="E587" s="298"/>
      <c r="F587" s="299" t="s">
        <v>87</v>
      </c>
      <c r="G587" s="299"/>
      <c r="H587" s="300"/>
      <c r="I587" s="300"/>
      <c r="J587" s="301"/>
      <c r="K587" s="302"/>
      <c r="L587" s="303">
        <f t="shared" si="554"/>
        <v>0</v>
      </c>
      <c r="M587" s="304"/>
      <c r="N587" s="152"/>
      <c r="O587" s="152"/>
      <c r="P587" s="152"/>
      <c r="Q587" s="152"/>
      <c r="R587" s="152"/>
      <c r="S587" s="305"/>
      <c r="T587" s="54" t="e">
        <f>HLOOKUP(F556,リスト!$N$7:$AC$25,6,)</f>
        <v>#N/A</v>
      </c>
      <c r="U587" s="52" t="e">
        <f t="shared" si="552"/>
        <v>#N/A</v>
      </c>
    </row>
    <row r="588" spans="1:21">
      <c r="A588" s="1">
        <f t="shared" ref="A588:B588" si="558">A587</f>
        <v>12</v>
      </c>
      <c r="B588" s="1">
        <f t="shared" si="558"/>
        <v>0</v>
      </c>
      <c r="C588" s="288"/>
      <c r="D588" s="298"/>
      <c r="E588" s="298"/>
      <c r="F588" s="329" t="s">
        <v>89</v>
      </c>
      <c r="G588" s="329"/>
      <c r="H588" s="330"/>
      <c r="I588" s="330"/>
      <c r="J588" s="331"/>
      <c r="K588" s="332"/>
      <c r="L588" s="333">
        <f t="shared" si="554"/>
        <v>0</v>
      </c>
      <c r="M588" s="334"/>
      <c r="N588" s="335"/>
      <c r="O588" s="335"/>
      <c r="P588" s="335"/>
      <c r="Q588" s="335"/>
      <c r="R588" s="335"/>
      <c r="S588" s="336"/>
      <c r="T588" s="54" t="e">
        <f>HLOOKUP(F556,リスト!$N$7:$AC$25,7,)</f>
        <v>#N/A</v>
      </c>
      <c r="U588" s="52" t="e">
        <f t="shared" si="552"/>
        <v>#N/A</v>
      </c>
    </row>
    <row r="589" spans="1:21" ht="14.4" customHeight="1">
      <c r="A589" s="1">
        <f t="shared" ref="A589:B589" si="559">A588</f>
        <v>12</v>
      </c>
      <c r="B589" s="1">
        <f t="shared" si="559"/>
        <v>0</v>
      </c>
      <c r="C589" s="288"/>
      <c r="D589" s="298"/>
      <c r="E589" s="298"/>
      <c r="F589" s="329" t="s">
        <v>215</v>
      </c>
      <c r="G589" s="329"/>
      <c r="H589" s="330"/>
      <c r="I589" s="330"/>
      <c r="J589" s="331"/>
      <c r="K589" s="332"/>
      <c r="L589" s="333">
        <f t="shared" si="554"/>
        <v>0</v>
      </c>
      <c r="M589" s="334"/>
      <c r="N589" s="335"/>
      <c r="O589" s="335"/>
      <c r="P589" s="335"/>
      <c r="Q589" s="335"/>
      <c r="R589" s="335"/>
      <c r="S589" s="336"/>
      <c r="T589" s="54" t="e">
        <f>HLOOKUP(F556,リスト!$N$7:$AC$25,8,)</f>
        <v>#N/A</v>
      </c>
      <c r="U589" s="52" t="e">
        <f t="shared" si="552"/>
        <v>#N/A</v>
      </c>
    </row>
    <row r="590" spans="1:21">
      <c r="A590" s="1">
        <f t="shared" ref="A590:B590" si="560">A589</f>
        <v>12</v>
      </c>
      <c r="B590" s="1">
        <f t="shared" si="560"/>
        <v>0</v>
      </c>
      <c r="C590" s="288"/>
      <c r="D590" s="298"/>
      <c r="E590" s="298"/>
      <c r="F590" s="306" t="s">
        <v>90</v>
      </c>
      <c r="G590" s="306"/>
      <c r="H590" s="307"/>
      <c r="I590" s="307"/>
      <c r="J590" s="308"/>
      <c r="K590" s="309"/>
      <c r="L590" s="310">
        <f t="shared" si="554"/>
        <v>0</v>
      </c>
      <c r="M590" s="311"/>
      <c r="N590" s="153"/>
      <c r="O590" s="153"/>
      <c r="P590" s="153"/>
      <c r="Q590" s="153"/>
      <c r="R590" s="153"/>
      <c r="S590" s="312"/>
      <c r="T590" s="54" t="e">
        <f>HLOOKUP(F556,リスト!$N$7:$AC$25,9,)</f>
        <v>#N/A</v>
      </c>
      <c r="U590" s="52" t="e">
        <f t="shared" si="552"/>
        <v>#N/A</v>
      </c>
    </row>
    <row r="591" spans="1:21">
      <c r="A591" s="1">
        <f t="shared" ref="A591:B591" si="561">A590</f>
        <v>12</v>
      </c>
      <c r="B591" s="1">
        <f t="shared" si="561"/>
        <v>0</v>
      </c>
      <c r="C591" s="288"/>
      <c r="D591" s="298" t="s">
        <v>101</v>
      </c>
      <c r="E591" s="298"/>
      <c r="F591" s="299" t="s">
        <v>91</v>
      </c>
      <c r="G591" s="299"/>
      <c r="H591" s="300"/>
      <c r="I591" s="300"/>
      <c r="J591" s="301"/>
      <c r="K591" s="302"/>
      <c r="L591" s="303">
        <f t="shared" si="554"/>
        <v>0</v>
      </c>
      <c r="M591" s="304"/>
      <c r="N591" s="152"/>
      <c r="O591" s="152"/>
      <c r="P591" s="152"/>
      <c r="Q591" s="152"/>
      <c r="R591" s="152"/>
      <c r="S591" s="305"/>
      <c r="T591" s="54" t="e">
        <f>HLOOKUP(F556,リスト!$N$7:$AC$25,10,)</f>
        <v>#N/A</v>
      </c>
      <c r="U591" s="52" t="e">
        <f t="shared" si="552"/>
        <v>#N/A</v>
      </c>
    </row>
    <row r="592" spans="1:21">
      <c r="A592" s="1">
        <f t="shared" ref="A592:B592" si="562">A591</f>
        <v>12</v>
      </c>
      <c r="B592" s="1">
        <f t="shared" si="562"/>
        <v>0</v>
      </c>
      <c r="C592" s="288"/>
      <c r="D592" s="298"/>
      <c r="E592" s="298"/>
      <c r="F592" s="329" t="s">
        <v>92</v>
      </c>
      <c r="G592" s="329"/>
      <c r="H592" s="330"/>
      <c r="I592" s="330"/>
      <c r="J592" s="331"/>
      <c r="K592" s="332"/>
      <c r="L592" s="333">
        <f t="shared" si="554"/>
        <v>0</v>
      </c>
      <c r="M592" s="334"/>
      <c r="N592" s="335"/>
      <c r="O592" s="335"/>
      <c r="P592" s="335"/>
      <c r="Q592" s="335"/>
      <c r="R592" s="335"/>
      <c r="S592" s="336"/>
      <c r="T592" s="54" t="e">
        <f>HLOOKUP(F556,リスト!$N$7:$AC$25,11,)</f>
        <v>#N/A</v>
      </c>
      <c r="U592" s="52" t="e">
        <f t="shared" si="552"/>
        <v>#N/A</v>
      </c>
    </row>
    <row r="593" spans="1:22">
      <c r="A593" s="1">
        <f t="shared" ref="A593:B593" si="563">A592</f>
        <v>12</v>
      </c>
      <c r="B593" s="1">
        <f t="shared" si="563"/>
        <v>0</v>
      </c>
      <c r="C593" s="288"/>
      <c r="D593" s="298"/>
      <c r="E593" s="298"/>
      <c r="F593" s="306" t="s">
        <v>93</v>
      </c>
      <c r="G593" s="306"/>
      <c r="H593" s="307"/>
      <c r="I593" s="307"/>
      <c r="J593" s="308"/>
      <c r="K593" s="309"/>
      <c r="L593" s="310">
        <f t="shared" si="554"/>
        <v>0</v>
      </c>
      <c r="M593" s="311"/>
      <c r="N593" s="153"/>
      <c r="O593" s="153"/>
      <c r="P593" s="153"/>
      <c r="Q593" s="153"/>
      <c r="R593" s="153"/>
      <c r="S593" s="312"/>
      <c r="T593" s="54" t="e">
        <f>HLOOKUP(F556,リスト!$N$7:$AC$25,12,)</f>
        <v>#N/A</v>
      </c>
      <c r="U593" s="52" t="e">
        <f t="shared" si="552"/>
        <v>#N/A</v>
      </c>
    </row>
    <row r="594" spans="1:22">
      <c r="A594" s="1">
        <f t="shared" ref="A594:B594" si="564">A593</f>
        <v>12</v>
      </c>
      <c r="B594" s="1">
        <f t="shared" si="564"/>
        <v>0</v>
      </c>
      <c r="C594" s="288"/>
      <c r="D594" s="298" t="s">
        <v>102</v>
      </c>
      <c r="E594" s="298"/>
      <c r="F594" s="298" t="s">
        <v>102</v>
      </c>
      <c r="G594" s="298"/>
      <c r="H594" s="323"/>
      <c r="I594" s="323"/>
      <c r="J594" s="324"/>
      <c r="K594" s="325"/>
      <c r="L594" s="326">
        <f t="shared" si="554"/>
        <v>0</v>
      </c>
      <c r="M594" s="327"/>
      <c r="N594" s="167"/>
      <c r="O594" s="167"/>
      <c r="P594" s="167"/>
      <c r="Q594" s="167"/>
      <c r="R594" s="167"/>
      <c r="S594" s="328"/>
      <c r="T594" s="54" t="e">
        <f>HLOOKUP(F556,リスト!$N$7:$AC$25,13,)</f>
        <v>#N/A</v>
      </c>
      <c r="U594" s="52" t="e">
        <f t="shared" si="552"/>
        <v>#N/A</v>
      </c>
    </row>
    <row r="595" spans="1:22">
      <c r="A595" s="1">
        <f t="shared" ref="A595:B595" si="565">A594</f>
        <v>12</v>
      </c>
      <c r="B595" s="1">
        <f t="shared" si="565"/>
        <v>0</v>
      </c>
      <c r="C595" s="288"/>
      <c r="D595" s="321" t="s">
        <v>105</v>
      </c>
      <c r="E595" s="298"/>
      <c r="F595" s="299" t="s">
        <v>94</v>
      </c>
      <c r="G595" s="299"/>
      <c r="H595" s="300"/>
      <c r="I595" s="300"/>
      <c r="J595" s="301"/>
      <c r="K595" s="302"/>
      <c r="L595" s="303">
        <f t="shared" si="554"/>
        <v>0</v>
      </c>
      <c r="M595" s="304"/>
      <c r="N595" s="152"/>
      <c r="O595" s="152"/>
      <c r="P595" s="152"/>
      <c r="Q595" s="152"/>
      <c r="R595" s="152"/>
      <c r="S595" s="305"/>
      <c r="T595" s="54" t="e">
        <f>HLOOKUP(F556,リスト!$N$7:$AC$25,14,)</f>
        <v>#N/A</v>
      </c>
      <c r="U595" s="52" t="e">
        <f t="shared" si="552"/>
        <v>#N/A</v>
      </c>
    </row>
    <row r="596" spans="1:22">
      <c r="A596" s="1">
        <f t="shared" ref="A596:B596" si="566">A595</f>
        <v>12</v>
      </c>
      <c r="B596" s="1">
        <f t="shared" si="566"/>
        <v>0</v>
      </c>
      <c r="C596" s="288"/>
      <c r="D596" s="298"/>
      <c r="E596" s="298"/>
      <c r="F596" s="306" t="s">
        <v>95</v>
      </c>
      <c r="G596" s="306"/>
      <c r="H596" s="307"/>
      <c r="I596" s="307"/>
      <c r="J596" s="308"/>
      <c r="K596" s="309"/>
      <c r="L596" s="310">
        <f t="shared" si="554"/>
        <v>0</v>
      </c>
      <c r="M596" s="311"/>
      <c r="N596" s="153"/>
      <c r="O596" s="153"/>
      <c r="P596" s="153"/>
      <c r="Q596" s="153"/>
      <c r="R596" s="153"/>
      <c r="S596" s="312"/>
      <c r="T596" s="54" t="e">
        <f>HLOOKUP(F556,リスト!$N$7:$AC$25,15,)</f>
        <v>#N/A</v>
      </c>
      <c r="U596" s="52" t="e">
        <f t="shared" si="552"/>
        <v>#N/A</v>
      </c>
    </row>
    <row r="597" spans="1:22">
      <c r="A597" s="1">
        <f t="shared" ref="A597:B597" si="567">A596</f>
        <v>12</v>
      </c>
      <c r="B597" s="1">
        <f t="shared" si="567"/>
        <v>0</v>
      </c>
      <c r="C597" s="288"/>
      <c r="D597" s="322" t="s">
        <v>103</v>
      </c>
      <c r="E597" s="322"/>
      <c r="F597" s="298" t="s">
        <v>96</v>
      </c>
      <c r="G597" s="298"/>
      <c r="H597" s="323"/>
      <c r="I597" s="323"/>
      <c r="J597" s="324"/>
      <c r="K597" s="325"/>
      <c r="L597" s="326">
        <f t="shared" si="554"/>
        <v>0</v>
      </c>
      <c r="M597" s="327"/>
      <c r="N597" s="167"/>
      <c r="O597" s="167"/>
      <c r="P597" s="167"/>
      <c r="Q597" s="167"/>
      <c r="R597" s="167"/>
      <c r="S597" s="328"/>
      <c r="T597" s="54" t="e">
        <f>HLOOKUP(F556,リスト!$N$7:$AC$25,16,)</f>
        <v>#N/A</v>
      </c>
      <c r="U597" s="52" t="e">
        <f t="shared" si="552"/>
        <v>#N/A</v>
      </c>
    </row>
    <row r="598" spans="1:22">
      <c r="A598" s="1">
        <f t="shared" ref="A598:B598" si="568">A597</f>
        <v>12</v>
      </c>
      <c r="B598" s="1">
        <f t="shared" si="568"/>
        <v>0</v>
      </c>
      <c r="C598" s="288"/>
      <c r="D598" s="298" t="s">
        <v>104</v>
      </c>
      <c r="E598" s="298"/>
      <c r="F598" s="299" t="s">
        <v>97</v>
      </c>
      <c r="G598" s="299"/>
      <c r="H598" s="300"/>
      <c r="I598" s="300"/>
      <c r="J598" s="301"/>
      <c r="K598" s="302"/>
      <c r="L598" s="303">
        <f t="shared" si="554"/>
        <v>0</v>
      </c>
      <c r="M598" s="304"/>
      <c r="N598" s="152"/>
      <c r="O598" s="152"/>
      <c r="P598" s="152"/>
      <c r="Q598" s="152"/>
      <c r="R598" s="152"/>
      <c r="S598" s="305"/>
      <c r="T598" s="54" t="e">
        <f>HLOOKUP(F556,リスト!$N$7:$AC$25,17,)</f>
        <v>#N/A</v>
      </c>
      <c r="U598" s="52" t="e">
        <f t="shared" si="552"/>
        <v>#N/A</v>
      </c>
    </row>
    <row r="599" spans="1:22">
      <c r="A599" s="1">
        <f t="shared" ref="A599:B599" si="569">A598</f>
        <v>12</v>
      </c>
      <c r="B599" s="1">
        <f t="shared" si="569"/>
        <v>0</v>
      </c>
      <c r="C599" s="288"/>
      <c r="D599" s="298"/>
      <c r="E599" s="298"/>
      <c r="F599" s="306" t="s">
        <v>98</v>
      </c>
      <c r="G599" s="306"/>
      <c r="H599" s="307"/>
      <c r="I599" s="307"/>
      <c r="J599" s="308"/>
      <c r="K599" s="309"/>
      <c r="L599" s="310">
        <f t="shared" si="554"/>
        <v>0</v>
      </c>
      <c r="M599" s="311"/>
      <c r="N599" s="153"/>
      <c r="O599" s="153"/>
      <c r="P599" s="153"/>
      <c r="Q599" s="153"/>
      <c r="R599" s="153"/>
      <c r="S599" s="312"/>
      <c r="T599" s="54" t="e">
        <f>HLOOKUP(F556,リスト!$N$7:$AC$25,18,)</f>
        <v>#N/A</v>
      </c>
      <c r="U599" s="52" t="e">
        <f t="shared" si="552"/>
        <v>#N/A</v>
      </c>
    </row>
    <row r="600" spans="1:22" ht="15" thickBot="1">
      <c r="A600" s="1">
        <f t="shared" ref="A600:B600" si="570">A599</f>
        <v>12</v>
      </c>
      <c r="B600" s="1">
        <f t="shared" si="570"/>
        <v>0</v>
      </c>
      <c r="C600" s="288"/>
      <c r="D600" s="313" t="s">
        <v>77</v>
      </c>
      <c r="E600" s="313"/>
      <c r="F600" s="313" t="s">
        <v>77</v>
      </c>
      <c r="G600" s="313"/>
      <c r="H600" s="314"/>
      <c r="I600" s="314"/>
      <c r="J600" s="315"/>
      <c r="K600" s="316"/>
      <c r="L600" s="317">
        <f t="shared" si="554"/>
        <v>0</v>
      </c>
      <c r="M600" s="318"/>
      <c r="N600" s="319"/>
      <c r="O600" s="319"/>
      <c r="P600" s="319"/>
      <c r="Q600" s="319"/>
      <c r="R600" s="319"/>
      <c r="S600" s="320"/>
      <c r="T600" s="54" t="e">
        <f>HLOOKUP(F556,リスト!$N$7:$AC$25,19,)</f>
        <v>#N/A</v>
      </c>
      <c r="U600" s="52" t="e">
        <f t="shared" si="552"/>
        <v>#N/A</v>
      </c>
    </row>
    <row r="601" spans="1:22" ht="15.6" thickTop="1" thickBot="1">
      <c r="A601" s="1">
        <f t="shared" ref="A601:B601" si="571">A600</f>
        <v>12</v>
      </c>
      <c r="B601" s="1">
        <f t="shared" si="571"/>
        <v>0</v>
      </c>
      <c r="C601" s="289"/>
      <c r="D601" s="278" t="s">
        <v>78</v>
      </c>
      <c r="E601" s="279"/>
      <c r="F601" s="279"/>
      <c r="G601" s="280"/>
      <c r="H601" s="281">
        <f>SUM(H583:I600)</f>
        <v>0</v>
      </c>
      <c r="I601" s="281"/>
      <c r="J601" s="282">
        <f t="shared" ref="J601" si="572">SUM(J583:K600)</f>
        <v>0</v>
      </c>
      <c r="K601" s="283"/>
      <c r="L601" s="283">
        <f t="shared" ref="L601" si="573">SUM(L583:M600)</f>
        <v>0</v>
      </c>
      <c r="M601" s="284"/>
      <c r="N601" s="285"/>
      <c r="O601" s="285"/>
      <c r="P601" s="285"/>
      <c r="Q601" s="285"/>
      <c r="R601" s="285"/>
      <c r="S601" s="286"/>
      <c r="T601" s="54"/>
    </row>
    <row r="602" spans="1:22">
      <c r="A602" s="1">
        <f>F605</f>
        <v>13</v>
      </c>
      <c r="B602" s="1">
        <f>IF(H626&gt;0,1,0)</f>
        <v>0</v>
      </c>
      <c r="C602" s="198" t="s">
        <v>47</v>
      </c>
      <c r="D602" s="198"/>
      <c r="E602" s="198"/>
      <c r="U602" s="11" t="s">
        <v>49</v>
      </c>
      <c r="V602" s="11" t="s">
        <v>199</v>
      </c>
    </row>
    <row r="603" spans="1:22">
      <c r="A603" s="1">
        <f>A602</f>
        <v>13</v>
      </c>
      <c r="B603" s="1">
        <f>B602</f>
        <v>0</v>
      </c>
      <c r="C603" s="192" t="str">
        <f>"中国ブロック突破・国スポ入賞に向けた強化事業　"&amp;基本!$G$24</f>
        <v>中国ブロック突破・国スポ入賞に向けた強化事業　事業計画書</v>
      </c>
      <c r="D603" s="192"/>
      <c r="E603" s="192"/>
      <c r="F603" s="192"/>
      <c r="G603" s="192"/>
      <c r="H603" s="192"/>
      <c r="I603" s="192"/>
      <c r="J603" s="192"/>
      <c r="K603" s="192"/>
      <c r="L603" s="192"/>
      <c r="M603" s="192"/>
      <c r="N603" s="192"/>
      <c r="O603" s="192"/>
      <c r="P603" s="192"/>
      <c r="Q603" s="192"/>
      <c r="R603" s="192"/>
      <c r="S603" s="192"/>
      <c r="U603" s="16" t="str">
        <f t="shared" ref="U603:V606" si="574">IF(U553="","",U553)</f>
        <v>中国ブロック突破に向けた強化事業</v>
      </c>
      <c r="V603" s="16" t="str">
        <f t="shared" si="574"/>
        <v>中ブロ突破</v>
      </c>
    </row>
    <row r="604" spans="1:22" ht="15" thickBot="1">
      <c r="A604" s="1">
        <f t="shared" ref="A604:B604" si="575">A603</f>
        <v>13</v>
      </c>
      <c r="B604" s="1">
        <f t="shared" si="575"/>
        <v>0</v>
      </c>
      <c r="C604" s="337" t="s">
        <v>48</v>
      </c>
      <c r="D604" s="337"/>
      <c r="U604" s="32" t="str">
        <f t="shared" si="574"/>
        <v>国スポ入賞に向けた強化事業</v>
      </c>
      <c r="V604" s="32" t="str">
        <f t="shared" si="574"/>
        <v>国スポ入賞</v>
      </c>
    </row>
    <row r="605" spans="1:22" ht="15" thickBot="1">
      <c r="A605" s="1">
        <f t="shared" ref="A605:B605" si="576">A604</f>
        <v>13</v>
      </c>
      <c r="B605" s="1">
        <f t="shared" si="576"/>
        <v>0</v>
      </c>
      <c r="C605" s="375" t="s">
        <v>50</v>
      </c>
      <c r="D605" s="376"/>
      <c r="E605" s="376"/>
      <c r="F605" s="377">
        <f>F555+1</f>
        <v>13</v>
      </c>
      <c r="G605" s="378"/>
      <c r="U605" s="32" t="str">
        <f t="shared" si="574"/>
        <v/>
      </c>
      <c r="V605" s="32" t="str">
        <f t="shared" si="574"/>
        <v/>
      </c>
    </row>
    <row r="606" spans="1:22">
      <c r="A606" s="1">
        <f t="shared" ref="A606:B606" si="577">A605</f>
        <v>13</v>
      </c>
      <c r="B606" s="1">
        <f t="shared" si="577"/>
        <v>0</v>
      </c>
      <c r="C606" s="379" t="s">
        <v>49</v>
      </c>
      <c r="D606" s="290"/>
      <c r="E606" s="290"/>
      <c r="F606" s="380"/>
      <c r="G606" s="380"/>
      <c r="H606" s="380"/>
      <c r="I606" s="380"/>
      <c r="J606" s="380"/>
      <c r="K606" s="380"/>
      <c r="L606" s="380"/>
      <c r="M606" s="290" t="s">
        <v>53</v>
      </c>
      <c r="N606" s="290"/>
      <c r="O606" s="290"/>
      <c r="P606" s="380"/>
      <c r="Q606" s="380"/>
      <c r="R606" s="380"/>
      <c r="S606" s="381"/>
      <c r="T606" s="81" t="str">
        <f>IF(F606="","",VLOOKUP(F606,U603:V606,2,))</f>
        <v/>
      </c>
      <c r="U606" s="18" t="str">
        <f t="shared" si="574"/>
        <v/>
      </c>
      <c r="V606" s="18" t="str">
        <f t="shared" si="574"/>
        <v/>
      </c>
    </row>
    <row r="607" spans="1:22">
      <c r="A607" s="1">
        <f t="shared" ref="A607:B607" si="578">A606</f>
        <v>13</v>
      </c>
      <c r="B607" s="1">
        <f t="shared" si="578"/>
        <v>0</v>
      </c>
      <c r="C607" s="389" t="s">
        <v>180</v>
      </c>
      <c r="D607" s="390"/>
      <c r="E607" s="356"/>
      <c r="F607" s="386"/>
      <c r="G607" s="387"/>
      <c r="H607" s="387"/>
      <c r="I607" s="387"/>
      <c r="J607" s="387"/>
      <c r="K607" s="387"/>
      <c r="L607" s="387"/>
      <c r="M607" s="387"/>
      <c r="N607" s="387"/>
      <c r="O607" s="387"/>
      <c r="P607" s="387"/>
      <c r="Q607" s="387"/>
      <c r="R607" s="387"/>
      <c r="S607" s="388"/>
      <c r="U607" s="55"/>
    </row>
    <row r="608" spans="1:22">
      <c r="A608" s="1">
        <f t="shared" ref="A608:B608" si="579">A607</f>
        <v>13</v>
      </c>
      <c r="B608" s="1">
        <f t="shared" si="579"/>
        <v>0</v>
      </c>
      <c r="C608" s="348" t="s">
        <v>51</v>
      </c>
      <c r="D608" s="291"/>
      <c r="E608" s="291"/>
      <c r="F608" s="382"/>
      <c r="G608" s="383"/>
      <c r="H608" s="383"/>
      <c r="I608" s="20" t="str">
        <f>IF(F608="","～",IF(J608="","","～"))</f>
        <v>～</v>
      </c>
      <c r="J608" s="383"/>
      <c r="K608" s="383"/>
      <c r="L608" s="383"/>
      <c r="M608" s="21" t="s">
        <v>52</v>
      </c>
      <c r="N608" s="384" t="str">
        <f>IF(T608=1,IF(F608="","",IF(J608="","",IF(F608=J608,"日帰り",(J608-F608)&amp;"泊"&amp;(J608-F608+1)&amp;"日"))),"")</f>
        <v/>
      </c>
      <c r="O608" s="384"/>
      <c r="P608" s="384"/>
      <c r="Q608" s="13" t="s">
        <v>68</v>
      </c>
      <c r="R608" s="258"/>
      <c r="S608" s="385"/>
      <c r="T608" s="53">
        <v>1</v>
      </c>
    </row>
    <row r="609" spans="1:24">
      <c r="A609" s="1">
        <f t="shared" ref="A609:B609" si="580">A608</f>
        <v>13</v>
      </c>
      <c r="B609" s="1">
        <f t="shared" si="580"/>
        <v>0</v>
      </c>
      <c r="C609" s="348" t="s">
        <v>54</v>
      </c>
      <c r="D609" s="346" t="s">
        <v>55</v>
      </c>
      <c r="E609" s="346"/>
      <c r="F609" s="349"/>
      <c r="G609" s="349"/>
      <c r="H609" s="349"/>
      <c r="I609" s="349"/>
      <c r="J609" s="349"/>
      <c r="K609" s="349"/>
      <c r="L609" s="349"/>
      <c r="M609" s="349"/>
      <c r="N609" s="349"/>
      <c r="O609" s="349"/>
      <c r="P609" s="349"/>
      <c r="Q609" s="349"/>
      <c r="R609" s="349"/>
      <c r="S609" s="350"/>
      <c r="U609" s="156" t="s">
        <v>53</v>
      </c>
      <c r="V609" s="156"/>
      <c r="W609" s="156"/>
      <c r="X609" s="156"/>
    </row>
    <row r="610" spans="1:24">
      <c r="A610" s="1">
        <f t="shared" ref="A610:B610" si="581">A609</f>
        <v>13</v>
      </c>
      <c r="B610" s="1">
        <f t="shared" si="581"/>
        <v>0</v>
      </c>
      <c r="C610" s="348"/>
      <c r="D610" s="351" t="s">
        <v>7</v>
      </c>
      <c r="E610" s="351"/>
      <c r="F610" s="352"/>
      <c r="G610" s="352"/>
      <c r="H610" s="352"/>
      <c r="I610" s="352"/>
      <c r="J610" s="352"/>
      <c r="K610" s="352"/>
      <c r="L610" s="352"/>
      <c r="M610" s="352"/>
      <c r="N610" s="352"/>
      <c r="O610" s="352"/>
      <c r="P610" s="352"/>
      <c r="Q610" s="352"/>
      <c r="R610" s="352"/>
      <c r="S610" s="353"/>
      <c r="U610" s="78" t="str">
        <f>U603</f>
        <v>中国ブロック突破に向けた強化事業</v>
      </c>
      <c r="V610" s="78" t="str">
        <f>U604</f>
        <v>国スポ入賞に向けた強化事業</v>
      </c>
      <c r="W610" s="78" t="str">
        <f>U605</f>
        <v/>
      </c>
      <c r="X610" s="78" t="str">
        <f>U606</f>
        <v/>
      </c>
    </row>
    <row r="611" spans="1:24">
      <c r="A611" s="1">
        <f t="shared" ref="A611:B611" si="582">A610</f>
        <v>13</v>
      </c>
      <c r="B611" s="1">
        <f t="shared" si="582"/>
        <v>0</v>
      </c>
      <c r="C611" s="348" t="s">
        <v>56</v>
      </c>
      <c r="D611" s="346" t="s">
        <v>55</v>
      </c>
      <c r="E611" s="346"/>
      <c r="F611" s="349"/>
      <c r="G611" s="349"/>
      <c r="H611" s="349"/>
      <c r="I611" s="349"/>
      <c r="J611" s="349"/>
      <c r="K611" s="349"/>
      <c r="L611" s="349"/>
      <c r="M611" s="349"/>
      <c r="N611" s="349"/>
      <c r="O611" s="349"/>
      <c r="P611" s="349"/>
      <c r="Q611" s="349"/>
      <c r="R611" s="349"/>
      <c r="S611" s="350"/>
      <c r="U611" s="6" t="str">
        <f t="shared" ref="U611:X614" si="583">IF(U561="","",U561)</f>
        <v>①強化活動</v>
      </c>
      <c r="V611" s="6" t="str">
        <f t="shared" si="583"/>
        <v>①強化活動</v>
      </c>
      <c r="W611" s="6" t="str">
        <f t="shared" si="583"/>
        <v/>
      </c>
      <c r="X611" s="6" t="str">
        <f t="shared" si="583"/>
        <v/>
      </c>
    </row>
    <row r="612" spans="1:24">
      <c r="A612" s="1">
        <f t="shared" ref="A612:B612" si="584">A611</f>
        <v>13</v>
      </c>
      <c r="B612" s="1">
        <f t="shared" si="584"/>
        <v>0</v>
      </c>
      <c r="C612" s="348"/>
      <c r="D612" s="351" t="s">
        <v>7</v>
      </c>
      <c r="E612" s="351"/>
      <c r="F612" s="352"/>
      <c r="G612" s="352"/>
      <c r="H612" s="352"/>
      <c r="I612" s="352"/>
      <c r="J612" s="352"/>
      <c r="K612" s="352"/>
      <c r="L612" s="352"/>
      <c r="M612" s="352"/>
      <c r="N612" s="352"/>
      <c r="O612" s="352"/>
      <c r="P612" s="352"/>
      <c r="Q612" s="352"/>
      <c r="R612" s="352"/>
      <c r="S612" s="353"/>
      <c r="U612" s="8" t="str">
        <f t="shared" si="583"/>
        <v/>
      </c>
      <c r="V612" s="8" t="str">
        <f t="shared" si="583"/>
        <v/>
      </c>
      <c r="W612" s="8" t="str">
        <f t="shared" si="583"/>
        <v/>
      </c>
      <c r="X612" s="8" t="str">
        <f t="shared" si="583"/>
        <v/>
      </c>
    </row>
    <row r="613" spans="1:24">
      <c r="A613" s="1">
        <f t="shared" ref="A613:B613" si="585">A612</f>
        <v>13</v>
      </c>
      <c r="B613" s="1">
        <f t="shared" si="585"/>
        <v>0</v>
      </c>
      <c r="C613" s="354" t="s">
        <v>57</v>
      </c>
      <c r="D613" s="291" t="s">
        <v>58</v>
      </c>
      <c r="E613" s="291"/>
      <c r="F613" s="291" t="s">
        <v>61</v>
      </c>
      <c r="G613" s="355"/>
      <c r="H613" s="339" t="s">
        <v>62</v>
      </c>
      <c r="I613" s="296"/>
      <c r="J613" s="356" t="s">
        <v>63</v>
      </c>
      <c r="K613" s="355"/>
      <c r="L613" s="339" t="s">
        <v>64</v>
      </c>
      <c r="M613" s="296"/>
      <c r="N613" s="356" t="s">
        <v>65</v>
      </c>
      <c r="O613" s="355"/>
      <c r="P613" s="339" t="s">
        <v>66</v>
      </c>
      <c r="Q613" s="291"/>
      <c r="R613" s="356" t="s">
        <v>36</v>
      </c>
      <c r="S613" s="295"/>
      <c r="U613" s="8" t="str">
        <f t="shared" si="583"/>
        <v/>
      </c>
      <c r="V613" s="8" t="str">
        <f t="shared" si="583"/>
        <v/>
      </c>
      <c r="W613" s="8" t="str">
        <f t="shared" si="583"/>
        <v/>
      </c>
      <c r="X613" s="8" t="str">
        <f t="shared" si="583"/>
        <v/>
      </c>
    </row>
    <row r="614" spans="1:24">
      <c r="A614" s="1">
        <f t="shared" ref="A614:B614" si="586">A613</f>
        <v>13</v>
      </c>
      <c r="B614" s="1">
        <f t="shared" si="586"/>
        <v>0</v>
      </c>
      <c r="C614" s="348"/>
      <c r="D614" s="346" t="s">
        <v>59</v>
      </c>
      <c r="E614" s="346"/>
      <c r="F614" s="22">
        <f>VLOOKUP("成男中ﾌﾞﾛ/国ｽﾎﾟ",指導者!$J$133:$AN$156,$F605+1,)</f>
        <v>0</v>
      </c>
      <c r="G614" s="23" t="s">
        <v>67</v>
      </c>
      <c r="H614" s="24">
        <f>VLOOKUP("成女中ﾌﾞﾛ/国ｽﾎﾟ",指導者!$J$133:$AN$156,$F605+1,)</f>
        <v>0</v>
      </c>
      <c r="I614" s="25" t="s">
        <v>67</v>
      </c>
      <c r="J614" s="24">
        <f>VLOOKUP("少男中ﾌﾞﾛ/国ｽﾎﾟ",指導者!$J$133:$AN$156,$F605+1,)</f>
        <v>0</v>
      </c>
      <c r="K614" s="23" t="s">
        <v>67</v>
      </c>
      <c r="L614" s="24">
        <f>VLOOKUP("少女中ﾌﾞﾛ/国ｽﾎﾟ",指導者!$J$133:$AN$156,$F605+1,)</f>
        <v>0</v>
      </c>
      <c r="M614" s="25" t="s">
        <v>67</v>
      </c>
      <c r="N614" s="24">
        <f>VLOOKUP("Jr男中ﾌﾞﾛ/国ｽﾎﾟ",指導者!$J$133:$AN$156,$F605+1,)</f>
        <v>0</v>
      </c>
      <c r="O614" s="23" t="s">
        <v>67</v>
      </c>
      <c r="P614" s="24">
        <f>VLOOKUP("Jr女中ﾌﾞﾛ/国ｽﾎﾟ",指導者!$J$133:$AN$156,$F605+1,)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48"/>
      <c r="D615" s="351" t="s">
        <v>60</v>
      </c>
      <c r="E615" s="351"/>
      <c r="F615" s="27">
        <f>VLOOKUP("成男中ﾌﾞﾛ/国ｽﾎﾟ",選手!$J$333:$AN$350,$F605+1,)</f>
        <v>0</v>
      </c>
      <c r="G615" s="28" t="s">
        <v>67</v>
      </c>
      <c r="H615" s="29">
        <f>VLOOKUP("成女中ﾌﾞﾛ/国ｽﾎﾟ",選手!$J$333:$AN$350,$F605+1,)</f>
        <v>0</v>
      </c>
      <c r="I615" s="30" t="s">
        <v>67</v>
      </c>
      <c r="J615" s="29">
        <f>VLOOKUP("少男中ﾌﾞﾛ/国ｽﾎﾟ",選手!$J$333:$AN$350,$F605+1,)</f>
        <v>0</v>
      </c>
      <c r="K615" s="28" t="s">
        <v>67</v>
      </c>
      <c r="L615" s="29">
        <f>VLOOKUP("少女中ﾌﾞﾛ/国ｽﾎﾟ",選手!$J$333:$AN$350,$F605+1,)</f>
        <v>0</v>
      </c>
      <c r="M615" s="30" t="s">
        <v>67</v>
      </c>
      <c r="N615" s="29">
        <f>VLOOKUP("Jr男中ﾌﾞﾛ/国ｽﾎﾟ",選手!$J$333:$AN$350,$F605+1,)</f>
        <v>0</v>
      </c>
      <c r="O615" s="28" t="s">
        <v>67</v>
      </c>
      <c r="P615" s="29">
        <f>VLOOKUP("Jr女中ﾌﾞﾛ/国ｽﾎﾟ",選手!$J$333:$AN$350,$F605+1,)</f>
        <v>0</v>
      </c>
      <c r="Q615" s="31" t="s">
        <v>67</v>
      </c>
      <c r="R615" s="28">
        <f>SUM(F615:Q615)</f>
        <v>0</v>
      </c>
      <c r="S615" s="34" t="s">
        <v>67</v>
      </c>
    </row>
    <row r="616" spans="1:24">
      <c r="A616" s="1">
        <f t="shared" ref="A616:B616" si="588">A615</f>
        <v>13</v>
      </c>
      <c r="B616" s="1">
        <f t="shared" si="588"/>
        <v>0</v>
      </c>
      <c r="C616" s="366" t="s">
        <v>69</v>
      </c>
      <c r="D616" s="367"/>
      <c r="E616" s="368"/>
      <c r="F616" s="357"/>
      <c r="G616" s="358"/>
      <c r="H616" s="358"/>
      <c r="I616" s="358"/>
      <c r="J616" s="358"/>
      <c r="K616" s="358"/>
      <c r="L616" s="358"/>
      <c r="M616" s="358"/>
      <c r="N616" s="358"/>
      <c r="O616" s="358"/>
      <c r="P616" s="358"/>
      <c r="Q616" s="358"/>
      <c r="R616" s="358"/>
      <c r="S616" s="359"/>
    </row>
    <row r="617" spans="1:24">
      <c r="A617" s="1">
        <f t="shared" ref="A617:B617" si="589">A616</f>
        <v>13</v>
      </c>
      <c r="B617" s="1">
        <f t="shared" si="589"/>
        <v>0</v>
      </c>
      <c r="C617" s="369"/>
      <c r="D617" s="370"/>
      <c r="E617" s="371"/>
      <c r="F617" s="360"/>
      <c r="G617" s="361"/>
      <c r="H617" s="361"/>
      <c r="I617" s="361"/>
      <c r="J617" s="361"/>
      <c r="K617" s="361"/>
      <c r="L617" s="361"/>
      <c r="M617" s="361"/>
      <c r="N617" s="361"/>
      <c r="O617" s="361"/>
      <c r="P617" s="361"/>
      <c r="Q617" s="361"/>
      <c r="R617" s="361"/>
      <c r="S617" s="362"/>
    </row>
    <row r="618" spans="1:24">
      <c r="A618" s="1">
        <f t="shared" ref="A618:B618" si="590">A617</f>
        <v>13</v>
      </c>
      <c r="B618" s="1">
        <f t="shared" si="590"/>
        <v>0</v>
      </c>
      <c r="C618" s="369"/>
      <c r="D618" s="370"/>
      <c r="E618" s="371"/>
      <c r="F618" s="360"/>
      <c r="G618" s="361"/>
      <c r="H618" s="361"/>
      <c r="I618" s="361"/>
      <c r="J618" s="361"/>
      <c r="K618" s="361"/>
      <c r="L618" s="361"/>
      <c r="M618" s="361"/>
      <c r="N618" s="361"/>
      <c r="O618" s="361"/>
      <c r="P618" s="361"/>
      <c r="Q618" s="361"/>
      <c r="R618" s="361"/>
      <c r="S618" s="362"/>
    </row>
    <row r="619" spans="1:24">
      <c r="A619" s="1">
        <f t="shared" ref="A619:B619" si="591">A618</f>
        <v>13</v>
      </c>
      <c r="B619" s="1">
        <f t="shared" si="591"/>
        <v>0</v>
      </c>
      <c r="C619" s="369"/>
      <c r="D619" s="370"/>
      <c r="E619" s="371"/>
      <c r="F619" s="360"/>
      <c r="G619" s="361"/>
      <c r="H619" s="361"/>
      <c r="I619" s="361"/>
      <c r="J619" s="361"/>
      <c r="K619" s="361"/>
      <c r="L619" s="361"/>
      <c r="M619" s="361"/>
      <c r="N619" s="361"/>
      <c r="O619" s="361"/>
      <c r="P619" s="361"/>
      <c r="Q619" s="361"/>
      <c r="R619" s="361"/>
      <c r="S619" s="362"/>
    </row>
    <row r="620" spans="1:24">
      <c r="A620" s="1">
        <f t="shared" ref="A620:B620" si="592">A619</f>
        <v>13</v>
      </c>
      <c r="B620" s="1">
        <f t="shared" si="592"/>
        <v>0</v>
      </c>
      <c r="C620" s="369"/>
      <c r="D620" s="370"/>
      <c r="E620" s="371"/>
      <c r="F620" s="360"/>
      <c r="G620" s="361"/>
      <c r="H620" s="361"/>
      <c r="I620" s="361"/>
      <c r="J620" s="361"/>
      <c r="K620" s="361"/>
      <c r="L620" s="361"/>
      <c r="M620" s="361"/>
      <c r="N620" s="361"/>
      <c r="O620" s="361"/>
      <c r="P620" s="361"/>
      <c r="Q620" s="361"/>
      <c r="R620" s="361"/>
      <c r="S620" s="362"/>
    </row>
    <row r="621" spans="1:24">
      <c r="A621" s="1">
        <f t="shared" ref="A621:B621" si="593">A620</f>
        <v>13</v>
      </c>
      <c r="B621" s="1">
        <f t="shared" si="593"/>
        <v>0</v>
      </c>
      <c r="C621" s="369"/>
      <c r="D621" s="370"/>
      <c r="E621" s="371"/>
      <c r="F621" s="360"/>
      <c r="G621" s="361"/>
      <c r="H621" s="361"/>
      <c r="I621" s="361"/>
      <c r="J621" s="361"/>
      <c r="K621" s="361"/>
      <c r="L621" s="361"/>
      <c r="M621" s="361"/>
      <c r="N621" s="361"/>
      <c r="O621" s="361"/>
      <c r="P621" s="361"/>
      <c r="Q621" s="361"/>
      <c r="R621" s="361"/>
      <c r="S621" s="362"/>
    </row>
    <row r="622" spans="1:24" ht="15" thickBot="1">
      <c r="A622" s="1">
        <f t="shared" ref="A622:B622" si="594">A621</f>
        <v>13</v>
      </c>
      <c r="B622" s="1">
        <f t="shared" si="594"/>
        <v>0</v>
      </c>
      <c r="C622" s="372"/>
      <c r="D622" s="373"/>
      <c r="E622" s="374"/>
      <c r="F622" s="363"/>
      <c r="G622" s="364"/>
      <c r="H622" s="364"/>
      <c r="I622" s="364"/>
      <c r="J622" s="364"/>
      <c r="K622" s="364"/>
      <c r="L622" s="364"/>
      <c r="M622" s="364"/>
      <c r="N622" s="364"/>
      <c r="O622" s="364"/>
      <c r="P622" s="364"/>
      <c r="Q622" s="364"/>
      <c r="R622" s="364"/>
      <c r="S622" s="365"/>
    </row>
    <row r="623" spans="1:24">
      <c r="A623" s="1">
        <f t="shared" ref="A623:B623" si="595">A622</f>
        <v>13</v>
      </c>
      <c r="B623" s="1">
        <f t="shared" si="595"/>
        <v>0</v>
      </c>
    </row>
    <row r="624" spans="1:24" ht="15" thickBot="1">
      <c r="A624" s="1">
        <f t="shared" ref="A624:B624" si="596">A623</f>
        <v>13</v>
      </c>
      <c r="B624" s="1">
        <f t="shared" si="596"/>
        <v>0</v>
      </c>
      <c r="C624" s="337" t="s">
        <v>70</v>
      </c>
      <c r="D624" s="337"/>
      <c r="Q624" s="338" t="s">
        <v>71</v>
      </c>
      <c r="R624" s="338"/>
      <c r="S624" s="338"/>
    </row>
    <row r="625" spans="1:21">
      <c r="A625" s="1">
        <f t="shared" ref="A625:B625" si="597">A624</f>
        <v>13</v>
      </c>
      <c r="B625" s="1">
        <f t="shared" si="597"/>
        <v>0</v>
      </c>
      <c r="C625" s="287" t="s">
        <v>72</v>
      </c>
      <c r="D625" s="290" t="s">
        <v>73</v>
      </c>
      <c r="E625" s="290"/>
      <c r="F625" s="290"/>
      <c r="G625" s="290"/>
      <c r="H625" s="290" t="s">
        <v>79</v>
      </c>
      <c r="I625" s="290"/>
      <c r="J625" s="290" t="s">
        <v>13</v>
      </c>
      <c r="K625" s="290"/>
      <c r="L625" s="290"/>
      <c r="M625" s="290"/>
      <c r="N625" s="290"/>
      <c r="O625" s="290"/>
      <c r="P625" s="290"/>
      <c r="Q625" s="290"/>
      <c r="R625" s="290"/>
      <c r="S625" s="294"/>
    </row>
    <row r="626" spans="1:21">
      <c r="A626" s="1">
        <f t="shared" ref="A626:B626" si="598">A625</f>
        <v>13</v>
      </c>
      <c r="B626" s="1">
        <f t="shared" si="598"/>
        <v>0</v>
      </c>
      <c r="C626" s="288"/>
      <c r="D626" s="346" t="s">
        <v>74</v>
      </c>
      <c r="E626" s="346"/>
      <c r="F626" s="346"/>
      <c r="G626" s="346"/>
      <c r="H626" s="347">
        <f>J651</f>
        <v>0</v>
      </c>
      <c r="I626" s="347"/>
      <c r="J626" s="152"/>
      <c r="K626" s="152"/>
      <c r="L626" s="152"/>
      <c r="M626" s="152"/>
      <c r="N626" s="152"/>
      <c r="O626" s="152"/>
      <c r="P626" s="152"/>
      <c r="Q626" s="152"/>
      <c r="R626" s="152"/>
      <c r="S626" s="305"/>
    </row>
    <row r="627" spans="1:21">
      <c r="A627" s="1">
        <f t="shared" ref="A627:B627" si="599">A626</f>
        <v>13</v>
      </c>
      <c r="B627" s="1">
        <f t="shared" si="599"/>
        <v>0</v>
      </c>
      <c r="C627" s="288"/>
      <c r="D627" s="340" t="s">
        <v>75</v>
      </c>
      <c r="E627" s="340"/>
      <c r="F627" s="340"/>
      <c r="G627" s="340"/>
      <c r="H627" s="330"/>
      <c r="I627" s="330"/>
      <c r="J627" s="335"/>
      <c r="K627" s="335"/>
      <c r="L627" s="335"/>
      <c r="M627" s="335"/>
      <c r="N627" s="335"/>
      <c r="O627" s="335"/>
      <c r="P627" s="335"/>
      <c r="Q627" s="335"/>
      <c r="R627" s="335"/>
      <c r="S627" s="336"/>
    </row>
    <row r="628" spans="1:21">
      <c r="A628" s="1">
        <f t="shared" ref="A628:B628" si="600">A627</f>
        <v>13</v>
      </c>
      <c r="B628" s="1">
        <f t="shared" si="600"/>
        <v>0</v>
      </c>
      <c r="C628" s="288"/>
      <c r="D628" s="340" t="s">
        <v>76</v>
      </c>
      <c r="E628" s="340"/>
      <c r="F628" s="340"/>
      <c r="G628" s="340"/>
      <c r="H628" s="330"/>
      <c r="I628" s="330"/>
      <c r="J628" s="335"/>
      <c r="K628" s="335"/>
      <c r="L628" s="335"/>
      <c r="M628" s="335"/>
      <c r="N628" s="335"/>
      <c r="O628" s="335"/>
      <c r="P628" s="335"/>
      <c r="Q628" s="335"/>
      <c r="R628" s="335"/>
      <c r="S628" s="336"/>
    </row>
    <row r="629" spans="1:21" ht="15" thickBot="1">
      <c r="A629" s="1">
        <f t="shared" ref="A629:B629" si="601">A628</f>
        <v>13</v>
      </c>
      <c r="B629" s="1">
        <f t="shared" si="601"/>
        <v>0</v>
      </c>
      <c r="C629" s="288"/>
      <c r="D629" s="341" t="s">
        <v>77</v>
      </c>
      <c r="E629" s="341"/>
      <c r="F629" s="341"/>
      <c r="G629" s="341"/>
      <c r="H629" s="342">
        <f>H651-SUM(H626:I628)</f>
        <v>0</v>
      </c>
      <c r="I629" s="342"/>
      <c r="J629" s="343"/>
      <c r="K629" s="343"/>
      <c r="L629" s="343"/>
      <c r="M629" s="343"/>
      <c r="N629" s="343"/>
      <c r="O629" s="343"/>
      <c r="P629" s="343"/>
      <c r="Q629" s="343"/>
      <c r="R629" s="343"/>
      <c r="S629" s="344"/>
    </row>
    <row r="630" spans="1:21" ht="15.6" thickTop="1" thickBot="1">
      <c r="A630" s="1">
        <f t="shared" ref="A630:B630" si="602">A629</f>
        <v>13</v>
      </c>
      <c r="B630" s="1">
        <f t="shared" si="602"/>
        <v>0</v>
      </c>
      <c r="C630" s="289"/>
      <c r="D630" s="345" t="s">
        <v>78</v>
      </c>
      <c r="E630" s="345"/>
      <c r="F630" s="345"/>
      <c r="G630" s="345"/>
      <c r="H630" s="281">
        <f>SUM(H626:I629)</f>
        <v>0</v>
      </c>
      <c r="I630" s="281"/>
      <c r="J630" s="285"/>
      <c r="K630" s="285"/>
      <c r="L630" s="285"/>
      <c r="M630" s="285"/>
      <c r="N630" s="285"/>
      <c r="O630" s="285"/>
      <c r="P630" s="285"/>
      <c r="Q630" s="285"/>
      <c r="R630" s="285"/>
      <c r="S630" s="286"/>
    </row>
    <row r="631" spans="1:21">
      <c r="A631" s="1">
        <f t="shared" ref="A631:B631" si="603">A630</f>
        <v>13</v>
      </c>
      <c r="B631" s="1">
        <f t="shared" si="603"/>
        <v>0</v>
      </c>
      <c r="C631" s="287" t="s">
        <v>218</v>
      </c>
      <c r="D631" s="290" t="s">
        <v>73</v>
      </c>
      <c r="E631" s="290"/>
      <c r="F631" s="290" t="s">
        <v>83</v>
      </c>
      <c r="G631" s="290"/>
      <c r="H631" s="290" t="s">
        <v>79</v>
      </c>
      <c r="I631" s="292"/>
      <c r="J631" s="293"/>
      <c r="K631" s="290"/>
      <c r="L631" s="290"/>
      <c r="M631" s="290"/>
      <c r="N631" s="290" t="s">
        <v>82</v>
      </c>
      <c r="O631" s="290"/>
      <c r="P631" s="290"/>
      <c r="Q631" s="290"/>
      <c r="R631" s="290"/>
      <c r="S631" s="294"/>
    </row>
    <row r="632" spans="1:21">
      <c r="A632" s="1">
        <f t="shared" ref="A632:B632" si="604">A631</f>
        <v>13</v>
      </c>
      <c r="B632" s="1">
        <f t="shared" si="604"/>
        <v>0</v>
      </c>
      <c r="C632" s="288"/>
      <c r="D632" s="291"/>
      <c r="E632" s="291"/>
      <c r="F632" s="291"/>
      <c r="G632" s="291"/>
      <c r="H632" s="291"/>
      <c r="I632" s="291"/>
      <c r="J632" s="296" t="s">
        <v>80</v>
      </c>
      <c r="K632" s="297"/>
      <c r="L632" s="297" t="s">
        <v>81</v>
      </c>
      <c r="M632" s="339"/>
      <c r="N632" s="291"/>
      <c r="O632" s="291"/>
      <c r="P632" s="291"/>
      <c r="Q632" s="291"/>
      <c r="R632" s="291"/>
      <c r="S632" s="295"/>
    </row>
    <row r="633" spans="1:21">
      <c r="A633" s="1">
        <f t="shared" ref="A633:B633" si="605">A632</f>
        <v>13</v>
      </c>
      <c r="B633" s="1">
        <f t="shared" si="605"/>
        <v>0</v>
      </c>
      <c r="C633" s="288"/>
      <c r="D633" s="298" t="s">
        <v>88</v>
      </c>
      <c r="E633" s="298"/>
      <c r="F633" s="298" t="s">
        <v>88</v>
      </c>
      <c r="G633" s="298"/>
      <c r="H633" s="323"/>
      <c r="I633" s="323"/>
      <c r="J633" s="324"/>
      <c r="K633" s="325"/>
      <c r="L633" s="326">
        <f>H633-J633</f>
        <v>0</v>
      </c>
      <c r="M633" s="327"/>
      <c r="N633" s="167"/>
      <c r="O633" s="167"/>
      <c r="P633" s="167"/>
      <c r="Q633" s="167"/>
      <c r="R633" s="167"/>
      <c r="S633" s="328"/>
      <c r="T633" s="54" t="e">
        <f>HLOOKUP(F606,リスト!$N$7:$AC$25,2,)</f>
        <v>#N/A</v>
      </c>
      <c r="U633" s="52" t="e">
        <f t="shared" ref="U633:U650" si="606">IF(T633="対象外",IF(J633&gt;0,"補助対象外経費です!!",""),"")</f>
        <v>#N/A</v>
      </c>
    </row>
    <row r="634" spans="1:21">
      <c r="A634" s="1">
        <f t="shared" ref="A634:B634" si="607">A633</f>
        <v>13</v>
      </c>
      <c r="B634" s="1">
        <f t="shared" si="607"/>
        <v>0</v>
      </c>
      <c r="C634" s="288"/>
      <c r="D634" s="298" t="s">
        <v>99</v>
      </c>
      <c r="E634" s="298"/>
      <c r="F634" s="299" t="s">
        <v>84</v>
      </c>
      <c r="G634" s="299"/>
      <c r="H634" s="300"/>
      <c r="I634" s="300"/>
      <c r="J634" s="301"/>
      <c r="K634" s="302"/>
      <c r="L634" s="303">
        <f t="shared" ref="L634:L650" si="608">H634-J634</f>
        <v>0</v>
      </c>
      <c r="M634" s="304"/>
      <c r="N634" s="152"/>
      <c r="O634" s="152"/>
      <c r="P634" s="152"/>
      <c r="Q634" s="152"/>
      <c r="R634" s="152"/>
      <c r="S634" s="305"/>
      <c r="T634" s="54" t="e">
        <f>HLOOKUP(F606,リスト!$N$7:$AC$25,3,)</f>
        <v>#N/A</v>
      </c>
      <c r="U634" s="52" t="e">
        <f t="shared" si="606"/>
        <v>#N/A</v>
      </c>
    </row>
    <row r="635" spans="1:21">
      <c r="A635" s="1">
        <f t="shared" ref="A635:B635" si="609">A634</f>
        <v>13</v>
      </c>
      <c r="B635" s="1">
        <f t="shared" si="609"/>
        <v>0</v>
      </c>
      <c r="C635" s="288"/>
      <c r="D635" s="298"/>
      <c r="E635" s="298"/>
      <c r="F635" s="329" t="s">
        <v>85</v>
      </c>
      <c r="G635" s="329"/>
      <c r="H635" s="330"/>
      <c r="I635" s="330"/>
      <c r="J635" s="331"/>
      <c r="K635" s="332"/>
      <c r="L635" s="333">
        <f t="shared" si="608"/>
        <v>0</v>
      </c>
      <c r="M635" s="334"/>
      <c r="N635" s="335"/>
      <c r="O635" s="335"/>
      <c r="P635" s="335"/>
      <c r="Q635" s="335"/>
      <c r="R635" s="335"/>
      <c r="S635" s="336"/>
      <c r="T635" s="54" t="e">
        <f>HLOOKUP(F606,リスト!$N$7:$AC$25,4,)</f>
        <v>#N/A</v>
      </c>
      <c r="U635" s="52" t="e">
        <f t="shared" si="606"/>
        <v>#N/A</v>
      </c>
    </row>
    <row r="636" spans="1:21">
      <c r="A636" s="1">
        <f t="shared" ref="A636:B636" si="610">A635</f>
        <v>13</v>
      </c>
      <c r="B636" s="1">
        <f t="shared" si="610"/>
        <v>0</v>
      </c>
      <c r="C636" s="288"/>
      <c r="D636" s="298"/>
      <c r="E636" s="298"/>
      <c r="F636" s="306" t="s">
        <v>86</v>
      </c>
      <c r="G636" s="306"/>
      <c r="H636" s="307"/>
      <c r="I636" s="307"/>
      <c r="J636" s="308"/>
      <c r="K636" s="309"/>
      <c r="L636" s="310">
        <f t="shared" si="608"/>
        <v>0</v>
      </c>
      <c r="M636" s="311"/>
      <c r="N636" s="153"/>
      <c r="O636" s="153"/>
      <c r="P636" s="153"/>
      <c r="Q636" s="153"/>
      <c r="R636" s="153"/>
      <c r="S636" s="312"/>
      <c r="T636" s="54" t="e">
        <f>HLOOKUP(F606,リスト!$N$7:$AC$25,5,)</f>
        <v>#N/A</v>
      </c>
      <c r="U636" s="52" t="e">
        <f t="shared" si="606"/>
        <v>#N/A</v>
      </c>
    </row>
    <row r="637" spans="1:21">
      <c r="A637" s="1">
        <f t="shared" ref="A637:B637" si="611">A636</f>
        <v>13</v>
      </c>
      <c r="B637" s="1">
        <f t="shared" si="611"/>
        <v>0</v>
      </c>
      <c r="C637" s="288"/>
      <c r="D637" s="298" t="s">
        <v>100</v>
      </c>
      <c r="E637" s="298"/>
      <c r="F637" s="299" t="s">
        <v>87</v>
      </c>
      <c r="G637" s="299"/>
      <c r="H637" s="300"/>
      <c r="I637" s="300"/>
      <c r="J637" s="301"/>
      <c r="K637" s="302"/>
      <c r="L637" s="303">
        <f t="shared" si="608"/>
        <v>0</v>
      </c>
      <c r="M637" s="304"/>
      <c r="N637" s="152"/>
      <c r="O637" s="152"/>
      <c r="P637" s="152"/>
      <c r="Q637" s="152"/>
      <c r="R637" s="152"/>
      <c r="S637" s="305"/>
      <c r="T637" s="54" t="e">
        <f>HLOOKUP(F606,リスト!$N$7:$AC$25,6,)</f>
        <v>#N/A</v>
      </c>
      <c r="U637" s="52" t="e">
        <f t="shared" si="606"/>
        <v>#N/A</v>
      </c>
    </row>
    <row r="638" spans="1:21">
      <c r="A638" s="1">
        <f t="shared" ref="A638:B638" si="612">A637</f>
        <v>13</v>
      </c>
      <c r="B638" s="1">
        <f t="shared" si="612"/>
        <v>0</v>
      </c>
      <c r="C638" s="288"/>
      <c r="D638" s="298"/>
      <c r="E638" s="298"/>
      <c r="F638" s="329" t="s">
        <v>89</v>
      </c>
      <c r="G638" s="329"/>
      <c r="H638" s="330"/>
      <c r="I638" s="330"/>
      <c r="J638" s="331"/>
      <c r="K638" s="332"/>
      <c r="L638" s="333">
        <f t="shared" si="608"/>
        <v>0</v>
      </c>
      <c r="M638" s="334"/>
      <c r="N638" s="335"/>
      <c r="O638" s="335"/>
      <c r="P638" s="335"/>
      <c r="Q638" s="335"/>
      <c r="R638" s="335"/>
      <c r="S638" s="336"/>
      <c r="T638" s="54" t="e">
        <f>HLOOKUP(F606,リスト!$N$7:$AC$25,7,)</f>
        <v>#N/A</v>
      </c>
      <c r="U638" s="52" t="e">
        <f t="shared" si="606"/>
        <v>#N/A</v>
      </c>
    </row>
    <row r="639" spans="1:21" ht="14.4" customHeight="1">
      <c r="A639" s="1">
        <f t="shared" ref="A639:B639" si="613">A638</f>
        <v>13</v>
      </c>
      <c r="B639" s="1">
        <f t="shared" si="613"/>
        <v>0</v>
      </c>
      <c r="C639" s="288"/>
      <c r="D639" s="298"/>
      <c r="E639" s="298"/>
      <c r="F639" s="329" t="s">
        <v>215</v>
      </c>
      <c r="G639" s="329"/>
      <c r="H639" s="330"/>
      <c r="I639" s="330"/>
      <c r="J639" s="331"/>
      <c r="K639" s="332"/>
      <c r="L639" s="333">
        <f t="shared" si="608"/>
        <v>0</v>
      </c>
      <c r="M639" s="334"/>
      <c r="N639" s="335"/>
      <c r="O639" s="335"/>
      <c r="P639" s="335"/>
      <c r="Q639" s="335"/>
      <c r="R639" s="335"/>
      <c r="S639" s="336"/>
      <c r="T639" s="54" t="e">
        <f>HLOOKUP(F606,リスト!$N$7:$AC$25,8,)</f>
        <v>#N/A</v>
      </c>
      <c r="U639" s="52" t="e">
        <f t="shared" si="606"/>
        <v>#N/A</v>
      </c>
    </row>
    <row r="640" spans="1:21">
      <c r="A640" s="1">
        <f t="shared" ref="A640:B640" si="614">A639</f>
        <v>13</v>
      </c>
      <c r="B640" s="1">
        <f t="shared" si="614"/>
        <v>0</v>
      </c>
      <c r="C640" s="288"/>
      <c r="D640" s="298"/>
      <c r="E640" s="298"/>
      <c r="F640" s="306" t="s">
        <v>90</v>
      </c>
      <c r="G640" s="306"/>
      <c r="H640" s="307"/>
      <c r="I640" s="307"/>
      <c r="J640" s="308"/>
      <c r="K640" s="309"/>
      <c r="L640" s="310">
        <f t="shared" si="608"/>
        <v>0</v>
      </c>
      <c r="M640" s="311"/>
      <c r="N640" s="153"/>
      <c r="O640" s="153"/>
      <c r="P640" s="153"/>
      <c r="Q640" s="153"/>
      <c r="R640" s="153"/>
      <c r="S640" s="312"/>
      <c r="T640" s="54" t="e">
        <f>HLOOKUP(F606,リスト!$N$7:$AC$25,9,)</f>
        <v>#N/A</v>
      </c>
      <c r="U640" s="52" t="e">
        <f t="shared" si="606"/>
        <v>#N/A</v>
      </c>
    </row>
    <row r="641" spans="1:22">
      <c r="A641" s="1">
        <f t="shared" ref="A641:B641" si="615">A640</f>
        <v>13</v>
      </c>
      <c r="B641" s="1">
        <f t="shared" si="615"/>
        <v>0</v>
      </c>
      <c r="C641" s="288"/>
      <c r="D641" s="298" t="s">
        <v>101</v>
      </c>
      <c r="E641" s="298"/>
      <c r="F641" s="299" t="s">
        <v>91</v>
      </c>
      <c r="G641" s="299"/>
      <c r="H641" s="300"/>
      <c r="I641" s="300"/>
      <c r="J641" s="301"/>
      <c r="K641" s="302"/>
      <c r="L641" s="303">
        <f t="shared" si="608"/>
        <v>0</v>
      </c>
      <c r="M641" s="304"/>
      <c r="N641" s="152"/>
      <c r="O641" s="152"/>
      <c r="P641" s="152"/>
      <c r="Q641" s="152"/>
      <c r="R641" s="152"/>
      <c r="S641" s="305"/>
      <c r="T641" s="54" t="e">
        <f>HLOOKUP(F606,リスト!$N$7:$AC$25,10,)</f>
        <v>#N/A</v>
      </c>
      <c r="U641" s="52" t="e">
        <f t="shared" si="606"/>
        <v>#N/A</v>
      </c>
    </row>
    <row r="642" spans="1:22">
      <c r="A642" s="1">
        <f t="shared" ref="A642:B642" si="616">A641</f>
        <v>13</v>
      </c>
      <c r="B642" s="1">
        <f t="shared" si="616"/>
        <v>0</v>
      </c>
      <c r="C642" s="288"/>
      <c r="D642" s="298"/>
      <c r="E642" s="298"/>
      <c r="F642" s="329" t="s">
        <v>92</v>
      </c>
      <c r="G642" s="329"/>
      <c r="H642" s="330"/>
      <c r="I642" s="330"/>
      <c r="J642" s="331"/>
      <c r="K642" s="332"/>
      <c r="L642" s="333">
        <f t="shared" si="608"/>
        <v>0</v>
      </c>
      <c r="M642" s="334"/>
      <c r="N642" s="335"/>
      <c r="O642" s="335"/>
      <c r="P642" s="335"/>
      <c r="Q642" s="335"/>
      <c r="R642" s="335"/>
      <c r="S642" s="336"/>
      <c r="T642" s="54" t="e">
        <f>HLOOKUP(F606,リスト!$N$7:$AC$25,11,)</f>
        <v>#N/A</v>
      </c>
      <c r="U642" s="52" t="e">
        <f t="shared" si="606"/>
        <v>#N/A</v>
      </c>
    </row>
    <row r="643" spans="1:22">
      <c r="A643" s="1">
        <f t="shared" ref="A643:B643" si="617">A642</f>
        <v>13</v>
      </c>
      <c r="B643" s="1">
        <f t="shared" si="617"/>
        <v>0</v>
      </c>
      <c r="C643" s="288"/>
      <c r="D643" s="298"/>
      <c r="E643" s="298"/>
      <c r="F643" s="306" t="s">
        <v>93</v>
      </c>
      <c r="G643" s="306"/>
      <c r="H643" s="307"/>
      <c r="I643" s="307"/>
      <c r="J643" s="308"/>
      <c r="K643" s="309"/>
      <c r="L643" s="310">
        <f t="shared" si="608"/>
        <v>0</v>
      </c>
      <c r="M643" s="311"/>
      <c r="N643" s="153"/>
      <c r="O643" s="153"/>
      <c r="P643" s="153"/>
      <c r="Q643" s="153"/>
      <c r="R643" s="153"/>
      <c r="S643" s="312"/>
      <c r="T643" s="54" t="e">
        <f>HLOOKUP(F606,リスト!$N$7:$AC$25,12,)</f>
        <v>#N/A</v>
      </c>
      <c r="U643" s="52" t="e">
        <f t="shared" si="606"/>
        <v>#N/A</v>
      </c>
    </row>
    <row r="644" spans="1:22">
      <c r="A644" s="1">
        <f t="shared" ref="A644:B644" si="618">A643</f>
        <v>13</v>
      </c>
      <c r="B644" s="1">
        <f t="shared" si="618"/>
        <v>0</v>
      </c>
      <c r="C644" s="288"/>
      <c r="D644" s="298" t="s">
        <v>102</v>
      </c>
      <c r="E644" s="298"/>
      <c r="F644" s="298" t="s">
        <v>102</v>
      </c>
      <c r="G644" s="298"/>
      <c r="H644" s="323"/>
      <c r="I644" s="323"/>
      <c r="J644" s="324"/>
      <c r="K644" s="325"/>
      <c r="L644" s="326">
        <f t="shared" si="608"/>
        <v>0</v>
      </c>
      <c r="M644" s="327"/>
      <c r="N644" s="167"/>
      <c r="O644" s="167"/>
      <c r="P644" s="167"/>
      <c r="Q644" s="167"/>
      <c r="R644" s="167"/>
      <c r="S644" s="328"/>
      <c r="T644" s="54" t="e">
        <f>HLOOKUP(F606,リスト!$N$7:$AC$25,13,)</f>
        <v>#N/A</v>
      </c>
      <c r="U644" s="52" t="e">
        <f t="shared" si="606"/>
        <v>#N/A</v>
      </c>
    </row>
    <row r="645" spans="1:22">
      <c r="A645" s="1">
        <f t="shared" ref="A645:B645" si="619">A644</f>
        <v>13</v>
      </c>
      <c r="B645" s="1">
        <f t="shared" si="619"/>
        <v>0</v>
      </c>
      <c r="C645" s="288"/>
      <c r="D645" s="321" t="s">
        <v>105</v>
      </c>
      <c r="E645" s="298"/>
      <c r="F645" s="299" t="s">
        <v>94</v>
      </c>
      <c r="G645" s="299"/>
      <c r="H645" s="300"/>
      <c r="I645" s="300"/>
      <c r="J645" s="301"/>
      <c r="K645" s="302"/>
      <c r="L645" s="303">
        <f t="shared" si="608"/>
        <v>0</v>
      </c>
      <c r="M645" s="304"/>
      <c r="N645" s="152"/>
      <c r="O645" s="152"/>
      <c r="P645" s="152"/>
      <c r="Q645" s="152"/>
      <c r="R645" s="152"/>
      <c r="S645" s="305"/>
      <c r="T645" s="54" t="e">
        <f>HLOOKUP(F606,リスト!$N$7:$AC$25,14,)</f>
        <v>#N/A</v>
      </c>
      <c r="U645" s="52" t="e">
        <f t="shared" si="606"/>
        <v>#N/A</v>
      </c>
    </row>
    <row r="646" spans="1:22">
      <c r="A646" s="1">
        <f t="shared" ref="A646:B646" si="620">A645</f>
        <v>13</v>
      </c>
      <c r="B646" s="1">
        <f t="shared" si="620"/>
        <v>0</v>
      </c>
      <c r="C646" s="288"/>
      <c r="D646" s="298"/>
      <c r="E646" s="298"/>
      <c r="F646" s="306" t="s">
        <v>95</v>
      </c>
      <c r="G646" s="306"/>
      <c r="H646" s="307"/>
      <c r="I646" s="307"/>
      <c r="J646" s="308"/>
      <c r="K646" s="309"/>
      <c r="L646" s="310">
        <f t="shared" si="608"/>
        <v>0</v>
      </c>
      <c r="M646" s="311"/>
      <c r="N646" s="153"/>
      <c r="O646" s="153"/>
      <c r="P646" s="153"/>
      <c r="Q646" s="153"/>
      <c r="R646" s="153"/>
      <c r="S646" s="312"/>
      <c r="T646" s="54" t="e">
        <f>HLOOKUP(F606,リスト!$N$7:$AC$25,15,)</f>
        <v>#N/A</v>
      </c>
      <c r="U646" s="52" t="e">
        <f t="shared" si="606"/>
        <v>#N/A</v>
      </c>
    </row>
    <row r="647" spans="1:22">
      <c r="A647" s="1">
        <f t="shared" ref="A647:B647" si="621">A646</f>
        <v>13</v>
      </c>
      <c r="B647" s="1">
        <f t="shared" si="621"/>
        <v>0</v>
      </c>
      <c r="C647" s="288"/>
      <c r="D647" s="322" t="s">
        <v>103</v>
      </c>
      <c r="E647" s="322"/>
      <c r="F647" s="298" t="s">
        <v>96</v>
      </c>
      <c r="G647" s="298"/>
      <c r="H647" s="323"/>
      <c r="I647" s="323"/>
      <c r="J647" s="324"/>
      <c r="K647" s="325"/>
      <c r="L647" s="326">
        <f t="shared" si="608"/>
        <v>0</v>
      </c>
      <c r="M647" s="327"/>
      <c r="N647" s="167"/>
      <c r="O647" s="167"/>
      <c r="P647" s="167"/>
      <c r="Q647" s="167"/>
      <c r="R647" s="167"/>
      <c r="S647" s="328"/>
      <c r="T647" s="54" t="e">
        <f>HLOOKUP(F606,リスト!$N$7:$AC$25,16,)</f>
        <v>#N/A</v>
      </c>
      <c r="U647" s="52" t="e">
        <f t="shared" si="606"/>
        <v>#N/A</v>
      </c>
    </row>
    <row r="648" spans="1:22">
      <c r="A648" s="1">
        <f t="shared" ref="A648:B648" si="622">A647</f>
        <v>13</v>
      </c>
      <c r="B648" s="1">
        <f t="shared" si="622"/>
        <v>0</v>
      </c>
      <c r="C648" s="288"/>
      <c r="D648" s="298" t="s">
        <v>104</v>
      </c>
      <c r="E648" s="298"/>
      <c r="F648" s="299" t="s">
        <v>97</v>
      </c>
      <c r="G648" s="299"/>
      <c r="H648" s="300"/>
      <c r="I648" s="300"/>
      <c r="J648" s="301"/>
      <c r="K648" s="302"/>
      <c r="L648" s="303">
        <f t="shared" si="608"/>
        <v>0</v>
      </c>
      <c r="M648" s="304"/>
      <c r="N648" s="152"/>
      <c r="O648" s="152"/>
      <c r="P648" s="152"/>
      <c r="Q648" s="152"/>
      <c r="R648" s="152"/>
      <c r="S648" s="305"/>
      <c r="T648" s="54" t="e">
        <f>HLOOKUP(F606,リスト!$N$7:$AC$25,17,)</f>
        <v>#N/A</v>
      </c>
      <c r="U648" s="52" t="e">
        <f t="shared" si="606"/>
        <v>#N/A</v>
      </c>
    </row>
    <row r="649" spans="1:22">
      <c r="A649" s="1">
        <f t="shared" ref="A649:B649" si="623">A648</f>
        <v>13</v>
      </c>
      <c r="B649" s="1">
        <f t="shared" si="623"/>
        <v>0</v>
      </c>
      <c r="C649" s="288"/>
      <c r="D649" s="298"/>
      <c r="E649" s="298"/>
      <c r="F649" s="306" t="s">
        <v>98</v>
      </c>
      <c r="G649" s="306"/>
      <c r="H649" s="307"/>
      <c r="I649" s="307"/>
      <c r="J649" s="308"/>
      <c r="K649" s="309"/>
      <c r="L649" s="310">
        <f t="shared" si="608"/>
        <v>0</v>
      </c>
      <c r="M649" s="311"/>
      <c r="N649" s="153"/>
      <c r="O649" s="153"/>
      <c r="P649" s="153"/>
      <c r="Q649" s="153"/>
      <c r="R649" s="153"/>
      <c r="S649" s="312"/>
      <c r="T649" s="54" t="e">
        <f>HLOOKUP(F606,リスト!$N$7:$AC$25,18,)</f>
        <v>#N/A</v>
      </c>
      <c r="U649" s="52" t="e">
        <f t="shared" si="606"/>
        <v>#N/A</v>
      </c>
    </row>
    <row r="650" spans="1:22" ht="15" thickBot="1">
      <c r="A650" s="1">
        <f t="shared" ref="A650:B650" si="624">A649</f>
        <v>13</v>
      </c>
      <c r="B650" s="1">
        <f t="shared" si="624"/>
        <v>0</v>
      </c>
      <c r="C650" s="288"/>
      <c r="D650" s="313" t="s">
        <v>77</v>
      </c>
      <c r="E650" s="313"/>
      <c r="F650" s="313" t="s">
        <v>77</v>
      </c>
      <c r="G650" s="313"/>
      <c r="H650" s="314"/>
      <c r="I650" s="314"/>
      <c r="J650" s="315"/>
      <c r="K650" s="316"/>
      <c r="L650" s="317">
        <f t="shared" si="608"/>
        <v>0</v>
      </c>
      <c r="M650" s="318"/>
      <c r="N650" s="319"/>
      <c r="O650" s="319"/>
      <c r="P650" s="319"/>
      <c r="Q650" s="319"/>
      <c r="R650" s="319"/>
      <c r="S650" s="320"/>
      <c r="T650" s="54" t="e">
        <f>HLOOKUP(F606,リスト!$N$7:$AC$25,19,)</f>
        <v>#N/A</v>
      </c>
      <c r="U650" s="52" t="e">
        <f t="shared" si="606"/>
        <v>#N/A</v>
      </c>
    </row>
    <row r="651" spans="1:22" ht="15.6" thickTop="1" thickBot="1">
      <c r="A651" s="1">
        <f t="shared" ref="A651:B651" si="625">A650</f>
        <v>13</v>
      </c>
      <c r="B651" s="1">
        <f t="shared" si="625"/>
        <v>0</v>
      </c>
      <c r="C651" s="289"/>
      <c r="D651" s="278" t="s">
        <v>78</v>
      </c>
      <c r="E651" s="279"/>
      <c r="F651" s="279"/>
      <c r="G651" s="280"/>
      <c r="H651" s="281">
        <f>SUM(H633:I650)</f>
        <v>0</v>
      </c>
      <c r="I651" s="281"/>
      <c r="J651" s="282">
        <f t="shared" ref="J651" si="626">SUM(J633:K650)</f>
        <v>0</v>
      </c>
      <c r="K651" s="283"/>
      <c r="L651" s="283">
        <f t="shared" ref="L651" si="627">SUM(L633:M650)</f>
        <v>0</v>
      </c>
      <c r="M651" s="284"/>
      <c r="N651" s="285"/>
      <c r="O651" s="285"/>
      <c r="P651" s="285"/>
      <c r="Q651" s="285"/>
      <c r="R651" s="285"/>
      <c r="S651" s="286"/>
      <c r="T651" s="54"/>
    </row>
    <row r="652" spans="1:22">
      <c r="A652" s="1">
        <f>F655</f>
        <v>14</v>
      </c>
      <c r="B652" s="1">
        <f>IF(H676&gt;0,1,0)</f>
        <v>0</v>
      </c>
      <c r="C652" s="198" t="s">
        <v>47</v>
      </c>
      <c r="D652" s="198"/>
      <c r="E652" s="198"/>
      <c r="U652" s="11" t="s">
        <v>49</v>
      </c>
      <c r="V652" s="11" t="s">
        <v>199</v>
      </c>
    </row>
    <row r="653" spans="1:22">
      <c r="A653" s="1">
        <f>A652</f>
        <v>14</v>
      </c>
      <c r="B653" s="1">
        <f>B652</f>
        <v>0</v>
      </c>
      <c r="C653" s="192" t="str">
        <f>"中国ブロック突破・国スポ入賞に向けた強化事業　"&amp;基本!$G$24</f>
        <v>中国ブロック突破・国スポ入賞に向けた強化事業　事業計画書</v>
      </c>
      <c r="D653" s="192"/>
      <c r="E653" s="192"/>
      <c r="F653" s="192"/>
      <c r="G653" s="192"/>
      <c r="H653" s="192"/>
      <c r="I653" s="192"/>
      <c r="J653" s="192"/>
      <c r="K653" s="192"/>
      <c r="L653" s="192"/>
      <c r="M653" s="192"/>
      <c r="N653" s="192"/>
      <c r="O653" s="192"/>
      <c r="P653" s="192"/>
      <c r="Q653" s="192"/>
      <c r="R653" s="192"/>
      <c r="S653" s="192"/>
      <c r="U653" s="16" t="str">
        <f t="shared" ref="U653:V656" si="628">IF(U603="","",U603)</f>
        <v>中国ブロック突破に向けた強化事業</v>
      </c>
      <c r="V653" s="16" t="str">
        <f t="shared" si="628"/>
        <v>中ブロ突破</v>
      </c>
    </row>
    <row r="654" spans="1:22" ht="15" thickBot="1">
      <c r="A654" s="1">
        <f t="shared" ref="A654:B654" si="629">A653</f>
        <v>14</v>
      </c>
      <c r="B654" s="1">
        <f t="shared" si="629"/>
        <v>0</v>
      </c>
      <c r="C654" s="337" t="s">
        <v>48</v>
      </c>
      <c r="D654" s="337"/>
      <c r="U654" s="32" t="str">
        <f t="shared" si="628"/>
        <v>国スポ入賞に向けた強化事業</v>
      </c>
      <c r="V654" s="32" t="str">
        <f t="shared" si="628"/>
        <v>国スポ入賞</v>
      </c>
    </row>
    <row r="655" spans="1:22" ht="15" thickBot="1">
      <c r="A655" s="1">
        <f t="shared" ref="A655:B655" si="630">A654</f>
        <v>14</v>
      </c>
      <c r="B655" s="1">
        <f t="shared" si="630"/>
        <v>0</v>
      </c>
      <c r="C655" s="375" t="s">
        <v>50</v>
      </c>
      <c r="D655" s="376"/>
      <c r="E655" s="376"/>
      <c r="F655" s="377">
        <f>F605+1</f>
        <v>14</v>
      </c>
      <c r="G655" s="378"/>
      <c r="U655" s="32" t="str">
        <f t="shared" si="628"/>
        <v/>
      </c>
      <c r="V655" s="32" t="str">
        <f t="shared" si="628"/>
        <v/>
      </c>
    </row>
    <row r="656" spans="1:22">
      <c r="A656" s="1">
        <f t="shared" ref="A656:B656" si="631">A655</f>
        <v>14</v>
      </c>
      <c r="B656" s="1">
        <f t="shared" si="631"/>
        <v>0</v>
      </c>
      <c r="C656" s="379" t="s">
        <v>49</v>
      </c>
      <c r="D656" s="290"/>
      <c r="E656" s="290"/>
      <c r="F656" s="380"/>
      <c r="G656" s="380"/>
      <c r="H656" s="380"/>
      <c r="I656" s="380"/>
      <c r="J656" s="380"/>
      <c r="K656" s="380"/>
      <c r="L656" s="380"/>
      <c r="M656" s="290" t="s">
        <v>53</v>
      </c>
      <c r="N656" s="290"/>
      <c r="O656" s="290"/>
      <c r="P656" s="380"/>
      <c r="Q656" s="380"/>
      <c r="R656" s="380"/>
      <c r="S656" s="381"/>
      <c r="T656" s="81" t="str">
        <f>IF(F656="","",VLOOKUP(F656,U653:V656,2,))</f>
        <v/>
      </c>
      <c r="U656" s="18" t="str">
        <f t="shared" si="628"/>
        <v/>
      </c>
      <c r="V656" s="18" t="str">
        <f t="shared" si="628"/>
        <v/>
      </c>
    </row>
    <row r="657" spans="1:24">
      <c r="A657" s="1">
        <f t="shared" ref="A657:B657" si="632">A656</f>
        <v>14</v>
      </c>
      <c r="B657" s="1">
        <f t="shared" si="632"/>
        <v>0</v>
      </c>
      <c r="C657" s="389" t="s">
        <v>180</v>
      </c>
      <c r="D657" s="390"/>
      <c r="E657" s="356"/>
      <c r="F657" s="386"/>
      <c r="G657" s="387"/>
      <c r="H657" s="387"/>
      <c r="I657" s="387"/>
      <c r="J657" s="387"/>
      <c r="K657" s="387"/>
      <c r="L657" s="387"/>
      <c r="M657" s="387"/>
      <c r="N657" s="387"/>
      <c r="O657" s="387"/>
      <c r="P657" s="387"/>
      <c r="Q657" s="387"/>
      <c r="R657" s="387"/>
      <c r="S657" s="388"/>
      <c r="U657" s="55"/>
    </row>
    <row r="658" spans="1:24">
      <c r="A658" s="1">
        <f t="shared" ref="A658:B658" si="633">A657</f>
        <v>14</v>
      </c>
      <c r="B658" s="1">
        <f t="shared" si="633"/>
        <v>0</v>
      </c>
      <c r="C658" s="348" t="s">
        <v>51</v>
      </c>
      <c r="D658" s="291"/>
      <c r="E658" s="291"/>
      <c r="F658" s="382"/>
      <c r="G658" s="383"/>
      <c r="H658" s="383"/>
      <c r="I658" s="20" t="str">
        <f>IF(F658="","～",IF(J658="","","～"))</f>
        <v>～</v>
      </c>
      <c r="J658" s="383"/>
      <c r="K658" s="383"/>
      <c r="L658" s="383"/>
      <c r="M658" s="21" t="s">
        <v>52</v>
      </c>
      <c r="N658" s="384" t="str">
        <f>IF(T658=1,IF(F658="","",IF(J658="","",IF(F658=J658,"日帰り",(J658-F658)&amp;"泊"&amp;(J658-F658+1)&amp;"日"))),"")</f>
        <v/>
      </c>
      <c r="O658" s="384"/>
      <c r="P658" s="384"/>
      <c r="Q658" s="13" t="s">
        <v>68</v>
      </c>
      <c r="R658" s="258"/>
      <c r="S658" s="385"/>
      <c r="T658" s="53">
        <v>1</v>
      </c>
    </row>
    <row r="659" spans="1:24">
      <c r="A659" s="1">
        <f t="shared" ref="A659:B659" si="634">A658</f>
        <v>14</v>
      </c>
      <c r="B659" s="1">
        <f t="shared" si="634"/>
        <v>0</v>
      </c>
      <c r="C659" s="348" t="s">
        <v>54</v>
      </c>
      <c r="D659" s="346" t="s">
        <v>55</v>
      </c>
      <c r="E659" s="346"/>
      <c r="F659" s="349"/>
      <c r="G659" s="349"/>
      <c r="H659" s="349"/>
      <c r="I659" s="349"/>
      <c r="J659" s="349"/>
      <c r="K659" s="349"/>
      <c r="L659" s="349"/>
      <c r="M659" s="349"/>
      <c r="N659" s="349"/>
      <c r="O659" s="349"/>
      <c r="P659" s="349"/>
      <c r="Q659" s="349"/>
      <c r="R659" s="349"/>
      <c r="S659" s="350"/>
      <c r="U659" s="156" t="s">
        <v>53</v>
      </c>
      <c r="V659" s="156"/>
      <c r="W659" s="156"/>
      <c r="X659" s="156"/>
    </row>
    <row r="660" spans="1:24">
      <c r="A660" s="1">
        <f t="shared" ref="A660:B660" si="635">A659</f>
        <v>14</v>
      </c>
      <c r="B660" s="1">
        <f t="shared" si="635"/>
        <v>0</v>
      </c>
      <c r="C660" s="348"/>
      <c r="D660" s="351" t="s">
        <v>7</v>
      </c>
      <c r="E660" s="351"/>
      <c r="F660" s="352"/>
      <c r="G660" s="352"/>
      <c r="H660" s="352"/>
      <c r="I660" s="352"/>
      <c r="J660" s="352"/>
      <c r="K660" s="352"/>
      <c r="L660" s="352"/>
      <c r="M660" s="352"/>
      <c r="N660" s="352"/>
      <c r="O660" s="352"/>
      <c r="P660" s="352"/>
      <c r="Q660" s="352"/>
      <c r="R660" s="352"/>
      <c r="S660" s="353"/>
      <c r="U660" s="78" t="str">
        <f>U653</f>
        <v>中国ブロック突破に向けた強化事業</v>
      </c>
      <c r="V660" s="78" t="str">
        <f>U654</f>
        <v>国スポ入賞に向けた強化事業</v>
      </c>
      <c r="W660" s="78" t="str">
        <f>U655</f>
        <v/>
      </c>
      <c r="X660" s="78" t="str">
        <f>U656</f>
        <v/>
      </c>
    </row>
    <row r="661" spans="1:24">
      <c r="A661" s="1">
        <f t="shared" ref="A661:B661" si="636">A660</f>
        <v>14</v>
      </c>
      <c r="B661" s="1">
        <f t="shared" si="636"/>
        <v>0</v>
      </c>
      <c r="C661" s="348" t="s">
        <v>56</v>
      </c>
      <c r="D661" s="346" t="s">
        <v>55</v>
      </c>
      <c r="E661" s="346"/>
      <c r="F661" s="349"/>
      <c r="G661" s="349"/>
      <c r="H661" s="349"/>
      <c r="I661" s="349"/>
      <c r="J661" s="349"/>
      <c r="K661" s="349"/>
      <c r="L661" s="349"/>
      <c r="M661" s="349"/>
      <c r="N661" s="349"/>
      <c r="O661" s="349"/>
      <c r="P661" s="349"/>
      <c r="Q661" s="349"/>
      <c r="R661" s="349"/>
      <c r="S661" s="350"/>
      <c r="U661" s="6" t="str">
        <f t="shared" ref="U661:X664" si="637">IF(U611="","",U611)</f>
        <v>①強化活動</v>
      </c>
      <c r="V661" s="6" t="str">
        <f t="shared" si="637"/>
        <v>①強化活動</v>
      </c>
      <c r="W661" s="6" t="str">
        <f t="shared" si="637"/>
        <v/>
      </c>
      <c r="X661" s="6" t="str">
        <f t="shared" si="637"/>
        <v/>
      </c>
    </row>
    <row r="662" spans="1:24">
      <c r="A662" s="1">
        <f t="shared" ref="A662:B662" si="638">A661</f>
        <v>14</v>
      </c>
      <c r="B662" s="1">
        <f t="shared" si="638"/>
        <v>0</v>
      </c>
      <c r="C662" s="348"/>
      <c r="D662" s="351" t="s">
        <v>7</v>
      </c>
      <c r="E662" s="351"/>
      <c r="F662" s="352"/>
      <c r="G662" s="352"/>
      <c r="H662" s="352"/>
      <c r="I662" s="352"/>
      <c r="J662" s="352"/>
      <c r="K662" s="352"/>
      <c r="L662" s="352"/>
      <c r="M662" s="352"/>
      <c r="N662" s="352"/>
      <c r="O662" s="352"/>
      <c r="P662" s="352"/>
      <c r="Q662" s="352"/>
      <c r="R662" s="352"/>
      <c r="S662" s="353"/>
      <c r="U662" s="8" t="str">
        <f t="shared" si="637"/>
        <v/>
      </c>
      <c r="V662" s="8" t="str">
        <f t="shared" si="637"/>
        <v/>
      </c>
      <c r="W662" s="8" t="str">
        <f t="shared" si="637"/>
        <v/>
      </c>
      <c r="X662" s="8" t="str">
        <f t="shared" si="637"/>
        <v/>
      </c>
    </row>
    <row r="663" spans="1:24">
      <c r="A663" s="1">
        <f t="shared" ref="A663:B663" si="639">A662</f>
        <v>14</v>
      </c>
      <c r="B663" s="1">
        <f t="shared" si="639"/>
        <v>0</v>
      </c>
      <c r="C663" s="354" t="s">
        <v>57</v>
      </c>
      <c r="D663" s="291" t="s">
        <v>58</v>
      </c>
      <c r="E663" s="291"/>
      <c r="F663" s="291" t="s">
        <v>61</v>
      </c>
      <c r="G663" s="355"/>
      <c r="H663" s="339" t="s">
        <v>62</v>
      </c>
      <c r="I663" s="296"/>
      <c r="J663" s="356" t="s">
        <v>63</v>
      </c>
      <c r="K663" s="355"/>
      <c r="L663" s="339" t="s">
        <v>64</v>
      </c>
      <c r="M663" s="296"/>
      <c r="N663" s="356" t="s">
        <v>65</v>
      </c>
      <c r="O663" s="355"/>
      <c r="P663" s="339" t="s">
        <v>66</v>
      </c>
      <c r="Q663" s="291"/>
      <c r="R663" s="356" t="s">
        <v>36</v>
      </c>
      <c r="S663" s="295"/>
      <c r="U663" s="8" t="str">
        <f t="shared" si="637"/>
        <v/>
      </c>
      <c r="V663" s="8" t="str">
        <f t="shared" si="637"/>
        <v/>
      </c>
      <c r="W663" s="8" t="str">
        <f t="shared" si="637"/>
        <v/>
      </c>
      <c r="X663" s="8" t="str">
        <f t="shared" si="637"/>
        <v/>
      </c>
    </row>
    <row r="664" spans="1:24">
      <c r="A664" s="1">
        <f t="shared" ref="A664:B664" si="640">A663</f>
        <v>14</v>
      </c>
      <c r="B664" s="1">
        <f t="shared" si="640"/>
        <v>0</v>
      </c>
      <c r="C664" s="348"/>
      <c r="D664" s="346" t="s">
        <v>59</v>
      </c>
      <c r="E664" s="346"/>
      <c r="F664" s="22">
        <f>VLOOKUP("成男中ﾌﾞﾛ/国ｽﾎﾟ",指導者!$J$133:$AN$156,$F655+1,)</f>
        <v>0</v>
      </c>
      <c r="G664" s="23" t="s">
        <v>67</v>
      </c>
      <c r="H664" s="24">
        <f>VLOOKUP("成女中ﾌﾞﾛ/国ｽﾎﾟ",指導者!$J$133:$AN$156,$F655+1,)</f>
        <v>0</v>
      </c>
      <c r="I664" s="25" t="s">
        <v>67</v>
      </c>
      <c r="J664" s="24">
        <f>VLOOKUP("少男中ﾌﾞﾛ/国ｽﾎﾟ",指導者!$J$133:$AN$156,$F655+1,)</f>
        <v>0</v>
      </c>
      <c r="K664" s="23" t="s">
        <v>67</v>
      </c>
      <c r="L664" s="24">
        <f>VLOOKUP("少女中ﾌﾞﾛ/国ｽﾎﾟ",指導者!$J$133:$AN$156,$F655+1,)</f>
        <v>0</v>
      </c>
      <c r="M664" s="25" t="s">
        <v>67</v>
      </c>
      <c r="N664" s="24">
        <f>VLOOKUP("Jr男中ﾌﾞﾛ/国ｽﾎﾟ",指導者!$J$133:$AN$156,$F655+1,)</f>
        <v>0</v>
      </c>
      <c r="O664" s="23" t="s">
        <v>67</v>
      </c>
      <c r="P664" s="24">
        <f>VLOOKUP("Jr女中ﾌﾞﾛ/国ｽﾎﾟ",指導者!$J$133:$AN$156,$F655+1,)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48"/>
      <c r="D665" s="351" t="s">
        <v>60</v>
      </c>
      <c r="E665" s="351"/>
      <c r="F665" s="27">
        <f>VLOOKUP("成男中ﾌﾞﾛ/国ｽﾎﾟ",選手!$J$333:$AN$350,$F655+1,)</f>
        <v>0</v>
      </c>
      <c r="G665" s="28" t="s">
        <v>67</v>
      </c>
      <c r="H665" s="29">
        <f>VLOOKUP("成女中ﾌﾞﾛ/国ｽﾎﾟ",選手!$J$333:$AN$350,$F655+1,)</f>
        <v>0</v>
      </c>
      <c r="I665" s="30" t="s">
        <v>67</v>
      </c>
      <c r="J665" s="29">
        <f>VLOOKUP("少男中ﾌﾞﾛ/国ｽﾎﾟ",選手!$J$333:$AN$350,$F655+1,)</f>
        <v>0</v>
      </c>
      <c r="K665" s="28" t="s">
        <v>67</v>
      </c>
      <c r="L665" s="29">
        <f>VLOOKUP("少女中ﾌﾞﾛ/国ｽﾎﾟ",選手!$J$333:$AN$350,$F655+1,)</f>
        <v>0</v>
      </c>
      <c r="M665" s="30" t="s">
        <v>67</v>
      </c>
      <c r="N665" s="29">
        <f>VLOOKUP("Jr男中ﾌﾞﾛ/国ｽﾎﾟ",選手!$J$333:$AN$350,$F655+1,)</f>
        <v>0</v>
      </c>
      <c r="O665" s="28" t="s">
        <v>67</v>
      </c>
      <c r="P665" s="29">
        <f>VLOOKUP("Jr女中ﾌﾞﾛ/国ｽﾎﾟ",選手!$J$333:$AN$350,$F655+1,)</f>
        <v>0</v>
      </c>
      <c r="Q665" s="31" t="s">
        <v>67</v>
      </c>
      <c r="R665" s="28">
        <f>SUM(F665:Q665)</f>
        <v>0</v>
      </c>
      <c r="S665" s="34" t="s">
        <v>67</v>
      </c>
    </row>
    <row r="666" spans="1:24">
      <c r="A666" s="1">
        <f t="shared" ref="A666:B666" si="642">A665</f>
        <v>14</v>
      </c>
      <c r="B666" s="1">
        <f t="shared" si="642"/>
        <v>0</v>
      </c>
      <c r="C666" s="366" t="s">
        <v>69</v>
      </c>
      <c r="D666" s="367"/>
      <c r="E666" s="368"/>
      <c r="F666" s="357"/>
      <c r="G666" s="358"/>
      <c r="H666" s="358"/>
      <c r="I666" s="358"/>
      <c r="J666" s="358"/>
      <c r="K666" s="358"/>
      <c r="L666" s="358"/>
      <c r="M666" s="358"/>
      <c r="N666" s="358"/>
      <c r="O666" s="358"/>
      <c r="P666" s="358"/>
      <c r="Q666" s="358"/>
      <c r="R666" s="358"/>
      <c r="S666" s="359"/>
    </row>
    <row r="667" spans="1:24">
      <c r="A667" s="1">
        <f t="shared" ref="A667:B667" si="643">A666</f>
        <v>14</v>
      </c>
      <c r="B667" s="1">
        <f t="shared" si="643"/>
        <v>0</v>
      </c>
      <c r="C667" s="369"/>
      <c r="D667" s="370"/>
      <c r="E667" s="371"/>
      <c r="F667" s="360"/>
      <c r="G667" s="361"/>
      <c r="H667" s="361"/>
      <c r="I667" s="361"/>
      <c r="J667" s="361"/>
      <c r="K667" s="361"/>
      <c r="L667" s="361"/>
      <c r="M667" s="361"/>
      <c r="N667" s="361"/>
      <c r="O667" s="361"/>
      <c r="P667" s="361"/>
      <c r="Q667" s="361"/>
      <c r="R667" s="361"/>
      <c r="S667" s="362"/>
    </row>
    <row r="668" spans="1:24">
      <c r="A668" s="1">
        <f t="shared" ref="A668:B668" si="644">A667</f>
        <v>14</v>
      </c>
      <c r="B668" s="1">
        <f t="shared" si="644"/>
        <v>0</v>
      </c>
      <c r="C668" s="369"/>
      <c r="D668" s="370"/>
      <c r="E668" s="371"/>
      <c r="F668" s="360"/>
      <c r="G668" s="361"/>
      <c r="H668" s="361"/>
      <c r="I668" s="361"/>
      <c r="J668" s="361"/>
      <c r="K668" s="361"/>
      <c r="L668" s="361"/>
      <c r="M668" s="361"/>
      <c r="N668" s="361"/>
      <c r="O668" s="361"/>
      <c r="P668" s="361"/>
      <c r="Q668" s="361"/>
      <c r="R668" s="361"/>
      <c r="S668" s="362"/>
    </row>
    <row r="669" spans="1:24">
      <c r="A669" s="1">
        <f t="shared" ref="A669:B669" si="645">A668</f>
        <v>14</v>
      </c>
      <c r="B669" s="1">
        <f t="shared" si="645"/>
        <v>0</v>
      </c>
      <c r="C669" s="369"/>
      <c r="D669" s="370"/>
      <c r="E669" s="371"/>
      <c r="F669" s="360"/>
      <c r="G669" s="361"/>
      <c r="H669" s="361"/>
      <c r="I669" s="361"/>
      <c r="J669" s="361"/>
      <c r="K669" s="361"/>
      <c r="L669" s="361"/>
      <c r="M669" s="361"/>
      <c r="N669" s="361"/>
      <c r="O669" s="361"/>
      <c r="P669" s="361"/>
      <c r="Q669" s="361"/>
      <c r="R669" s="361"/>
      <c r="S669" s="362"/>
    </row>
    <row r="670" spans="1:24">
      <c r="A670" s="1">
        <f t="shared" ref="A670:B670" si="646">A669</f>
        <v>14</v>
      </c>
      <c r="B670" s="1">
        <f t="shared" si="646"/>
        <v>0</v>
      </c>
      <c r="C670" s="369"/>
      <c r="D670" s="370"/>
      <c r="E670" s="371"/>
      <c r="F670" s="360"/>
      <c r="G670" s="361"/>
      <c r="H670" s="361"/>
      <c r="I670" s="361"/>
      <c r="J670" s="361"/>
      <c r="K670" s="361"/>
      <c r="L670" s="361"/>
      <c r="M670" s="361"/>
      <c r="N670" s="361"/>
      <c r="O670" s="361"/>
      <c r="P670" s="361"/>
      <c r="Q670" s="361"/>
      <c r="R670" s="361"/>
      <c r="S670" s="362"/>
    </row>
    <row r="671" spans="1:24">
      <c r="A671" s="1">
        <f t="shared" ref="A671:B671" si="647">A670</f>
        <v>14</v>
      </c>
      <c r="B671" s="1">
        <f t="shared" si="647"/>
        <v>0</v>
      </c>
      <c r="C671" s="369"/>
      <c r="D671" s="370"/>
      <c r="E671" s="371"/>
      <c r="F671" s="360"/>
      <c r="G671" s="361"/>
      <c r="H671" s="361"/>
      <c r="I671" s="361"/>
      <c r="J671" s="361"/>
      <c r="K671" s="361"/>
      <c r="L671" s="361"/>
      <c r="M671" s="361"/>
      <c r="N671" s="361"/>
      <c r="O671" s="361"/>
      <c r="P671" s="361"/>
      <c r="Q671" s="361"/>
      <c r="R671" s="361"/>
      <c r="S671" s="362"/>
    </row>
    <row r="672" spans="1:24" ht="15" thickBot="1">
      <c r="A672" s="1">
        <f t="shared" ref="A672:B672" si="648">A671</f>
        <v>14</v>
      </c>
      <c r="B672" s="1">
        <f t="shared" si="648"/>
        <v>0</v>
      </c>
      <c r="C672" s="372"/>
      <c r="D672" s="373"/>
      <c r="E672" s="374"/>
      <c r="F672" s="363"/>
      <c r="G672" s="364"/>
      <c r="H672" s="364"/>
      <c r="I672" s="364"/>
      <c r="J672" s="364"/>
      <c r="K672" s="364"/>
      <c r="L672" s="364"/>
      <c r="M672" s="364"/>
      <c r="N672" s="364"/>
      <c r="O672" s="364"/>
      <c r="P672" s="364"/>
      <c r="Q672" s="364"/>
      <c r="R672" s="364"/>
      <c r="S672" s="365"/>
    </row>
    <row r="673" spans="1:21">
      <c r="A673" s="1">
        <f t="shared" ref="A673:B673" si="649">A672</f>
        <v>14</v>
      </c>
      <c r="B673" s="1">
        <f t="shared" si="649"/>
        <v>0</v>
      </c>
    </row>
    <row r="674" spans="1:21" ht="15" thickBot="1">
      <c r="A674" s="1">
        <f t="shared" ref="A674:B674" si="650">A673</f>
        <v>14</v>
      </c>
      <c r="B674" s="1">
        <f t="shared" si="650"/>
        <v>0</v>
      </c>
      <c r="C674" s="337" t="s">
        <v>70</v>
      </c>
      <c r="D674" s="337"/>
      <c r="Q674" s="338" t="s">
        <v>71</v>
      </c>
      <c r="R674" s="338"/>
      <c r="S674" s="338"/>
    </row>
    <row r="675" spans="1:21">
      <c r="A675" s="1">
        <f t="shared" ref="A675:B675" si="651">A674</f>
        <v>14</v>
      </c>
      <c r="B675" s="1">
        <f t="shared" si="651"/>
        <v>0</v>
      </c>
      <c r="C675" s="287" t="s">
        <v>72</v>
      </c>
      <c r="D675" s="290" t="s">
        <v>73</v>
      </c>
      <c r="E675" s="290"/>
      <c r="F675" s="290"/>
      <c r="G675" s="290"/>
      <c r="H675" s="290" t="s">
        <v>79</v>
      </c>
      <c r="I675" s="290"/>
      <c r="J675" s="290" t="s">
        <v>13</v>
      </c>
      <c r="K675" s="290"/>
      <c r="L675" s="290"/>
      <c r="M675" s="290"/>
      <c r="N675" s="290"/>
      <c r="O675" s="290"/>
      <c r="P675" s="290"/>
      <c r="Q675" s="290"/>
      <c r="R675" s="290"/>
      <c r="S675" s="294"/>
    </row>
    <row r="676" spans="1:21">
      <c r="A676" s="1">
        <f t="shared" ref="A676:B676" si="652">A675</f>
        <v>14</v>
      </c>
      <c r="B676" s="1">
        <f t="shared" si="652"/>
        <v>0</v>
      </c>
      <c r="C676" s="288"/>
      <c r="D676" s="346" t="s">
        <v>74</v>
      </c>
      <c r="E676" s="346"/>
      <c r="F676" s="346"/>
      <c r="G676" s="346"/>
      <c r="H676" s="347">
        <f>J701</f>
        <v>0</v>
      </c>
      <c r="I676" s="347"/>
      <c r="J676" s="152"/>
      <c r="K676" s="152"/>
      <c r="L676" s="152"/>
      <c r="M676" s="152"/>
      <c r="N676" s="152"/>
      <c r="O676" s="152"/>
      <c r="P676" s="152"/>
      <c r="Q676" s="152"/>
      <c r="R676" s="152"/>
      <c r="S676" s="305"/>
    </row>
    <row r="677" spans="1:21">
      <c r="A677" s="1">
        <f t="shared" ref="A677:B677" si="653">A676</f>
        <v>14</v>
      </c>
      <c r="B677" s="1">
        <f t="shared" si="653"/>
        <v>0</v>
      </c>
      <c r="C677" s="288"/>
      <c r="D677" s="340" t="s">
        <v>75</v>
      </c>
      <c r="E677" s="340"/>
      <c r="F677" s="340"/>
      <c r="G677" s="340"/>
      <c r="H677" s="330"/>
      <c r="I677" s="330"/>
      <c r="J677" s="335"/>
      <c r="K677" s="335"/>
      <c r="L677" s="335"/>
      <c r="M677" s="335"/>
      <c r="N677" s="335"/>
      <c r="O677" s="335"/>
      <c r="P677" s="335"/>
      <c r="Q677" s="335"/>
      <c r="R677" s="335"/>
      <c r="S677" s="336"/>
    </row>
    <row r="678" spans="1:21">
      <c r="A678" s="1">
        <f t="shared" ref="A678:B678" si="654">A677</f>
        <v>14</v>
      </c>
      <c r="B678" s="1">
        <f t="shared" si="654"/>
        <v>0</v>
      </c>
      <c r="C678" s="288"/>
      <c r="D678" s="340" t="s">
        <v>76</v>
      </c>
      <c r="E678" s="340"/>
      <c r="F678" s="340"/>
      <c r="G678" s="340"/>
      <c r="H678" s="330"/>
      <c r="I678" s="330"/>
      <c r="J678" s="335"/>
      <c r="K678" s="335"/>
      <c r="L678" s="335"/>
      <c r="M678" s="335"/>
      <c r="N678" s="335"/>
      <c r="O678" s="335"/>
      <c r="P678" s="335"/>
      <c r="Q678" s="335"/>
      <c r="R678" s="335"/>
      <c r="S678" s="336"/>
    </row>
    <row r="679" spans="1:21" ht="15" thickBot="1">
      <c r="A679" s="1">
        <f t="shared" ref="A679:B679" si="655">A678</f>
        <v>14</v>
      </c>
      <c r="B679" s="1">
        <f t="shared" si="655"/>
        <v>0</v>
      </c>
      <c r="C679" s="288"/>
      <c r="D679" s="341" t="s">
        <v>77</v>
      </c>
      <c r="E679" s="341"/>
      <c r="F679" s="341"/>
      <c r="G679" s="341"/>
      <c r="H679" s="342">
        <f>H701-SUM(H676:I678)</f>
        <v>0</v>
      </c>
      <c r="I679" s="342"/>
      <c r="J679" s="343"/>
      <c r="K679" s="343"/>
      <c r="L679" s="343"/>
      <c r="M679" s="343"/>
      <c r="N679" s="343"/>
      <c r="O679" s="343"/>
      <c r="P679" s="343"/>
      <c r="Q679" s="343"/>
      <c r="R679" s="343"/>
      <c r="S679" s="344"/>
    </row>
    <row r="680" spans="1:21" ht="15.6" thickTop="1" thickBot="1">
      <c r="A680" s="1">
        <f t="shared" ref="A680:B680" si="656">A679</f>
        <v>14</v>
      </c>
      <c r="B680" s="1">
        <f t="shared" si="656"/>
        <v>0</v>
      </c>
      <c r="C680" s="289"/>
      <c r="D680" s="345" t="s">
        <v>78</v>
      </c>
      <c r="E680" s="345"/>
      <c r="F680" s="345"/>
      <c r="G680" s="345"/>
      <c r="H680" s="281">
        <f>SUM(H676:I679)</f>
        <v>0</v>
      </c>
      <c r="I680" s="281"/>
      <c r="J680" s="285"/>
      <c r="K680" s="285"/>
      <c r="L680" s="285"/>
      <c r="M680" s="285"/>
      <c r="N680" s="285"/>
      <c r="O680" s="285"/>
      <c r="P680" s="285"/>
      <c r="Q680" s="285"/>
      <c r="R680" s="285"/>
      <c r="S680" s="286"/>
    </row>
    <row r="681" spans="1:21">
      <c r="A681" s="1">
        <f t="shared" ref="A681:B681" si="657">A680</f>
        <v>14</v>
      </c>
      <c r="B681" s="1">
        <f t="shared" si="657"/>
        <v>0</v>
      </c>
      <c r="C681" s="287" t="s">
        <v>218</v>
      </c>
      <c r="D681" s="290" t="s">
        <v>73</v>
      </c>
      <c r="E681" s="290"/>
      <c r="F681" s="290" t="s">
        <v>83</v>
      </c>
      <c r="G681" s="290"/>
      <c r="H681" s="290" t="s">
        <v>79</v>
      </c>
      <c r="I681" s="292"/>
      <c r="J681" s="293"/>
      <c r="K681" s="290"/>
      <c r="L681" s="290"/>
      <c r="M681" s="290"/>
      <c r="N681" s="290" t="s">
        <v>82</v>
      </c>
      <c r="O681" s="290"/>
      <c r="P681" s="290"/>
      <c r="Q681" s="290"/>
      <c r="R681" s="290"/>
      <c r="S681" s="294"/>
    </row>
    <row r="682" spans="1:21">
      <c r="A682" s="1">
        <f t="shared" ref="A682:B682" si="658">A681</f>
        <v>14</v>
      </c>
      <c r="B682" s="1">
        <f t="shared" si="658"/>
        <v>0</v>
      </c>
      <c r="C682" s="288"/>
      <c r="D682" s="291"/>
      <c r="E682" s="291"/>
      <c r="F682" s="291"/>
      <c r="G682" s="291"/>
      <c r="H682" s="291"/>
      <c r="I682" s="291"/>
      <c r="J682" s="296" t="s">
        <v>80</v>
      </c>
      <c r="K682" s="297"/>
      <c r="L682" s="297" t="s">
        <v>81</v>
      </c>
      <c r="M682" s="339"/>
      <c r="N682" s="291"/>
      <c r="O682" s="291"/>
      <c r="P682" s="291"/>
      <c r="Q682" s="291"/>
      <c r="R682" s="291"/>
      <c r="S682" s="295"/>
    </row>
    <row r="683" spans="1:21">
      <c r="A683" s="1">
        <f t="shared" ref="A683:B683" si="659">A682</f>
        <v>14</v>
      </c>
      <c r="B683" s="1">
        <f t="shared" si="659"/>
        <v>0</v>
      </c>
      <c r="C683" s="288"/>
      <c r="D683" s="298" t="s">
        <v>88</v>
      </c>
      <c r="E683" s="298"/>
      <c r="F683" s="298" t="s">
        <v>88</v>
      </c>
      <c r="G683" s="298"/>
      <c r="H683" s="323"/>
      <c r="I683" s="323"/>
      <c r="J683" s="324"/>
      <c r="K683" s="325"/>
      <c r="L683" s="326">
        <f>H683-J683</f>
        <v>0</v>
      </c>
      <c r="M683" s="327"/>
      <c r="N683" s="167"/>
      <c r="O683" s="167"/>
      <c r="P683" s="167"/>
      <c r="Q683" s="167"/>
      <c r="R683" s="167"/>
      <c r="S683" s="328"/>
      <c r="T683" s="54" t="e">
        <f>HLOOKUP(F656,リスト!$N$7:$AC$25,2,)</f>
        <v>#N/A</v>
      </c>
      <c r="U683" s="52" t="e">
        <f t="shared" ref="U683:U700" si="660">IF(T683="対象外",IF(J683&gt;0,"補助対象外経費です!!",""),"")</f>
        <v>#N/A</v>
      </c>
    </row>
    <row r="684" spans="1:21">
      <c r="A684" s="1">
        <f t="shared" ref="A684:B684" si="661">A683</f>
        <v>14</v>
      </c>
      <c r="B684" s="1">
        <f t="shared" si="661"/>
        <v>0</v>
      </c>
      <c r="C684" s="288"/>
      <c r="D684" s="298" t="s">
        <v>99</v>
      </c>
      <c r="E684" s="298"/>
      <c r="F684" s="299" t="s">
        <v>84</v>
      </c>
      <c r="G684" s="299"/>
      <c r="H684" s="300"/>
      <c r="I684" s="300"/>
      <c r="J684" s="301"/>
      <c r="K684" s="302"/>
      <c r="L684" s="303">
        <f t="shared" ref="L684:L700" si="662">H684-J684</f>
        <v>0</v>
      </c>
      <c r="M684" s="304"/>
      <c r="N684" s="152"/>
      <c r="O684" s="152"/>
      <c r="P684" s="152"/>
      <c r="Q684" s="152"/>
      <c r="R684" s="152"/>
      <c r="S684" s="305"/>
      <c r="T684" s="54" t="e">
        <f>HLOOKUP(F656,リスト!$N$7:$AC$25,3,)</f>
        <v>#N/A</v>
      </c>
      <c r="U684" s="52" t="e">
        <f t="shared" si="660"/>
        <v>#N/A</v>
      </c>
    </row>
    <row r="685" spans="1:21">
      <c r="A685" s="1">
        <f t="shared" ref="A685:B685" si="663">A684</f>
        <v>14</v>
      </c>
      <c r="B685" s="1">
        <f t="shared" si="663"/>
        <v>0</v>
      </c>
      <c r="C685" s="288"/>
      <c r="D685" s="298"/>
      <c r="E685" s="298"/>
      <c r="F685" s="329" t="s">
        <v>85</v>
      </c>
      <c r="G685" s="329"/>
      <c r="H685" s="330"/>
      <c r="I685" s="330"/>
      <c r="J685" s="331"/>
      <c r="K685" s="332"/>
      <c r="L685" s="333">
        <f t="shared" si="662"/>
        <v>0</v>
      </c>
      <c r="M685" s="334"/>
      <c r="N685" s="335"/>
      <c r="O685" s="335"/>
      <c r="P685" s="335"/>
      <c r="Q685" s="335"/>
      <c r="R685" s="335"/>
      <c r="S685" s="336"/>
      <c r="T685" s="54" t="e">
        <f>HLOOKUP(F656,リスト!$N$7:$AC$25,4,)</f>
        <v>#N/A</v>
      </c>
      <c r="U685" s="52" t="e">
        <f t="shared" si="660"/>
        <v>#N/A</v>
      </c>
    </row>
    <row r="686" spans="1:21">
      <c r="A686" s="1">
        <f t="shared" ref="A686:B686" si="664">A685</f>
        <v>14</v>
      </c>
      <c r="B686" s="1">
        <f t="shared" si="664"/>
        <v>0</v>
      </c>
      <c r="C686" s="288"/>
      <c r="D686" s="298"/>
      <c r="E686" s="298"/>
      <c r="F686" s="306" t="s">
        <v>86</v>
      </c>
      <c r="G686" s="306"/>
      <c r="H686" s="307"/>
      <c r="I686" s="307"/>
      <c r="J686" s="308"/>
      <c r="K686" s="309"/>
      <c r="L686" s="310">
        <f t="shared" si="662"/>
        <v>0</v>
      </c>
      <c r="M686" s="311"/>
      <c r="N686" s="153"/>
      <c r="O686" s="153"/>
      <c r="P686" s="153"/>
      <c r="Q686" s="153"/>
      <c r="R686" s="153"/>
      <c r="S686" s="312"/>
      <c r="T686" s="54" t="e">
        <f>HLOOKUP(F656,リスト!$N$7:$AC$25,5,)</f>
        <v>#N/A</v>
      </c>
      <c r="U686" s="52" t="e">
        <f t="shared" si="660"/>
        <v>#N/A</v>
      </c>
    </row>
    <row r="687" spans="1:21">
      <c r="A687" s="1">
        <f t="shared" ref="A687:B687" si="665">A686</f>
        <v>14</v>
      </c>
      <c r="B687" s="1">
        <f t="shared" si="665"/>
        <v>0</v>
      </c>
      <c r="C687" s="288"/>
      <c r="D687" s="298" t="s">
        <v>100</v>
      </c>
      <c r="E687" s="298"/>
      <c r="F687" s="299" t="s">
        <v>87</v>
      </c>
      <c r="G687" s="299"/>
      <c r="H687" s="300"/>
      <c r="I687" s="300"/>
      <c r="J687" s="301"/>
      <c r="K687" s="302"/>
      <c r="L687" s="303">
        <f t="shared" si="662"/>
        <v>0</v>
      </c>
      <c r="M687" s="304"/>
      <c r="N687" s="152"/>
      <c r="O687" s="152"/>
      <c r="P687" s="152"/>
      <c r="Q687" s="152"/>
      <c r="R687" s="152"/>
      <c r="S687" s="305"/>
      <c r="T687" s="54" t="e">
        <f>HLOOKUP(F656,リスト!$N$7:$AC$25,6,)</f>
        <v>#N/A</v>
      </c>
      <c r="U687" s="52" t="e">
        <f t="shared" si="660"/>
        <v>#N/A</v>
      </c>
    </row>
    <row r="688" spans="1:21">
      <c r="A688" s="1">
        <f t="shared" ref="A688:B688" si="666">A687</f>
        <v>14</v>
      </c>
      <c r="B688" s="1">
        <f t="shared" si="666"/>
        <v>0</v>
      </c>
      <c r="C688" s="288"/>
      <c r="D688" s="298"/>
      <c r="E688" s="298"/>
      <c r="F688" s="329" t="s">
        <v>89</v>
      </c>
      <c r="G688" s="329"/>
      <c r="H688" s="330"/>
      <c r="I688" s="330"/>
      <c r="J688" s="331"/>
      <c r="K688" s="332"/>
      <c r="L688" s="333">
        <f t="shared" si="662"/>
        <v>0</v>
      </c>
      <c r="M688" s="334"/>
      <c r="N688" s="335"/>
      <c r="O688" s="335"/>
      <c r="P688" s="335"/>
      <c r="Q688" s="335"/>
      <c r="R688" s="335"/>
      <c r="S688" s="336"/>
      <c r="T688" s="54" t="e">
        <f>HLOOKUP(F656,リスト!$N$7:$AC$25,7,)</f>
        <v>#N/A</v>
      </c>
      <c r="U688" s="52" t="e">
        <f t="shared" si="660"/>
        <v>#N/A</v>
      </c>
    </row>
    <row r="689" spans="1:22" ht="14.4" customHeight="1">
      <c r="A689" s="1">
        <f t="shared" ref="A689:B689" si="667">A688</f>
        <v>14</v>
      </c>
      <c r="B689" s="1">
        <f t="shared" si="667"/>
        <v>0</v>
      </c>
      <c r="C689" s="288"/>
      <c r="D689" s="298"/>
      <c r="E689" s="298"/>
      <c r="F689" s="329" t="s">
        <v>215</v>
      </c>
      <c r="G689" s="329"/>
      <c r="H689" s="330"/>
      <c r="I689" s="330"/>
      <c r="J689" s="331"/>
      <c r="K689" s="332"/>
      <c r="L689" s="333">
        <f t="shared" si="662"/>
        <v>0</v>
      </c>
      <c r="M689" s="334"/>
      <c r="N689" s="335"/>
      <c r="O689" s="335"/>
      <c r="P689" s="335"/>
      <c r="Q689" s="335"/>
      <c r="R689" s="335"/>
      <c r="S689" s="336"/>
      <c r="T689" s="54" t="e">
        <f>HLOOKUP(F656,リスト!$N$7:$AC$25,8,)</f>
        <v>#N/A</v>
      </c>
      <c r="U689" s="52" t="e">
        <f t="shared" si="660"/>
        <v>#N/A</v>
      </c>
    </row>
    <row r="690" spans="1:22">
      <c r="A690" s="1">
        <f t="shared" ref="A690:B690" si="668">A689</f>
        <v>14</v>
      </c>
      <c r="B690" s="1">
        <f t="shared" si="668"/>
        <v>0</v>
      </c>
      <c r="C690" s="288"/>
      <c r="D690" s="298"/>
      <c r="E690" s="298"/>
      <c r="F690" s="306" t="s">
        <v>90</v>
      </c>
      <c r="G690" s="306"/>
      <c r="H690" s="307"/>
      <c r="I690" s="307"/>
      <c r="J690" s="308"/>
      <c r="K690" s="309"/>
      <c r="L690" s="310">
        <f t="shared" si="662"/>
        <v>0</v>
      </c>
      <c r="M690" s="311"/>
      <c r="N690" s="153"/>
      <c r="O690" s="153"/>
      <c r="P690" s="153"/>
      <c r="Q690" s="153"/>
      <c r="R690" s="153"/>
      <c r="S690" s="312"/>
      <c r="T690" s="54" t="e">
        <f>HLOOKUP(F656,リスト!$N$7:$AC$25,9,)</f>
        <v>#N/A</v>
      </c>
      <c r="U690" s="52" t="e">
        <f t="shared" si="660"/>
        <v>#N/A</v>
      </c>
    </row>
    <row r="691" spans="1:22">
      <c r="A691" s="1">
        <f t="shared" ref="A691:B691" si="669">A690</f>
        <v>14</v>
      </c>
      <c r="B691" s="1">
        <f t="shared" si="669"/>
        <v>0</v>
      </c>
      <c r="C691" s="288"/>
      <c r="D691" s="298" t="s">
        <v>101</v>
      </c>
      <c r="E691" s="298"/>
      <c r="F691" s="299" t="s">
        <v>91</v>
      </c>
      <c r="G691" s="299"/>
      <c r="H691" s="300"/>
      <c r="I691" s="300"/>
      <c r="J691" s="301"/>
      <c r="K691" s="302"/>
      <c r="L691" s="303">
        <f t="shared" si="662"/>
        <v>0</v>
      </c>
      <c r="M691" s="304"/>
      <c r="N691" s="152"/>
      <c r="O691" s="152"/>
      <c r="P691" s="152"/>
      <c r="Q691" s="152"/>
      <c r="R691" s="152"/>
      <c r="S691" s="305"/>
      <c r="T691" s="54" t="e">
        <f>HLOOKUP(F656,リスト!$N$7:$AC$25,10,)</f>
        <v>#N/A</v>
      </c>
      <c r="U691" s="52" t="e">
        <f t="shared" si="660"/>
        <v>#N/A</v>
      </c>
    </row>
    <row r="692" spans="1:22">
      <c r="A692" s="1">
        <f t="shared" ref="A692:B692" si="670">A691</f>
        <v>14</v>
      </c>
      <c r="B692" s="1">
        <f t="shared" si="670"/>
        <v>0</v>
      </c>
      <c r="C692" s="288"/>
      <c r="D692" s="298"/>
      <c r="E692" s="298"/>
      <c r="F692" s="329" t="s">
        <v>92</v>
      </c>
      <c r="G692" s="329"/>
      <c r="H692" s="330"/>
      <c r="I692" s="330"/>
      <c r="J692" s="331"/>
      <c r="K692" s="332"/>
      <c r="L692" s="333">
        <f t="shared" si="662"/>
        <v>0</v>
      </c>
      <c r="M692" s="334"/>
      <c r="N692" s="335"/>
      <c r="O692" s="335"/>
      <c r="P692" s="335"/>
      <c r="Q692" s="335"/>
      <c r="R692" s="335"/>
      <c r="S692" s="336"/>
      <c r="T692" s="54" t="e">
        <f>HLOOKUP(F656,リスト!$N$7:$AC$25,11,)</f>
        <v>#N/A</v>
      </c>
      <c r="U692" s="52" t="e">
        <f t="shared" si="660"/>
        <v>#N/A</v>
      </c>
    </row>
    <row r="693" spans="1:22">
      <c r="A693" s="1">
        <f t="shared" ref="A693:B693" si="671">A692</f>
        <v>14</v>
      </c>
      <c r="B693" s="1">
        <f t="shared" si="671"/>
        <v>0</v>
      </c>
      <c r="C693" s="288"/>
      <c r="D693" s="298"/>
      <c r="E693" s="298"/>
      <c r="F693" s="306" t="s">
        <v>93</v>
      </c>
      <c r="G693" s="306"/>
      <c r="H693" s="307"/>
      <c r="I693" s="307"/>
      <c r="J693" s="308"/>
      <c r="K693" s="309"/>
      <c r="L693" s="310">
        <f t="shared" si="662"/>
        <v>0</v>
      </c>
      <c r="M693" s="311"/>
      <c r="N693" s="153"/>
      <c r="O693" s="153"/>
      <c r="P693" s="153"/>
      <c r="Q693" s="153"/>
      <c r="R693" s="153"/>
      <c r="S693" s="312"/>
      <c r="T693" s="54" t="e">
        <f>HLOOKUP(F656,リスト!$N$7:$AC$25,12,)</f>
        <v>#N/A</v>
      </c>
      <c r="U693" s="52" t="e">
        <f t="shared" si="660"/>
        <v>#N/A</v>
      </c>
    </row>
    <row r="694" spans="1:22">
      <c r="A694" s="1">
        <f t="shared" ref="A694:B694" si="672">A693</f>
        <v>14</v>
      </c>
      <c r="B694" s="1">
        <f t="shared" si="672"/>
        <v>0</v>
      </c>
      <c r="C694" s="288"/>
      <c r="D694" s="298" t="s">
        <v>102</v>
      </c>
      <c r="E694" s="298"/>
      <c r="F694" s="298" t="s">
        <v>102</v>
      </c>
      <c r="G694" s="298"/>
      <c r="H694" s="323"/>
      <c r="I694" s="323"/>
      <c r="J694" s="324"/>
      <c r="K694" s="325"/>
      <c r="L694" s="326">
        <f t="shared" si="662"/>
        <v>0</v>
      </c>
      <c r="M694" s="327"/>
      <c r="N694" s="167"/>
      <c r="O694" s="167"/>
      <c r="P694" s="167"/>
      <c r="Q694" s="167"/>
      <c r="R694" s="167"/>
      <c r="S694" s="328"/>
      <c r="T694" s="54" t="e">
        <f>HLOOKUP(F656,リスト!$N$7:$AC$25,13,)</f>
        <v>#N/A</v>
      </c>
      <c r="U694" s="52" t="e">
        <f t="shared" si="660"/>
        <v>#N/A</v>
      </c>
    </row>
    <row r="695" spans="1:22">
      <c r="A695" s="1">
        <f t="shared" ref="A695:B695" si="673">A694</f>
        <v>14</v>
      </c>
      <c r="B695" s="1">
        <f t="shared" si="673"/>
        <v>0</v>
      </c>
      <c r="C695" s="288"/>
      <c r="D695" s="321" t="s">
        <v>105</v>
      </c>
      <c r="E695" s="298"/>
      <c r="F695" s="299" t="s">
        <v>94</v>
      </c>
      <c r="G695" s="299"/>
      <c r="H695" s="300"/>
      <c r="I695" s="300"/>
      <c r="J695" s="301"/>
      <c r="K695" s="302"/>
      <c r="L695" s="303">
        <f t="shared" si="662"/>
        <v>0</v>
      </c>
      <c r="M695" s="304"/>
      <c r="N695" s="152"/>
      <c r="O695" s="152"/>
      <c r="P695" s="152"/>
      <c r="Q695" s="152"/>
      <c r="R695" s="152"/>
      <c r="S695" s="305"/>
      <c r="T695" s="54" t="e">
        <f>HLOOKUP(F656,リスト!$N$7:$AC$25,14,)</f>
        <v>#N/A</v>
      </c>
      <c r="U695" s="52" t="e">
        <f t="shared" si="660"/>
        <v>#N/A</v>
      </c>
    </row>
    <row r="696" spans="1:22">
      <c r="A696" s="1">
        <f t="shared" ref="A696:B696" si="674">A695</f>
        <v>14</v>
      </c>
      <c r="B696" s="1">
        <f t="shared" si="674"/>
        <v>0</v>
      </c>
      <c r="C696" s="288"/>
      <c r="D696" s="298"/>
      <c r="E696" s="298"/>
      <c r="F696" s="306" t="s">
        <v>95</v>
      </c>
      <c r="G696" s="306"/>
      <c r="H696" s="307"/>
      <c r="I696" s="307"/>
      <c r="J696" s="308"/>
      <c r="K696" s="309"/>
      <c r="L696" s="310">
        <f t="shared" si="662"/>
        <v>0</v>
      </c>
      <c r="M696" s="311"/>
      <c r="N696" s="153"/>
      <c r="O696" s="153"/>
      <c r="P696" s="153"/>
      <c r="Q696" s="153"/>
      <c r="R696" s="153"/>
      <c r="S696" s="312"/>
      <c r="T696" s="54" t="e">
        <f>HLOOKUP(F656,リスト!$N$7:$AC$25,15,)</f>
        <v>#N/A</v>
      </c>
      <c r="U696" s="52" t="e">
        <f t="shared" si="660"/>
        <v>#N/A</v>
      </c>
    </row>
    <row r="697" spans="1:22">
      <c r="A697" s="1">
        <f t="shared" ref="A697:B697" si="675">A696</f>
        <v>14</v>
      </c>
      <c r="B697" s="1">
        <f t="shared" si="675"/>
        <v>0</v>
      </c>
      <c r="C697" s="288"/>
      <c r="D697" s="322" t="s">
        <v>103</v>
      </c>
      <c r="E697" s="322"/>
      <c r="F697" s="298" t="s">
        <v>96</v>
      </c>
      <c r="G697" s="298"/>
      <c r="H697" s="323"/>
      <c r="I697" s="323"/>
      <c r="J697" s="324"/>
      <c r="K697" s="325"/>
      <c r="L697" s="326">
        <f t="shared" si="662"/>
        <v>0</v>
      </c>
      <c r="M697" s="327"/>
      <c r="N697" s="167"/>
      <c r="O697" s="167"/>
      <c r="P697" s="167"/>
      <c r="Q697" s="167"/>
      <c r="R697" s="167"/>
      <c r="S697" s="328"/>
      <c r="T697" s="54" t="e">
        <f>HLOOKUP(F656,リスト!$N$7:$AC$25,16,)</f>
        <v>#N/A</v>
      </c>
      <c r="U697" s="52" t="e">
        <f t="shared" si="660"/>
        <v>#N/A</v>
      </c>
    </row>
    <row r="698" spans="1:22">
      <c r="A698" s="1">
        <f t="shared" ref="A698:B698" si="676">A697</f>
        <v>14</v>
      </c>
      <c r="B698" s="1">
        <f t="shared" si="676"/>
        <v>0</v>
      </c>
      <c r="C698" s="288"/>
      <c r="D698" s="298" t="s">
        <v>104</v>
      </c>
      <c r="E698" s="298"/>
      <c r="F698" s="299" t="s">
        <v>97</v>
      </c>
      <c r="G698" s="299"/>
      <c r="H698" s="300"/>
      <c r="I698" s="300"/>
      <c r="J698" s="301"/>
      <c r="K698" s="302"/>
      <c r="L698" s="303">
        <f t="shared" si="662"/>
        <v>0</v>
      </c>
      <c r="M698" s="304"/>
      <c r="N698" s="152"/>
      <c r="O698" s="152"/>
      <c r="P698" s="152"/>
      <c r="Q698" s="152"/>
      <c r="R698" s="152"/>
      <c r="S698" s="305"/>
      <c r="T698" s="54" t="e">
        <f>HLOOKUP(F656,リスト!$N$7:$AC$25,17,)</f>
        <v>#N/A</v>
      </c>
      <c r="U698" s="52" t="e">
        <f t="shared" si="660"/>
        <v>#N/A</v>
      </c>
    </row>
    <row r="699" spans="1:22">
      <c r="A699" s="1">
        <f t="shared" ref="A699:B699" si="677">A698</f>
        <v>14</v>
      </c>
      <c r="B699" s="1">
        <f t="shared" si="677"/>
        <v>0</v>
      </c>
      <c r="C699" s="288"/>
      <c r="D699" s="298"/>
      <c r="E699" s="298"/>
      <c r="F699" s="306" t="s">
        <v>98</v>
      </c>
      <c r="G699" s="306"/>
      <c r="H699" s="307"/>
      <c r="I699" s="307"/>
      <c r="J699" s="308"/>
      <c r="K699" s="309"/>
      <c r="L699" s="310">
        <f t="shared" si="662"/>
        <v>0</v>
      </c>
      <c r="M699" s="311"/>
      <c r="N699" s="153"/>
      <c r="O699" s="153"/>
      <c r="P699" s="153"/>
      <c r="Q699" s="153"/>
      <c r="R699" s="153"/>
      <c r="S699" s="312"/>
      <c r="T699" s="54" t="e">
        <f>HLOOKUP(F656,リスト!$N$7:$AC$25,18,)</f>
        <v>#N/A</v>
      </c>
      <c r="U699" s="52" t="e">
        <f t="shared" si="660"/>
        <v>#N/A</v>
      </c>
    </row>
    <row r="700" spans="1:22" ht="15" thickBot="1">
      <c r="A700" s="1">
        <f t="shared" ref="A700:B700" si="678">A699</f>
        <v>14</v>
      </c>
      <c r="B700" s="1">
        <f t="shared" si="678"/>
        <v>0</v>
      </c>
      <c r="C700" s="288"/>
      <c r="D700" s="313" t="s">
        <v>77</v>
      </c>
      <c r="E700" s="313"/>
      <c r="F700" s="313" t="s">
        <v>77</v>
      </c>
      <c r="G700" s="313"/>
      <c r="H700" s="314"/>
      <c r="I700" s="314"/>
      <c r="J700" s="315"/>
      <c r="K700" s="316"/>
      <c r="L700" s="317">
        <f t="shared" si="662"/>
        <v>0</v>
      </c>
      <c r="M700" s="318"/>
      <c r="N700" s="319"/>
      <c r="O700" s="319"/>
      <c r="P700" s="319"/>
      <c r="Q700" s="319"/>
      <c r="R700" s="319"/>
      <c r="S700" s="320"/>
      <c r="T700" s="54" t="e">
        <f>HLOOKUP(F656,リスト!$N$7:$AC$25,19,)</f>
        <v>#N/A</v>
      </c>
      <c r="U700" s="52" t="e">
        <f t="shared" si="660"/>
        <v>#N/A</v>
      </c>
    </row>
    <row r="701" spans="1:22" ht="15.6" thickTop="1" thickBot="1">
      <c r="A701" s="1">
        <f t="shared" ref="A701:B701" si="679">A700</f>
        <v>14</v>
      </c>
      <c r="B701" s="1">
        <f t="shared" si="679"/>
        <v>0</v>
      </c>
      <c r="C701" s="289"/>
      <c r="D701" s="278" t="s">
        <v>78</v>
      </c>
      <c r="E701" s="279"/>
      <c r="F701" s="279"/>
      <c r="G701" s="280"/>
      <c r="H701" s="281">
        <f>SUM(H683:I700)</f>
        <v>0</v>
      </c>
      <c r="I701" s="281"/>
      <c r="J701" s="282">
        <f t="shared" ref="J701" si="680">SUM(J683:K700)</f>
        <v>0</v>
      </c>
      <c r="K701" s="283"/>
      <c r="L701" s="283">
        <f t="shared" ref="L701" si="681">SUM(L683:M700)</f>
        <v>0</v>
      </c>
      <c r="M701" s="284"/>
      <c r="N701" s="285"/>
      <c r="O701" s="285"/>
      <c r="P701" s="285"/>
      <c r="Q701" s="285"/>
      <c r="R701" s="285"/>
      <c r="S701" s="286"/>
      <c r="T701" s="54"/>
    </row>
    <row r="702" spans="1:22">
      <c r="A702" s="1">
        <f>F705</f>
        <v>15</v>
      </c>
      <c r="B702" s="1">
        <f>IF(H726&gt;0,1,0)</f>
        <v>0</v>
      </c>
      <c r="C702" s="198" t="s">
        <v>47</v>
      </c>
      <c r="D702" s="198"/>
      <c r="E702" s="198"/>
      <c r="U702" s="11" t="s">
        <v>49</v>
      </c>
      <c r="V702" s="11" t="s">
        <v>199</v>
      </c>
    </row>
    <row r="703" spans="1:22">
      <c r="A703" s="1">
        <f>A702</f>
        <v>15</v>
      </c>
      <c r="B703" s="1">
        <f>B702</f>
        <v>0</v>
      </c>
      <c r="C703" s="192" t="str">
        <f>"中国ブロック突破・国スポ入賞に向けた強化事業　"&amp;基本!$G$24</f>
        <v>中国ブロック突破・国スポ入賞に向けた強化事業　事業計画書</v>
      </c>
      <c r="D703" s="192"/>
      <c r="E703" s="192"/>
      <c r="F703" s="192"/>
      <c r="G703" s="192"/>
      <c r="H703" s="192"/>
      <c r="I703" s="192"/>
      <c r="J703" s="192"/>
      <c r="K703" s="192"/>
      <c r="L703" s="192"/>
      <c r="M703" s="192"/>
      <c r="N703" s="192"/>
      <c r="O703" s="192"/>
      <c r="P703" s="192"/>
      <c r="Q703" s="192"/>
      <c r="R703" s="192"/>
      <c r="S703" s="192"/>
      <c r="U703" s="16" t="str">
        <f t="shared" ref="U703:V706" si="682">IF(U653="","",U653)</f>
        <v>中国ブロック突破に向けた強化事業</v>
      </c>
      <c r="V703" s="16" t="str">
        <f t="shared" si="682"/>
        <v>中ブロ突破</v>
      </c>
    </row>
    <row r="704" spans="1:22" ht="15" thickBot="1">
      <c r="A704" s="1">
        <f t="shared" ref="A704:B704" si="683">A703</f>
        <v>15</v>
      </c>
      <c r="B704" s="1">
        <f t="shared" si="683"/>
        <v>0</v>
      </c>
      <c r="C704" s="337" t="s">
        <v>48</v>
      </c>
      <c r="D704" s="337"/>
      <c r="U704" s="32" t="str">
        <f t="shared" si="682"/>
        <v>国スポ入賞に向けた強化事業</v>
      </c>
      <c r="V704" s="32" t="str">
        <f t="shared" si="682"/>
        <v>国スポ入賞</v>
      </c>
    </row>
    <row r="705" spans="1:24" ht="15" thickBot="1">
      <c r="A705" s="1">
        <f t="shared" ref="A705:B705" si="684">A704</f>
        <v>15</v>
      </c>
      <c r="B705" s="1">
        <f t="shared" si="684"/>
        <v>0</v>
      </c>
      <c r="C705" s="375" t="s">
        <v>50</v>
      </c>
      <c r="D705" s="376"/>
      <c r="E705" s="376"/>
      <c r="F705" s="377">
        <f>F655+1</f>
        <v>15</v>
      </c>
      <c r="G705" s="378"/>
      <c r="U705" s="32" t="str">
        <f t="shared" si="682"/>
        <v/>
      </c>
      <c r="V705" s="32" t="str">
        <f t="shared" si="682"/>
        <v/>
      </c>
    </row>
    <row r="706" spans="1:24">
      <c r="A706" s="1">
        <f t="shared" ref="A706:B706" si="685">A705</f>
        <v>15</v>
      </c>
      <c r="B706" s="1">
        <f t="shared" si="685"/>
        <v>0</v>
      </c>
      <c r="C706" s="379" t="s">
        <v>49</v>
      </c>
      <c r="D706" s="290"/>
      <c r="E706" s="290"/>
      <c r="F706" s="380"/>
      <c r="G706" s="380"/>
      <c r="H706" s="380"/>
      <c r="I706" s="380"/>
      <c r="J706" s="380"/>
      <c r="K706" s="380"/>
      <c r="L706" s="380"/>
      <c r="M706" s="290" t="s">
        <v>53</v>
      </c>
      <c r="N706" s="290"/>
      <c r="O706" s="290"/>
      <c r="P706" s="380"/>
      <c r="Q706" s="380"/>
      <c r="R706" s="380"/>
      <c r="S706" s="381"/>
      <c r="T706" s="81" t="str">
        <f>IF(F706="","",VLOOKUP(F706,U703:V706,2,))</f>
        <v/>
      </c>
      <c r="U706" s="18" t="str">
        <f t="shared" si="682"/>
        <v/>
      </c>
      <c r="V706" s="18" t="str">
        <f t="shared" si="682"/>
        <v/>
      </c>
    </row>
    <row r="707" spans="1:24">
      <c r="A707" s="1">
        <f t="shared" ref="A707:B707" si="686">A706</f>
        <v>15</v>
      </c>
      <c r="B707" s="1">
        <f t="shared" si="686"/>
        <v>0</v>
      </c>
      <c r="C707" s="389" t="s">
        <v>180</v>
      </c>
      <c r="D707" s="390"/>
      <c r="E707" s="356"/>
      <c r="F707" s="386"/>
      <c r="G707" s="387"/>
      <c r="H707" s="387"/>
      <c r="I707" s="387"/>
      <c r="J707" s="387"/>
      <c r="K707" s="387"/>
      <c r="L707" s="387"/>
      <c r="M707" s="387"/>
      <c r="N707" s="387"/>
      <c r="O707" s="387"/>
      <c r="P707" s="387"/>
      <c r="Q707" s="387"/>
      <c r="R707" s="387"/>
      <c r="S707" s="388"/>
      <c r="U707" s="55"/>
    </row>
    <row r="708" spans="1:24">
      <c r="A708" s="1">
        <f t="shared" ref="A708:B708" si="687">A707</f>
        <v>15</v>
      </c>
      <c r="B708" s="1">
        <f t="shared" si="687"/>
        <v>0</v>
      </c>
      <c r="C708" s="348" t="s">
        <v>51</v>
      </c>
      <c r="D708" s="291"/>
      <c r="E708" s="291"/>
      <c r="F708" s="382"/>
      <c r="G708" s="383"/>
      <c r="H708" s="383"/>
      <c r="I708" s="20" t="str">
        <f>IF(F708="","～",IF(J708="","","～"))</f>
        <v>～</v>
      </c>
      <c r="J708" s="383"/>
      <c r="K708" s="383"/>
      <c r="L708" s="383"/>
      <c r="M708" s="21" t="s">
        <v>52</v>
      </c>
      <c r="N708" s="384" t="str">
        <f>IF(T708=1,IF(F708="","",IF(J708="","",IF(F708=J708,"日帰り",(J708-F708)&amp;"泊"&amp;(J708-F708+1)&amp;"日"))),"")</f>
        <v/>
      </c>
      <c r="O708" s="384"/>
      <c r="P708" s="384"/>
      <c r="Q708" s="13" t="s">
        <v>68</v>
      </c>
      <c r="R708" s="258"/>
      <c r="S708" s="385"/>
      <c r="T708" s="53">
        <v>1</v>
      </c>
    </row>
    <row r="709" spans="1:24">
      <c r="A709" s="1">
        <f t="shared" ref="A709:B709" si="688">A708</f>
        <v>15</v>
      </c>
      <c r="B709" s="1">
        <f t="shared" si="688"/>
        <v>0</v>
      </c>
      <c r="C709" s="348" t="s">
        <v>54</v>
      </c>
      <c r="D709" s="346" t="s">
        <v>55</v>
      </c>
      <c r="E709" s="346"/>
      <c r="F709" s="349"/>
      <c r="G709" s="349"/>
      <c r="H709" s="349"/>
      <c r="I709" s="349"/>
      <c r="J709" s="349"/>
      <c r="K709" s="349"/>
      <c r="L709" s="349"/>
      <c r="M709" s="349"/>
      <c r="N709" s="349"/>
      <c r="O709" s="349"/>
      <c r="P709" s="349"/>
      <c r="Q709" s="349"/>
      <c r="R709" s="349"/>
      <c r="S709" s="350"/>
      <c r="U709" s="156" t="s">
        <v>53</v>
      </c>
      <c r="V709" s="156"/>
      <c r="W709" s="156"/>
      <c r="X709" s="156"/>
    </row>
    <row r="710" spans="1:24">
      <c r="A710" s="1">
        <f t="shared" ref="A710:B710" si="689">A709</f>
        <v>15</v>
      </c>
      <c r="B710" s="1">
        <f t="shared" si="689"/>
        <v>0</v>
      </c>
      <c r="C710" s="348"/>
      <c r="D710" s="351" t="s">
        <v>7</v>
      </c>
      <c r="E710" s="351"/>
      <c r="F710" s="352"/>
      <c r="G710" s="352"/>
      <c r="H710" s="352"/>
      <c r="I710" s="352"/>
      <c r="J710" s="352"/>
      <c r="K710" s="352"/>
      <c r="L710" s="352"/>
      <c r="M710" s="352"/>
      <c r="N710" s="352"/>
      <c r="O710" s="352"/>
      <c r="P710" s="352"/>
      <c r="Q710" s="352"/>
      <c r="R710" s="352"/>
      <c r="S710" s="353"/>
      <c r="U710" s="78" t="str">
        <f>U703</f>
        <v>中国ブロック突破に向けた強化事業</v>
      </c>
      <c r="V710" s="78" t="str">
        <f>U704</f>
        <v>国スポ入賞に向けた強化事業</v>
      </c>
      <c r="W710" s="78" t="str">
        <f>U705</f>
        <v/>
      </c>
      <c r="X710" s="78" t="str">
        <f>U706</f>
        <v/>
      </c>
    </row>
    <row r="711" spans="1:24">
      <c r="A711" s="1">
        <f t="shared" ref="A711:B711" si="690">A710</f>
        <v>15</v>
      </c>
      <c r="B711" s="1">
        <f t="shared" si="690"/>
        <v>0</v>
      </c>
      <c r="C711" s="348" t="s">
        <v>56</v>
      </c>
      <c r="D711" s="346" t="s">
        <v>55</v>
      </c>
      <c r="E711" s="346"/>
      <c r="F711" s="349"/>
      <c r="G711" s="349"/>
      <c r="H711" s="349"/>
      <c r="I711" s="349"/>
      <c r="J711" s="349"/>
      <c r="K711" s="349"/>
      <c r="L711" s="349"/>
      <c r="M711" s="349"/>
      <c r="N711" s="349"/>
      <c r="O711" s="349"/>
      <c r="P711" s="349"/>
      <c r="Q711" s="349"/>
      <c r="R711" s="349"/>
      <c r="S711" s="350"/>
      <c r="U711" s="6" t="str">
        <f t="shared" ref="U711:X714" si="691">IF(U661="","",U661)</f>
        <v>①強化活動</v>
      </c>
      <c r="V711" s="6" t="str">
        <f t="shared" si="691"/>
        <v>①強化活動</v>
      </c>
      <c r="W711" s="6" t="str">
        <f t="shared" si="691"/>
        <v/>
      </c>
      <c r="X711" s="6" t="str">
        <f t="shared" si="691"/>
        <v/>
      </c>
    </row>
    <row r="712" spans="1:24">
      <c r="A712" s="1">
        <f t="shared" ref="A712:B712" si="692">A711</f>
        <v>15</v>
      </c>
      <c r="B712" s="1">
        <f t="shared" si="692"/>
        <v>0</v>
      </c>
      <c r="C712" s="348"/>
      <c r="D712" s="351" t="s">
        <v>7</v>
      </c>
      <c r="E712" s="351"/>
      <c r="F712" s="352"/>
      <c r="G712" s="352"/>
      <c r="H712" s="352"/>
      <c r="I712" s="352"/>
      <c r="J712" s="352"/>
      <c r="K712" s="352"/>
      <c r="L712" s="352"/>
      <c r="M712" s="352"/>
      <c r="N712" s="352"/>
      <c r="O712" s="352"/>
      <c r="P712" s="352"/>
      <c r="Q712" s="352"/>
      <c r="R712" s="352"/>
      <c r="S712" s="353"/>
      <c r="U712" s="8" t="str">
        <f t="shared" si="691"/>
        <v/>
      </c>
      <c r="V712" s="8" t="str">
        <f t="shared" si="691"/>
        <v/>
      </c>
      <c r="W712" s="8" t="str">
        <f t="shared" si="691"/>
        <v/>
      </c>
      <c r="X712" s="8" t="str">
        <f t="shared" si="691"/>
        <v/>
      </c>
    </row>
    <row r="713" spans="1:24">
      <c r="A713" s="1">
        <f t="shared" ref="A713:B713" si="693">A712</f>
        <v>15</v>
      </c>
      <c r="B713" s="1">
        <f t="shared" si="693"/>
        <v>0</v>
      </c>
      <c r="C713" s="354" t="s">
        <v>57</v>
      </c>
      <c r="D713" s="291" t="s">
        <v>58</v>
      </c>
      <c r="E713" s="291"/>
      <c r="F713" s="291" t="s">
        <v>61</v>
      </c>
      <c r="G713" s="355"/>
      <c r="H713" s="339" t="s">
        <v>62</v>
      </c>
      <c r="I713" s="296"/>
      <c r="J713" s="356" t="s">
        <v>63</v>
      </c>
      <c r="K713" s="355"/>
      <c r="L713" s="339" t="s">
        <v>64</v>
      </c>
      <c r="M713" s="296"/>
      <c r="N713" s="356" t="s">
        <v>65</v>
      </c>
      <c r="O713" s="355"/>
      <c r="P713" s="339" t="s">
        <v>66</v>
      </c>
      <c r="Q713" s="291"/>
      <c r="R713" s="356" t="s">
        <v>36</v>
      </c>
      <c r="S713" s="295"/>
      <c r="U713" s="8" t="str">
        <f t="shared" si="691"/>
        <v/>
      </c>
      <c r="V713" s="8" t="str">
        <f t="shared" si="691"/>
        <v/>
      </c>
      <c r="W713" s="8" t="str">
        <f t="shared" si="691"/>
        <v/>
      </c>
      <c r="X713" s="8" t="str">
        <f t="shared" si="691"/>
        <v/>
      </c>
    </row>
    <row r="714" spans="1:24">
      <c r="A714" s="1">
        <f t="shared" ref="A714:B714" si="694">A713</f>
        <v>15</v>
      </c>
      <c r="B714" s="1">
        <f t="shared" si="694"/>
        <v>0</v>
      </c>
      <c r="C714" s="348"/>
      <c r="D714" s="346" t="s">
        <v>59</v>
      </c>
      <c r="E714" s="346"/>
      <c r="F714" s="22">
        <f>VLOOKUP("成男中ﾌﾞﾛ/国ｽﾎﾟ",指導者!$J$133:$AN$156,$F705+1,)</f>
        <v>0</v>
      </c>
      <c r="G714" s="23" t="s">
        <v>67</v>
      </c>
      <c r="H714" s="24">
        <f>VLOOKUP("成女中ﾌﾞﾛ/国ｽﾎﾟ",指導者!$J$133:$AN$156,$F705+1,)</f>
        <v>0</v>
      </c>
      <c r="I714" s="25" t="s">
        <v>67</v>
      </c>
      <c r="J714" s="24">
        <f>VLOOKUP("少男中ﾌﾞﾛ/国ｽﾎﾟ",指導者!$J$133:$AN$156,$F705+1,)</f>
        <v>0</v>
      </c>
      <c r="K714" s="23" t="s">
        <v>67</v>
      </c>
      <c r="L714" s="24">
        <f>VLOOKUP("少女中ﾌﾞﾛ/国ｽﾎﾟ",指導者!$J$133:$AN$156,$F705+1,)</f>
        <v>0</v>
      </c>
      <c r="M714" s="25" t="s">
        <v>67</v>
      </c>
      <c r="N714" s="24">
        <f>VLOOKUP("Jr男中ﾌﾞﾛ/国ｽﾎﾟ",指導者!$J$133:$AN$156,$F705+1,)</f>
        <v>0</v>
      </c>
      <c r="O714" s="23" t="s">
        <v>67</v>
      </c>
      <c r="P714" s="24">
        <f>VLOOKUP("Jr女中ﾌﾞﾛ/国ｽﾎﾟ",指導者!$J$133:$AN$156,$F705+1,)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48"/>
      <c r="D715" s="351" t="s">
        <v>60</v>
      </c>
      <c r="E715" s="351"/>
      <c r="F715" s="27">
        <f>VLOOKUP("成男中ﾌﾞﾛ/国ｽﾎﾟ",選手!$J$333:$AN$350,$F705+1,)</f>
        <v>0</v>
      </c>
      <c r="G715" s="28" t="s">
        <v>67</v>
      </c>
      <c r="H715" s="29">
        <f>VLOOKUP("成女中ﾌﾞﾛ/国ｽﾎﾟ",選手!$J$333:$AN$350,$F705+1,)</f>
        <v>0</v>
      </c>
      <c r="I715" s="30" t="s">
        <v>67</v>
      </c>
      <c r="J715" s="29">
        <f>VLOOKUP("少男中ﾌﾞﾛ/国ｽﾎﾟ",選手!$J$333:$AN$350,$F705+1,)</f>
        <v>0</v>
      </c>
      <c r="K715" s="28" t="s">
        <v>67</v>
      </c>
      <c r="L715" s="29">
        <f>VLOOKUP("少女中ﾌﾞﾛ/国ｽﾎﾟ",選手!$J$333:$AN$350,$F705+1,)</f>
        <v>0</v>
      </c>
      <c r="M715" s="30" t="s">
        <v>67</v>
      </c>
      <c r="N715" s="29">
        <f>VLOOKUP("Jr男中ﾌﾞﾛ/国ｽﾎﾟ",選手!$J$333:$AN$350,$F705+1,)</f>
        <v>0</v>
      </c>
      <c r="O715" s="28" t="s">
        <v>67</v>
      </c>
      <c r="P715" s="29">
        <f>VLOOKUP("Jr女中ﾌﾞﾛ/国ｽﾎﾟ",選手!$J$333:$AN$350,$F705+1,)</f>
        <v>0</v>
      </c>
      <c r="Q715" s="31" t="s">
        <v>67</v>
      </c>
      <c r="R715" s="28">
        <f>SUM(F715:Q715)</f>
        <v>0</v>
      </c>
      <c r="S715" s="34" t="s">
        <v>67</v>
      </c>
    </row>
    <row r="716" spans="1:24">
      <c r="A716" s="1">
        <f t="shared" ref="A716:B716" si="696">A715</f>
        <v>15</v>
      </c>
      <c r="B716" s="1">
        <f t="shared" si="696"/>
        <v>0</v>
      </c>
      <c r="C716" s="366" t="s">
        <v>69</v>
      </c>
      <c r="D716" s="367"/>
      <c r="E716" s="368"/>
      <c r="F716" s="357"/>
      <c r="G716" s="358"/>
      <c r="H716" s="358"/>
      <c r="I716" s="358"/>
      <c r="J716" s="358"/>
      <c r="K716" s="358"/>
      <c r="L716" s="358"/>
      <c r="M716" s="358"/>
      <c r="N716" s="358"/>
      <c r="O716" s="358"/>
      <c r="P716" s="358"/>
      <c r="Q716" s="358"/>
      <c r="R716" s="358"/>
      <c r="S716" s="359"/>
    </row>
    <row r="717" spans="1:24">
      <c r="A717" s="1">
        <f t="shared" ref="A717:B717" si="697">A716</f>
        <v>15</v>
      </c>
      <c r="B717" s="1">
        <f t="shared" si="697"/>
        <v>0</v>
      </c>
      <c r="C717" s="369"/>
      <c r="D717" s="370"/>
      <c r="E717" s="371"/>
      <c r="F717" s="360"/>
      <c r="G717" s="361"/>
      <c r="H717" s="361"/>
      <c r="I717" s="361"/>
      <c r="J717" s="361"/>
      <c r="K717" s="361"/>
      <c r="L717" s="361"/>
      <c r="M717" s="361"/>
      <c r="N717" s="361"/>
      <c r="O717" s="361"/>
      <c r="P717" s="361"/>
      <c r="Q717" s="361"/>
      <c r="R717" s="361"/>
      <c r="S717" s="362"/>
    </row>
    <row r="718" spans="1:24">
      <c r="A718" s="1">
        <f t="shared" ref="A718:B718" si="698">A717</f>
        <v>15</v>
      </c>
      <c r="B718" s="1">
        <f t="shared" si="698"/>
        <v>0</v>
      </c>
      <c r="C718" s="369"/>
      <c r="D718" s="370"/>
      <c r="E718" s="371"/>
      <c r="F718" s="360"/>
      <c r="G718" s="361"/>
      <c r="H718" s="361"/>
      <c r="I718" s="361"/>
      <c r="J718" s="361"/>
      <c r="K718" s="361"/>
      <c r="L718" s="361"/>
      <c r="M718" s="361"/>
      <c r="N718" s="361"/>
      <c r="O718" s="361"/>
      <c r="P718" s="361"/>
      <c r="Q718" s="361"/>
      <c r="R718" s="361"/>
      <c r="S718" s="362"/>
    </row>
    <row r="719" spans="1:24">
      <c r="A719" s="1">
        <f t="shared" ref="A719:B719" si="699">A718</f>
        <v>15</v>
      </c>
      <c r="B719" s="1">
        <f t="shared" si="699"/>
        <v>0</v>
      </c>
      <c r="C719" s="369"/>
      <c r="D719" s="370"/>
      <c r="E719" s="371"/>
      <c r="F719" s="360"/>
      <c r="G719" s="361"/>
      <c r="H719" s="361"/>
      <c r="I719" s="361"/>
      <c r="J719" s="361"/>
      <c r="K719" s="361"/>
      <c r="L719" s="361"/>
      <c r="M719" s="361"/>
      <c r="N719" s="361"/>
      <c r="O719" s="361"/>
      <c r="P719" s="361"/>
      <c r="Q719" s="361"/>
      <c r="R719" s="361"/>
      <c r="S719" s="362"/>
    </row>
    <row r="720" spans="1:24">
      <c r="A720" s="1">
        <f t="shared" ref="A720:B720" si="700">A719</f>
        <v>15</v>
      </c>
      <c r="B720" s="1">
        <f t="shared" si="700"/>
        <v>0</v>
      </c>
      <c r="C720" s="369"/>
      <c r="D720" s="370"/>
      <c r="E720" s="371"/>
      <c r="F720" s="360"/>
      <c r="G720" s="361"/>
      <c r="H720" s="361"/>
      <c r="I720" s="361"/>
      <c r="J720" s="361"/>
      <c r="K720" s="361"/>
      <c r="L720" s="361"/>
      <c r="M720" s="361"/>
      <c r="N720" s="361"/>
      <c r="O720" s="361"/>
      <c r="P720" s="361"/>
      <c r="Q720" s="361"/>
      <c r="R720" s="361"/>
      <c r="S720" s="362"/>
    </row>
    <row r="721" spans="1:21">
      <c r="A721" s="1">
        <f t="shared" ref="A721:B721" si="701">A720</f>
        <v>15</v>
      </c>
      <c r="B721" s="1">
        <f t="shared" si="701"/>
        <v>0</v>
      </c>
      <c r="C721" s="369"/>
      <c r="D721" s="370"/>
      <c r="E721" s="371"/>
      <c r="F721" s="360"/>
      <c r="G721" s="361"/>
      <c r="H721" s="361"/>
      <c r="I721" s="361"/>
      <c r="J721" s="361"/>
      <c r="K721" s="361"/>
      <c r="L721" s="361"/>
      <c r="M721" s="361"/>
      <c r="N721" s="361"/>
      <c r="O721" s="361"/>
      <c r="P721" s="361"/>
      <c r="Q721" s="361"/>
      <c r="R721" s="361"/>
      <c r="S721" s="362"/>
    </row>
    <row r="722" spans="1:21" ht="15" thickBot="1">
      <c r="A722" s="1">
        <f t="shared" ref="A722:B722" si="702">A721</f>
        <v>15</v>
      </c>
      <c r="B722" s="1">
        <f t="shared" si="702"/>
        <v>0</v>
      </c>
      <c r="C722" s="372"/>
      <c r="D722" s="373"/>
      <c r="E722" s="374"/>
      <c r="F722" s="363"/>
      <c r="G722" s="364"/>
      <c r="H722" s="364"/>
      <c r="I722" s="364"/>
      <c r="J722" s="364"/>
      <c r="K722" s="364"/>
      <c r="L722" s="364"/>
      <c r="M722" s="364"/>
      <c r="N722" s="364"/>
      <c r="O722" s="364"/>
      <c r="P722" s="364"/>
      <c r="Q722" s="364"/>
      <c r="R722" s="364"/>
      <c r="S722" s="365"/>
    </row>
    <row r="723" spans="1:21">
      <c r="A723" s="1">
        <f t="shared" ref="A723:B723" si="703">A722</f>
        <v>15</v>
      </c>
      <c r="B723" s="1">
        <f t="shared" si="703"/>
        <v>0</v>
      </c>
    </row>
    <row r="724" spans="1:21" ht="15" thickBot="1">
      <c r="A724" s="1">
        <f t="shared" ref="A724:B724" si="704">A723</f>
        <v>15</v>
      </c>
      <c r="B724" s="1">
        <f t="shared" si="704"/>
        <v>0</v>
      </c>
      <c r="C724" s="337" t="s">
        <v>70</v>
      </c>
      <c r="D724" s="337"/>
      <c r="Q724" s="338" t="s">
        <v>71</v>
      </c>
      <c r="R724" s="338"/>
      <c r="S724" s="338"/>
    </row>
    <row r="725" spans="1:21">
      <c r="A725" s="1">
        <f t="shared" ref="A725:B725" si="705">A724</f>
        <v>15</v>
      </c>
      <c r="B725" s="1">
        <f t="shared" si="705"/>
        <v>0</v>
      </c>
      <c r="C725" s="287" t="s">
        <v>72</v>
      </c>
      <c r="D725" s="290" t="s">
        <v>73</v>
      </c>
      <c r="E725" s="290"/>
      <c r="F725" s="290"/>
      <c r="G725" s="290"/>
      <c r="H725" s="290" t="s">
        <v>79</v>
      </c>
      <c r="I725" s="290"/>
      <c r="J725" s="290" t="s">
        <v>13</v>
      </c>
      <c r="K725" s="290"/>
      <c r="L725" s="290"/>
      <c r="M725" s="290"/>
      <c r="N725" s="290"/>
      <c r="O725" s="290"/>
      <c r="P725" s="290"/>
      <c r="Q725" s="290"/>
      <c r="R725" s="290"/>
      <c r="S725" s="294"/>
    </row>
    <row r="726" spans="1:21">
      <c r="A726" s="1">
        <f t="shared" ref="A726:B726" si="706">A725</f>
        <v>15</v>
      </c>
      <c r="B726" s="1">
        <f t="shared" si="706"/>
        <v>0</v>
      </c>
      <c r="C726" s="288"/>
      <c r="D726" s="346" t="s">
        <v>74</v>
      </c>
      <c r="E726" s="346"/>
      <c r="F726" s="346"/>
      <c r="G726" s="346"/>
      <c r="H726" s="347">
        <f>J751</f>
        <v>0</v>
      </c>
      <c r="I726" s="347"/>
      <c r="J726" s="152"/>
      <c r="K726" s="152"/>
      <c r="L726" s="152"/>
      <c r="M726" s="152"/>
      <c r="N726" s="152"/>
      <c r="O726" s="152"/>
      <c r="P726" s="152"/>
      <c r="Q726" s="152"/>
      <c r="R726" s="152"/>
      <c r="S726" s="305"/>
    </row>
    <row r="727" spans="1:21">
      <c r="A727" s="1">
        <f t="shared" ref="A727:B727" si="707">A726</f>
        <v>15</v>
      </c>
      <c r="B727" s="1">
        <f t="shared" si="707"/>
        <v>0</v>
      </c>
      <c r="C727" s="288"/>
      <c r="D727" s="340" t="s">
        <v>75</v>
      </c>
      <c r="E727" s="340"/>
      <c r="F727" s="340"/>
      <c r="G727" s="340"/>
      <c r="H727" s="330"/>
      <c r="I727" s="330"/>
      <c r="J727" s="335"/>
      <c r="K727" s="335"/>
      <c r="L727" s="335"/>
      <c r="M727" s="335"/>
      <c r="N727" s="335"/>
      <c r="O727" s="335"/>
      <c r="P727" s="335"/>
      <c r="Q727" s="335"/>
      <c r="R727" s="335"/>
      <c r="S727" s="336"/>
    </row>
    <row r="728" spans="1:21">
      <c r="A728" s="1">
        <f t="shared" ref="A728:B728" si="708">A727</f>
        <v>15</v>
      </c>
      <c r="B728" s="1">
        <f t="shared" si="708"/>
        <v>0</v>
      </c>
      <c r="C728" s="288"/>
      <c r="D728" s="340" t="s">
        <v>76</v>
      </c>
      <c r="E728" s="340"/>
      <c r="F728" s="340"/>
      <c r="G728" s="340"/>
      <c r="H728" s="330"/>
      <c r="I728" s="330"/>
      <c r="J728" s="335"/>
      <c r="K728" s="335"/>
      <c r="L728" s="335"/>
      <c r="M728" s="335"/>
      <c r="N728" s="335"/>
      <c r="O728" s="335"/>
      <c r="P728" s="335"/>
      <c r="Q728" s="335"/>
      <c r="R728" s="335"/>
      <c r="S728" s="336"/>
    </row>
    <row r="729" spans="1:21" ht="15" thickBot="1">
      <c r="A729" s="1">
        <f t="shared" ref="A729:B729" si="709">A728</f>
        <v>15</v>
      </c>
      <c r="B729" s="1">
        <f t="shared" si="709"/>
        <v>0</v>
      </c>
      <c r="C729" s="288"/>
      <c r="D729" s="341" t="s">
        <v>77</v>
      </c>
      <c r="E729" s="341"/>
      <c r="F729" s="341"/>
      <c r="G729" s="341"/>
      <c r="H729" s="342">
        <f>H751-SUM(H726:I728)</f>
        <v>0</v>
      </c>
      <c r="I729" s="342"/>
      <c r="J729" s="343"/>
      <c r="K729" s="343"/>
      <c r="L729" s="343"/>
      <c r="M729" s="343"/>
      <c r="N729" s="343"/>
      <c r="O729" s="343"/>
      <c r="P729" s="343"/>
      <c r="Q729" s="343"/>
      <c r="R729" s="343"/>
      <c r="S729" s="344"/>
    </row>
    <row r="730" spans="1:21" ht="15.6" thickTop="1" thickBot="1">
      <c r="A730" s="1">
        <f t="shared" ref="A730:B730" si="710">A729</f>
        <v>15</v>
      </c>
      <c r="B730" s="1">
        <f t="shared" si="710"/>
        <v>0</v>
      </c>
      <c r="C730" s="289"/>
      <c r="D730" s="345" t="s">
        <v>78</v>
      </c>
      <c r="E730" s="345"/>
      <c r="F730" s="345"/>
      <c r="G730" s="345"/>
      <c r="H730" s="281">
        <f>SUM(H726:I729)</f>
        <v>0</v>
      </c>
      <c r="I730" s="281"/>
      <c r="J730" s="285"/>
      <c r="K730" s="285"/>
      <c r="L730" s="285"/>
      <c r="M730" s="285"/>
      <c r="N730" s="285"/>
      <c r="O730" s="285"/>
      <c r="P730" s="285"/>
      <c r="Q730" s="285"/>
      <c r="R730" s="285"/>
      <c r="S730" s="286"/>
    </row>
    <row r="731" spans="1:21">
      <c r="A731" s="1">
        <f t="shared" ref="A731:B731" si="711">A730</f>
        <v>15</v>
      </c>
      <c r="B731" s="1">
        <f t="shared" si="711"/>
        <v>0</v>
      </c>
      <c r="C731" s="287" t="s">
        <v>218</v>
      </c>
      <c r="D731" s="290" t="s">
        <v>73</v>
      </c>
      <c r="E731" s="290"/>
      <c r="F731" s="290" t="s">
        <v>83</v>
      </c>
      <c r="G731" s="290"/>
      <c r="H731" s="290" t="s">
        <v>79</v>
      </c>
      <c r="I731" s="292"/>
      <c r="J731" s="293"/>
      <c r="K731" s="290"/>
      <c r="L731" s="290"/>
      <c r="M731" s="290"/>
      <c r="N731" s="290" t="s">
        <v>82</v>
      </c>
      <c r="O731" s="290"/>
      <c r="P731" s="290"/>
      <c r="Q731" s="290"/>
      <c r="R731" s="290"/>
      <c r="S731" s="294"/>
    </row>
    <row r="732" spans="1:21">
      <c r="A732" s="1">
        <f t="shared" ref="A732:B732" si="712">A731</f>
        <v>15</v>
      </c>
      <c r="B732" s="1">
        <f t="shared" si="712"/>
        <v>0</v>
      </c>
      <c r="C732" s="288"/>
      <c r="D732" s="291"/>
      <c r="E732" s="291"/>
      <c r="F732" s="291"/>
      <c r="G732" s="291"/>
      <c r="H732" s="291"/>
      <c r="I732" s="291"/>
      <c r="J732" s="296" t="s">
        <v>80</v>
      </c>
      <c r="K732" s="297"/>
      <c r="L732" s="297" t="s">
        <v>81</v>
      </c>
      <c r="M732" s="339"/>
      <c r="N732" s="291"/>
      <c r="O732" s="291"/>
      <c r="P732" s="291"/>
      <c r="Q732" s="291"/>
      <c r="R732" s="291"/>
      <c r="S732" s="295"/>
    </row>
    <row r="733" spans="1:21">
      <c r="A733" s="1">
        <f t="shared" ref="A733:B733" si="713">A732</f>
        <v>15</v>
      </c>
      <c r="B733" s="1">
        <f t="shared" si="713"/>
        <v>0</v>
      </c>
      <c r="C733" s="288"/>
      <c r="D733" s="298" t="s">
        <v>88</v>
      </c>
      <c r="E733" s="298"/>
      <c r="F733" s="298" t="s">
        <v>88</v>
      </c>
      <c r="G733" s="298"/>
      <c r="H733" s="323"/>
      <c r="I733" s="323"/>
      <c r="J733" s="324"/>
      <c r="K733" s="325"/>
      <c r="L733" s="326">
        <f>H733-J733</f>
        <v>0</v>
      </c>
      <c r="M733" s="327"/>
      <c r="N733" s="167"/>
      <c r="O733" s="167"/>
      <c r="P733" s="167"/>
      <c r="Q733" s="167"/>
      <c r="R733" s="167"/>
      <c r="S733" s="328"/>
      <c r="T733" s="54" t="e">
        <f>HLOOKUP(F706,リスト!$N$7:$AC$25,2,)</f>
        <v>#N/A</v>
      </c>
      <c r="U733" s="52" t="e">
        <f t="shared" ref="U733:U750" si="714">IF(T733="対象外",IF(J733&gt;0,"補助対象外経費です!!",""),"")</f>
        <v>#N/A</v>
      </c>
    </row>
    <row r="734" spans="1:21">
      <c r="A734" s="1">
        <f t="shared" ref="A734:B734" si="715">A733</f>
        <v>15</v>
      </c>
      <c r="B734" s="1">
        <f t="shared" si="715"/>
        <v>0</v>
      </c>
      <c r="C734" s="288"/>
      <c r="D734" s="298" t="s">
        <v>99</v>
      </c>
      <c r="E734" s="298"/>
      <c r="F734" s="299" t="s">
        <v>84</v>
      </c>
      <c r="G734" s="299"/>
      <c r="H734" s="300"/>
      <c r="I734" s="300"/>
      <c r="J734" s="301"/>
      <c r="K734" s="302"/>
      <c r="L734" s="303">
        <f t="shared" ref="L734:L750" si="716">H734-J734</f>
        <v>0</v>
      </c>
      <c r="M734" s="304"/>
      <c r="N734" s="152"/>
      <c r="O734" s="152"/>
      <c r="P734" s="152"/>
      <c r="Q734" s="152"/>
      <c r="R734" s="152"/>
      <c r="S734" s="305"/>
      <c r="T734" s="54" t="e">
        <f>HLOOKUP(F706,リスト!$N$7:$AC$25,3,)</f>
        <v>#N/A</v>
      </c>
      <c r="U734" s="52" t="e">
        <f t="shared" si="714"/>
        <v>#N/A</v>
      </c>
    </row>
    <row r="735" spans="1:21">
      <c r="A735" s="1">
        <f t="shared" ref="A735:B735" si="717">A734</f>
        <v>15</v>
      </c>
      <c r="B735" s="1">
        <f t="shared" si="717"/>
        <v>0</v>
      </c>
      <c r="C735" s="288"/>
      <c r="D735" s="298"/>
      <c r="E735" s="298"/>
      <c r="F735" s="329" t="s">
        <v>85</v>
      </c>
      <c r="G735" s="329"/>
      <c r="H735" s="330"/>
      <c r="I735" s="330"/>
      <c r="J735" s="331"/>
      <c r="K735" s="332"/>
      <c r="L735" s="333">
        <f t="shared" si="716"/>
        <v>0</v>
      </c>
      <c r="M735" s="334"/>
      <c r="N735" s="335"/>
      <c r="O735" s="335"/>
      <c r="P735" s="335"/>
      <c r="Q735" s="335"/>
      <c r="R735" s="335"/>
      <c r="S735" s="336"/>
      <c r="T735" s="54" t="e">
        <f>HLOOKUP(F706,リスト!$N$7:$AC$25,4,)</f>
        <v>#N/A</v>
      </c>
      <c r="U735" s="52" t="e">
        <f t="shared" si="714"/>
        <v>#N/A</v>
      </c>
    </row>
    <row r="736" spans="1:21">
      <c r="A736" s="1">
        <f t="shared" ref="A736:B736" si="718">A735</f>
        <v>15</v>
      </c>
      <c r="B736" s="1">
        <f t="shared" si="718"/>
        <v>0</v>
      </c>
      <c r="C736" s="288"/>
      <c r="D736" s="298"/>
      <c r="E736" s="298"/>
      <c r="F736" s="306" t="s">
        <v>86</v>
      </c>
      <c r="G736" s="306"/>
      <c r="H736" s="307"/>
      <c r="I736" s="307"/>
      <c r="J736" s="308"/>
      <c r="K736" s="309"/>
      <c r="L736" s="310">
        <f t="shared" si="716"/>
        <v>0</v>
      </c>
      <c r="M736" s="311"/>
      <c r="N736" s="153"/>
      <c r="O736" s="153"/>
      <c r="P736" s="153"/>
      <c r="Q736" s="153"/>
      <c r="R736" s="153"/>
      <c r="S736" s="312"/>
      <c r="T736" s="54" t="e">
        <f>HLOOKUP(F706,リスト!$N$7:$AC$25,5,)</f>
        <v>#N/A</v>
      </c>
      <c r="U736" s="52" t="e">
        <f t="shared" si="714"/>
        <v>#N/A</v>
      </c>
    </row>
    <row r="737" spans="1:22">
      <c r="A737" s="1">
        <f t="shared" ref="A737:B737" si="719">A736</f>
        <v>15</v>
      </c>
      <c r="B737" s="1">
        <f t="shared" si="719"/>
        <v>0</v>
      </c>
      <c r="C737" s="288"/>
      <c r="D737" s="298" t="s">
        <v>100</v>
      </c>
      <c r="E737" s="298"/>
      <c r="F737" s="299" t="s">
        <v>87</v>
      </c>
      <c r="G737" s="299"/>
      <c r="H737" s="300"/>
      <c r="I737" s="300"/>
      <c r="J737" s="301"/>
      <c r="K737" s="302"/>
      <c r="L737" s="303">
        <f t="shared" si="716"/>
        <v>0</v>
      </c>
      <c r="M737" s="304"/>
      <c r="N737" s="152"/>
      <c r="O737" s="152"/>
      <c r="P737" s="152"/>
      <c r="Q737" s="152"/>
      <c r="R737" s="152"/>
      <c r="S737" s="305"/>
      <c r="T737" s="54" t="e">
        <f>HLOOKUP(F706,リスト!$N$7:$AC$25,6,)</f>
        <v>#N/A</v>
      </c>
      <c r="U737" s="52" t="e">
        <f t="shared" si="714"/>
        <v>#N/A</v>
      </c>
    </row>
    <row r="738" spans="1:22">
      <c r="A738" s="1">
        <f t="shared" ref="A738:B738" si="720">A737</f>
        <v>15</v>
      </c>
      <c r="B738" s="1">
        <f t="shared" si="720"/>
        <v>0</v>
      </c>
      <c r="C738" s="288"/>
      <c r="D738" s="298"/>
      <c r="E738" s="298"/>
      <c r="F738" s="329" t="s">
        <v>89</v>
      </c>
      <c r="G738" s="329"/>
      <c r="H738" s="330"/>
      <c r="I738" s="330"/>
      <c r="J738" s="331"/>
      <c r="K738" s="332"/>
      <c r="L738" s="333">
        <f t="shared" si="716"/>
        <v>0</v>
      </c>
      <c r="M738" s="334"/>
      <c r="N738" s="335"/>
      <c r="O738" s="335"/>
      <c r="P738" s="335"/>
      <c r="Q738" s="335"/>
      <c r="R738" s="335"/>
      <c r="S738" s="336"/>
      <c r="T738" s="54" t="e">
        <f>HLOOKUP(F706,リスト!$N$7:$AC$25,7,)</f>
        <v>#N/A</v>
      </c>
      <c r="U738" s="52" t="e">
        <f t="shared" si="714"/>
        <v>#N/A</v>
      </c>
    </row>
    <row r="739" spans="1:22" ht="14.4" customHeight="1">
      <c r="A739" s="1">
        <f t="shared" ref="A739:B739" si="721">A738</f>
        <v>15</v>
      </c>
      <c r="B739" s="1">
        <f t="shared" si="721"/>
        <v>0</v>
      </c>
      <c r="C739" s="288"/>
      <c r="D739" s="298"/>
      <c r="E739" s="298"/>
      <c r="F739" s="329" t="s">
        <v>215</v>
      </c>
      <c r="G739" s="329"/>
      <c r="H739" s="330"/>
      <c r="I739" s="330"/>
      <c r="J739" s="331"/>
      <c r="K739" s="332"/>
      <c r="L739" s="333">
        <f t="shared" si="716"/>
        <v>0</v>
      </c>
      <c r="M739" s="334"/>
      <c r="N739" s="335"/>
      <c r="O739" s="335"/>
      <c r="P739" s="335"/>
      <c r="Q739" s="335"/>
      <c r="R739" s="335"/>
      <c r="S739" s="336"/>
      <c r="T739" s="54" t="e">
        <f>HLOOKUP(F706,リスト!$N$7:$AC$25,8,)</f>
        <v>#N/A</v>
      </c>
      <c r="U739" s="52" t="e">
        <f t="shared" si="714"/>
        <v>#N/A</v>
      </c>
    </row>
    <row r="740" spans="1:22">
      <c r="A740" s="1">
        <f t="shared" ref="A740:B740" si="722">A739</f>
        <v>15</v>
      </c>
      <c r="B740" s="1">
        <f t="shared" si="722"/>
        <v>0</v>
      </c>
      <c r="C740" s="288"/>
      <c r="D740" s="298"/>
      <c r="E740" s="298"/>
      <c r="F740" s="306" t="s">
        <v>90</v>
      </c>
      <c r="G740" s="306"/>
      <c r="H740" s="307"/>
      <c r="I740" s="307"/>
      <c r="J740" s="308"/>
      <c r="K740" s="309"/>
      <c r="L740" s="310">
        <f t="shared" si="716"/>
        <v>0</v>
      </c>
      <c r="M740" s="311"/>
      <c r="N740" s="153"/>
      <c r="O740" s="153"/>
      <c r="P740" s="153"/>
      <c r="Q740" s="153"/>
      <c r="R740" s="153"/>
      <c r="S740" s="312"/>
      <c r="T740" s="54" t="e">
        <f>HLOOKUP(F706,リスト!$N$7:$AC$25,9,)</f>
        <v>#N/A</v>
      </c>
      <c r="U740" s="52" t="e">
        <f t="shared" si="714"/>
        <v>#N/A</v>
      </c>
    </row>
    <row r="741" spans="1:22">
      <c r="A741" s="1">
        <f t="shared" ref="A741:B741" si="723">A740</f>
        <v>15</v>
      </c>
      <c r="B741" s="1">
        <f t="shared" si="723"/>
        <v>0</v>
      </c>
      <c r="C741" s="288"/>
      <c r="D741" s="298" t="s">
        <v>101</v>
      </c>
      <c r="E741" s="298"/>
      <c r="F741" s="299" t="s">
        <v>91</v>
      </c>
      <c r="G741" s="299"/>
      <c r="H741" s="300"/>
      <c r="I741" s="300"/>
      <c r="J741" s="301"/>
      <c r="K741" s="302"/>
      <c r="L741" s="303">
        <f t="shared" si="716"/>
        <v>0</v>
      </c>
      <c r="M741" s="304"/>
      <c r="N741" s="152"/>
      <c r="O741" s="152"/>
      <c r="P741" s="152"/>
      <c r="Q741" s="152"/>
      <c r="R741" s="152"/>
      <c r="S741" s="305"/>
      <c r="T741" s="54" t="e">
        <f>HLOOKUP(F706,リスト!$N$7:$AC$25,10,)</f>
        <v>#N/A</v>
      </c>
      <c r="U741" s="52" t="e">
        <f t="shared" si="714"/>
        <v>#N/A</v>
      </c>
    </row>
    <row r="742" spans="1:22">
      <c r="A742" s="1">
        <f t="shared" ref="A742:B742" si="724">A741</f>
        <v>15</v>
      </c>
      <c r="B742" s="1">
        <f t="shared" si="724"/>
        <v>0</v>
      </c>
      <c r="C742" s="288"/>
      <c r="D742" s="298"/>
      <c r="E742" s="298"/>
      <c r="F742" s="329" t="s">
        <v>92</v>
      </c>
      <c r="G742" s="329"/>
      <c r="H742" s="330"/>
      <c r="I742" s="330"/>
      <c r="J742" s="331"/>
      <c r="K742" s="332"/>
      <c r="L742" s="333">
        <f t="shared" si="716"/>
        <v>0</v>
      </c>
      <c r="M742" s="334"/>
      <c r="N742" s="335"/>
      <c r="O742" s="335"/>
      <c r="P742" s="335"/>
      <c r="Q742" s="335"/>
      <c r="R742" s="335"/>
      <c r="S742" s="336"/>
      <c r="T742" s="54" t="e">
        <f>HLOOKUP(F706,リスト!$N$7:$AC$25,11,)</f>
        <v>#N/A</v>
      </c>
      <c r="U742" s="52" t="e">
        <f t="shared" si="714"/>
        <v>#N/A</v>
      </c>
    </row>
    <row r="743" spans="1:22">
      <c r="A743" s="1">
        <f t="shared" ref="A743:B743" si="725">A742</f>
        <v>15</v>
      </c>
      <c r="B743" s="1">
        <f t="shared" si="725"/>
        <v>0</v>
      </c>
      <c r="C743" s="288"/>
      <c r="D743" s="298"/>
      <c r="E743" s="298"/>
      <c r="F743" s="306" t="s">
        <v>93</v>
      </c>
      <c r="G743" s="306"/>
      <c r="H743" s="307"/>
      <c r="I743" s="307"/>
      <c r="J743" s="308"/>
      <c r="K743" s="309"/>
      <c r="L743" s="310">
        <f t="shared" si="716"/>
        <v>0</v>
      </c>
      <c r="M743" s="311"/>
      <c r="N743" s="153"/>
      <c r="O743" s="153"/>
      <c r="P743" s="153"/>
      <c r="Q743" s="153"/>
      <c r="R743" s="153"/>
      <c r="S743" s="312"/>
      <c r="T743" s="54" t="e">
        <f>HLOOKUP(F706,リスト!$N$7:$AC$25,12,)</f>
        <v>#N/A</v>
      </c>
      <c r="U743" s="52" t="e">
        <f t="shared" si="714"/>
        <v>#N/A</v>
      </c>
    </row>
    <row r="744" spans="1:22">
      <c r="A744" s="1">
        <f t="shared" ref="A744:B744" si="726">A743</f>
        <v>15</v>
      </c>
      <c r="B744" s="1">
        <f t="shared" si="726"/>
        <v>0</v>
      </c>
      <c r="C744" s="288"/>
      <c r="D744" s="298" t="s">
        <v>102</v>
      </c>
      <c r="E744" s="298"/>
      <c r="F744" s="298" t="s">
        <v>102</v>
      </c>
      <c r="G744" s="298"/>
      <c r="H744" s="323"/>
      <c r="I744" s="323"/>
      <c r="J744" s="324"/>
      <c r="K744" s="325"/>
      <c r="L744" s="326">
        <f t="shared" si="716"/>
        <v>0</v>
      </c>
      <c r="M744" s="327"/>
      <c r="N744" s="167"/>
      <c r="O744" s="167"/>
      <c r="P744" s="167"/>
      <c r="Q744" s="167"/>
      <c r="R744" s="167"/>
      <c r="S744" s="328"/>
      <c r="T744" s="54" t="e">
        <f>HLOOKUP(F706,リスト!$N$7:$AC$25,13,)</f>
        <v>#N/A</v>
      </c>
      <c r="U744" s="52" t="e">
        <f t="shared" si="714"/>
        <v>#N/A</v>
      </c>
    </row>
    <row r="745" spans="1:22">
      <c r="A745" s="1">
        <f t="shared" ref="A745:B745" si="727">A744</f>
        <v>15</v>
      </c>
      <c r="B745" s="1">
        <f t="shared" si="727"/>
        <v>0</v>
      </c>
      <c r="C745" s="288"/>
      <c r="D745" s="321" t="s">
        <v>105</v>
      </c>
      <c r="E745" s="298"/>
      <c r="F745" s="299" t="s">
        <v>94</v>
      </c>
      <c r="G745" s="299"/>
      <c r="H745" s="300"/>
      <c r="I745" s="300"/>
      <c r="J745" s="301"/>
      <c r="K745" s="302"/>
      <c r="L745" s="303">
        <f t="shared" si="716"/>
        <v>0</v>
      </c>
      <c r="M745" s="304"/>
      <c r="N745" s="152"/>
      <c r="O745" s="152"/>
      <c r="P745" s="152"/>
      <c r="Q745" s="152"/>
      <c r="R745" s="152"/>
      <c r="S745" s="305"/>
      <c r="T745" s="54" t="e">
        <f>HLOOKUP(F706,リスト!$N$7:$AC$25,14,)</f>
        <v>#N/A</v>
      </c>
      <c r="U745" s="52" t="e">
        <f t="shared" si="714"/>
        <v>#N/A</v>
      </c>
    </row>
    <row r="746" spans="1:22">
      <c r="A746" s="1">
        <f t="shared" ref="A746:B746" si="728">A745</f>
        <v>15</v>
      </c>
      <c r="B746" s="1">
        <f t="shared" si="728"/>
        <v>0</v>
      </c>
      <c r="C746" s="288"/>
      <c r="D746" s="298"/>
      <c r="E746" s="298"/>
      <c r="F746" s="306" t="s">
        <v>95</v>
      </c>
      <c r="G746" s="306"/>
      <c r="H746" s="307"/>
      <c r="I746" s="307"/>
      <c r="J746" s="308"/>
      <c r="K746" s="309"/>
      <c r="L746" s="310">
        <f t="shared" si="716"/>
        <v>0</v>
      </c>
      <c r="M746" s="311"/>
      <c r="N746" s="153"/>
      <c r="O746" s="153"/>
      <c r="P746" s="153"/>
      <c r="Q746" s="153"/>
      <c r="R746" s="153"/>
      <c r="S746" s="312"/>
      <c r="T746" s="54" t="e">
        <f>HLOOKUP(F706,リスト!$N$7:$AC$25,15,)</f>
        <v>#N/A</v>
      </c>
      <c r="U746" s="52" t="e">
        <f t="shared" si="714"/>
        <v>#N/A</v>
      </c>
    </row>
    <row r="747" spans="1:22">
      <c r="A747" s="1">
        <f t="shared" ref="A747:B747" si="729">A746</f>
        <v>15</v>
      </c>
      <c r="B747" s="1">
        <f t="shared" si="729"/>
        <v>0</v>
      </c>
      <c r="C747" s="288"/>
      <c r="D747" s="322" t="s">
        <v>103</v>
      </c>
      <c r="E747" s="322"/>
      <c r="F747" s="298" t="s">
        <v>96</v>
      </c>
      <c r="G747" s="298"/>
      <c r="H747" s="323"/>
      <c r="I747" s="323"/>
      <c r="J747" s="324"/>
      <c r="K747" s="325"/>
      <c r="L747" s="326">
        <f t="shared" si="716"/>
        <v>0</v>
      </c>
      <c r="M747" s="327"/>
      <c r="N747" s="167"/>
      <c r="O747" s="167"/>
      <c r="P747" s="167"/>
      <c r="Q747" s="167"/>
      <c r="R747" s="167"/>
      <c r="S747" s="328"/>
      <c r="T747" s="54" t="e">
        <f>HLOOKUP(F706,リスト!$N$7:$AC$25,16,)</f>
        <v>#N/A</v>
      </c>
      <c r="U747" s="52" t="e">
        <f t="shared" si="714"/>
        <v>#N/A</v>
      </c>
    </row>
    <row r="748" spans="1:22">
      <c r="A748" s="1">
        <f t="shared" ref="A748:B748" si="730">A747</f>
        <v>15</v>
      </c>
      <c r="B748" s="1">
        <f t="shared" si="730"/>
        <v>0</v>
      </c>
      <c r="C748" s="288"/>
      <c r="D748" s="298" t="s">
        <v>104</v>
      </c>
      <c r="E748" s="298"/>
      <c r="F748" s="299" t="s">
        <v>97</v>
      </c>
      <c r="G748" s="299"/>
      <c r="H748" s="300"/>
      <c r="I748" s="300"/>
      <c r="J748" s="301"/>
      <c r="K748" s="302"/>
      <c r="L748" s="303">
        <f t="shared" si="716"/>
        <v>0</v>
      </c>
      <c r="M748" s="304"/>
      <c r="N748" s="152"/>
      <c r="O748" s="152"/>
      <c r="P748" s="152"/>
      <c r="Q748" s="152"/>
      <c r="R748" s="152"/>
      <c r="S748" s="305"/>
      <c r="T748" s="54" t="e">
        <f>HLOOKUP(F706,リスト!$N$7:$AC$25,17,)</f>
        <v>#N/A</v>
      </c>
      <c r="U748" s="52" t="e">
        <f t="shared" si="714"/>
        <v>#N/A</v>
      </c>
    </row>
    <row r="749" spans="1:22">
      <c r="A749" s="1">
        <f t="shared" ref="A749:B749" si="731">A748</f>
        <v>15</v>
      </c>
      <c r="B749" s="1">
        <f t="shared" si="731"/>
        <v>0</v>
      </c>
      <c r="C749" s="288"/>
      <c r="D749" s="298"/>
      <c r="E749" s="298"/>
      <c r="F749" s="306" t="s">
        <v>98</v>
      </c>
      <c r="G749" s="306"/>
      <c r="H749" s="307"/>
      <c r="I749" s="307"/>
      <c r="J749" s="308"/>
      <c r="K749" s="309"/>
      <c r="L749" s="310">
        <f t="shared" si="716"/>
        <v>0</v>
      </c>
      <c r="M749" s="311"/>
      <c r="N749" s="153"/>
      <c r="O749" s="153"/>
      <c r="P749" s="153"/>
      <c r="Q749" s="153"/>
      <c r="R749" s="153"/>
      <c r="S749" s="312"/>
      <c r="T749" s="54" t="e">
        <f>HLOOKUP(F706,リスト!$N$7:$AC$25,18,)</f>
        <v>#N/A</v>
      </c>
      <c r="U749" s="52" t="e">
        <f t="shared" si="714"/>
        <v>#N/A</v>
      </c>
    </row>
    <row r="750" spans="1:22" ht="15" thickBot="1">
      <c r="A750" s="1">
        <f t="shared" ref="A750:B750" si="732">A749</f>
        <v>15</v>
      </c>
      <c r="B750" s="1">
        <f t="shared" si="732"/>
        <v>0</v>
      </c>
      <c r="C750" s="288"/>
      <c r="D750" s="313" t="s">
        <v>77</v>
      </c>
      <c r="E750" s="313"/>
      <c r="F750" s="313" t="s">
        <v>77</v>
      </c>
      <c r="G750" s="313"/>
      <c r="H750" s="314"/>
      <c r="I750" s="314"/>
      <c r="J750" s="315"/>
      <c r="K750" s="316"/>
      <c r="L750" s="317">
        <f t="shared" si="716"/>
        <v>0</v>
      </c>
      <c r="M750" s="318"/>
      <c r="N750" s="319"/>
      <c r="O750" s="319"/>
      <c r="P750" s="319"/>
      <c r="Q750" s="319"/>
      <c r="R750" s="319"/>
      <c r="S750" s="320"/>
      <c r="T750" s="54" t="e">
        <f>HLOOKUP(F706,リスト!$N$7:$AC$25,19,)</f>
        <v>#N/A</v>
      </c>
      <c r="U750" s="52" t="e">
        <f t="shared" si="714"/>
        <v>#N/A</v>
      </c>
    </row>
    <row r="751" spans="1:22" ht="15.6" thickTop="1" thickBot="1">
      <c r="A751" s="1">
        <f t="shared" ref="A751:B751" si="733">A750</f>
        <v>15</v>
      </c>
      <c r="B751" s="1">
        <f t="shared" si="733"/>
        <v>0</v>
      </c>
      <c r="C751" s="289"/>
      <c r="D751" s="278" t="s">
        <v>78</v>
      </c>
      <c r="E751" s="279"/>
      <c r="F751" s="279"/>
      <c r="G751" s="280"/>
      <c r="H751" s="281">
        <f>SUM(H733:I750)</f>
        <v>0</v>
      </c>
      <c r="I751" s="281"/>
      <c r="J751" s="282">
        <f t="shared" ref="J751" si="734">SUM(J733:K750)</f>
        <v>0</v>
      </c>
      <c r="K751" s="283"/>
      <c r="L751" s="283">
        <f t="shared" ref="L751" si="735">SUM(L733:M750)</f>
        <v>0</v>
      </c>
      <c r="M751" s="284"/>
      <c r="N751" s="285"/>
      <c r="O751" s="285"/>
      <c r="P751" s="285"/>
      <c r="Q751" s="285"/>
      <c r="R751" s="285"/>
      <c r="S751" s="286"/>
      <c r="T751" s="54"/>
    </row>
    <row r="752" spans="1:22">
      <c r="A752" s="1">
        <f>F755</f>
        <v>16</v>
      </c>
      <c r="B752" s="1">
        <f>IF(H776&gt;0,1,0)</f>
        <v>0</v>
      </c>
      <c r="C752" s="198" t="s">
        <v>47</v>
      </c>
      <c r="D752" s="198"/>
      <c r="E752" s="198"/>
      <c r="U752" s="11" t="s">
        <v>49</v>
      </c>
      <c r="V752" s="11" t="s">
        <v>199</v>
      </c>
    </row>
    <row r="753" spans="1:24">
      <c r="A753" s="1">
        <f>A752</f>
        <v>16</v>
      </c>
      <c r="B753" s="1">
        <f>B752</f>
        <v>0</v>
      </c>
      <c r="C753" s="192" t="str">
        <f>"中国ブロック突破・国スポ入賞に向けた強化事業　"&amp;基本!$G$24</f>
        <v>中国ブロック突破・国スポ入賞に向けた強化事業　事業計画書</v>
      </c>
      <c r="D753" s="192"/>
      <c r="E753" s="192"/>
      <c r="F753" s="192"/>
      <c r="G753" s="192"/>
      <c r="H753" s="192"/>
      <c r="I753" s="192"/>
      <c r="J753" s="192"/>
      <c r="K753" s="192"/>
      <c r="L753" s="192"/>
      <c r="M753" s="192"/>
      <c r="N753" s="192"/>
      <c r="O753" s="192"/>
      <c r="P753" s="192"/>
      <c r="Q753" s="192"/>
      <c r="R753" s="192"/>
      <c r="S753" s="192"/>
      <c r="U753" s="16" t="str">
        <f t="shared" ref="U753:V756" si="736">IF(U703="","",U703)</f>
        <v>中国ブロック突破に向けた強化事業</v>
      </c>
      <c r="V753" s="16" t="str">
        <f t="shared" si="736"/>
        <v>中ブロ突破</v>
      </c>
    </row>
    <row r="754" spans="1:24" ht="15" thickBot="1">
      <c r="A754" s="1">
        <f t="shared" ref="A754:B754" si="737">A753</f>
        <v>16</v>
      </c>
      <c r="B754" s="1">
        <f t="shared" si="737"/>
        <v>0</v>
      </c>
      <c r="C754" s="337" t="s">
        <v>48</v>
      </c>
      <c r="D754" s="337"/>
      <c r="U754" s="32" t="str">
        <f t="shared" si="736"/>
        <v>国スポ入賞に向けた強化事業</v>
      </c>
      <c r="V754" s="32" t="str">
        <f t="shared" si="736"/>
        <v>国スポ入賞</v>
      </c>
    </row>
    <row r="755" spans="1:24" ht="15" thickBot="1">
      <c r="A755" s="1">
        <f t="shared" ref="A755:B755" si="738">A754</f>
        <v>16</v>
      </c>
      <c r="B755" s="1">
        <f t="shared" si="738"/>
        <v>0</v>
      </c>
      <c r="C755" s="375" t="s">
        <v>50</v>
      </c>
      <c r="D755" s="376"/>
      <c r="E755" s="376"/>
      <c r="F755" s="377">
        <f>F705+1</f>
        <v>16</v>
      </c>
      <c r="G755" s="378"/>
      <c r="U755" s="32" t="str">
        <f t="shared" si="736"/>
        <v/>
      </c>
      <c r="V755" s="32" t="str">
        <f t="shared" si="736"/>
        <v/>
      </c>
    </row>
    <row r="756" spans="1:24">
      <c r="A756" s="1">
        <f t="shared" ref="A756:B756" si="739">A755</f>
        <v>16</v>
      </c>
      <c r="B756" s="1">
        <f t="shared" si="739"/>
        <v>0</v>
      </c>
      <c r="C756" s="379" t="s">
        <v>49</v>
      </c>
      <c r="D756" s="290"/>
      <c r="E756" s="290"/>
      <c r="F756" s="380"/>
      <c r="G756" s="380"/>
      <c r="H756" s="380"/>
      <c r="I756" s="380"/>
      <c r="J756" s="380"/>
      <c r="K756" s="380"/>
      <c r="L756" s="380"/>
      <c r="M756" s="290" t="s">
        <v>53</v>
      </c>
      <c r="N756" s="290"/>
      <c r="O756" s="290"/>
      <c r="P756" s="380"/>
      <c r="Q756" s="380"/>
      <c r="R756" s="380"/>
      <c r="S756" s="381"/>
      <c r="T756" s="81" t="str">
        <f>IF(F756="","",VLOOKUP(F756,U753:V756,2,))</f>
        <v/>
      </c>
      <c r="U756" s="18" t="str">
        <f t="shared" si="736"/>
        <v/>
      </c>
      <c r="V756" s="18" t="str">
        <f t="shared" si="736"/>
        <v/>
      </c>
    </row>
    <row r="757" spans="1:24">
      <c r="A757" s="1">
        <f t="shared" ref="A757:B757" si="740">A756</f>
        <v>16</v>
      </c>
      <c r="B757" s="1">
        <f t="shared" si="740"/>
        <v>0</v>
      </c>
      <c r="C757" s="389" t="s">
        <v>180</v>
      </c>
      <c r="D757" s="390"/>
      <c r="E757" s="356"/>
      <c r="F757" s="386"/>
      <c r="G757" s="387"/>
      <c r="H757" s="387"/>
      <c r="I757" s="387"/>
      <c r="J757" s="387"/>
      <c r="K757" s="387"/>
      <c r="L757" s="387"/>
      <c r="M757" s="387"/>
      <c r="N757" s="387"/>
      <c r="O757" s="387"/>
      <c r="P757" s="387"/>
      <c r="Q757" s="387"/>
      <c r="R757" s="387"/>
      <c r="S757" s="388"/>
      <c r="U757" s="55"/>
    </row>
    <row r="758" spans="1:24">
      <c r="A758" s="1">
        <f t="shared" ref="A758:B758" si="741">A757</f>
        <v>16</v>
      </c>
      <c r="B758" s="1">
        <f t="shared" si="741"/>
        <v>0</v>
      </c>
      <c r="C758" s="348" t="s">
        <v>51</v>
      </c>
      <c r="D758" s="291"/>
      <c r="E758" s="291"/>
      <c r="F758" s="382"/>
      <c r="G758" s="383"/>
      <c r="H758" s="383"/>
      <c r="I758" s="20" t="str">
        <f>IF(F758="","～",IF(J758="","","～"))</f>
        <v>～</v>
      </c>
      <c r="J758" s="383"/>
      <c r="K758" s="383"/>
      <c r="L758" s="383"/>
      <c r="M758" s="21" t="s">
        <v>52</v>
      </c>
      <c r="N758" s="384" t="str">
        <f>IF(T758=1,IF(F758="","",IF(J758="","",IF(F758=J758,"日帰り",(J758-F758)&amp;"泊"&amp;(J758-F758+1)&amp;"日"))),"")</f>
        <v/>
      </c>
      <c r="O758" s="384"/>
      <c r="P758" s="384"/>
      <c r="Q758" s="13" t="s">
        <v>68</v>
      </c>
      <c r="R758" s="258"/>
      <c r="S758" s="385"/>
      <c r="T758" s="53">
        <v>1</v>
      </c>
    </row>
    <row r="759" spans="1:24">
      <c r="A759" s="1">
        <f t="shared" ref="A759:B759" si="742">A758</f>
        <v>16</v>
      </c>
      <c r="B759" s="1">
        <f t="shared" si="742"/>
        <v>0</v>
      </c>
      <c r="C759" s="348" t="s">
        <v>54</v>
      </c>
      <c r="D759" s="346" t="s">
        <v>55</v>
      </c>
      <c r="E759" s="346"/>
      <c r="F759" s="349"/>
      <c r="G759" s="349"/>
      <c r="H759" s="349"/>
      <c r="I759" s="349"/>
      <c r="J759" s="349"/>
      <c r="K759" s="349"/>
      <c r="L759" s="349"/>
      <c r="M759" s="349"/>
      <c r="N759" s="349"/>
      <c r="O759" s="349"/>
      <c r="P759" s="349"/>
      <c r="Q759" s="349"/>
      <c r="R759" s="349"/>
      <c r="S759" s="350"/>
      <c r="U759" s="156" t="s">
        <v>53</v>
      </c>
      <c r="V759" s="156"/>
      <c r="W759" s="156"/>
      <c r="X759" s="156"/>
    </row>
    <row r="760" spans="1:24">
      <c r="A760" s="1">
        <f t="shared" ref="A760:B760" si="743">A759</f>
        <v>16</v>
      </c>
      <c r="B760" s="1">
        <f t="shared" si="743"/>
        <v>0</v>
      </c>
      <c r="C760" s="348"/>
      <c r="D760" s="351" t="s">
        <v>7</v>
      </c>
      <c r="E760" s="351"/>
      <c r="F760" s="352"/>
      <c r="G760" s="352"/>
      <c r="H760" s="352"/>
      <c r="I760" s="352"/>
      <c r="J760" s="352"/>
      <c r="K760" s="352"/>
      <c r="L760" s="352"/>
      <c r="M760" s="352"/>
      <c r="N760" s="352"/>
      <c r="O760" s="352"/>
      <c r="P760" s="352"/>
      <c r="Q760" s="352"/>
      <c r="R760" s="352"/>
      <c r="S760" s="353"/>
      <c r="U760" s="78" t="str">
        <f>U753</f>
        <v>中国ブロック突破に向けた強化事業</v>
      </c>
      <c r="V760" s="78" t="str">
        <f>U754</f>
        <v>国スポ入賞に向けた強化事業</v>
      </c>
      <c r="W760" s="78" t="str">
        <f>U755</f>
        <v/>
      </c>
      <c r="X760" s="78" t="str">
        <f>U756</f>
        <v/>
      </c>
    </row>
    <row r="761" spans="1:24">
      <c r="A761" s="1">
        <f t="shared" ref="A761:B761" si="744">A760</f>
        <v>16</v>
      </c>
      <c r="B761" s="1">
        <f t="shared" si="744"/>
        <v>0</v>
      </c>
      <c r="C761" s="348" t="s">
        <v>56</v>
      </c>
      <c r="D761" s="346" t="s">
        <v>55</v>
      </c>
      <c r="E761" s="346"/>
      <c r="F761" s="349"/>
      <c r="G761" s="349"/>
      <c r="H761" s="349"/>
      <c r="I761" s="349"/>
      <c r="J761" s="349"/>
      <c r="K761" s="349"/>
      <c r="L761" s="349"/>
      <c r="M761" s="349"/>
      <c r="N761" s="349"/>
      <c r="O761" s="349"/>
      <c r="P761" s="349"/>
      <c r="Q761" s="349"/>
      <c r="R761" s="349"/>
      <c r="S761" s="350"/>
      <c r="U761" s="6" t="str">
        <f t="shared" ref="U761:X764" si="745">IF(U711="","",U711)</f>
        <v>①強化活動</v>
      </c>
      <c r="V761" s="6" t="str">
        <f t="shared" si="745"/>
        <v>①強化活動</v>
      </c>
      <c r="W761" s="6" t="str">
        <f t="shared" si="745"/>
        <v/>
      </c>
      <c r="X761" s="6" t="str">
        <f t="shared" si="745"/>
        <v/>
      </c>
    </row>
    <row r="762" spans="1:24">
      <c r="A762" s="1">
        <f t="shared" ref="A762:B762" si="746">A761</f>
        <v>16</v>
      </c>
      <c r="B762" s="1">
        <f t="shared" si="746"/>
        <v>0</v>
      </c>
      <c r="C762" s="348"/>
      <c r="D762" s="351" t="s">
        <v>7</v>
      </c>
      <c r="E762" s="351"/>
      <c r="F762" s="352"/>
      <c r="G762" s="352"/>
      <c r="H762" s="352"/>
      <c r="I762" s="352"/>
      <c r="J762" s="352"/>
      <c r="K762" s="352"/>
      <c r="L762" s="352"/>
      <c r="M762" s="352"/>
      <c r="N762" s="352"/>
      <c r="O762" s="352"/>
      <c r="P762" s="352"/>
      <c r="Q762" s="352"/>
      <c r="R762" s="352"/>
      <c r="S762" s="353"/>
      <c r="U762" s="8" t="str">
        <f t="shared" si="745"/>
        <v/>
      </c>
      <c r="V762" s="8" t="str">
        <f t="shared" si="745"/>
        <v/>
      </c>
      <c r="W762" s="8" t="str">
        <f t="shared" si="745"/>
        <v/>
      </c>
      <c r="X762" s="8" t="str">
        <f t="shared" si="745"/>
        <v/>
      </c>
    </row>
    <row r="763" spans="1:24">
      <c r="A763" s="1">
        <f t="shared" ref="A763:B763" si="747">A762</f>
        <v>16</v>
      </c>
      <c r="B763" s="1">
        <f t="shared" si="747"/>
        <v>0</v>
      </c>
      <c r="C763" s="354" t="s">
        <v>57</v>
      </c>
      <c r="D763" s="291" t="s">
        <v>58</v>
      </c>
      <c r="E763" s="291"/>
      <c r="F763" s="291" t="s">
        <v>61</v>
      </c>
      <c r="G763" s="355"/>
      <c r="H763" s="339" t="s">
        <v>62</v>
      </c>
      <c r="I763" s="296"/>
      <c r="J763" s="356" t="s">
        <v>63</v>
      </c>
      <c r="K763" s="355"/>
      <c r="L763" s="339" t="s">
        <v>64</v>
      </c>
      <c r="M763" s="296"/>
      <c r="N763" s="356" t="s">
        <v>65</v>
      </c>
      <c r="O763" s="355"/>
      <c r="P763" s="339" t="s">
        <v>66</v>
      </c>
      <c r="Q763" s="291"/>
      <c r="R763" s="356" t="s">
        <v>36</v>
      </c>
      <c r="S763" s="295"/>
      <c r="U763" s="8" t="str">
        <f t="shared" si="745"/>
        <v/>
      </c>
      <c r="V763" s="8" t="str">
        <f t="shared" si="745"/>
        <v/>
      </c>
      <c r="W763" s="8" t="str">
        <f t="shared" si="745"/>
        <v/>
      </c>
      <c r="X763" s="8" t="str">
        <f t="shared" si="745"/>
        <v/>
      </c>
    </row>
    <row r="764" spans="1:24">
      <c r="A764" s="1">
        <f t="shared" ref="A764:B764" si="748">A763</f>
        <v>16</v>
      </c>
      <c r="B764" s="1">
        <f t="shared" si="748"/>
        <v>0</v>
      </c>
      <c r="C764" s="348"/>
      <c r="D764" s="346" t="s">
        <v>59</v>
      </c>
      <c r="E764" s="346"/>
      <c r="F764" s="22">
        <f>VLOOKUP("成男中ﾌﾞﾛ/国ｽﾎﾟ",指導者!$J$133:$AN$156,$F755+1,)</f>
        <v>0</v>
      </c>
      <c r="G764" s="23" t="s">
        <v>67</v>
      </c>
      <c r="H764" s="24">
        <f>VLOOKUP("成女中ﾌﾞﾛ/国ｽﾎﾟ",指導者!$J$133:$AN$156,$F755+1,)</f>
        <v>0</v>
      </c>
      <c r="I764" s="25" t="s">
        <v>67</v>
      </c>
      <c r="J764" s="24">
        <f>VLOOKUP("少男中ﾌﾞﾛ/国ｽﾎﾟ",指導者!$J$133:$AN$156,$F755+1,)</f>
        <v>0</v>
      </c>
      <c r="K764" s="23" t="s">
        <v>67</v>
      </c>
      <c r="L764" s="24">
        <f>VLOOKUP("少女中ﾌﾞﾛ/国ｽﾎﾟ",指導者!$J$133:$AN$156,$F755+1,)</f>
        <v>0</v>
      </c>
      <c r="M764" s="25" t="s">
        <v>67</v>
      </c>
      <c r="N764" s="24">
        <f>VLOOKUP("Jr男中ﾌﾞﾛ/国ｽﾎﾟ",指導者!$J$133:$AN$156,$F755+1,)</f>
        <v>0</v>
      </c>
      <c r="O764" s="23" t="s">
        <v>67</v>
      </c>
      <c r="P764" s="24">
        <f>VLOOKUP("Jr女中ﾌﾞﾛ/国ｽﾎﾟ",指導者!$J$133:$AN$156,$F755+1,)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48"/>
      <c r="D765" s="351" t="s">
        <v>60</v>
      </c>
      <c r="E765" s="351"/>
      <c r="F765" s="27">
        <f>VLOOKUP("成男中ﾌﾞﾛ/国ｽﾎﾟ",選手!$J$333:$AN$350,$F755+1,)</f>
        <v>0</v>
      </c>
      <c r="G765" s="28" t="s">
        <v>67</v>
      </c>
      <c r="H765" s="29">
        <f>VLOOKUP("成女中ﾌﾞﾛ/国ｽﾎﾟ",選手!$J$333:$AN$350,$F755+1,)</f>
        <v>0</v>
      </c>
      <c r="I765" s="30" t="s">
        <v>67</v>
      </c>
      <c r="J765" s="29">
        <f>VLOOKUP("少男中ﾌﾞﾛ/国ｽﾎﾟ",選手!$J$333:$AN$350,$F755+1,)</f>
        <v>0</v>
      </c>
      <c r="K765" s="28" t="s">
        <v>67</v>
      </c>
      <c r="L765" s="29">
        <f>VLOOKUP("少女中ﾌﾞﾛ/国ｽﾎﾟ",選手!$J$333:$AN$350,$F755+1,)</f>
        <v>0</v>
      </c>
      <c r="M765" s="30" t="s">
        <v>67</v>
      </c>
      <c r="N765" s="29">
        <f>VLOOKUP("Jr男中ﾌﾞﾛ/国ｽﾎﾟ",選手!$J$333:$AN$350,$F755+1,)</f>
        <v>0</v>
      </c>
      <c r="O765" s="28" t="s">
        <v>67</v>
      </c>
      <c r="P765" s="29">
        <f>VLOOKUP("Jr女中ﾌﾞﾛ/国ｽﾎﾟ",選手!$J$333:$AN$350,$F755+1,)</f>
        <v>0</v>
      </c>
      <c r="Q765" s="31" t="s">
        <v>67</v>
      </c>
      <c r="R765" s="28">
        <f>SUM(F765:Q765)</f>
        <v>0</v>
      </c>
      <c r="S765" s="34" t="s">
        <v>67</v>
      </c>
    </row>
    <row r="766" spans="1:24">
      <c r="A766" s="1">
        <f t="shared" ref="A766:B766" si="750">A765</f>
        <v>16</v>
      </c>
      <c r="B766" s="1">
        <f t="shared" si="750"/>
        <v>0</v>
      </c>
      <c r="C766" s="366" t="s">
        <v>69</v>
      </c>
      <c r="D766" s="367"/>
      <c r="E766" s="368"/>
      <c r="F766" s="357"/>
      <c r="G766" s="358"/>
      <c r="H766" s="358"/>
      <c r="I766" s="358"/>
      <c r="J766" s="358"/>
      <c r="K766" s="358"/>
      <c r="L766" s="358"/>
      <c r="M766" s="358"/>
      <c r="N766" s="358"/>
      <c r="O766" s="358"/>
      <c r="P766" s="358"/>
      <c r="Q766" s="358"/>
      <c r="R766" s="358"/>
      <c r="S766" s="359"/>
    </row>
    <row r="767" spans="1:24">
      <c r="A767" s="1">
        <f t="shared" ref="A767:B767" si="751">A766</f>
        <v>16</v>
      </c>
      <c r="B767" s="1">
        <f t="shared" si="751"/>
        <v>0</v>
      </c>
      <c r="C767" s="369"/>
      <c r="D767" s="370"/>
      <c r="E767" s="371"/>
      <c r="F767" s="360"/>
      <c r="G767" s="361"/>
      <c r="H767" s="361"/>
      <c r="I767" s="361"/>
      <c r="J767" s="361"/>
      <c r="K767" s="361"/>
      <c r="L767" s="361"/>
      <c r="M767" s="361"/>
      <c r="N767" s="361"/>
      <c r="O767" s="361"/>
      <c r="P767" s="361"/>
      <c r="Q767" s="361"/>
      <c r="R767" s="361"/>
      <c r="S767" s="362"/>
    </row>
    <row r="768" spans="1:24">
      <c r="A768" s="1">
        <f t="shared" ref="A768:B768" si="752">A767</f>
        <v>16</v>
      </c>
      <c r="B768" s="1">
        <f t="shared" si="752"/>
        <v>0</v>
      </c>
      <c r="C768" s="369"/>
      <c r="D768" s="370"/>
      <c r="E768" s="371"/>
      <c r="F768" s="360"/>
      <c r="G768" s="361"/>
      <c r="H768" s="361"/>
      <c r="I768" s="361"/>
      <c r="J768" s="361"/>
      <c r="K768" s="361"/>
      <c r="L768" s="361"/>
      <c r="M768" s="361"/>
      <c r="N768" s="361"/>
      <c r="O768" s="361"/>
      <c r="P768" s="361"/>
      <c r="Q768" s="361"/>
      <c r="R768" s="361"/>
      <c r="S768" s="362"/>
    </row>
    <row r="769" spans="1:21">
      <c r="A769" s="1">
        <f t="shared" ref="A769:B769" si="753">A768</f>
        <v>16</v>
      </c>
      <c r="B769" s="1">
        <f t="shared" si="753"/>
        <v>0</v>
      </c>
      <c r="C769" s="369"/>
      <c r="D769" s="370"/>
      <c r="E769" s="371"/>
      <c r="F769" s="360"/>
      <c r="G769" s="361"/>
      <c r="H769" s="361"/>
      <c r="I769" s="361"/>
      <c r="J769" s="361"/>
      <c r="K769" s="361"/>
      <c r="L769" s="361"/>
      <c r="M769" s="361"/>
      <c r="N769" s="361"/>
      <c r="O769" s="361"/>
      <c r="P769" s="361"/>
      <c r="Q769" s="361"/>
      <c r="R769" s="361"/>
      <c r="S769" s="362"/>
    </row>
    <row r="770" spans="1:21">
      <c r="A770" s="1">
        <f t="shared" ref="A770:B770" si="754">A769</f>
        <v>16</v>
      </c>
      <c r="B770" s="1">
        <f t="shared" si="754"/>
        <v>0</v>
      </c>
      <c r="C770" s="369"/>
      <c r="D770" s="370"/>
      <c r="E770" s="371"/>
      <c r="F770" s="360"/>
      <c r="G770" s="361"/>
      <c r="H770" s="361"/>
      <c r="I770" s="361"/>
      <c r="J770" s="361"/>
      <c r="K770" s="361"/>
      <c r="L770" s="361"/>
      <c r="M770" s="361"/>
      <c r="N770" s="361"/>
      <c r="O770" s="361"/>
      <c r="P770" s="361"/>
      <c r="Q770" s="361"/>
      <c r="R770" s="361"/>
      <c r="S770" s="362"/>
    </row>
    <row r="771" spans="1:21">
      <c r="A771" s="1">
        <f t="shared" ref="A771:B771" si="755">A770</f>
        <v>16</v>
      </c>
      <c r="B771" s="1">
        <f t="shared" si="755"/>
        <v>0</v>
      </c>
      <c r="C771" s="369"/>
      <c r="D771" s="370"/>
      <c r="E771" s="371"/>
      <c r="F771" s="360"/>
      <c r="G771" s="361"/>
      <c r="H771" s="361"/>
      <c r="I771" s="361"/>
      <c r="J771" s="361"/>
      <c r="K771" s="361"/>
      <c r="L771" s="361"/>
      <c r="M771" s="361"/>
      <c r="N771" s="361"/>
      <c r="O771" s="361"/>
      <c r="P771" s="361"/>
      <c r="Q771" s="361"/>
      <c r="R771" s="361"/>
      <c r="S771" s="362"/>
    </row>
    <row r="772" spans="1:21" ht="15" thickBot="1">
      <c r="A772" s="1">
        <f t="shared" ref="A772:B772" si="756">A771</f>
        <v>16</v>
      </c>
      <c r="B772" s="1">
        <f t="shared" si="756"/>
        <v>0</v>
      </c>
      <c r="C772" s="372"/>
      <c r="D772" s="373"/>
      <c r="E772" s="374"/>
      <c r="F772" s="363"/>
      <c r="G772" s="364"/>
      <c r="H772" s="364"/>
      <c r="I772" s="364"/>
      <c r="J772" s="364"/>
      <c r="K772" s="364"/>
      <c r="L772" s="364"/>
      <c r="M772" s="364"/>
      <c r="N772" s="364"/>
      <c r="O772" s="364"/>
      <c r="P772" s="364"/>
      <c r="Q772" s="364"/>
      <c r="R772" s="364"/>
      <c r="S772" s="365"/>
    </row>
    <row r="773" spans="1:21">
      <c r="A773" s="1">
        <f t="shared" ref="A773:B773" si="757">A772</f>
        <v>16</v>
      </c>
      <c r="B773" s="1">
        <f t="shared" si="757"/>
        <v>0</v>
      </c>
    </row>
    <row r="774" spans="1:21" ht="15" thickBot="1">
      <c r="A774" s="1">
        <f t="shared" ref="A774:B774" si="758">A773</f>
        <v>16</v>
      </c>
      <c r="B774" s="1">
        <f t="shared" si="758"/>
        <v>0</v>
      </c>
      <c r="C774" s="337" t="s">
        <v>70</v>
      </c>
      <c r="D774" s="337"/>
      <c r="Q774" s="338" t="s">
        <v>71</v>
      </c>
      <c r="R774" s="338"/>
      <c r="S774" s="338"/>
    </row>
    <row r="775" spans="1:21">
      <c r="A775" s="1">
        <f t="shared" ref="A775:B775" si="759">A774</f>
        <v>16</v>
      </c>
      <c r="B775" s="1">
        <f t="shared" si="759"/>
        <v>0</v>
      </c>
      <c r="C775" s="287" t="s">
        <v>72</v>
      </c>
      <c r="D775" s="290" t="s">
        <v>73</v>
      </c>
      <c r="E775" s="290"/>
      <c r="F775" s="290"/>
      <c r="G775" s="290"/>
      <c r="H775" s="290" t="s">
        <v>79</v>
      </c>
      <c r="I775" s="290"/>
      <c r="J775" s="290" t="s">
        <v>13</v>
      </c>
      <c r="K775" s="290"/>
      <c r="L775" s="290"/>
      <c r="M775" s="290"/>
      <c r="N775" s="290"/>
      <c r="O775" s="290"/>
      <c r="P775" s="290"/>
      <c r="Q775" s="290"/>
      <c r="R775" s="290"/>
      <c r="S775" s="294"/>
    </row>
    <row r="776" spans="1:21">
      <c r="A776" s="1">
        <f t="shared" ref="A776:B776" si="760">A775</f>
        <v>16</v>
      </c>
      <c r="B776" s="1">
        <f t="shared" si="760"/>
        <v>0</v>
      </c>
      <c r="C776" s="288"/>
      <c r="D776" s="346" t="s">
        <v>74</v>
      </c>
      <c r="E776" s="346"/>
      <c r="F776" s="346"/>
      <c r="G776" s="346"/>
      <c r="H776" s="347">
        <f>J801</f>
        <v>0</v>
      </c>
      <c r="I776" s="347"/>
      <c r="J776" s="152"/>
      <c r="K776" s="152"/>
      <c r="L776" s="152"/>
      <c r="M776" s="152"/>
      <c r="N776" s="152"/>
      <c r="O776" s="152"/>
      <c r="P776" s="152"/>
      <c r="Q776" s="152"/>
      <c r="R776" s="152"/>
      <c r="S776" s="305"/>
    </row>
    <row r="777" spans="1:21">
      <c r="A777" s="1">
        <f t="shared" ref="A777:B777" si="761">A776</f>
        <v>16</v>
      </c>
      <c r="B777" s="1">
        <f t="shared" si="761"/>
        <v>0</v>
      </c>
      <c r="C777" s="288"/>
      <c r="D777" s="340" t="s">
        <v>75</v>
      </c>
      <c r="E777" s="340"/>
      <c r="F777" s="340"/>
      <c r="G777" s="340"/>
      <c r="H777" s="330"/>
      <c r="I777" s="330"/>
      <c r="J777" s="335"/>
      <c r="K777" s="335"/>
      <c r="L777" s="335"/>
      <c r="M777" s="335"/>
      <c r="N777" s="335"/>
      <c r="O777" s="335"/>
      <c r="P777" s="335"/>
      <c r="Q777" s="335"/>
      <c r="R777" s="335"/>
      <c r="S777" s="336"/>
    </row>
    <row r="778" spans="1:21">
      <c r="A778" s="1">
        <f t="shared" ref="A778:B778" si="762">A777</f>
        <v>16</v>
      </c>
      <c r="B778" s="1">
        <f t="shared" si="762"/>
        <v>0</v>
      </c>
      <c r="C778" s="288"/>
      <c r="D778" s="340" t="s">
        <v>76</v>
      </c>
      <c r="E778" s="340"/>
      <c r="F778" s="340"/>
      <c r="G778" s="340"/>
      <c r="H778" s="330"/>
      <c r="I778" s="330"/>
      <c r="J778" s="335"/>
      <c r="K778" s="335"/>
      <c r="L778" s="335"/>
      <c r="M778" s="335"/>
      <c r="N778" s="335"/>
      <c r="O778" s="335"/>
      <c r="P778" s="335"/>
      <c r="Q778" s="335"/>
      <c r="R778" s="335"/>
      <c r="S778" s="336"/>
    </row>
    <row r="779" spans="1:21" ht="15" thickBot="1">
      <c r="A779" s="1">
        <f t="shared" ref="A779:B779" si="763">A778</f>
        <v>16</v>
      </c>
      <c r="B779" s="1">
        <f t="shared" si="763"/>
        <v>0</v>
      </c>
      <c r="C779" s="288"/>
      <c r="D779" s="341" t="s">
        <v>77</v>
      </c>
      <c r="E779" s="341"/>
      <c r="F779" s="341"/>
      <c r="G779" s="341"/>
      <c r="H779" s="342">
        <f>H801-SUM(H776:I778)</f>
        <v>0</v>
      </c>
      <c r="I779" s="342"/>
      <c r="J779" s="343"/>
      <c r="K779" s="343"/>
      <c r="L779" s="343"/>
      <c r="M779" s="343"/>
      <c r="N779" s="343"/>
      <c r="O779" s="343"/>
      <c r="P779" s="343"/>
      <c r="Q779" s="343"/>
      <c r="R779" s="343"/>
      <c r="S779" s="344"/>
    </row>
    <row r="780" spans="1:21" ht="15.6" thickTop="1" thickBot="1">
      <c r="A780" s="1">
        <f t="shared" ref="A780:B780" si="764">A779</f>
        <v>16</v>
      </c>
      <c r="B780" s="1">
        <f t="shared" si="764"/>
        <v>0</v>
      </c>
      <c r="C780" s="289"/>
      <c r="D780" s="345" t="s">
        <v>78</v>
      </c>
      <c r="E780" s="345"/>
      <c r="F780" s="345"/>
      <c r="G780" s="345"/>
      <c r="H780" s="281">
        <f>SUM(H776:I779)</f>
        <v>0</v>
      </c>
      <c r="I780" s="281"/>
      <c r="J780" s="285"/>
      <c r="K780" s="285"/>
      <c r="L780" s="285"/>
      <c r="M780" s="285"/>
      <c r="N780" s="285"/>
      <c r="O780" s="285"/>
      <c r="P780" s="285"/>
      <c r="Q780" s="285"/>
      <c r="R780" s="285"/>
      <c r="S780" s="286"/>
    </row>
    <row r="781" spans="1:21">
      <c r="A781" s="1">
        <f t="shared" ref="A781:B781" si="765">A780</f>
        <v>16</v>
      </c>
      <c r="B781" s="1">
        <f t="shared" si="765"/>
        <v>0</v>
      </c>
      <c r="C781" s="287" t="s">
        <v>218</v>
      </c>
      <c r="D781" s="290" t="s">
        <v>73</v>
      </c>
      <c r="E781" s="290"/>
      <c r="F781" s="290" t="s">
        <v>83</v>
      </c>
      <c r="G781" s="290"/>
      <c r="H781" s="290" t="s">
        <v>79</v>
      </c>
      <c r="I781" s="292"/>
      <c r="J781" s="293"/>
      <c r="K781" s="290"/>
      <c r="L781" s="290"/>
      <c r="M781" s="290"/>
      <c r="N781" s="290" t="s">
        <v>82</v>
      </c>
      <c r="O781" s="290"/>
      <c r="P781" s="290"/>
      <c r="Q781" s="290"/>
      <c r="R781" s="290"/>
      <c r="S781" s="294"/>
    </row>
    <row r="782" spans="1:21">
      <c r="A782" s="1">
        <f t="shared" ref="A782:B782" si="766">A781</f>
        <v>16</v>
      </c>
      <c r="B782" s="1">
        <f t="shared" si="766"/>
        <v>0</v>
      </c>
      <c r="C782" s="288"/>
      <c r="D782" s="291"/>
      <c r="E782" s="291"/>
      <c r="F782" s="291"/>
      <c r="G782" s="291"/>
      <c r="H782" s="291"/>
      <c r="I782" s="291"/>
      <c r="J782" s="296" t="s">
        <v>80</v>
      </c>
      <c r="K782" s="297"/>
      <c r="L782" s="297" t="s">
        <v>81</v>
      </c>
      <c r="M782" s="339"/>
      <c r="N782" s="291"/>
      <c r="O782" s="291"/>
      <c r="P782" s="291"/>
      <c r="Q782" s="291"/>
      <c r="R782" s="291"/>
      <c r="S782" s="295"/>
    </row>
    <row r="783" spans="1:21">
      <c r="A783" s="1">
        <f t="shared" ref="A783:B783" si="767">A782</f>
        <v>16</v>
      </c>
      <c r="B783" s="1">
        <f t="shared" si="767"/>
        <v>0</v>
      </c>
      <c r="C783" s="288"/>
      <c r="D783" s="298" t="s">
        <v>88</v>
      </c>
      <c r="E783" s="298"/>
      <c r="F783" s="298" t="s">
        <v>88</v>
      </c>
      <c r="G783" s="298"/>
      <c r="H783" s="323"/>
      <c r="I783" s="323"/>
      <c r="J783" s="324"/>
      <c r="K783" s="325"/>
      <c r="L783" s="326">
        <f>H783-J783</f>
        <v>0</v>
      </c>
      <c r="M783" s="327"/>
      <c r="N783" s="167"/>
      <c r="O783" s="167"/>
      <c r="P783" s="167"/>
      <c r="Q783" s="167"/>
      <c r="R783" s="167"/>
      <c r="S783" s="328"/>
      <c r="T783" s="54" t="e">
        <f>HLOOKUP(F756,リスト!$N$7:$AC$25,2,)</f>
        <v>#N/A</v>
      </c>
      <c r="U783" s="52" t="e">
        <f t="shared" ref="U783:U800" si="768">IF(T783="対象外",IF(J783&gt;0,"補助対象外経費です!!",""),"")</f>
        <v>#N/A</v>
      </c>
    </row>
    <row r="784" spans="1:21">
      <c r="A784" s="1">
        <f t="shared" ref="A784:B784" si="769">A783</f>
        <v>16</v>
      </c>
      <c r="B784" s="1">
        <f t="shared" si="769"/>
        <v>0</v>
      </c>
      <c r="C784" s="288"/>
      <c r="D784" s="298" t="s">
        <v>99</v>
      </c>
      <c r="E784" s="298"/>
      <c r="F784" s="299" t="s">
        <v>84</v>
      </c>
      <c r="G784" s="299"/>
      <c r="H784" s="300"/>
      <c r="I784" s="300"/>
      <c r="J784" s="301"/>
      <c r="K784" s="302"/>
      <c r="L784" s="303">
        <f t="shared" ref="L784:L800" si="770">H784-J784</f>
        <v>0</v>
      </c>
      <c r="M784" s="304"/>
      <c r="N784" s="152"/>
      <c r="O784" s="152"/>
      <c r="P784" s="152"/>
      <c r="Q784" s="152"/>
      <c r="R784" s="152"/>
      <c r="S784" s="305"/>
      <c r="T784" s="54" t="e">
        <f>HLOOKUP(F756,リスト!$N$7:$AC$25,3,)</f>
        <v>#N/A</v>
      </c>
      <c r="U784" s="52" t="e">
        <f t="shared" si="768"/>
        <v>#N/A</v>
      </c>
    </row>
    <row r="785" spans="1:21">
      <c r="A785" s="1">
        <f t="shared" ref="A785:B785" si="771">A784</f>
        <v>16</v>
      </c>
      <c r="B785" s="1">
        <f t="shared" si="771"/>
        <v>0</v>
      </c>
      <c r="C785" s="288"/>
      <c r="D785" s="298"/>
      <c r="E785" s="298"/>
      <c r="F785" s="329" t="s">
        <v>85</v>
      </c>
      <c r="G785" s="329"/>
      <c r="H785" s="330"/>
      <c r="I785" s="330"/>
      <c r="J785" s="331"/>
      <c r="K785" s="332"/>
      <c r="L785" s="333">
        <f t="shared" si="770"/>
        <v>0</v>
      </c>
      <c r="M785" s="334"/>
      <c r="N785" s="335"/>
      <c r="O785" s="335"/>
      <c r="P785" s="335"/>
      <c r="Q785" s="335"/>
      <c r="R785" s="335"/>
      <c r="S785" s="336"/>
      <c r="T785" s="54" t="e">
        <f>HLOOKUP(F756,リスト!$N$7:$AC$25,4,)</f>
        <v>#N/A</v>
      </c>
      <c r="U785" s="52" t="e">
        <f t="shared" si="768"/>
        <v>#N/A</v>
      </c>
    </row>
    <row r="786" spans="1:21">
      <c r="A786" s="1">
        <f t="shared" ref="A786:B786" si="772">A785</f>
        <v>16</v>
      </c>
      <c r="B786" s="1">
        <f t="shared" si="772"/>
        <v>0</v>
      </c>
      <c r="C786" s="288"/>
      <c r="D786" s="298"/>
      <c r="E786" s="298"/>
      <c r="F786" s="306" t="s">
        <v>86</v>
      </c>
      <c r="G786" s="306"/>
      <c r="H786" s="307"/>
      <c r="I786" s="307"/>
      <c r="J786" s="308"/>
      <c r="K786" s="309"/>
      <c r="L786" s="310">
        <f t="shared" si="770"/>
        <v>0</v>
      </c>
      <c r="M786" s="311"/>
      <c r="N786" s="153"/>
      <c r="O786" s="153"/>
      <c r="P786" s="153"/>
      <c r="Q786" s="153"/>
      <c r="R786" s="153"/>
      <c r="S786" s="312"/>
      <c r="T786" s="54" t="e">
        <f>HLOOKUP(F756,リスト!$N$7:$AC$25,5,)</f>
        <v>#N/A</v>
      </c>
      <c r="U786" s="52" t="e">
        <f t="shared" si="768"/>
        <v>#N/A</v>
      </c>
    </row>
    <row r="787" spans="1:21">
      <c r="A787" s="1">
        <f t="shared" ref="A787:B787" si="773">A786</f>
        <v>16</v>
      </c>
      <c r="B787" s="1">
        <f t="shared" si="773"/>
        <v>0</v>
      </c>
      <c r="C787" s="288"/>
      <c r="D787" s="298" t="s">
        <v>100</v>
      </c>
      <c r="E787" s="298"/>
      <c r="F787" s="299" t="s">
        <v>87</v>
      </c>
      <c r="G787" s="299"/>
      <c r="H787" s="300"/>
      <c r="I787" s="300"/>
      <c r="J787" s="301"/>
      <c r="K787" s="302"/>
      <c r="L787" s="303">
        <f t="shared" si="770"/>
        <v>0</v>
      </c>
      <c r="M787" s="304"/>
      <c r="N787" s="152"/>
      <c r="O787" s="152"/>
      <c r="P787" s="152"/>
      <c r="Q787" s="152"/>
      <c r="R787" s="152"/>
      <c r="S787" s="305"/>
      <c r="T787" s="54" t="e">
        <f>HLOOKUP(F756,リスト!$N$7:$AC$25,6,)</f>
        <v>#N/A</v>
      </c>
      <c r="U787" s="52" t="e">
        <f t="shared" si="768"/>
        <v>#N/A</v>
      </c>
    </row>
    <row r="788" spans="1:21">
      <c r="A788" s="1">
        <f t="shared" ref="A788:B788" si="774">A787</f>
        <v>16</v>
      </c>
      <c r="B788" s="1">
        <f t="shared" si="774"/>
        <v>0</v>
      </c>
      <c r="C788" s="288"/>
      <c r="D788" s="298"/>
      <c r="E788" s="298"/>
      <c r="F788" s="329" t="s">
        <v>89</v>
      </c>
      <c r="G788" s="329"/>
      <c r="H788" s="330"/>
      <c r="I788" s="330"/>
      <c r="J788" s="331"/>
      <c r="K788" s="332"/>
      <c r="L788" s="333">
        <f t="shared" si="770"/>
        <v>0</v>
      </c>
      <c r="M788" s="334"/>
      <c r="N788" s="335"/>
      <c r="O788" s="335"/>
      <c r="P788" s="335"/>
      <c r="Q788" s="335"/>
      <c r="R788" s="335"/>
      <c r="S788" s="336"/>
      <c r="T788" s="54" t="e">
        <f>HLOOKUP(F756,リスト!$N$7:$AC$25,7,)</f>
        <v>#N/A</v>
      </c>
      <c r="U788" s="52" t="e">
        <f t="shared" si="768"/>
        <v>#N/A</v>
      </c>
    </row>
    <row r="789" spans="1:21" ht="14.4" customHeight="1">
      <c r="A789" s="1">
        <f t="shared" ref="A789:B789" si="775">A788</f>
        <v>16</v>
      </c>
      <c r="B789" s="1">
        <f t="shared" si="775"/>
        <v>0</v>
      </c>
      <c r="C789" s="288"/>
      <c r="D789" s="298"/>
      <c r="E789" s="298"/>
      <c r="F789" s="329" t="s">
        <v>215</v>
      </c>
      <c r="G789" s="329"/>
      <c r="H789" s="330"/>
      <c r="I789" s="330"/>
      <c r="J789" s="331"/>
      <c r="K789" s="332"/>
      <c r="L789" s="333">
        <f t="shared" si="770"/>
        <v>0</v>
      </c>
      <c r="M789" s="334"/>
      <c r="N789" s="335"/>
      <c r="O789" s="335"/>
      <c r="P789" s="335"/>
      <c r="Q789" s="335"/>
      <c r="R789" s="335"/>
      <c r="S789" s="336"/>
      <c r="T789" s="54" t="e">
        <f>HLOOKUP(F756,リスト!$N$7:$AC$25,8,)</f>
        <v>#N/A</v>
      </c>
      <c r="U789" s="52" t="e">
        <f t="shared" si="768"/>
        <v>#N/A</v>
      </c>
    </row>
    <row r="790" spans="1:21">
      <c r="A790" s="1">
        <f t="shared" ref="A790:B790" si="776">A789</f>
        <v>16</v>
      </c>
      <c r="B790" s="1">
        <f t="shared" si="776"/>
        <v>0</v>
      </c>
      <c r="C790" s="288"/>
      <c r="D790" s="298"/>
      <c r="E790" s="298"/>
      <c r="F790" s="306" t="s">
        <v>90</v>
      </c>
      <c r="G790" s="306"/>
      <c r="H790" s="307"/>
      <c r="I790" s="307"/>
      <c r="J790" s="308"/>
      <c r="K790" s="309"/>
      <c r="L790" s="310">
        <f t="shared" si="770"/>
        <v>0</v>
      </c>
      <c r="M790" s="311"/>
      <c r="N790" s="153"/>
      <c r="O790" s="153"/>
      <c r="P790" s="153"/>
      <c r="Q790" s="153"/>
      <c r="R790" s="153"/>
      <c r="S790" s="312"/>
      <c r="T790" s="54" t="e">
        <f>HLOOKUP(F756,リスト!$N$7:$AC$25,9,)</f>
        <v>#N/A</v>
      </c>
      <c r="U790" s="52" t="e">
        <f t="shared" si="768"/>
        <v>#N/A</v>
      </c>
    </row>
    <row r="791" spans="1:21">
      <c r="A791" s="1">
        <f t="shared" ref="A791:B791" si="777">A790</f>
        <v>16</v>
      </c>
      <c r="B791" s="1">
        <f t="shared" si="777"/>
        <v>0</v>
      </c>
      <c r="C791" s="288"/>
      <c r="D791" s="298" t="s">
        <v>101</v>
      </c>
      <c r="E791" s="298"/>
      <c r="F791" s="299" t="s">
        <v>91</v>
      </c>
      <c r="G791" s="299"/>
      <c r="H791" s="300"/>
      <c r="I791" s="300"/>
      <c r="J791" s="301"/>
      <c r="K791" s="302"/>
      <c r="L791" s="303">
        <f t="shared" si="770"/>
        <v>0</v>
      </c>
      <c r="M791" s="304"/>
      <c r="N791" s="152"/>
      <c r="O791" s="152"/>
      <c r="P791" s="152"/>
      <c r="Q791" s="152"/>
      <c r="R791" s="152"/>
      <c r="S791" s="305"/>
      <c r="T791" s="54" t="e">
        <f>HLOOKUP(F756,リスト!$N$7:$AC$25,10,)</f>
        <v>#N/A</v>
      </c>
      <c r="U791" s="52" t="e">
        <f t="shared" si="768"/>
        <v>#N/A</v>
      </c>
    </row>
    <row r="792" spans="1:21">
      <c r="A792" s="1">
        <f t="shared" ref="A792:B792" si="778">A791</f>
        <v>16</v>
      </c>
      <c r="B792" s="1">
        <f t="shared" si="778"/>
        <v>0</v>
      </c>
      <c r="C792" s="288"/>
      <c r="D792" s="298"/>
      <c r="E792" s="298"/>
      <c r="F792" s="329" t="s">
        <v>92</v>
      </c>
      <c r="G792" s="329"/>
      <c r="H792" s="330"/>
      <c r="I792" s="330"/>
      <c r="J792" s="331"/>
      <c r="K792" s="332"/>
      <c r="L792" s="333">
        <f t="shared" si="770"/>
        <v>0</v>
      </c>
      <c r="M792" s="334"/>
      <c r="N792" s="335"/>
      <c r="O792" s="335"/>
      <c r="P792" s="335"/>
      <c r="Q792" s="335"/>
      <c r="R792" s="335"/>
      <c r="S792" s="336"/>
      <c r="T792" s="54" t="e">
        <f>HLOOKUP(F756,リスト!$N$7:$AC$25,11,)</f>
        <v>#N/A</v>
      </c>
      <c r="U792" s="52" t="e">
        <f t="shared" si="768"/>
        <v>#N/A</v>
      </c>
    </row>
    <row r="793" spans="1:21">
      <c r="A793" s="1">
        <f t="shared" ref="A793:B793" si="779">A792</f>
        <v>16</v>
      </c>
      <c r="B793" s="1">
        <f t="shared" si="779"/>
        <v>0</v>
      </c>
      <c r="C793" s="288"/>
      <c r="D793" s="298"/>
      <c r="E793" s="298"/>
      <c r="F793" s="306" t="s">
        <v>93</v>
      </c>
      <c r="G793" s="306"/>
      <c r="H793" s="307"/>
      <c r="I793" s="307"/>
      <c r="J793" s="308"/>
      <c r="K793" s="309"/>
      <c r="L793" s="310">
        <f t="shared" si="770"/>
        <v>0</v>
      </c>
      <c r="M793" s="311"/>
      <c r="N793" s="153"/>
      <c r="O793" s="153"/>
      <c r="P793" s="153"/>
      <c r="Q793" s="153"/>
      <c r="R793" s="153"/>
      <c r="S793" s="312"/>
      <c r="T793" s="54" t="e">
        <f>HLOOKUP(F756,リスト!$N$7:$AC$25,12,)</f>
        <v>#N/A</v>
      </c>
      <c r="U793" s="52" t="e">
        <f t="shared" si="768"/>
        <v>#N/A</v>
      </c>
    </row>
    <row r="794" spans="1:21">
      <c r="A794" s="1">
        <f t="shared" ref="A794:B794" si="780">A793</f>
        <v>16</v>
      </c>
      <c r="B794" s="1">
        <f t="shared" si="780"/>
        <v>0</v>
      </c>
      <c r="C794" s="288"/>
      <c r="D794" s="298" t="s">
        <v>102</v>
      </c>
      <c r="E794" s="298"/>
      <c r="F794" s="298" t="s">
        <v>102</v>
      </c>
      <c r="G794" s="298"/>
      <c r="H794" s="323"/>
      <c r="I794" s="323"/>
      <c r="J794" s="324"/>
      <c r="K794" s="325"/>
      <c r="L794" s="326">
        <f t="shared" si="770"/>
        <v>0</v>
      </c>
      <c r="M794" s="327"/>
      <c r="N794" s="167"/>
      <c r="O794" s="167"/>
      <c r="P794" s="167"/>
      <c r="Q794" s="167"/>
      <c r="R794" s="167"/>
      <c r="S794" s="328"/>
      <c r="T794" s="54" t="e">
        <f>HLOOKUP(F756,リスト!$N$7:$AC$25,13,)</f>
        <v>#N/A</v>
      </c>
      <c r="U794" s="52" t="e">
        <f t="shared" si="768"/>
        <v>#N/A</v>
      </c>
    </row>
    <row r="795" spans="1:21">
      <c r="A795" s="1">
        <f t="shared" ref="A795:B795" si="781">A794</f>
        <v>16</v>
      </c>
      <c r="B795" s="1">
        <f t="shared" si="781"/>
        <v>0</v>
      </c>
      <c r="C795" s="288"/>
      <c r="D795" s="321" t="s">
        <v>105</v>
      </c>
      <c r="E795" s="298"/>
      <c r="F795" s="299" t="s">
        <v>94</v>
      </c>
      <c r="G795" s="299"/>
      <c r="H795" s="300"/>
      <c r="I795" s="300"/>
      <c r="J795" s="301"/>
      <c r="K795" s="302"/>
      <c r="L795" s="303">
        <f t="shared" si="770"/>
        <v>0</v>
      </c>
      <c r="M795" s="304"/>
      <c r="N795" s="152"/>
      <c r="O795" s="152"/>
      <c r="P795" s="152"/>
      <c r="Q795" s="152"/>
      <c r="R795" s="152"/>
      <c r="S795" s="305"/>
      <c r="T795" s="54" t="e">
        <f>HLOOKUP(F756,リスト!$N$7:$AC$25,14,)</f>
        <v>#N/A</v>
      </c>
      <c r="U795" s="52" t="e">
        <f t="shared" si="768"/>
        <v>#N/A</v>
      </c>
    </row>
    <row r="796" spans="1:21">
      <c r="A796" s="1">
        <f t="shared" ref="A796:B796" si="782">A795</f>
        <v>16</v>
      </c>
      <c r="B796" s="1">
        <f t="shared" si="782"/>
        <v>0</v>
      </c>
      <c r="C796" s="288"/>
      <c r="D796" s="298"/>
      <c r="E796" s="298"/>
      <c r="F796" s="306" t="s">
        <v>95</v>
      </c>
      <c r="G796" s="306"/>
      <c r="H796" s="307"/>
      <c r="I796" s="307"/>
      <c r="J796" s="308"/>
      <c r="K796" s="309"/>
      <c r="L796" s="310">
        <f t="shared" si="770"/>
        <v>0</v>
      </c>
      <c r="M796" s="311"/>
      <c r="N796" s="153"/>
      <c r="O796" s="153"/>
      <c r="P796" s="153"/>
      <c r="Q796" s="153"/>
      <c r="R796" s="153"/>
      <c r="S796" s="312"/>
      <c r="T796" s="54" t="e">
        <f>HLOOKUP(F756,リスト!$N$7:$AC$25,15,)</f>
        <v>#N/A</v>
      </c>
      <c r="U796" s="52" t="e">
        <f t="shared" si="768"/>
        <v>#N/A</v>
      </c>
    </row>
    <row r="797" spans="1:21">
      <c r="A797" s="1">
        <f t="shared" ref="A797:B797" si="783">A796</f>
        <v>16</v>
      </c>
      <c r="B797" s="1">
        <f t="shared" si="783"/>
        <v>0</v>
      </c>
      <c r="C797" s="288"/>
      <c r="D797" s="322" t="s">
        <v>103</v>
      </c>
      <c r="E797" s="322"/>
      <c r="F797" s="298" t="s">
        <v>96</v>
      </c>
      <c r="G797" s="298"/>
      <c r="H797" s="323"/>
      <c r="I797" s="323"/>
      <c r="J797" s="324"/>
      <c r="K797" s="325"/>
      <c r="L797" s="326">
        <f t="shared" si="770"/>
        <v>0</v>
      </c>
      <c r="M797" s="327"/>
      <c r="N797" s="167"/>
      <c r="O797" s="167"/>
      <c r="P797" s="167"/>
      <c r="Q797" s="167"/>
      <c r="R797" s="167"/>
      <c r="S797" s="328"/>
      <c r="T797" s="54" t="e">
        <f>HLOOKUP(F756,リスト!$N$7:$AC$25,16,)</f>
        <v>#N/A</v>
      </c>
      <c r="U797" s="52" t="e">
        <f t="shared" si="768"/>
        <v>#N/A</v>
      </c>
    </row>
    <row r="798" spans="1:21">
      <c r="A798" s="1">
        <f t="shared" ref="A798:B798" si="784">A797</f>
        <v>16</v>
      </c>
      <c r="B798" s="1">
        <f t="shared" si="784"/>
        <v>0</v>
      </c>
      <c r="C798" s="288"/>
      <c r="D798" s="298" t="s">
        <v>104</v>
      </c>
      <c r="E798" s="298"/>
      <c r="F798" s="299" t="s">
        <v>97</v>
      </c>
      <c r="G798" s="299"/>
      <c r="H798" s="300"/>
      <c r="I798" s="300"/>
      <c r="J798" s="301"/>
      <c r="K798" s="302"/>
      <c r="L798" s="303">
        <f t="shared" si="770"/>
        <v>0</v>
      </c>
      <c r="M798" s="304"/>
      <c r="N798" s="152"/>
      <c r="O798" s="152"/>
      <c r="P798" s="152"/>
      <c r="Q798" s="152"/>
      <c r="R798" s="152"/>
      <c r="S798" s="305"/>
      <c r="T798" s="54" t="e">
        <f>HLOOKUP(F756,リスト!$N$7:$AC$25,17,)</f>
        <v>#N/A</v>
      </c>
      <c r="U798" s="52" t="e">
        <f t="shared" si="768"/>
        <v>#N/A</v>
      </c>
    </row>
    <row r="799" spans="1:21">
      <c r="A799" s="1">
        <f t="shared" ref="A799:B799" si="785">A798</f>
        <v>16</v>
      </c>
      <c r="B799" s="1">
        <f t="shared" si="785"/>
        <v>0</v>
      </c>
      <c r="C799" s="288"/>
      <c r="D799" s="298"/>
      <c r="E799" s="298"/>
      <c r="F799" s="306" t="s">
        <v>98</v>
      </c>
      <c r="G799" s="306"/>
      <c r="H799" s="307"/>
      <c r="I799" s="307"/>
      <c r="J799" s="308"/>
      <c r="K799" s="309"/>
      <c r="L799" s="310">
        <f t="shared" si="770"/>
        <v>0</v>
      </c>
      <c r="M799" s="311"/>
      <c r="N799" s="153"/>
      <c r="O799" s="153"/>
      <c r="P799" s="153"/>
      <c r="Q799" s="153"/>
      <c r="R799" s="153"/>
      <c r="S799" s="312"/>
      <c r="T799" s="54" t="e">
        <f>HLOOKUP(F756,リスト!$N$7:$AC$25,18,)</f>
        <v>#N/A</v>
      </c>
      <c r="U799" s="52" t="e">
        <f t="shared" si="768"/>
        <v>#N/A</v>
      </c>
    </row>
    <row r="800" spans="1:21" ht="15" thickBot="1">
      <c r="A800" s="1">
        <f t="shared" ref="A800:B800" si="786">A799</f>
        <v>16</v>
      </c>
      <c r="B800" s="1">
        <f t="shared" si="786"/>
        <v>0</v>
      </c>
      <c r="C800" s="288"/>
      <c r="D800" s="313" t="s">
        <v>77</v>
      </c>
      <c r="E800" s="313"/>
      <c r="F800" s="313" t="s">
        <v>77</v>
      </c>
      <c r="G800" s="313"/>
      <c r="H800" s="314"/>
      <c r="I800" s="314"/>
      <c r="J800" s="315"/>
      <c r="K800" s="316"/>
      <c r="L800" s="317">
        <f t="shared" si="770"/>
        <v>0</v>
      </c>
      <c r="M800" s="318"/>
      <c r="N800" s="319"/>
      <c r="O800" s="319"/>
      <c r="P800" s="319"/>
      <c r="Q800" s="319"/>
      <c r="R800" s="319"/>
      <c r="S800" s="320"/>
      <c r="T800" s="54" t="e">
        <f>HLOOKUP(F756,リスト!$N$7:$AC$25,19,)</f>
        <v>#N/A</v>
      </c>
      <c r="U800" s="52" t="e">
        <f t="shared" si="768"/>
        <v>#N/A</v>
      </c>
    </row>
    <row r="801" spans="1:24" ht="15.6" thickTop="1" thickBot="1">
      <c r="A801" s="1">
        <f t="shared" ref="A801:B801" si="787">A800</f>
        <v>16</v>
      </c>
      <c r="B801" s="1">
        <f t="shared" si="787"/>
        <v>0</v>
      </c>
      <c r="C801" s="289"/>
      <c r="D801" s="278" t="s">
        <v>78</v>
      </c>
      <c r="E801" s="279"/>
      <c r="F801" s="279"/>
      <c r="G801" s="280"/>
      <c r="H801" s="281">
        <f>SUM(H783:I800)</f>
        <v>0</v>
      </c>
      <c r="I801" s="281"/>
      <c r="J801" s="282">
        <f t="shared" ref="J801" si="788">SUM(J783:K800)</f>
        <v>0</v>
      </c>
      <c r="K801" s="283"/>
      <c r="L801" s="283">
        <f t="shared" ref="L801" si="789">SUM(L783:M800)</f>
        <v>0</v>
      </c>
      <c r="M801" s="284"/>
      <c r="N801" s="285"/>
      <c r="O801" s="285"/>
      <c r="P801" s="285"/>
      <c r="Q801" s="285"/>
      <c r="R801" s="285"/>
      <c r="S801" s="286"/>
      <c r="T801" s="54"/>
    </row>
    <row r="802" spans="1:24">
      <c r="A802" s="1">
        <f>F805</f>
        <v>17</v>
      </c>
      <c r="B802" s="1">
        <f>IF(H826&gt;0,1,0)</f>
        <v>0</v>
      </c>
      <c r="C802" s="198" t="s">
        <v>47</v>
      </c>
      <c r="D802" s="198"/>
      <c r="E802" s="198"/>
      <c r="U802" s="11" t="s">
        <v>49</v>
      </c>
      <c r="V802" s="11" t="s">
        <v>199</v>
      </c>
    </row>
    <row r="803" spans="1:24">
      <c r="A803" s="1">
        <f>A802</f>
        <v>17</v>
      </c>
      <c r="B803" s="1">
        <f>B802</f>
        <v>0</v>
      </c>
      <c r="C803" s="192" t="str">
        <f>"中国ブロック突破・国スポ入賞に向けた強化事業　"&amp;基本!$G$24</f>
        <v>中国ブロック突破・国スポ入賞に向けた強化事業　事業計画書</v>
      </c>
      <c r="D803" s="192"/>
      <c r="E803" s="192"/>
      <c r="F803" s="192"/>
      <c r="G803" s="192"/>
      <c r="H803" s="192"/>
      <c r="I803" s="192"/>
      <c r="J803" s="192"/>
      <c r="K803" s="192"/>
      <c r="L803" s="192"/>
      <c r="M803" s="192"/>
      <c r="N803" s="192"/>
      <c r="O803" s="192"/>
      <c r="P803" s="192"/>
      <c r="Q803" s="192"/>
      <c r="R803" s="192"/>
      <c r="S803" s="192"/>
      <c r="U803" s="16" t="str">
        <f t="shared" ref="U803:V806" si="790">IF(U753="","",U753)</f>
        <v>中国ブロック突破に向けた強化事業</v>
      </c>
      <c r="V803" s="16" t="str">
        <f t="shared" si="790"/>
        <v>中ブロ突破</v>
      </c>
    </row>
    <row r="804" spans="1:24" ht="15" thickBot="1">
      <c r="A804" s="1">
        <f t="shared" ref="A804:B804" si="791">A803</f>
        <v>17</v>
      </c>
      <c r="B804" s="1">
        <f t="shared" si="791"/>
        <v>0</v>
      </c>
      <c r="C804" s="337" t="s">
        <v>48</v>
      </c>
      <c r="D804" s="337"/>
      <c r="U804" s="32" t="str">
        <f t="shared" si="790"/>
        <v>国スポ入賞に向けた強化事業</v>
      </c>
      <c r="V804" s="32" t="str">
        <f t="shared" si="790"/>
        <v>国スポ入賞</v>
      </c>
    </row>
    <row r="805" spans="1:24" ht="15" thickBot="1">
      <c r="A805" s="1">
        <f t="shared" ref="A805:B805" si="792">A804</f>
        <v>17</v>
      </c>
      <c r="B805" s="1">
        <f t="shared" si="792"/>
        <v>0</v>
      </c>
      <c r="C805" s="375" t="s">
        <v>50</v>
      </c>
      <c r="D805" s="376"/>
      <c r="E805" s="376"/>
      <c r="F805" s="377">
        <f>F755+1</f>
        <v>17</v>
      </c>
      <c r="G805" s="378"/>
      <c r="U805" s="32" t="str">
        <f t="shared" si="790"/>
        <v/>
      </c>
      <c r="V805" s="32" t="str">
        <f t="shared" si="790"/>
        <v/>
      </c>
    </row>
    <row r="806" spans="1:24">
      <c r="A806" s="1">
        <f t="shared" ref="A806:B806" si="793">A805</f>
        <v>17</v>
      </c>
      <c r="B806" s="1">
        <f t="shared" si="793"/>
        <v>0</v>
      </c>
      <c r="C806" s="379" t="s">
        <v>49</v>
      </c>
      <c r="D806" s="290"/>
      <c r="E806" s="290"/>
      <c r="F806" s="380"/>
      <c r="G806" s="380"/>
      <c r="H806" s="380"/>
      <c r="I806" s="380"/>
      <c r="J806" s="380"/>
      <c r="K806" s="380"/>
      <c r="L806" s="380"/>
      <c r="M806" s="290" t="s">
        <v>53</v>
      </c>
      <c r="N806" s="290"/>
      <c r="O806" s="290"/>
      <c r="P806" s="380"/>
      <c r="Q806" s="380"/>
      <c r="R806" s="380"/>
      <c r="S806" s="381"/>
      <c r="T806" s="81" t="str">
        <f>IF(F806="","",VLOOKUP(F806,U803:V806,2,))</f>
        <v/>
      </c>
      <c r="U806" s="18" t="str">
        <f t="shared" si="790"/>
        <v/>
      </c>
      <c r="V806" s="18" t="str">
        <f t="shared" si="790"/>
        <v/>
      </c>
    </row>
    <row r="807" spans="1:24">
      <c r="A807" s="1">
        <f t="shared" ref="A807:B807" si="794">A806</f>
        <v>17</v>
      </c>
      <c r="B807" s="1">
        <f t="shared" si="794"/>
        <v>0</v>
      </c>
      <c r="C807" s="389" t="s">
        <v>180</v>
      </c>
      <c r="D807" s="390"/>
      <c r="E807" s="356"/>
      <c r="F807" s="386"/>
      <c r="G807" s="387"/>
      <c r="H807" s="387"/>
      <c r="I807" s="387"/>
      <c r="J807" s="387"/>
      <c r="K807" s="387"/>
      <c r="L807" s="387"/>
      <c r="M807" s="387"/>
      <c r="N807" s="387"/>
      <c r="O807" s="387"/>
      <c r="P807" s="387"/>
      <c r="Q807" s="387"/>
      <c r="R807" s="387"/>
      <c r="S807" s="388"/>
      <c r="U807" s="55"/>
    </row>
    <row r="808" spans="1:24">
      <c r="A808" s="1">
        <f t="shared" ref="A808:B808" si="795">A807</f>
        <v>17</v>
      </c>
      <c r="B808" s="1">
        <f t="shared" si="795"/>
        <v>0</v>
      </c>
      <c r="C808" s="348" t="s">
        <v>51</v>
      </c>
      <c r="D808" s="291"/>
      <c r="E808" s="291"/>
      <c r="F808" s="382"/>
      <c r="G808" s="383"/>
      <c r="H808" s="383"/>
      <c r="I808" s="20" t="str">
        <f>IF(F808="","～",IF(J808="","","～"))</f>
        <v>～</v>
      </c>
      <c r="J808" s="383"/>
      <c r="K808" s="383"/>
      <c r="L808" s="383"/>
      <c r="M808" s="21" t="s">
        <v>52</v>
      </c>
      <c r="N808" s="384" t="str">
        <f>IF(T808=1,IF(F808="","",IF(J808="","",IF(F808=J808,"日帰り",(J808-F808)&amp;"泊"&amp;(J808-F808+1)&amp;"日"))),"")</f>
        <v/>
      </c>
      <c r="O808" s="384"/>
      <c r="P808" s="384"/>
      <c r="Q808" s="13" t="s">
        <v>68</v>
      </c>
      <c r="R808" s="258"/>
      <c r="S808" s="385"/>
      <c r="T808" s="53">
        <v>1</v>
      </c>
    </row>
    <row r="809" spans="1:24">
      <c r="A809" s="1">
        <f t="shared" ref="A809:B809" si="796">A808</f>
        <v>17</v>
      </c>
      <c r="B809" s="1">
        <f t="shared" si="796"/>
        <v>0</v>
      </c>
      <c r="C809" s="348" t="s">
        <v>54</v>
      </c>
      <c r="D809" s="346" t="s">
        <v>55</v>
      </c>
      <c r="E809" s="346"/>
      <c r="F809" s="349"/>
      <c r="G809" s="349"/>
      <c r="H809" s="349"/>
      <c r="I809" s="349"/>
      <c r="J809" s="349"/>
      <c r="K809" s="349"/>
      <c r="L809" s="349"/>
      <c r="M809" s="349"/>
      <c r="N809" s="349"/>
      <c r="O809" s="349"/>
      <c r="P809" s="349"/>
      <c r="Q809" s="349"/>
      <c r="R809" s="349"/>
      <c r="S809" s="350"/>
      <c r="U809" s="156" t="s">
        <v>53</v>
      </c>
      <c r="V809" s="156"/>
      <c r="W809" s="156"/>
      <c r="X809" s="156"/>
    </row>
    <row r="810" spans="1:24">
      <c r="A810" s="1">
        <f t="shared" ref="A810:B810" si="797">A809</f>
        <v>17</v>
      </c>
      <c r="B810" s="1">
        <f t="shared" si="797"/>
        <v>0</v>
      </c>
      <c r="C810" s="348"/>
      <c r="D810" s="351" t="s">
        <v>7</v>
      </c>
      <c r="E810" s="351"/>
      <c r="F810" s="352"/>
      <c r="G810" s="352"/>
      <c r="H810" s="352"/>
      <c r="I810" s="352"/>
      <c r="J810" s="352"/>
      <c r="K810" s="352"/>
      <c r="L810" s="352"/>
      <c r="M810" s="352"/>
      <c r="N810" s="352"/>
      <c r="O810" s="352"/>
      <c r="P810" s="352"/>
      <c r="Q810" s="352"/>
      <c r="R810" s="352"/>
      <c r="S810" s="353"/>
      <c r="U810" s="78" t="str">
        <f>U803</f>
        <v>中国ブロック突破に向けた強化事業</v>
      </c>
      <c r="V810" s="78" t="str">
        <f>U804</f>
        <v>国スポ入賞に向けた強化事業</v>
      </c>
      <c r="W810" s="78" t="str">
        <f>U805</f>
        <v/>
      </c>
      <c r="X810" s="78" t="str">
        <f>U806</f>
        <v/>
      </c>
    </row>
    <row r="811" spans="1:24">
      <c r="A811" s="1">
        <f t="shared" ref="A811:B811" si="798">A810</f>
        <v>17</v>
      </c>
      <c r="B811" s="1">
        <f t="shared" si="798"/>
        <v>0</v>
      </c>
      <c r="C811" s="348" t="s">
        <v>56</v>
      </c>
      <c r="D811" s="346" t="s">
        <v>55</v>
      </c>
      <c r="E811" s="346"/>
      <c r="F811" s="349"/>
      <c r="G811" s="349"/>
      <c r="H811" s="349"/>
      <c r="I811" s="349"/>
      <c r="J811" s="349"/>
      <c r="K811" s="349"/>
      <c r="L811" s="349"/>
      <c r="M811" s="349"/>
      <c r="N811" s="349"/>
      <c r="O811" s="349"/>
      <c r="P811" s="349"/>
      <c r="Q811" s="349"/>
      <c r="R811" s="349"/>
      <c r="S811" s="350"/>
      <c r="U811" s="6" t="str">
        <f t="shared" ref="U811:X814" si="799">IF(U761="","",U761)</f>
        <v>①強化活動</v>
      </c>
      <c r="V811" s="6" t="str">
        <f t="shared" si="799"/>
        <v>①強化活動</v>
      </c>
      <c r="W811" s="6" t="str">
        <f t="shared" si="799"/>
        <v/>
      </c>
      <c r="X811" s="6" t="str">
        <f t="shared" si="799"/>
        <v/>
      </c>
    </row>
    <row r="812" spans="1:24">
      <c r="A812" s="1">
        <f t="shared" ref="A812:B812" si="800">A811</f>
        <v>17</v>
      </c>
      <c r="B812" s="1">
        <f t="shared" si="800"/>
        <v>0</v>
      </c>
      <c r="C812" s="348"/>
      <c r="D812" s="351" t="s">
        <v>7</v>
      </c>
      <c r="E812" s="351"/>
      <c r="F812" s="352"/>
      <c r="G812" s="352"/>
      <c r="H812" s="352"/>
      <c r="I812" s="352"/>
      <c r="J812" s="352"/>
      <c r="K812" s="352"/>
      <c r="L812" s="352"/>
      <c r="M812" s="352"/>
      <c r="N812" s="352"/>
      <c r="O812" s="352"/>
      <c r="P812" s="352"/>
      <c r="Q812" s="352"/>
      <c r="R812" s="352"/>
      <c r="S812" s="353"/>
      <c r="U812" s="8" t="str">
        <f t="shared" si="799"/>
        <v/>
      </c>
      <c r="V812" s="8" t="str">
        <f t="shared" si="799"/>
        <v/>
      </c>
      <c r="W812" s="8" t="str">
        <f t="shared" si="799"/>
        <v/>
      </c>
      <c r="X812" s="8" t="str">
        <f t="shared" si="799"/>
        <v/>
      </c>
    </row>
    <row r="813" spans="1:24">
      <c r="A813" s="1">
        <f t="shared" ref="A813:B813" si="801">A812</f>
        <v>17</v>
      </c>
      <c r="B813" s="1">
        <f t="shared" si="801"/>
        <v>0</v>
      </c>
      <c r="C813" s="354" t="s">
        <v>57</v>
      </c>
      <c r="D813" s="291" t="s">
        <v>58</v>
      </c>
      <c r="E813" s="291"/>
      <c r="F813" s="291" t="s">
        <v>61</v>
      </c>
      <c r="G813" s="355"/>
      <c r="H813" s="339" t="s">
        <v>62</v>
      </c>
      <c r="I813" s="296"/>
      <c r="J813" s="356" t="s">
        <v>63</v>
      </c>
      <c r="K813" s="355"/>
      <c r="L813" s="339" t="s">
        <v>64</v>
      </c>
      <c r="M813" s="296"/>
      <c r="N813" s="356" t="s">
        <v>65</v>
      </c>
      <c r="O813" s="355"/>
      <c r="P813" s="339" t="s">
        <v>66</v>
      </c>
      <c r="Q813" s="291"/>
      <c r="R813" s="356" t="s">
        <v>36</v>
      </c>
      <c r="S813" s="295"/>
      <c r="U813" s="8" t="str">
        <f t="shared" si="799"/>
        <v/>
      </c>
      <c r="V813" s="8" t="str">
        <f t="shared" si="799"/>
        <v/>
      </c>
      <c r="W813" s="8" t="str">
        <f t="shared" si="799"/>
        <v/>
      </c>
      <c r="X813" s="8" t="str">
        <f t="shared" si="799"/>
        <v/>
      </c>
    </row>
    <row r="814" spans="1:24">
      <c r="A814" s="1">
        <f t="shared" ref="A814:B814" si="802">A813</f>
        <v>17</v>
      </c>
      <c r="B814" s="1">
        <f t="shared" si="802"/>
        <v>0</v>
      </c>
      <c r="C814" s="348"/>
      <c r="D814" s="346" t="s">
        <v>59</v>
      </c>
      <c r="E814" s="346"/>
      <c r="F814" s="22">
        <f>VLOOKUP("成男中ﾌﾞﾛ/国ｽﾎﾟ",指導者!$J$133:$AN$156,$F805+1,)</f>
        <v>0</v>
      </c>
      <c r="G814" s="23" t="s">
        <v>67</v>
      </c>
      <c r="H814" s="24">
        <f>VLOOKUP("成女中ﾌﾞﾛ/国ｽﾎﾟ",指導者!$J$133:$AN$156,$F805+1,)</f>
        <v>0</v>
      </c>
      <c r="I814" s="25" t="s">
        <v>67</v>
      </c>
      <c r="J814" s="24">
        <f>VLOOKUP("少男中ﾌﾞﾛ/国ｽﾎﾟ",指導者!$J$133:$AN$156,$F805+1,)</f>
        <v>0</v>
      </c>
      <c r="K814" s="23" t="s">
        <v>67</v>
      </c>
      <c r="L814" s="24">
        <f>VLOOKUP("少女中ﾌﾞﾛ/国ｽﾎﾟ",指導者!$J$133:$AN$156,$F805+1,)</f>
        <v>0</v>
      </c>
      <c r="M814" s="25" t="s">
        <v>67</v>
      </c>
      <c r="N814" s="24">
        <f>VLOOKUP("Jr男中ﾌﾞﾛ/国ｽﾎﾟ",指導者!$J$133:$AN$156,$F805+1,)</f>
        <v>0</v>
      </c>
      <c r="O814" s="23" t="s">
        <v>67</v>
      </c>
      <c r="P814" s="24">
        <f>VLOOKUP("Jr女中ﾌﾞﾛ/国ｽﾎﾟ",指導者!$J$133:$AN$156,$F805+1,)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48"/>
      <c r="D815" s="351" t="s">
        <v>60</v>
      </c>
      <c r="E815" s="351"/>
      <c r="F815" s="27">
        <f>VLOOKUP("成男中ﾌﾞﾛ/国ｽﾎﾟ",選手!$J$333:$AN$350,$F805+1,)</f>
        <v>0</v>
      </c>
      <c r="G815" s="28" t="s">
        <v>67</v>
      </c>
      <c r="H815" s="29">
        <f>VLOOKUP("成女中ﾌﾞﾛ/国ｽﾎﾟ",選手!$J$333:$AN$350,$F805+1,)</f>
        <v>0</v>
      </c>
      <c r="I815" s="30" t="s">
        <v>67</v>
      </c>
      <c r="J815" s="29">
        <f>VLOOKUP("少男中ﾌﾞﾛ/国ｽﾎﾟ",選手!$J$333:$AN$350,$F805+1,)</f>
        <v>0</v>
      </c>
      <c r="K815" s="28" t="s">
        <v>67</v>
      </c>
      <c r="L815" s="29">
        <f>VLOOKUP("少女中ﾌﾞﾛ/国ｽﾎﾟ",選手!$J$333:$AN$350,$F805+1,)</f>
        <v>0</v>
      </c>
      <c r="M815" s="30" t="s">
        <v>67</v>
      </c>
      <c r="N815" s="29">
        <f>VLOOKUP("Jr男中ﾌﾞﾛ/国ｽﾎﾟ",選手!$J$333:$AN$350,$F805+1,)</f>
        <v>0</v>
      </c>
      <c r="O815" s="28" t="s">
        <v>67</v>
      </c>
      <c r="P815" s="29">
        <f>VLOOKUP("Jr女中ﾌﾞﾛ/国ｽﾎﾟ",選手!$J$333:$AN$350,$F805+1,)</f>
        <v>0</v>
      </c>
      <c r="Q815" s="31" t="s">
        <v>67</v>
      </c>
      <c r="R815" s="28">
        <f>SUM(F815:Q815)</f>
        <v>0</v>
      </c>
      <c r="S815" s="34" t="s">
        <v>67</v>
      </c>
    </row>
    <row r="816" spans="1:24">
      <c r="A816" s="1">
        <f t="shared" ref="A816:B816" si="804">A815</f>
        <v>17</v>
      </c>
      <c r="B816" s="1">
        <f t="shared" si="804"/>
        <v>0</v>
      </c>
      <c r="C816" s="366" t="s">
        <v>69</v>
      </c>
      <c r="D816" s="367"/>
      <c r="E816" s="368"/>
      <c r="F816" s="357"/>
      <c r="G816" s="358"/>
      <c r="H816" s="358"/>
      <c r="I816" s="358"/>
      <c r="J816" s="358"/>
      <c r="K816" s="358"/>
      <c r="L816" s="358"/>
      <c r="M816" s="358"/>
      <c r="N816" s="358"/>
      <c r="O816" s="358"/>
      <c r="P816" s="358"/>
      <c r="Q816" s="358"/>
      <c r="R816" s="358"/>
      <c r="S816" s="359"/>
    </row>
    <row r="817" spans="1:19">
      <c r="A817" s="1">
        <f t="shared" ref="A817:B817" si="805">A816</f>
        <v>17</v>
      </c>
      <c r="B817" s="1">
        <f t="shared" si="805"/>
        <v>0</v>
      </c>
      <c r="C817" s="369"/>
      <c r="D817" s="370"/>
      <c r="E817" s="371"/>
      <c r="F817" s="360"/>
      <c r="G817" s="361"/>
      <c r="H817" s="361"/>
      <c r="I817" s="361"/>
      <c r="J817" s="361"/>
      <c r="K817" s="361"/>
      <c r="L817" s="361"/>
      <c r="M817" s="361"/>
      <c r="N817" s="361"/>
      <c r="O817" s="361"/>
      <c r="P817" s="361"/>
      <c r="Q817" s="361"/>
      <c r="R817" s="361"/>
      <c r="S817" s="362"/>
    </row>
    <row r="818" spans="1:19">
      <c r="A818" s="1">
        <f t="shared" ref="A818:B818" si="806">A817</f>
        <v>17</v>
      </c>
      <c r="B818" s="1">
        <f t="shared" si="806"/>
        <v>0</v>
      </c>
      <c r="C818" s="369"/>
      <c r="D818" s="370"/>
      <c r="E818" s="371"/>
      <c r="F818" s="360"/>
      <c r="G818" s="361"/>
      <c r="H818" s="361"/>
      <c r="I818" s="361"/>
      <c r="J818" s="361"/>
      <c r="K818" s="361"/>
      <c r="L818" s="361"/>
      <c r="M818" s="361"/>
      <c r="N818" s="361"/>
      <c r="O818" s="361"/>
      <c r="P818" s="361"/>
      <c r="Q818" s="361"/>
      <c r="R818" s="361"/>
      <c r="S818" s="362"/>
    </row>
    <row r="819" spans="1:19">
      <c r="A819" s="1">
        <f t="shared" ref="A819:B819" si="807">A818</f>
        <v>17</v>
      </c>
      <c r="B819" s="1">
        <f t="shared" si="807"/>
        <v>0</v>
      </c>
      <c r="C819" s="369"/>
      <c r="D819" s="370"/>
      <c r="E819" s="371"/>
      <c r="F819" s="360"/>
      <c r="G819" s="361"/>
      <c r="H819" s="361"/>
      <c r="I819" s="361"/>
      <c r="J819" s="361"/>
      <c r="K819" s="361"/>
      <c r="L819" s="361"/>
      <c r="M819" s="361"/>
      <c r="N819" s="361"/>
      <c r="O819" s="361"/>
      <c r="P819" s="361"/>
      <c r="Q819" s="361"/>
      <c r="R819" s="361"/>
      <c r="S819" s="362"/>
    </row>
    <row r="820" spans="1:19">
      <c r="A820" s="1">
        <f t="shared" ref="A820:B820" si="808">A819</f>
        <v>17</v>
      </c>
      <c r="B820" s="1">
        <f t="shared" si="808"/>
        <v>0</v>
      </c>
      <c r="C820" s="369"/>
      <c r="D820" s="370"/>
      <c r="E820" s="371"/>
      <c r="F820" s="360"/>
      <c r="G820" s="361"/>
      <c r="H820" s="361"/>
      <c r="I820" s="361"/>
      <c r="J820" s="361"/>
      <c r="K820" s="361"/>
      <c r="L820" s="361"/>
      <c r="M820" s="361"/>
      <c r="N820" s="361"/>
      <c r="O820" s="361"/>
      <c r="P820" s="361"/>
      <c r="Q820" s="361"/>
      <c r="R820" s="361"/>
      <c r="S820" s="362"/>
    </row>
    <row r="821" spans="1:19">
      <c r="A821" s="1">
        <f t="shared" ref="A821:B821" si="809">A820</f>
        <v>17</v>
      </c>
      <c r="B821" s="1">
        <f t="shared" si="809"/>
        <v>0</v>
      </c>
      <c r="C821" s="369"/>
      <c r="D821" s="370"/>
      <c r="E821" s="371"/>
      <c r="F821" s="360"/>
      <c r="G821" s="361"/>
      <c r="H821" s="361"/>
      <c r="I821" s="361"/>
      <c r="J821" s="361"/>
      <c r="K821" s="361"/>
      <c r="L821" s="361"/>
      <c r="M821" s="361"/>
      <c r="N821" s="361"/>
      <c r="O821" s="361"/>
      <c r="P821" s="361"/>
      <c r="Q821" s="361"/>
      <c r="R821" s="361"/>
      <c r="S821" s="362"/>
    </row>
    <row r="822" spans="1:19" ht="15" thickBot="1">
      <c r="A822" s="1">
        <f t="shared" ref="A822:B822" si="810">A821</f>
        <v>17</v>
      </c>
      <c r="B822" s="1">
        <f t="shared" si="810"/>
        <v>0</v>
      </c>
      <c r="C822" s="372"/>
      <c r="D822" s="373"/>
      <c r="E822" s="374"/>
      <c r="F822" s="363"/>
      <c r="G822" s="364"/>
      <c r="H822" s="364"/>
      <c r="I822" s="364"/>
      <c r="J822" s="364"/>
      <c r="K822" s="364"/>
      <c r="L822" s="364"/>
      <c r="M822" s="364"/>
      <c r="N822" s="364"/>
      <c r="O822" s="364"/>
      <c r="P822" s="364"/>
      <c r="Q822" s="364"/>
      <c r="R822" s="364"/>
      <c r="S822" s="365"/>
    </row>
    <row r="823" spans="1:19">
      <c r="A823" s="1">
        <f t="shared" ref="A823:B823" si="811">A822</f>
        <v>17</v>
      </c>
      <c r="B823" s="1">
        <f t="shared" si="811"/>
        <v>0</v>
      </c>
    </row>
    <row r="824" spans="1:19" ht="15" thickBot="1">
      <c r="A824" s="1">
        <f t="shared" ref="A824:B824" si="812">A823</f>
        <v>17</v>
      </c>
      <c r="B824" s="1">
        <f t="shared" si="812"/>
        <v>0</v>
      </c>
      <c r="C824" s="337" t="s">
        <v>70</v>
      </c>
      <c r="D824" s="337"/>
      <c r="Q824" s="338" t="s">
        <v>71</v>
      </c>
      <c r="R824" s="338"/>
      <c r="S824" s="338"/>
    </row>
    <row r="825" spans="1:19">
      <c r="A825" s="1">
        <f t="shared" ref="A825:B825" si="813">A824</f>
        <v>17</v>
      </c>
      <c r="B825" s="1">
        <f t="shared" si="813"/>
        <v>0</v>
      </c>
      <c r="C825" s="287" t="s">
        <v>72</v>
      </c>
      <c r="D825" s="290" t="s">
        <v>73</v>
      </c>
      <c r="E825" s="290"/>
      <c r="F825" s="290"/>
      <c r="G825" s="290"/>
      <c r="H825" s="290" t="s">
        <v>79</v>
      </c>
      <c r="I825" s="290"/>
      <c r="J825" s="290" t="s">
        <v>13</v>
      </c>
      <c r="K825" s="290"/>
      <c r="L825" s="290"/>
      <c r="M825" s="290"/>
      <c r="N825" s="290"/>
      <c r="O825" s="290"/>
      <c r="P825" s="290"/>
      <c r="Q825" s="290"/>
      <c r="R825" s="290"/>
      <c r="S825" s="294"/>
    </row>
    <row r="826" spans="1:19">
      <c r="A826" s="1">
        <f t="shared" ref="A826:B826" si="814">A825</f>
        <v>17</v>
      </c>
      <c r="B826" s="1">
        <f t="shared" si="814"/>
        <v>0</v>
      </c>
      <c r="C826" s="288"/>
      <c r="D826" s="346" t="s">
        <v>74</v>
      </c>
      <c r="E826" s="346"/>
      <c r="F826" s="346"/>
      <c r="G826" s="346"/>
      <c r="H826" s="347">
        <f>J851</f>
        <v>0</v>
      </c>
      <c r="I826" s="347"/>
      <c r="J826" s="152"/>
      <c r="K826" s="152"/>
      <c r="L826" s="152"/>
      <c r="M826" s="152"/>
      <c r="N826" s="152"/>
      <c r="O826" s="152"/>
      <c r="P826" s="152"/>
      <c r="Q826" s="152"/>
      <c r="R826" s="152"/>
      <c r="S826" s="305"/>
    </row>
    <row r="827" spans="1:19">
      <c r="A827" s="1">
        <f t="shared" ref="A827:B827" si="815">A826</f>
        <v>17</v>
      </c>
      <c r="B827" s="1">
        <f t="shared" si="815"/>
        <v>0</v>
      </c>
      <c r="C827" s="288"/>
      <c r="D827" s="340" t="s">
        <v>75</v>
      </c>
      <c r="E827" s="340"/>
      <c r="F827" s="340"/>
      <c r="G827" s="340"/>
      <c r="H827" s="330"/>
      <c r="I827" s="330"/>
      <c r="J827" s="335"/>
      <c r="K827" s="335"/>
      <c r="L827" s="335"/>
      <c r="M827" s="335"/>
      <c r="N827" s="335"/>
      <c r="O827" s="335"/>
      <c r="P827" s="335"/>
      <c r="Q827" s="335"/>
      <c r="R827" s="335"/>
      <c r="S827" s="336"/>
    </row>
    <row r="828" spans="1:19">
      <c r="A828" s="1">
        <f t="shared" ref="A828:B828" si="816">A827</f>
        <v>17</v>
      </c>
      <c r="B828" s="1">
        <f t="shared" si="816"/>
        <v>0</v>
      </c>
      <c r="C828" s="288"/>
      <c r="D828" s="340" t="s">
        <v>76</v>
      </c>
      <c r="E828" s="340"/>
      <c r="F828" s="340"/>
      <c r="G828" s="340"/>
      <c r="H828" s="330"/>
      <c r="I828" s="330"/>
      <c r="J828" s="335"/>
      <c r="K828" s="335"/>
      <c r="L828" s="335"/>
      <c r="M828" s="335"/>
      <c r="N828" s="335"/>
      <c r="O828" s="335"/>
      <c r="P828" s="335"/>
      <c r="Q828" s="335"/>
      <c r="R828" s="335"/>
      <c r="S828" s="336"/>
    </row>
    <row r="829" spans="1:19" ht="15" thickBot="1">
      <c r="A829" s="1">
        <f t="shared" ref="A829:B829" si="817">A828</f>
        <v>17</v>
      </c>
      <c r="B829" s="1">
        <f t="shared" si="817"/>
        <v>0</v>
      </c>
      <c r="C829" s="288"/>
      <c r="D829" s="341" t="s">
        <v>77</v>
      </c>
      <c r="E829" s="341"/>
      <c r="F829" s="341"/>
      <c r="G829" s="341"/>
      <c r="H829" s="342">
        <f>H851-SUM(H826:I828)</f>
        <v>0</v>
      </c>
      <c r="I829" s="342"/>
      <c r="J829" s="343"/>
      <c r="K829" s="343"/>
      <c r="L829" s="343"/>
      <c r="M829" s="343"/>
      <c r="N829" s="343"/>
      <c r="O829" s="343"/>
      <c r="P829" s="343"/>
      <c r="Q829" s="343"/>
      <c r="R829" s="343"/>
      <c r="S829" s="344"/>
    </row>
    <row r="830" spans="1:19" ht="15.6" thickTop="1" thickBot="1">
      <c r="A830" s="1">
        <f t="shared" ref="A830:B830" si="818">A829</f>
        <v>17</v>
      </c>
      <c r="B830" s="1">
        <f t="shared" si="818"/>
        <v>0</v>
      </c>
      <c r="C830" s="289"/>
      <c r="D830" s="345" t="s">
        <v>78</v>
      </c>
      <c r="E830" s="345"/>
      <c r="F830" s="345"/>
      <c r="G830" s="345"/>
      <c r="H830" s="281">
        <f>SUM(H826:I829)</f>
        <v>0</v>
      </c>
      <c r="I830" s="281"/>
      <c r="J830" s="285"/>
      <c r="K830" s="285"/>
      <c r="L830" s="285"/>
      <c r="M830" s="285"/>
      <c r="N830" s="285"/>
      <c r="O830" s="285"/>
      <c r="P830" s="285"/>
      <c r="Q830" s="285"/>
      <c r="R830" s="285"/>
      <c r="S830" s="286"/>
    </row>
    <row r="831" spans="1:19">
      <c r="A831" s="1">
        <f t="shared" ref="A831:B831" si="819">A830</f>
        <v>17</v>
      </c>
      <c r="B831" s="1">
        <f t="shared" si="819"/>
        <v>0</v>
      </c>
      <c r="C831" s="287" t="s">
        <v>218</v>
      </c>
      <c r="D831" s="290" t="s">
        <v>73</v>
      </c>
      <c r="E831" s="290"/>
      <c r="F831" s="290" t="s">
        <v>83</v>
      </c>
      <c r="G831" s="290"/>
      <c r="H831" s="290" t="s">
        <v>79</v>
      </c>
      <c r="I831" s="292"/>
      <c r="J831" s="293"/>
      <c r="K831" s="290"/>
      <c r="L831" s="290"/>
      <c r="M831" s="290"/>
      <c r="N831" s="290" t="s">
        <v>82</v>
      </c>
      <c r="O831" s="290"/>
      <c r="P831" s="290"/>
      <c r="Q831" s="290"/>
      <c r="R831" s="290"/>
      <c r="S831" s="294"/>
    </row>
    <row r="832" spans="1:19">
      <c r="A832" s="1">
        <f t="shared" ref="A832:B832" si="820">A831</f>
        <v>17</v>
      </c>
      <c r="B832" s="1">
        <f t="shared" si="820"/>
        <v>0</v>
      </c>
      <c r="C832" s="288"/>
      <c r="D832" s="291"/>
      <c r="E832" s="291"/>
      <c r="F832" s="291"/>
      <c r="G832" s="291"/>
      <c r="H832" s="291"/>
      <c r="I832" s="291"/>
      <c r="J832" s="296" t="s">
        <v>80</v>
      </c>
      <c r="K832" s="297"/>
      <c r="L832" s="297" t="s">
        <v>81</v>
      </c>
      <c r="M832" s="339"/>
      <c r="N832" s="291"/>
      <c r="O832" s="291"/>
      <c r="P832" s="291"/>
      <c r="Q832" s="291"/>
      <c r="R832" s="291"/>
      <c r="S832" s="295"/>
    </row>
    <row r="833" spans="1:21">
      <c r="A833" s="1">
        <f t="shared" ref="A833:B833" si="821">A832</f>
        <v>17</v>
      </c>
      <c r="B833" s="1">
        <f t="shared" si="821"/>
        <v>0</v>
      </c>
      <c r="C833" s="288"/>
      <c r="D833" s="298" t="s">
        <v>88</v>
      </c>
      <c r="E833" s="298"/>
      <c r="F833" s="298" t="s">
        <v>88</v>
      </c>
      <c r="G833" s="298"/>
      <c r="H833" s="323"/>
      <c r="I833" s="323"/>
      <c r="J833" s="324"/>
      <c r="K833" s="325"/>
      <c r="L833" s="326">
        <f>H833-J833</f>
        <v>0</v>
      </c>
      <c r="M833" s="327"/>
      <c r="N833" s="167"/>
      <c r="O833" s="167"/>
      <c r="P833" s="167"/>
      <c r="Q833" s="167"/>
      <c r="R833" s="167"/>
      <c r="S833" s="328"/>
      <c r="T833" s="54" t="e">
        <f>HLOOKUP(F806,リスト!$N$7:$AC$25,2,)</f>
        <v>#N/A</v>
      </c>
      <c r="U833" s="52" t="e">
        <f t="shared" ref="U833:U850" si="822">IF(T833="対象外",IF(J833&gt;0,"補助対象外経費です!!",""),"")</f>
        <v>#N/A</v>
      </c>
    </row>
    <row r="834" spans="1:21">
      <c r="A834" s="1">
        <f t="shared" ref="A834:B834" si="823">A833</f>
        <v>17</v>
      </c>
      <c r="B834" s="1">
        <f t="shared" si="823"/>
        <v>0</v>
      </c>
      <c r="C834" s="288"/>
      <c r="D834" s="298" t="s">
        <v>99</v>
      </c>
      <c r="E834" s="298"/>
      <c r="F834" s="299" t="s">
        <v>84</v>
      </c>
      <c r="G834" s="299"/>
      <c r="H834" s="300"/>
      <c r="I834" s="300"/>
      <c r="J834" s="301"/>
      <c r="K834" s="302"/>
      <c r="L834" s="303">
        <f t="shared" ref="L834:L850" si="824">H834-J834</f>
        <v>0</v>
      </c>
      <c r="M834" s="304"/>
      <c r="N834" s="152"/>
      <c r="O834" s="152"/>
      <c r="P834" s="152"/>
      <c r="Q834" s="152"/>
      <c r="R834" s="152"/>
      <c r="S834" s="305"/>
      <c r="T834" s="54" t="e">
        <f>HLOOKUP(F806,リスト!$N$7:$AC$25,3,)</f>
        <v>#N/A</v>
      </c>
      <c r="U834" s="52" t="e">
        <f t="shared" si="822"/>
        <v>#N/A</v>
      </c>
    </row>
    <row r="835" spans="1:21">
      <c r="A835" s="1">
        <f t="shared" ref="A835:B835" si="825">A834</f>
        <v>17</v>
      </c>
      <c r="B835" s="1">
        <f t="shared" si="825"/>
        <v>0</v>
      </c>
      <c r="C835" s="288"/>
      <c r="D835" s="298"/>
      <c r="E835" s="298"/>
      <c r="F835" s="329" t="s">
        <v>85</v>
      </c>
      <c r="G835" s="329"/>
      <c r="H835" s="330"/>
      <c r="I835" s="330"/>
      <c r="J835" s="331"/>
      <c r="K835" s="332"/>
      <c r="L835" s="333">
        <f t="shared" si="824"/>
        <v>0</v>
      </c>
      <c r="M835" s="334"/>
      <c r="N835" s="335"/>
      <c r="O835" s="335"/>
      <c r="P835" s="335"/>
      <c r="Q835" s="335"/>
      <c r="R835" s="335"/>
      <c r="S835" s="336"/>
      <c r="T835" s="54" t="e">
        <f>HLOOKUP(F806,リスト!$N$7:$AC$25,4,)</f>
        <v>#N/A</v>
      </c>
      <c r="U835" s="52" t="e">
        <f t="shared" si="822"/>
        <v>#N/A</v>
      </c>
    </row>
    <row r="836" spans="1:21">
      <c r="A836" s="1">
        <f t="shared" ref="A836:B836" si="826">A835</f>
        <v>17</v>
      </c>
      <c r="B836" s="1">
        <f t="shared" si="826"/>
        <v>0</v>
      </c>
      <c r="C836" s="288"/>
      <c r="D836" s="298"/>
      <c r="E836" s="298"/>
      <c r="F836" s="306" t="s">
        <v>86</v>
      </c>
      <c r="G836" s="306"/>
      <c r="H836" s="307"/>
      <c r="I836" s="307"/>
      <c r="J836" s="308"/>
      <c r="K836" s="309"/>
      <c r="L836" s="310">
        <f t="shared" si="824"/>
        <v>0</v>
      </c>
      <c r="M836" s="311"/>
      <c r="N836" s="153"/>
      <c r="O836" s="153"/>
      <c r="P836" s="153"/>
      <c r="Q836" s="153"/>
      <c r="R836" s="153"/>
      <c r="S836" s="312"/>
      <c r="T836" s="54" t="e">
        <f>HLOOKUP(F806,リスト!$N$7:$AC$25,5,)</f>
        <v>#N/A</v>
      </c>
      <c r="U836" s="52" t="e">
        <f t="shared" si="822"/>
        <v>#N/A</v>
      </c>
    </row>
    <row r="837" spans="1:21">
      <c r="A837" s="1">
        <f t="shared" ref="A837:B837" si="827">A836</f>
        <v>17</v>
      </c>
      <c r="B837" s="1">
        <f t="shared" si="827"/>
        <v>0</v>
      </c>
      <c r="C837" s="288"/>
      <c r="D837" s="298" t="s">
        <v>100</v>
      </c>
      <c r="E837" s="298"/>
      <c r="F837" s="299" t="s">
        <v>87</v>
      </c>
      <c r="G837" s="299"/>
      <c r="H837" s="300"/>
      <c r="I837" s="300"/>
      <c r="J837" s="301"/>
      <c r="K837" s="302"/>
      <c r="L837" s="303">
        <f t="shared" si="824"/>
        <v>0</v>
      </c>
      <c r="M837" s="304"/>
      <c r="N837" s="152"/>
      <c r="O837" s="152"/>
      <c r="P837" s="152"/>
      <c r="Q837" s="152"/>
      <c r="R837" s="152"/>
      <c r="S837" s="305"/>
      <c r="T837" s="54" t="e">
        <f>HLOOKUP(F806,リスト!$N$7:$AC$25,6,)</f>
        <v>#N/A</v>
      </c>
      <c r="U837" s="52" t="e">
        <f t="shared" si="822"/>
        <v>#N/A</v>
      </c>
    </row>
    <row r="838" spans="1:21">
      <c r="A838" s="1">
        <f t="shared" ref="A838:B838" si="828">A837</f>
        <v>17</v>
      </c>
      <c r="B838" s="1">
        <f t="shared" si="828"/>
        <v>0</v>
      </c>
      <c r="C838" s="288"/>
      <c r="D838" s="298"/>
      <c r="E838" s="298"/>
      <c r="F838" s="329" t="s">
        <v>89</v>
      </c>
      <c r="G838" s="329"/>
      <c r="H838" s="330"/>
      <c r="I838" s="330"/>
      <c r="J838" s="331"/>
      <c r="K838" s="332"/>
      <c r="L838" s="333">
        <f t="shared" si="824"/>
        <v>0</v>
      </c>
      <c r="M838" s="334"/>
      <c r="N838" s="335"/>
      <c r="O838" s="335"/>
      <c r="P838" s="335"/>
      <c r="Q838" s="335"/>
      <c r="R838" s="335"/>
      <c r="S838" s="336"/>
      <c r="T838" s="54" t="e">
        <f>HLOOKUP(F806,リスト!$N$7:$AC$25,7,)</f>
        <v>#N/A</v>
      </c>
      <c r="U838" s="52" t="e">
        <f t="shared" si="822"/>
        <v>#N/A</v>
      </c>
    </row>
    <row r="839" spans="1:21" ht="14.4" customHeight="1">
      <c r="A839" s="1">
        <f t="shared" ref="A839:B839" si="829">A838</f>
        <v>17</v>
      </c>
      <c r="B839" s="1">
        <f t="shared" si="829"/>
        <v>0</v>
      </c>
      <c r="C839" s="288"/>
      <c r="D839" s="298"/>
      <c r="E839" s="298"/>
      <c r="F839" s="329" t="s">
        <v>215</v>
      </c>
      <c r="G839" s="329"/>
      <c r="H839" s="330"/>
      <c r="I839" s="330"/>
      <c r="J839" s="331"/>
      <c r="K839" s="332"/>
      <c r="L839" s="333">
        <f t="shared" si="824"/>
        <v>0</v>
      </c>
      <c r="M839" s="334"/>
      <c r="N839" s="335"/>
      <c r="O839" s="335"/>
      <c r="P839" s="335"/>
      <c r="Q839" s="335"/>
      <c r="R839" s="335"/>
      <c r="S839" s="336"/>
      <c r="T839" s="54" t="e">
        <f>HLOOKUP(F806,リスト!$N$7:$AC$25,8,)</f>
        <v>#N/A</v>
      </c>
      <c r="U839" s="52" t="e">
        <f t="shared" si="822"/>
        <v>#N/A</v>
      </c>
    </row>
    <row r="840" spans="1:21">
      <c r="A840" s="1">
        <f t="shared" ref="A840:B840" si="830">A839</f>
        <v>17</v>
      </c>
      <c r="B840" s="1">
        <f t="shared" si="830"/>
        <v>0</v>
      </c>
      <c r="C840" s="288"/>
      <c r="D840" s="298"/>
      <c r="E840" s="298"/>
      <c r="F840" s="306" t="s">
        <v>90</v>
      </c>
      <c r="G840" s="306"/>
      <c r="H840" s="307"/>
      <c r="I840" s="307"/>
      <c r="J840" s="308"/>
      <c r="K840" s="309"/>
      <c r="L840" s="310">
        <f t="shared" si="824"/>
        <v>0</v>
      </c>
      <c r="M840" s="311"/>
      <c r="N840" s="153"/>
      <c r="O840" s="153"/>
      <c r="P840" s="153"/>
      <c r="Q840" s="153"/>
      <c r="R840" s="153"/>
      <c r="S840" s="312"/>
      <c r="T840" s="54" t="e">
        <f>HLOOKUP(F806,リスト!$N$7:$AC$25,9,)</f>
        <v>#N/A</v>
      </c>
      <c r="U840" s="52" t="e">
        <f t="shared" si="822"/>
        <v>#N/A</v>
      </c>
    </row>
    <row r="841" spans="1:21">
      <c r="A841" s="1">
        <f t="shared" ref="A841:B841" si="831">A840</f>
        <v>17</v>
      </c>
      <c r="B841" s="1">
        <f t="shared" si="831"/>
        <v>0</v>
      </c>
      <c r="C841" s="288"/>
      <c r="D841" s="298" t="s">
        <v>101</v>
      </c>
      <c r="E841" s="298"/>
      <c r="F841" s="299" t="s">
        <v>91</v>
      </c>
      <c r="G841" s="299"/>
      <c r="H841" s="300"/>
      <c r="I841" s="300"/>
      <c r="J841" s="301"/>
      <c r="K841" s="302"/>
      <c r="L841" s="303">
        <f t="shared" si="824"/>
        <v>0</v>
      </c>
      <c r="M841" s="304"/>
      <c r="N841" s="152"/>
      <c r="O841" s="152"/>
      <c r="P841" s="152"/>
      <c r="Q841" s="152"/>
      <c r="R841" s="152"/>
      <c r="S841" s="305"/>
      <c r="T841" s="54" t="e">
        <f>HLOOKUP(F806,リスト!$N$7:$AC$25,10,)</f>
        <v>#N/A</v>
      </c>
      <c r="U841" s="52" t="e">
        <f t="shared" si="822"/>
        <v>#N/A</v>
      </c>
    </row>
    <row r="842" spans="1:21">
      <c r="A842" s="1">
        <f t="shared" ref="A842:B842" si="832">A841</f>
        <v>17</v>
      </c>
      <c r="B842" s="1">
        <f t="shared" si="832"/>
        <v>0</v>
      </c>
      <c r="C842" s="288"/>
      <c r="D842" s="298"/>
      <c r="E842" s="298"/>
      <c r="F842" s="329" t="s">
        <v>92</v>
      </c>
      <c r="G842" s="329"/>
      <c r="H842" s="330"/>
      <c r="I842" s="330"/>
      <c r="J842" s="331"/>
      <c r="K842" s="332"/>
      <c r="L842" s="333">
        <f t="shared" si="824"/>
        <v>0</v>
      </c>
      <c r="M842" s="334"/>
      <c r="N842" s="335"/>
      <c r="O842" s="335"/>
      <c r="P842" s="335"/>
      <c r="Q842" s="335"/>
      <c r="R842" s="335"/>
      <c r="S842" s="336"/>
      <c r="T842" s="54" t="e">
        <f>HLOOKUP(F806,リスト!$N$7:$AC$25,11,)</f>
        <v>#N/A</v>
      </c>
      <c r="U842" s="52" t="e">
        <f t="shared" si="822"/>
        <v>#N/A</v>
      </c>
    </row>
    <row r="843" spans="1:21">
      <c r="A843" s="1">
        <f t="shared" ref="A843:B843" si="833">A842</f>
        <v>17</v>
      </c>
      <c r="B843" s="1">
        <f t="shared" si="833"/>
        <v>0</v>
      </c>
      <c r="C843" s="288"/>
      <c r="D843" s="298"/>
      <c r="E843" s="298"/>
      <c r="F843" s="306" t="s">
        <v>93</v>
      </c>
      <c r="G843" s="306"/>
      <c r="H843" s="307"/>
      <c r="I843" s="307"/>
      <c r="J843" s="308"/>
      <c r="K843" s="309"/>
      <c r="L843" s="310">
        <f t="shared" si="824"/>
        <v>0</v>
      </c>
      <c r="M843" s="311"/>
      <c r="N843" s="153"/>
      <c r="O843" s="153"/>
      <c r="P843" s="153"/>
      <c r="Q843" s="153"/>
      <c r="R843" s="153"/>
      <c r="S843" s="312"/>
      <c r="T843" s="54" t="e">
        <f>HLOOKUP(F806,リスト!$N$7:$AC$25,12,)</f>
        <v>#N/A</v>
      </c>
      <c r="U843" s="52" t="e">
        <f t="shared" si="822"/>
        <v>#N/A</v>
      </c>
    </row>
    <row r="844" spans="1:21">
      <c r="A844" s="1">
        <f t="shared" ref="A844:B844" si="834">A843</f>
        <v>17</v>
      </c>
      <c r="B844" s="1">
        <f t="shared" si="834"/>
        <v>0</v>
      </c>
      <c r="C844" s="288"/>
      <c r="D844" s="298" t="s">
        <v>102</v>
      </c>
      <c r="E844" s="298"/>
      <c r="F844" s="298" t="s">
        <v>102</v>
      </c>
      <c r="G844" s="298"/>
      <c r="H844" s="323"/>
      <c r="I844" s="323"/>
      <c r="J844" s="324"/>
      <c r="K844" s="325"/>
      <c r="L844" s="326">
        <f t="shared" si="824"/>
        <v>0</v>
      </c>
      <c r="M844" s="327"/>
      <c r="N844" s="167"/>
      <c r="O844" s="167"/>
      <c r="P844" s="167"/>
      <c r="Q844" s="167"/>
      <c r="R844" s="167"/>
      <c r="S844" s="328"/>
      <c r="T844" s="54" t="e">
        <f>HLOOKUP(F806,リスト!$N$7:$AC$25,13,)</f>
        <v>#N/A</v>
      </c>
      <c r="U844" s="52" t="e">
        <f t="shared" si="822"/>
        <v>#N/A</v>
      </c>
    </row>
    <row r="845" spans="1:21">
      <c r="A845" s="1">
        <f t="shared" ref="A845:B845" si="835">A844</f>
        <v>17</v>
      </c>
      <c r="B845" s="1">
        <f t="shared" si="835"/>
        <v>0</v>
      </c>
      <c r="C845" s="288"/>
      <c r="D845" s="321" t="s">
        <v>105</v>
      </c>
      <c r="E845" s="298"/>
      <c r="F845" s="299" t="s">
        <v>94</v>
      </c>
      <c r="G845" s="299"/>
      <c r="H845" s="300"/>
      <c r="I845" s="300"/>
      <c r="J845" s="301"/>
      <c r="K845" s="302"/>
      <c r="L845" s="303">
        <f t="shared" si="824"/>
        <v>0</v>
      </c>
      <c r="M845" s="304"/>
      <c r="N845" s="152"/>
      <c r="O845" s="152"/>
      <c r="P845" s="152"/>
      <c r="Q845" s="152"/>
      <c r="R845" s="152"/>
      <c r="S845" s="305"/>
      <c r="T845" s="54" t="e">
        <f>HLOOKUP(F806,リスト!$N$7:$AC$25,14,)</f>
        <v>#N/A</v>
      </c>
      <c r="U845" s="52" t="e">
        <f t="shared" si="822"/>
        <v>#N/A</v>
      </c>
    </row>
    <row r="846" spans="1:21">
      <c r="A846" s="1">
        <f t="shared" ref="A846:B846" si="836">A845</f>
        <v>17</v>
      </c>
      <c r="B846" s="1">
        <f t="shared" si="836"/>
        <v>0</v>
      </c>
      <c r="C846" s="288"/>
      <c r="D846" s="298"/>
      <c r="E846" s="298"/>
      <c r="F846" s="306" t="s">
        <v>95</v>
      </c>
      <c r="G846" s="306"/>
      <c r="H846" s="307"/>
      <c r="I846" s="307"/>
      <c r="J846" s="308"/>
      <c r="K846" s="309"/>
      <c r="L846" s="310">
        <f t="shared" si="824"/>
        <v>0</v>
      </c>
      <c r="M846" s="311"/>
      <c r="N846" s="153"/>
      <c r="O846" s="153"/>
      <c r="P846" s="153"/>
      <c r="Q846" s="153"/>
      <c r="R846" s="153"/>
      <c r="S846" s="312"/>
      <c r="T846" s="54" t="e">
        <f>HLOOKUP(F806,リスト!$N$7:$AC$25,15,)</f>
        <v>#N/A</v>
      </c>
      <c r="U846" s="52" t="e">
        <f t="shared" si="822"/>
        <v>#N/A</v>
      </c>
    </row>
    <row r="847" spans="1:21">
      <c r="A847" s="1">
        <f t="shared" ref="A847:B847" si="837">A846</f>
        <v>17</v>
      </c>
      <c r="B847" s="1">
        <f t="shared" si="837"/>
        <v>0</v>
      </c>
      <c r="C847" s="288"/>
      <c r="D847" s="322" t="s">
        <v>103</v>
      </c>
      <c r="E847" s="322"/>
      <c r="F847" s="298" t="s">
        <v>96</v>
      </c>
      <c r="G847" s="298"/>
      <c r="H847" s="323"/>
      <c r="I847" s="323"/>
      <c r="J847" s="324"/>
      <c r="K847" s="325"/>
      <c r="L847" s="326">
        <f t="shared" si="824"/>
        <v>0</v>
      </c>
      <c r="M847" s="327"/>
      <c r="N847" s="167"/>
      <c r="O847" s="167"/>
      <c r="P847" s="167"/>
      <c r="Q847" s="167"/>
      <c r="R847" s="167"/>
      <c r="S847" s="328"/>
      <c r="T847" s="54" t="e">
        <f>HLOOKUP(F806,リスト!$N$7:$AC$25,16,)</f>
        <v>#N/A</v>
      </c>
      <c r="U847" s="52" t="e">
        <f t="shared" si="822"/>
        <v>#N/A</v>
      </c>
    </row>
    <row r="848" spans="1:21">
      <c r="A848" s="1">
        <f t="shared" ref="A848:B848" si="838">A847</f>
        <v>17</v>
      </c>
      <c r="B848" s="1">
        <f t="shared" si="838"/>
        <v>0</v>
      </c>
      <c r="C848" s="288"/>
      <c r="D848" s="298" t="s">
        <v>104</v>
      </c>
      <c r="E848" s="298"/>
      <c r="F848" s="299" t="s">
        <v>97</v>
      </c>
      <c r="G848" s="299"/>
      <c r="H848" s="300"/>
      <c r="I848" s="300"/>
      <c r="J848" s="301"/>
      <c r="K848" s="302"/>
      <c r="L848" s="303">
        <f t="shared" si="824"/>
        <v>0</v>
      </c>
      <c r="M848" s="304"/>
      <c r="N848" s="152"/>
      <c r="O848" s="152"/>
      <c r="P848" s="152"/>
      <c r="Q848" s="152"/>
      <c r="R848" s="152"/>
      <c r="S848" s="305"/>
      <c r="T848" s="54" t="e">
        <f>HLOOKUP(F806,リスト!$N$7:$AC$25,17,)</f>
        <v>#N/A</v>
      </c>
      <c r="U848" s="52" t="e">
        <f t="shared" si="822"/>
        <v>#N/A</v>
      </c>
    </row>
    <row r="849" spans="1:24">
      <c r="A849" s="1">
        <f t="shared" ref="A849:B849" si="839">A848</f>
        <v>17</v>
      </c>
      <c r="B849" s="1">
        <f t="shared" si="839"/>
        <v>0</v>
      </c>
      <c r="C849" s="288"/>
      <c r="D849" s="298"/>
      <c r="E849" s="298"/>
      <c r="F849" s="306" t="s">
        <v>98</v>
      </c>
      <c r="G849" s="306"/>
      <c r="H849" s="307"/>
      <c r="I849" s="307"/>
      <c r="J849" s="308"/>
      <c r="K849" s="309"/>
      <c r="L849" s="310">
        <f t="shared" si="824"/>
        <v>0</v>
      </c>
      <c r="M849" s="311"/>
      <c r="N849" s="153"/>
      <c r="O849" s="153"/>
      <c r="P849" s="153"/>
      <c r="Q849" s="153"/>
      <c r="R849" s="153"/>
      <c r="S849" s="312"/>
      <c r="T849" s="54" t="e">
        <f>HLOOKUP(F806,リスト!$N$7:$AC$25,18,)</f>
        <v>#N/A</v>
      </c>
      <c r="U849" s="52" t="e">
        <f t="shared" si="822"/>
        <v>#N/A</v>
      </c>
    </row>
    <row r="850" spans="1:24" ht="15" thickBot="1">
      <c r="A850" s="1">
        <f t="shared" ref="A850:B850" si="840">A849</f>
        <v>17</v>
      </c>
      <c r="B850" s="1">
        <f t="shared" si="840"/>
        <v>0</v>
      </c>
      <c r="C850" s="288"/>
      <c r="D850" s="313" t="s">
        <v>77</v>
      </c>
      <c r="E850" s="313"/>
      <c r="F850" s="313" t="s">
        <v>77</v>
      </c>
      <c r="G850" s="313"/>
      <c r="H850" s="314"/>
      <c r="I850" s="314"/>
      <c r="J850" s="315"/>
      <c r="K850" s="316"/>
      <c r="L850" s="317">
        <f t="shared" si="824"/>
        <v>0</v>
      </c>
      <c r="M850" s="318"/>
      <c r="N850" s="319"/>
      <c r="O850" s="319"/>
      <c r="P850" s="319"/>
      <c r="Q850" s="319"/>
      <c r="R850" s="319"/>
      <c r="S850" s="320"/>
      <c r="T850" s="54" t="e">
        <f>HLOOKUP(F806,リスト!$N$7:$AC$25,19,)</f>
        <v>#N/A</v>
      </c>
      <c r="U850" s="52" t="e">
        <f t="shared" si="822"/>
        <v>#N/A</v>
      </c>
    </row>
    <row r="851" spans="1:24" ht="15.6" thickTop="1" thickBot="1">
      <c r="A851" s="1">
        <f t="shared" ref="A851:B851" si="841">A850</f>
        <v>17</v>
      </c>
      <c r="B851" s="1">
        <f t="shared" si="841"/>
        <v>0</v>
      </c>
      <c r="C851" s="289"/>
      <c r="D851" s="278" t="s">
        <v>78</v>
      </c>
      <c r="E851" s="279"/>
      <c r="F851" s="279"/>
      <c r="G851" s="280"/>
      <c r="H851" s="281">
        <f>SUM(H833:I850)</f>
        <v>0</v>
      </c>
      <c r="I851" s="281"/>
      <c r="J851" s="282">
        <f t="shared" ref="J851" si="842">SUM(J833:K850)</f>
        <v>0</v>
      </c>
      <c r="K851" s="283"/>
      <c r="L851" s="283">
        <f t="shared" ref="L851" si="843">SUM(L833:M850)</f>
        <v>0</v>
      </c>
      <c r="M851" s="284"/>
      <c r="N851" s="285"/>
      <c r="O851" s="285"/>
      <c r="P851" s="285"/>
      <c r="Q851" s="285"/>
      <c r="R851" s="285"/>
      <c r="S851" s="286"/>
      <c r="T851" s="54"/>
    </row>
    <row r="852" spans="1:24">
      <c r="A852" s="1">
        <f>F855</f>
        <v>18</v>
      </c>
      <c r="B852" s="1">
        <f>IF(H876&gt;0,1,0)</f>
        <v>0</v>
      </c>
      <c r="C852" s="198" t="s">
        <v>47</v>
      </c>
      <c r="D852" s="198"/>
      <c r="E852" s="198"/>
      <c r="U852" s="11" t="s">
        <v>49</v>
      </c>
      <c r="V852" s="11" t="s">
        <v>199</v>
      </c>
    </row>
    <row r="853" spans="1:24">
      <c r="A853" s="1">
        <f>A852</f>
        <v>18</v>
      </c>
      <c r="B853" s="1">
        <f>B852</f>
        <v>0</v>
      </c>
      <c r="C853" s="192" t="str">
        <f>"中国ブロック突破・国スポ入賞に向けた強化事業　"&amp;基本!$G$24</f>
        <v>中国ブロック突破・国スポ入賞に向けた強化事業　事業計画書</v>
      </c>
      <c r="D853" s="192"/>
      <c r="E853" s="192"/>
      <c r="F853" s="192"/>
      <c r="G853" s="192"/>
      <c r="H853" s="192"/>
      <c r="I853" s="192"/>
      <c r="J853" s="192"/>
      <c r="K853" s="192"/>
      <c r="L853" s="192"/>
      <c r="M853" s="192"/>
      <c r="N853" s="192"/>
      <c r="O853" s="192"/>
      <c r="P853" s="192"/>
      <c r="Q853" s="192"/>
      <c r="R853" s="192"/>
      <c r="S853" s="192"/>
      <c r="U853" s="16" t="str">
        <f t="shared" ref="U853:V856" si="844">IF(U803="","",U803)</f>
        <v>中国ブロック突破に向けた強化事業</v>
      </c>
      <c r="V853" s="16" t="str">
        <f t="shared" si="844"/>
        <v>中ブロ突破</v>
      </c>
    </row>
    <row r="854" spans="1:24" ht="15" thickBot="1">
      <c r="A854" s="1">
        <f t="shared" ref="A854:B854" si="845">A853</f>
        <v>18</v>
      </c>
      <c r="B854" s="1">
        <f t="shared" si="845"/>
        <v>0</v>
      </c>
      <c r="C854" s="337" t="s">
        <v>48</v>
      </c>
      <c r="D854" s="337"/>
      <c r="U854" s="32" t="str">
        <f t="shared" si="844"/>
        <v>国スポ入賞に向けた強化事業</v>
      </c>
      <c r="V854" s="32" t="str">
        <f t="shared" si="844"/>
        <v>国スポ入賞</v>
      </c>
    </row>
    <row r="855" spans="1:24" ht="15" thickBot="1">
      <c r="A855" s="1">
        <f t="shared" ref="A855:B855" si="846">A854</f>
        <v>18</v>
      </c>
      <c r="B855" s="1">
        <f t="shared" si="846"/>
        <v>0</v>
      </c>
      <c r="C855" s="375" t="s">
        <v>50</v>
      </c>
      <c r="D855" s="376"/>
      <c r="E855" s="376"/>
      <c r="F855" s="377">
        <f>F805+1</f>
        <v>18</v>
      </c>
      <c r="G855" s="378"/>
      <c r="U855" s="32" t="str">
        <f t="shared" si="844"/>
        <v/>
      </c>
      <c r="V855" s="32" t="str">
        <f t="shared" si="844"/>
        <v/>
      </c>
    </row>
    <row r="856" spans="1:24">
      <c r="A856" s="1">
        <f t="shared" ref="A856:B856" si="847">A855</f>
        <v>18</v>
      </c>
      <c r="B856" s="1">
        <f t="shared" si="847"/>
        <v>0</v>
      </c>
      <c r="C856" s="379" t="s">
        <v>49</v>
      </c>
      <c r="D856" s="290"/>
      <c r="E856" s="290"/>
      <c r="F856" s="380"/>
      <c r="G856" s="380"/>
      <c r="H856" s="380"/>
      <c r="I856" s="380"/>
      <c r="J856" s="380"/>
      <c r="K856" s="380"/>
      <c r="L856" s="380"/>
      <c r="M856" s="290" t="s">
        <v>53</v>
      </c>
      <c r="N856" s="290"/>
      <c r="O856" s="290"/>
      <c r="P856" s="380"/>
      <c r="Q856" s="380"/>
      <c r="R856" s="380"/>
      <c r="S856" s="381"/>
      <c r="T856" s="81" t="str">
        <f>IF(F856="","",VLOOKUP(F856,U853:V856,2,))</f>
        <v/>
      </c>
      <c r="U856" s="18" t="str">
        <f t="shared" si="844"/>
        <v/>
      </c>
      <c r="V856" s="18" t="str">
        <f t="shared" si="844"/>
        <v/>
      </c>
    </row>
    <row r="857" spans="1:24">
      <c r="A857" s="1">
        <f t="shared" ref="A857:B857" si="848">A856</f>
        <v>18</v>
      </c>
      <c r="B857" s="1">
        <f t="shared" si="848"/>
        <v>0</v>
      </c>
      <c r="C857" s="389" t="s">
        <v>180</v>
      </c>
      <c r="D857" s="390"/>
      <c r="E857" s="356"/>
      <c r="F857" s="386"/>
      <c r="G857" s="387"/>
      <c r="H857" s="387"/>
      <c r="I857" s="387"/>
      <c r="J857" s="387"/>
      <c r="K857" s="387"/>
      <c r="L857" s="387"/>
      <c r="M857" s="387"/>
      <c r="N857" s="387"/>
      <c r="O857" s="387"/>
      <c r="P857" s="387"/>
      <c r="Q857" s="387"/>
      <c r="R857" s="387"/>
      <c r="S857" s="388"/>
      <c r="U857" s="55"/>
    </row>
    <row r="858" spans="1:24">
      <c r="A858" s="1">
        <f t="shared" ref="A858:B858" si="849">A857</f>
        <v>18</v>
      </c>
      <c r="B858" s="1">
        <f t="shared" si="849"/>
        <v>0</v>
      </c>
      <c r="C858" s="348" t="s">
        <v>51</v>
      </c>
      <c r="D858" s="291"/>
      <c r="E858" s="291"/>
      <c r="F858" s="382"/>
      <c r="G858" s="383"/>
      <c r="H858" s="383"/>
      <c r="I858" s="20" t="str">
        <f>IF(F858="","～",IF(J858="","","～"))</f>
        <v>～</v>
      </c>
      <c r="J858" s="383"/>
      <c r="K858" s="383"/>
      <c r="L858" s="383"/>
      <c r="M858" s="21" t="s">
        <v>52</v>
      </c>
      <c r="N858" s="384" t="str">
        <f>IF(T858=1,IF(F858="","",IF(J858="","",IF(F858=J858,"日帰り",(J858-F858)&amp;"泊"&amp;(J858-F858+1)&amp;"日"))),"")</f>
        <v/>
      </c>
      <c r="O858" s="384"/>
      <c r="P858" s="384"/>
      <c r="Q858" s="13" t="s">
        <v>68</v>
      </c>
      <c r="R858" s="258"/>
      <c r="S858" s="385"/>
      <c r="T858" s="53">
        <v>1</v>
      </c>
    </row>
    <row r="859" spans="1:24">
      <c r="A859" s="1">
        <f t="shared" ref="A859:B859" si="850">A858</f>
        <v>18</v>
      </c>
      <c r="B859" s="1">
        <f t="shared" si="850"/>
        <v>0</v>
      </c>
      <c r="C859" s="348" t="s">
        <v>54</v>
      </c>
      <c r="D859" s="346" t="s">
        <v>55</v>
      </c>
      <c r="E859" s="346"/>
      <c r="F859" s="349"/>
      <c r="G859" s="349"/>
      <c r="H859" s="349"/>
      <c r="I859" s="349"/>
      <c r="J859" s="349"/>
      <c r="K859" s="349"/>
      <c r="L859" s="349"/>
      <c r="M859" s="349"/>
      <c r="N859" s="349"/>
      <c r="O859" s="349"/>
      <c r="P859" s="349"/>
      <c r="Q859" s="349"/>
      <c r="R859" s="349"/>
      <c r="S859" s="350"/>
      <c r="U859" s="156" t="s">
        <v>53</v>
      </c>
      <c r="V859" s="156"/>
      <c r="W859" s="156"/>
      <c r="X859" s="156"/>
    </row>
    <row r="860" spans="1:24">
      <c r="A860" s="1">
        <f t="shared" ref="A860:B860" si="851">A859</f>
        <v>18</v>
      </c>
      <c r="B860" s="1">
        <f t="shared" si="851"/>
        <v>0</v>
      </c>
      <c r="C860" s="348"/>
      <c r="D860" s="351" t="s">
        <v>7</v>
      </c>
      <c r="E860" s="351"/>
      <c r="F860" s="352"/>
      <c r="G860" s="352"/>
      <c r="H860" s="352"/>
      <c r="I860" s="352"/>
      <c r="J860" s="352"/>
      <c r="K860" s="352"/>
      <c r="L860" s="352"/>
      <c r="M860" s="352"/>
      <c r="N860" s="352"/>
      <c r="O860" s="352"/>
      <c r="P860" s="352"/>
      <c r="Q860" s="352"/>
      <c r="R860" s="352"/>
      <c r="S860" s="353"/>
      <c r="U860" s="78" t="str">
        <f>U853</f>
        <v>中国ブロック突破に向けた強化事業</v>
      </c>
      <c r="V860" s="78" t="str">
        <f>U854</f>
        <v>国スポ入賞に向けた強化事業</v>
      </c>
      <c r="W860" s="78" t="str">
        <f>U855</f>
        <v/>
      </c>
      <c r="X860" s="78" t="str">
        <f>U856</f>
        <v/>
      </c>
    </row>
    <row r="861" spans="1:24">
      <c r="A861" s="1">
        <f t="shared" ref="A861:B861" si="852">A860</f>
        <v>18</v>
      </c>
      <c r="B861" s="1">
        <f t="shared" si="852"/>
        <v>0</v>
      </c>
      <c r="C861" s="348" t="s">
        <v>56</v>
      </c>
      <c r="D861" s="346" t="s">
        <v>55</v>
      </c>
      <c r="E861" s="346"/>
      <c r="F861" s="349"/>
      <c r="G861" s="349"/>
      <c r="H861" s="349"/>
      <c r="I861" s="349"/>
      <c r="J861" s="349"/>
      <c r="K861" s="349"/>
      <c r="L861" s="349"/>
      <c r="M861" s="349"/>
      <c r="N861" s="349"/>
      <c r="O861" s="349"/>
      <c r="P861" s="349"/>
      <c r="Q861" s="349"/>
      <c r="R861" s="349"/>
      <c r="S861" s="350"/>
      <c r="U861" s="6" t="str">
        <f t="shared" ref="U861:X864" si="853">IF(U811="","",U811)</f>
        <v>①強化活動</v>
      </c>
      <c r="V861" s="6" t="str">
        <f t="shared" si="853"/>
        <v>①強化活動</v>
      </c>
      <c r="W861" s="6" t="str">
        <f t="shared" si="853"/>
        <v/>
      </c>
      <c r="X861" s="6" t="str">
        <f t="shared" si="853"/>
        <v/>
      </c>
    </row>
    <row r="862" spans="1:24">
      <c r="A862" s="1">
        <f t="shared" ref="A862:B862" si="854">A861</f>
        <v>18</v>
      </c>
      <c r="B862" s="1">
        <f t="shared" si="854"/>
        <v>0</v>
      </c>
      <c r="C862" s="348"/>
      <c r="D862" s="351" t="s">
        <v>7</v>
      </c>
      <c r="E862" s="351"/>
      <c r="F862" s="352"/>
      <c r="G862" s="352"/>
      <c r="H862" s="352"/>
      <c r="I862" s="352"/>
      <c r="J862" s="352"/>
      <c r="K862" s="352"/>
      <c r="L862" s="352"/>
      <c r="M862" s="352"/>
      <c r="N862" s="352"/>
      <c r="O862" s="352"/>
      <c r="P862" s="352"/>
      <c r="Q862" s="352"/>
      <c r="R862" s="352"/>
      <c r="S862" s="353"/>
      <c r="U862" s="8" t="str">
        <f t="shared" si="853"/>
        <v/>
      </c>
      <c r="V862" s="8" t="str">
        <f t="shared" si="853"/>
        <v/>
      </c>
      <c r="W862" s="8" t="str">
        <f t="shared" si="853"/>
        <v/>
      </c>
      <c r="X862" s="8" t="str">
        <f t="shared" si="853"/>
        <v/>
      </c>
    </row>
    <row r="863" spans="1:24">
      <c r="A863" s="1">
        <f t="shared" ref="A863:B863" si="855">A862</f>
        <v>18</v>
      </c>
      <c r="B863" s="1">
        <f t="shared" si="855"/>
        <v>0</v>
      </c>
      <c r="C863" s="354" t="s">
        <v>57</v>
      </c>
      <c r="D863" s="291" t="s">
        <v>58</v>
      </c>
      <c r="E863" s="291"/>
      <c r="F863" s="291" t="s">
        <v>61</v>
      </c>
      <c r="G863" s="355"/>
      <c r="H863" s="339" t="s">
        <v>62</v>
      </c>
      <c r="I863" s="296"/>
      <c r="J863" s="356" t="s">
        <v>63</v>
      </c>
      <c r="K863" s="355"/>
      <c r="L863" s="339" t="s">
        <v>64</v>
      </c>
      <c r="M863" s="296"/>
      <c r="N863" s="356" t="s">
        <v>65</v>
      </c>
      <c r="O863" s="355"/>
      <c r="P863" s="339" t="s">
        <v>66</v>
      </c>
      <c r="Q863" s="291"/>
      <c r="R863" s="356" t="s">
        <v>36</v>
      </c>
      <c r="S863" s="295"/>
      <c r="U863" s="8" t="str">
        <f t="shared" si="853"/>
        <v/>
      </c>
      <c r="V863" s="8" t="str">
        <f t="shared" si="853"/>
        <v/>
      </c>
      <c r="W863" s="8" t="str">
        <f t="shared" si="853"/>
        <v/>
      </c>
      <c r="X863" s="8" t="str">
        <f t="shared" si="853"/>
        <v/>
      </c>
    </row>
    <row r="864" spans="1:24">
      <c r="A864" s="1">
        <f t="shared" ref="A864:B864" si="856">A863</f>
        <v>18</v>
      </c>
      <c r="B864" s="1">
        <f t="shared" si="856"/>
        <v>0</v>
      </c>
      <c r="C864" s="348"/>
      <c r="D864" s="346" t="s">
        <v>59</v>
      </c>
      <c r="E864" s="346"/>
      <c r="F864" s="22">
        <f>VLOOKUP("成男中ﾌﾞﾛ/国ｽﾎﾟ",指導者!$J$133:$AN$156,$F855+1,)</f>
        <v>0</v>
      </c>
      <c r="G864" s="23" t="s">
        <v>67</v>
      </c>
      <c r="H864" s="24">
        <f>VLOOKUP("成女中ﾌﾞﾛ/国ｽﾎﾟ",指導者!$J$133:$AN$156,$F855+1,)</f>
        <v>0</v>
      </c>
      <c r="I864" s="25" t="s">
        <v>67</v>
      </c>
      <c r="J864" s="24">
        <f>VLOOKUP("少男中ﾌﾞﾛ/国ｽﾎﾟ",指導者!$J$133:$AN$156,$F855+1,)</f>
        <v>0</v>
      </c>
      <c r="K864" s="23" t="s">
        <v>67</v>
      </c>
      <c r="L864" s="24">
        <f>VLOOKUP("少女中ﾌﾞﾛ/国ｽﾎﾟ",指導者!$J$133:$AN$156,$F855+1,)</f>
        <v>0</v>
      </c>
      <c r="M864" s="25" t="s">
        <v>67</v>
      </c>
      <c r="N864" s="24">
        <f>VLOOKUP("Jr男中ﾌﾞﾛ/国ｽﾎﾟ",指導者!$J$133:$AN$156,$F855+1,)</f>
        <v>0</v>
      </c>
      <c r="O864" s="23" t="s">
        <v>67</v>
      </c>
      <c r="P864" s="24">
        <f>VLOOKUP("Jr女中ﾌﾞﾛ/国ｽﾎﾟ",指導者!$J$133:$AN$156,$F855+1,)</f>
        <v>0</v>
      </c>
      <c r="Q864" s="26" t="s">
        <v>67</v>
      </c>
      <c r="R864" s="23">
        <f>SUM(F864:Q864)</f>
        <v>0</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48"/>
      <c r="D865" s="351" t="s">
        <v>60</v>
      </c>
      <c r="E865" s="351"/>
      <c r="F865" s="27">
        <f>VLOOKUP("成男中ﾌﾞﾛ/国ｽﾎﾟ",選手!$J$333:$AN$350,$F855+1,)</f>
        <v>0</v>
      </c>
      <c r="G865" s="28" t="s">
        <v>67</v>
      </c>
      <c r="H865" s="29">
        <f>VLOOKUP("成女中ﾌﾞﾛ/国ｽﾎﾟ",選手!$J$333:$AN$350,$F855+1,)</f>
        <v>0</v>
      </c>
      <c r="I865" s="30" t="s">
        <v>67</v>
      </c>
      <c r="J865" s="29">
        <f>VLOOKUP("少男中ﾌﾞﾛ/国ｽﾎﾟ",選手!$J$333:$AN$350,$F855+1,)</f>
        <v>0</v>
      </c>
      <c r="K865" s="28" t="s">
        <v>67</v>
      </c>
      <c r="L865" s="29">
        <f>VLOOKUP("少女中ﾌﾞﾛ/国ｽﾎﾟ",選手!$J$333:$AN$350,$F855+1,)</f>
        <v>0</v>
      </c>
      <c r="M865" s="30" t="s">
        <v>67</v>
      </c>
      <c r="N865" s="29">
        <f>VLOOKUP("Jr男中ﾌﾞﾛ/国ｽﾎﾟ",選手!$J$333:$AN$350,$F855+1,)</f>
        <v>0</v>
      </c>
      <c r="O865" s="28" t="s">
        <v>67</v>
      </c>
      <c r="P865" s="29">
        <f>VLOOKUP("Jr女中ﾌﾞﾛ/国ｽﾎﾟ",選手!$J$333:$AN$350,$F855+1,)</f>
        <v>0</v>
      </c>
      <c r="Q865" s="31" t="s">
        <v>67</v>
      </c>
      <c r="R865" s="28">
        <f>SUM(F865:Q865)</f>
        <v>0</v>
      </c>
      <c r="S865" s="34" t="s">
        <v>67</v>
      </c>
    </row>
    <row r="866" spans="1:19">
      <c r="A866" s="1">
        <f t="shared" ref="A866:B866" si="858">A865</f>
        <v>18</v>
      </c>
      <c r="B866" s="1">
        <f t="shared" si="858"/>
        <v>0</v>
      </c>
      <c r="C866" s="366" t="s">
        <v>69</v>
      </c>
      <c r="D866" s="367"/>
      <c r="E866" s="368"/>
      <c r="F866" s="357"/>
      <c r="G866" s="358"/>
      <c r="H866" s="358"/>
      <c r="I866" s="358"/>
      <c r="J866" s="358"/>
      <c r="K866" s="358"/>
      <c r="L866" s="358"/>
      <c r="M866" s="358"/>
      <c r="N866" s="358"/>
      <c r="O866" s="358"/>
      <c r="P866" s="358"/>
      <c r="Q866" s="358"/>
      <c r="R866" s="358"/>
      <c r="S866" s="359"/>
    </row>
    <row r="867" spans="1:19">
      <c r="A867" s="1">
        <f t="shared" ref="A867:B867" si="859">A866</f>
        <v>18</v>
      </c>
      <c r="B867" s="1">
        <f t="shared" si="859"/>
        <v>0</v>
      </c>
      <c r="C867" s="369"/>
      <c r="D867" s="370"/>
      <c r="E867" s="371"/>
      <c r="F867" s="360"/>
      <c r="G867" s="361"/>
      <c r="H867" s="361"/>
      <c r="I867" s="361"/>
      <c r="J867" s="361"/>
      <c r="K867" s="361"/>
      <c r="L867" s="361"/>
      <c r="M867" s="361"/>
      <c r="N867" s="361"/>
      <c r="O867" s="361"/>
      <c r="P867" s="361"/>
      <c r="Q867" s="361"/>
      <c r="R867" s="361"/>
      <c r="S867" s="362"/>
    </row>
    <row r="868" spans="1:19">
      <c r="A868" s="1">
        <f t="shared" ref="A868:B868" si="860">A867</f>
        <v>18</v>
      </c>
      <c r="B868" s="1">
        <f t="shared" si="860"/>
        <v>0</v>
      </c>
      <c r="C868" s="369"/>
      <c r="D868" s="370"/>
      <c r="E868" s="371"/>
      <c r="F868" s="360"/>
      <c r="G868" s="361"/>
      <c r="H868" s="361"/>
      <c r="I868" s="361"/>
      <c r="J868" s="361"/>
      <c r="K868" s="361"/>
      <c r="L868" s="361"/>
      <c r="M868" s="361"/>
      <c r="N868" s="361"/>
      <c r="O868" s="361"/>
      <c r="P868" s="361"/>
      <c r="Q868" s="361"/>
      <c r="R868" s="361"/>
      <c r="S868" s="362"/>
    </row>
    <row r="869" spans="1:19">
      <c r="A869" s="1">
        <f t="shared" ref="A869:B869" si="861">A868</f>
        <v>18</v>
      </c>
      <c r="B869" s="1">
        <f t="shared" si="861"/>
        <v>0</v>
      </c>
      <c r="C869" s="369"/>
      <c r="D869" s="370"/>
      <c r="E869" s="371"/>
      <c r="F869" s="360"/>
      <c r="G869" s="361"/>
      <c r="H869" s="361"/>
      <c r="I869" s="361"/>
      <c r="J869" s="361"/>
      <c r="K869" s="361"/>
      <c r="L869" s="361"/>
      <c r="M869" s="361"/>
      <c r="N869" s="361"/>
      <c r="O869" s="361"/>
      <c r="P869" s="361"/>
      <c r="Q869" s="361"/>
      <c r="R869" s="361"/>
      <c r="S869" s="362"/>
    </row>
    <row r="870" spans="1:19">
      <c r="A870" s="1">
        <f t="shared" ref="A870:B870" si="862">A869</f>
        <v>18</v>
      </c>
      <c r="B870" s="1">
        <f t="shared" si="862"/>
        <v>0</v>
      </c>
      <c r="C870" s="369"/>
      <c r="D870" s="370"/>
      <c r="E870" s="371"/>
      <c r="F870" s="360"/>
      <c r="G870" s="361"/>
      <c r="H870" s="361"/>
      <c r="I870" s="361"/>
      <c r="J870" s="361"/>
      <c r="K870" s="361"/>
      <c r="L870" s="361"/>
      <c r="M870" s="361"/>
      <c r="N870" s="361"/>
      <c r="O870" s="361"/>
      <c r="P870" s="361"/>
      <c r="Q870" s="361"/>
      <c r="R870" s="361"/>
      <c r="S870" s="362"/>
    </row>
    <row r="871" spans="1:19">
      <c r="A871" s="1">
        <f t="shared" ref="A871:B871" si="863">A870</f>
        <v>18</v>
      </c>
      <c r="B871" s="1">
        <f t="shared" si="863"/>
        <v>0</v>
      </c>
      <c r="C871" s="369"/>
      <c r="D871" s="370"/>
      <c r="E871" s="371"/>
      <c r="F871" s="360"/>
      <c r="G871" s="361"/>
      <c r="H871" s="361"/>
      <c r="I871" s="361"/>
      <c r="J871" s="361"/>
      <c r="K871" s="361"/>
      <c r="L871" s="361"/>
      <c r="M871" s="361"/>
      <c r="N871" s="361"/>
      <c r="O871" s="361"/>
      <c r="P871" s="361"/>
      <c r="Q871" s="361"/>
      <c r="R871" s="361"/>
      <c r="S871" s="362"/>
    </row>
    <row r="872" spans="1:19" ht="15" thickBot="1">
      <c r="A872" s="1">
        <f t="shared" ref="A872:B872" si="864">A871</f>
        <v>18</v>
      </c>
      <c r="B872" s="1">
        <f t="shared" si="864"/>
        <v>0</v>
      </c>
      <c r="C872" s="372"/>
      <c r="D872" s="373"/>
      <c r="E872" s="374"/>
      <c r="F872" s="363"/>
      <c r="G872" s="364"/>
      <c r="H872" s="364"/>
      <c r="I872" s="364"/>
      <c r="J872" s="364"/>
      <c r="K872" s="364"/>
      <c r="L872" s="364"/>
      <c r="M872" s="364"/>
      <c r="N872" s="364"/>
      <c r="O872" s="364"/>
      <c r="P872" s="364"/>
      <c r="Q872" s="364"/>
      <c r="R872" s="364"/>
      <c r="S872" s="365"/>
    </row>
    <row r="873" spans="1:19">
      <c r="A873" s="1">
        <f t="shared" ref="A873:B873" si="865">A872</f>
        <v>18</v>
      </c>
      <c r="B873" s="1">
        <f t="shared" si="865"/>
        <v>0</v>
      </c>
    </row>
    <row r="874" spans="1:19" ht="15" thickBot="1">
      <c r="A874" s="1">
        <f t="shared" ref="A874:B874" si="866">A873</f>
        <v>18</v>
      </c>
      <c r="B874" s="1">
        <f t="shared" si="866"/>
        <v>0</v>
      </c>
      <c r="C874" s="337" t="s">
        <v>70</v>
      </c>
      <c r="D874" s="337"/>
      <c r="Q874" s="338" t="s">
        <v>71</v>
      </c>
      <c r="R874" s="338"/>
      <c r="S874" s="338"/>
    </row>
    <row r="875" spans="1:19">
      <c r="A875" s="1">
        <f t="shared" ref="A875:B875" si="867">A874</f>
        <v>18</v>
      </c>
      <c r="B875" s="1">
        <f t="shared" si="867"/>
        <v>0</v>
      </c>
      <c r="C875" s="287" t="s">
        <v>72</v>
      </c>
      <c r="D875" s="290" t="s">
        <v>73</v>
      </c>
      <c r="E875" s="290"/>
      <c r="F875" s="290"/>
      <c r="G875" s="290"/>
      <c r="H875" s="290" t="s">
        <v>79</v>
      </c>
      <c r="I875" s="290"/>
      <c r="J875" s="290" t="s">
        <v>13</v>
      </c>
      <c r="K875" s="290"/>
      <c r="L875" s="290"/>
      <c r="M875" s="290"/>
      <c r="N875" s="290"/>
      <c r="O875" s="290"/>
      <c r="P875" s="290"/>
      <c r="Q875" s="290"/>
      <c r="R875" s="290"/>
      <c r="S875" s="294"/>
    </row>
    <row r="876" spans="1:19">
      <c r="A876" s="1">
        <f t="shared" ref="A876:B876" si="868">A875</f>
        <v>18</v>
      </c>
      <c r="B876" s="1">
        <f t="shared" si="868"/>
        <v>0</v>
      </c>
      <c r="C876" s="288"/>
      <c r="D876" s="346" t="s">
        <v>74</v>
      </c>
      <c r="E876" s="346"/>
      <c r="F876" s="346"/>
      <c r="G876" s="346"/>
      <c r="H876" s="347">
        <f>J901</f>
        <v>0</v>
      </c>
      <c r="I876" s="347"/>
      <c r="J876" s="152"/>
      <c r="K876" s="152"/>
      <c r="L876" s="152"/>
      <c r="M876" s="152"/>
      <c r="N876" s="152"/>
      <c r="O876" s="152"/>
      <c r="P876" s="152"/>
      <c r="Q876" s="152"/>
      <c r="R876" s="152"/>
      <c r="S876" s="305"/>
    </row>
    <row r="877" spans="1:19">
      <c r="A877" s="1">
        <f t="shared" ref="A877:B877" si="869">A876</f>
        <v>18</v>
      </c>
      <c r="B877" s="1">
        <f t="shared" si="869"/>
        <v>0</v>
      </c>
      <c r="C877" s="288"/>
      <c r="D877" s="340" t="s">
        <v>75</v>
      </c>
      <c r="E877" s="340"/>
      <c r="F877" s="340"/>
      <c r="G877" s="340"/>
      <c r="H877" s="330"/>
      <c r="I877" s="330"/>
      <c r="J877" s="335"/>
      <c r="K877" s="335"/>
      <c r="L877" s="335"/>
      <c r="M877" s="335"/>
      <c r="N877" s="335"/>
      <c r="O877" s="335"/>
      <c r="P877" s="335"/>
      <c r="Q877" s="335"/>
      <c r="R877" s="335"/>
      <c r="S877" s="336"/>
    </row>
    <row r="878" spans="1:19">
      <c r="A878" s="1">
        <f t="shared" ref="A878:B878" si="870">A877</f>
        <v>18</v>
      </c>
      <c r="B878" s="1">
        <f t="shared" si="870"/>
        <v>0</v>
      </c>
      <c r="C878" s="288"/>
      <c r="D878" s="340" t="s">
        <v>76</v>
      </c>
      <c r="E878" s="340"/>
      <c r="F878" s="340"/>
      <c r="G878" s="340"/>
      <c r="H878" s="330"/>
      <c r="I878" s="330"/>
      <c r="J878" s="335"/>
      <c r="K878" s="335"/>
      <c r="L878" s="335"/>
      <c r="M878" s="335"/>
      <c r="N878" s="335"/>
      <c r="O878" s="335"/>
      <c r="P878" s="335"/>
      <c r="Q878" s="335"/>
      <c r="R878" s="335"/>
      <c r="S878" s="336"/>
    </row>
    <row r="879" spans="1:19" ht="15" thickBot="1">
      <c r="A879" s="1">
        <f t="shared" ref="A879:B879" si="871">A878</f>
        <v>18</v>
      </c>
      <c r="B879" s="1">
        <f t="shared" si="871"/>
        <v>0</v>
      </c>
      <c r="C879" s="288"/>
      <c r="D879" s="341" t="s">
        <v>77</v>
      </c>
      <c r="E879" s="341"/>
      <c r="F879" s="341"/>
      <c r="G879" s="341"/>
      <c r="H879" s="342">
        <f>H901-SUM(H876:I878)</f>
        <v>0</v>
      </c>
      <c r="I879" s="342"/>
      <c r="J879" s="343"/>
      <c r="K879" s="343"/>
      <c r="L879" s="343"/>
      <c r="M879" s="343"/>
      <c r="N879" s="343"/>
      <c r="O879" s="343"/>
      <c r="P879" s="343"/>
      <c r="Q879" s="343"/>
      <c r="R879" s="343"/>
      <c r="S879" s="344"/>
    </row>
    <row r="880" spans="1:19" ht="15.6" thickTop="1" thickBot="1">
      <c r="A880" s="1">
        <f t="shared" ref="A880:B880" si="872">A879</f>
        <v>18</v>
      </c>
      <c r="B880" s="1">
        <f t="shared" si="872"/>
        <v>0</v>
      </c>
      <c r="C880" s="289"/>
      <c r="D880" s="345" t="s">
        <v>78</v>
      </c>
      <c r="E880" s="345"/>
      <c r="F880" s="345"/>
      <c r="G880" s="345"/>
      <c r="H880" s="281">
        <f>SUM(H876:I879)</f>
        <v>0</v>
      </c>
      <c r="I880" s="281"/>
      <c r="J880" s="285"/>
      <c r="K880" s="285"/>
      <c r="L880" s="285"/>
      <c r="M880" s="285"/>
      <c r="N880" s="285"/>
      <c r="O880" s="285"/>
      <c r="P880" s="285"/>
      <c r="Q880" s="285"/>
      <c r="R880" s="285"/>
      <c r="S880" s="286"/>
    </row>
    <row r="881" spans="1:21">
      <c r="A881" s="1">
        <f t="shared" ref="A881:B881" si="873">A880</f>
        <v>18</v>
      </c>
      <c r="B881" s="1">
        <f t="shared" si="873"/>
        <v>0</v>
      </c>
      <c r="C881" s="287" t="s">
        <v>218</v>
      </c>
      <c r="D881" s="290" t="s">
        <v>73</v>
      </c>
      <c r="E881" s="290"/>
      <c r="F881" s="290" t="s">
        <v>83</v>
      </c>
      <c r="G881" s="290"/>
      <c r="H881" s="290" t="s">
        <v>79</v>
      </c>
      <c r="I881" s="292"/>
      <c r="J881" s="293"/>
      <c r="K881" s="290"/>
      <c r="L881" s="290"/>
      <c r="M881" s="290"/>
      <c r="N881" s="290" t="s">
        <v>82</v>
      </c>
      <c r="O881" s="290"/>
      <c r="P881" s="290"/>
      <c r="Q881" s="290"/>
      <c r="R881" s="290"/>
      <c r="S881" s="294"/>
    </row>
    <row r="882" spans="1:21">
      <c r="A882" s="1">
        <f t="shared" ref="A882:B882" si="874">A881</f>
        <v>18</v>
      </c>
      <c r="B882" s="1">
        <f t="shared" si="874"/>
        <v>0</v>
      </c>
      <c r="C882" s="288"/>
      <c r="D882" s="291"/>
      <c r="E882" s="291"/>
      <c r="F882" s="291"/>
      <c r="G882" s="291"/>
      <c r="H882" s="291"/>
      <c r="I882" s="291"/>
      <c r="J882" s="296" t="s">
        <v>80</v>
      </c>
      <c r="K882" s="297"/>
      <c r="L882" s="297" t="s">
        <v>81</v>
      </c>
      <c r="M882" s="339"/>
      <c r="N882" s="291"/>
      <c r="O882" s="291"/>
      <c r="P882" s="291"/>
      <c r="Q882" s="291"/>
      <c r="R882" s="291"/>
      <c r="S882" s="295"/>
    </row>
    <row r="883" spans="1:21">
      <c r="A883" s="1">
        <f t="shared" ref="A883:B883" si="875">A882</f>
        <v>18</v>
      </c>
      <c r="B883" s="1">
        <f t="shared" si="875"/>
        <v>0</v>
      </c>
      <c r="C883" s="288"/>
      <c r="D883" s="298" t="s">
        <v>88</v>
      </c>
      <c r="E883" s="298"/>
      <c r="F883" s="298" t="s">
        <v>88</v>
      </c>
      <c r="G883" s="298"/>
      <c r="H883" s="323"/>
      <c r="I883" s="323"/>
      <c r="J883" s="324"/>
      <c r="K883" s="325"/>
      <c r="L883" s="326">
        <f>H883-J883</f>
        <v>0</v>
      </c>
      <c r="M883" s="327"/>
      <c r="N883" s="167"/>
      <c r="O883" s="167"/>
      <c r="P883" s="167"/>
      <c r="Q883" s="167"/>
      <c r="R883" s="167"/>
      <c r="S883" s="328"/>
      <c r="T883" s="54" t="e">
        <f>HLOOKUP(F856,リスト!$N$7:$AC$25,2,)</f>
        <v>#N/A</v>
      </c>
      <c r="U883" s="52" t="e">
        <f t="shared" ref="U883:U900" si="876">IF(T883="対象外",IF(J883&gt;0,"補助対象外経費です!!",""),"")</f>
        <v>#N/A</v>
      </c>
    </row>
    <row r="884" spans="1:21">
      <c r="A884" s="1">
        <f t="shared" ref="A884:B884" si="877">A883</f>
        <v>18</v>
      </c>
      <c r="B884" s="1">
        <f t="shared" si="877"/>
        <v>0</v>
      </c>
      <c r="C884" s="288"/>
      <c r="D884" s="298" t="s">
        <v>99</v>
      </c>
      <c r="E884" s="298"/>
      <c r="F884" s="299" t="s">
        <v>84</v>
      </c>
      <c r="G884" s="299"/>
      <c r="H884" s="300"/>
      <c r="I884" s="300"/>
      <c r="J884" s="301"/>
      <c r="K884" s="302"/>
      <c r="L884" s="303">
        <f t="shared" ref="L884:L900" si="878">H884-J884</f>
        <v>0</v>
      </c>
      <c r="M884" s="304"/>
      <c r="N884" s="152"/>
      <c r="O884" s="152"/>
      <c r="P884" s="152"/>
      <c r="Q884" s="152"/>
      <c r="R884" s="152"/>
      <c r="S884" s="305"/>
      <c r="T884" s="54" t="e">
        <f>HLOOKUP(F856,リスト!$N$7:$AC$25,3,)</f>
        <v>#N/A</v>
      </c>
      <c r="U884" s="52" t="e">
        <f t="shared" si="876"/>
        <v>#N/A</v>
      </c>
    </row>
    <row r="885" spans="1:21">
      <c r="A885" s="1">
        <f t="shared" ref="A885:B885" si="879">A884</f>
        <v>18</v>
      </c>
      <c r="B885" s="1">
        <f t="shared" si="879"/>
        <v>0</v>
      </c>
      <c r="C885" s="288"/>
      <c r="D885" s="298"/>
      <c r="E885" s="298"/>
      <c r="F885" s="329" t="s">
        <v>85</v>
      </c>
      <c r="G885" s="329"/>
      <c r="H885" s="330"/>
      <c r="I885" s="330"/>
      <c r="J885" s="331"/>
      <c r="K885" s="332"/>
      <c r="L885" s="333">
        <f t="shared" si="878"/>
        <v>0</v>
      </c>
      <c r="M885" s="334"/>
      <c r="N885" s="335"/>
      <c r="O885" s="335"/>
      <c r="P885" s="335"/>
      <c r="Q885" s="335"/>
      <c r="R885" s="335"/>
      <c r="S885" s="336"/>
      <c r="T885" s="54" t="e">
        <f>HLOOKUP(F856,リスト!$N$7:$AC$25,4,)</f>
        <v>#N/A</v>
      </c>
      <c r="U885" s="52" t="e">
        <f t="shared" si="876"/>
        <v>#N/A</v>
      </c>
    </row>
    <row r="886" spans="1:21">
      <c r="A886" s="1">
        <f t="shared" ref="A886:B886" si="880">A885</f>
        <v>18</v>
      </c>
      <c r="B886" s="1">
        <f t="shared" si="880"/>
        <v>0</v>
      </c>
      <c r="C886" s="288"/>
      <c r="D886" s="298"/>
      <c r="E886" s="298"/>
      <c r="F886" s="306" t="s">
        <v>86</v>
      </c>
      <c r="G886" s="306"/>
      <c r="H886" s="307"/>
      <c r="I886" s="307"/>
      <c r="J886" s="308"/>
      <c r="K886" s="309"/>
      <c r="L886" s="310">
        <f t="shared" si="878"/>
        <v>0</v>
      </c>
      <c r="M886" s="311"/>
      <c r="N886" s="153"/>
      <c r="O886" s="153"/>
      <c r="P886" s="153"/>
      <c r="Q886" s="153"/>
      <c r="R886" s="153"/>
      <c r="S886" s="312"/>
      <c r="T886" s="54" t="e">
        <f>HLOOKUP(F856,リスト!$N$7:$AC$25,5,)</f>
        <v>#N/A</v>
      </c>
      <c r="U886" s="52" t="e">
        <f t="shared" si="876"/>
        <v>#N/A</v>
      </c>
    </row>
    <row r="887" spans="1:21">
      <c r="A887" s="1">
        <f t="shared" ref="A887:B887" si="881">A886</f>
        <v>18</v>
      </c>
      <c r="B887" s="1">
        <f t="shared" si="881"/>
        <v>0</v>
      </c>
      <c r="C887" s="288"/>
      <c r="D887" s="298" t="s">
        <v>100</v>
      </c>
      <c r="E887" s="298"/>
      <c r="F887" s="299" t="s">
        <v>87</v>
      </c>
      <c r="G887" s="299"/>
      <c r="H887" s="300"/>
      <c r="I887" s="300"/>
      <c r="J887" s="301"/>
      <c r="K887" s="302"/>
      <c r="L887" s="303">
        <f t="shared" si="878"/>
        <v>0</v>
      </c>
      <c r="M887" s="304"/>
      <c r="N887" s="152"/>
      <c r="O887" s="152"/>
      <c r="P887" s="152"/>
      <c r="Q887" s="152"/>
      <c r="R887" s="152"/>
      <c r="S887" s="305"/>
      <c r="T887" s="54" t="e">
        <f>HLOOKUP(F856,リスト!$N$7:$AC$25,6,)</f>
        <v>#N/A</v>
      </c>
      <c r="U887" s="52" t="e">
        <f t="shared" si="876"/>
        <v>#N/A</v>
      </c>
    </row>
    <row r="888" spans="1:21">
      <c r="A888" s="1">
        <f t="shared" ref="A888:B888" si="882">A887</f>
        <v>18</v>
      </c>
      <c r="B888" s="1">
        <f t="shared" si="882"/>
        <v>0</v>
      </c>
      <c r="C888" s="288"/>
      <c r="D888" s="298"/>
      <c r="E888" s="298"/>
      <c r="F888" s="329" t="s">
        <v>89</v>
      </c>
      <c r="G888" s="329"/>
      <c r="H888" s="330"/>
      <c r="I888" s="330"/>
      <c r="J888" s="331"/>
      <c r="K888" s="332"/>
      <c r="L888" s="333">
        <f t="shared" si="878"/>
        <v>0</v>
      </c>
      <c r="M888" s="334"/>
      <c r="N888" s="335"/>
      <c r="O888" s="335"/>
      <c r="P888" s="335"/>
      <c r="Q888" s="335"/>
      <c r="R888" s="335"/>
      <c r="S888" s="336"/>
      <c r="T888" s="54" t="e">
        <f>HLOOKUP(F856,リスト!$N$7:$AC$25,7,)</f>
        <v>#N/A</v>
      </c>
      <c r="U888" s="52" t="e">
        <f t="shared" si="876"/>
        <v>#N/A</v>
      </c>
    </row>
    <row r="889" spans="1:21" ht="14.4" customHeight="1">
      <c r="A889" s="1">
        <f t="shared" ref="A889:B889" si="883">A888</f>
        <v>18</v>
      </c>
      <c r="B889" s="1">
        <f t="shared" si="883"/>
        <v>0</v>
      </c>
      <c r="C889" s="288"/>
      <c r="D889" s="298"/>
      <c r="E889" s="298"/>
      <c r="F889" s="329" t="s">
        <v>215</v>
      </c>
      <c r="G889" s="329"/>
      <c r="H889" s="330"/>
      <c r="I889" s="330"/>
      <c r="J889" s="331"/>
      <c r="K889" s="332"/>
      <c r="L889" s="333">
        <f t="shared" si="878"/>
        <v>0</v>
      </c>
      <c r="M889" s="334"/>
      <c r="N889" s="335"/>
      <c r="O889" s="335"/>
      <c r="P889" s="335"/>
      <c r="Q889" s="335"/>
      <c r="R889" s="335"/>
      <c r="S889" s="336"/>
      <c r="T889" s="54" t="e">
        <f>HLOOKUP(F856,リスト!$N$7:$AC$25,8,)</f>
        <v>#N/A</v>
      </c>
      <c r="U889" s="52" t="e">
        <f t="shared" si="876"/>
        <v>#N/A</v>
      </c>
    </row>
    <row r="890" spans="1:21">
      <c r="A890" s="1">
        <f t="shared" ref="A890:B890" si="884">A889</f>
        <v>18</v>
      </c>
      <c r="B890" s="1">
        <f t="shared" si="884"/>
        <v>0</v>
      </c>
      <c r="C890" s="288"/>
      <c r="D890" s="298"/>
      <c r="E890" s="298"/>
      <c r="F890" s="306" t="s">
        <v>90</v>
      </c>
      <c r="G890" s="306"/>
      <c r="H890" s="307"/>
      <c r="I890" s="307"/>
      <c r="J890" s="308"/>
      <c r="K890" s="309"/>
      <c r="L890" s="310">
        <f t="shared" si="878"/>
        <v>0</v>
      </c>
      <c r="M890" s="311"/>
      <c r="N890" s="153"/>
      <c r="O890" s="153"/>
      <c r="P890" s="153"/>
      <c r="Q890" s="153"/>
      <c r="R890" s="153"/>
      <c r="S890" s="312"/>
      <c r="T890" s="54" t="e">
        <f>HLOOKUP(F856,リスト!$N$7:$AC$25,9,)</f>
        <v>#N/A</v>
      </c>
      <c r="U890" s="52" t="e">
        <f t="shared" si="876"/>
        <v>#N/A</v>
      </c>
    </row>
    <row r="891" spans="1:21">
      <c r="A891" s="1">
        <f t="shared" ref="A891:B891" si="885">A890</f>
        <v>18</v>
      </c>
      <c r="B891" s="1">
        <f t="shared" si="885"/>
        <v>0</v>
      </c>
      <c r="C891" s="288"/>
      <c r="D891" s="298" t="s">
        <v>101</v>
      </c>
      <c r="E891" s="298"/>
      <c r="F891" s="299" t="s">
        <v>91</v>
      </c>
      <c r="G891" s="299"/>
      <c r="H891" s="300"/>
      <c r="I891" s="300"/>
      <c r="J891" s="301"/>
      <c r="K891" s="302"/>
      <c r="L891" s="303">
        <f t="shared" si="878"/>
        <v>0</v>
      </c>
      <c r="M891" s="304"/>
      <c r="N891" s="152"/>
      <c r="O891" s="152"/>
      <c r="P891" s="152"/>
      <c r="Q891" s="152"/>
      <c r="R891" s="152"/>
      <c r="S891" s="305"/>
      <c r="T891" s="54" t="e">
        <f>HLOOKUP(F856,リスト!$N$7:$AC$25,10,)</f>
        <v>#N/A</v>
      </c>
      <c r="U891" s="52" t="e">
        <f t="shared" si="876"/>
        <v>#N/A</v>
      </c>
    </row>
    <row r="892" spans="1:21">
      <c r="A892" s="1">
        <f t="shared" ref="A892:B892" si="886">A891</f>
        <v>18</v>
      </c>
      <c r="B892" s="1">
        <f t="shared" si="886"/>
        <v>0</v>
      </c>
      <c r="C892" s="288"/>
      <c r="D892" s="298"/>
      <c r="E892" s="298"/>
      <c r="F892" s="329" t="s">
        <v>92</v>
      </c>
      <c r="G892" s="329"/>
      <c r="H892" s="330"/>
      <c r="I892" s="330"/>
      <c r="J892" s="331"/>
      <c r="K892" s="332"/>
      <c r="L892" s="333">
        <f t="shared" si="878"/>
        <v>0</v>
      </c>
      <c r="M892" s="334"/>
      <c r="N892" s="335"/>
      <c r="O892" s="335"/>
      <c r="P892" s="335"/>
      <c r="Q892" s="335"/>
      <c r="R892" s="335"/>
      <c r="S892" s="336"/>
      <c r="T892" s="54" t="e">
        <f>HLOOKUP(F856,リスト!$N$7:$AC$25,11,)</f>
        <v>#N/A</v>
      </c>
      <c r="U892" s="52" t="e">
        <f t="shared" si="876"/>
        <v>#N/A</v>
      </c>
    </row>
    <row r="893" spans="1:21">
      <c r="A893" s="1">
        <f t="shared" ref="A893:B893" si="887">A892</f>
        <v>18</v>
      </c>
      <c r="B893" s="1">
        <f t="shared" si="887"/>
        <v>0</v>
      </c>
      <c r="C893" s="288"/>
      <c r="D893" s="298"/>
      <c r="E893" s="298"/>
      <c r="F893" s="306" t="s">
        <v>93</v>
      </c>
      <c r="G893" s="306"/>
      <c r="H893" s="307"/>
      <c r="I893" s="307"/>
      <c r="J893" s="308"/>
      <c r="K893" s="309"/>
      <c r="L893" s="310">
        <f t="shared" si="878"/>
        <v>0</v>
      </c>
      <c r="M893" s="311"/>
      <c r="N893" s="153"/>
      <c r="O893" s="153"/>
      <c r="P893" s="153"/>
      <c r="Q893" s="153"/>
      <c r="R893" s="153"/>
      <c r="S893" s="312"/>
      <c r="T893" s="54" t="e">
        <f>HLOOKUP(F856,リスト!$N$7:$AC$25,12,)</f>
        <v>#N/A</v>
      </c>
      <c r="U893" s="52" t="e">
        <f t="shared" si="876"/>
        <v>#N/A</v>
      </c>
    </row>
    <row r="894" spans="1:21">
      <c r="A894" s="1">
        <f t="shared" ref="A894:B894" si="888">A893</f>
        <v>18</v>
      </c>
      <c r="B894" s="1">
        <f t="shared" si="888"/>
        <v>0</v>
      </c>
      <c r="C894" s="288"/>
      <c r="D894" s="298" t="s">
        <v>102</v>
      </c>
      <c r="E894" s="298"/>
      <c r="F894" s="298" t="s">
        <v>102</v>
      </c>
      <c r="G894" s="298"/>
      <c r="H894" s="323"/>
      <c r="I894" s="323"/>
      <c r="J894" s="324"/>
      <c r="K894" s="325"/>
      <c r="L894" s="326">
        <f t="shared" si="878"/>
        <v>0</v>
      </c>
      <c r="M894" s="327"/>
      <c r="N894" s="167"/>
      <c r="O894" s="167"/>
      <c r="P894" s="167"/>
      <c r="Q894" s="167"/>
      <c r="R894" s="167"/>
      <c r="S894" s="328"/>
      <c r="T894" s="54" t="e">
        <f>HLOOKUP(F856,リスト!$N$7:$AC$25,13,)</f>
        <v>#N/A</v>
      </c>
      <c r="U894" s="52" t="e">
        <f t="shared" si="876"/>
        <v>#N/A</v>
      </c>
    </row>
    <row r="895" spans="1:21">
      <c r="A895" s="1">
        <f t="shared" ref="A895:B895" si="889">A894</f>
        <v>18</v>
      </c>
      <c r="B895" s="1">
        <f t="shared" si="889"/>
        <v>0</v>
      </c>
      <c r="C895" s="288"/>
      <c r="D895" s="321" t="s">
        <v>105</v>
      </c>
      <c r="E895" s="298"/>
      <c r="F895" s="299" t="s">
        <v>94</v>
      </c>
      <c r="G895" s="299"/>
      <c r="H895" s="300"/>
      <c r="I895" s="300"/>
      <c r="J895" s="301"/>
      <c r="K895" s="302"/>
      <c r="L895" s="303">
        <f t="shared" si="878"/>
        <v>0</v>
      </c>
      <c r="M895" s="304"/>
      <c r="N895" s="152"/>
      <c r="O895" s="152"/>
      <c r="P895" s="152"/>
      <c r="Q895" s="152"/>
      <c r="R895" s="152"/>
      <c r="S895" s="305"/>
      <c r="T895" s="54" t="e">
        <f>HLOOKUP(F856,リスト!$N$7:$AC$25,14,)</f>
        <v>#N/A</v>
      </c>
      <c r="U895" s="52" t="e">
        <f t="shared" si="876"/>
        <v>#N/A</v>
      </c>
    </row>
    <row r="896" spans="1:21">
      <c r="A896" s="1">
        <f t="shared" ref="A896:B896" si="890">A895</f>
        <v>18</v>
      </c>
      <c r="B896" s="1">
        <f t="shared" si="890"/>
        <v>0</v>
      </c>
      <c r="C896" s="288"/>
      <c r="D896" s="298"/>
      <c r="E896" s="298"/>
      <c r="F896" s="306" t="s">
        <v>95</v>
      </c>
      <c r="G896" s="306"/>
      <c r="H896" s="307"/>
      <c r="I896" s="307"/>
      <c r="J896" s="308"/>
      <c r="K896" s="309"/>
      <c r="L896" s="310">
        <f t="shared" si="878"/>
        <v>0</v>
      </c>
      <c r="M896" s="311"/>
      <c r="N896" s="153"/>
      <c r="O896" s="153"/>
      <c r="P896" s="153"/>
      <c r="Q896" s="153"/>
      <c r="R896" s="153"/>
      <c r="S896" s="312"/>
      <c r="T896" s="54" t="e">
        <f>HLOOKUP(F856,リスト!$N$7:$AC$25,15,)</f>
        <v>#N/A</v>
      </c>
      <c r="U896" s="52" t="e">
        <f t="shared" si="876"/>
        <v>#N/A</v>
      </c>
    </row>
    <row r="897" spans="1:24">
      <c r="A897" s="1">
        <f t="shared" ref="A897:B897" si="891">A896</f>
        <v>18</v>
      </c>
      <c r="B897" s="1">
        <f t="shared" si="891"/>
        <v>0</v>
      </c>
      <c r="C897" s="288"/>
      <c r="D897" s="322" t="s">
        <v>103</v>
      </c>
      <c r="E897" s="322"/>
      <c r="F897" s="298" t="s">
        <v>96</v>
      </c>
      <c r="G897" s="298"/>
      <c r="H897" s="323"/>
      <c r="I897" s="323"/>
      <c r="J897" s="324"/>
      <c r="K897" s="325"/>
      <c r="L897" s="326">
        <f t="shared" si="878"/>
        <v>0</v>
      </c>
      <c r="M897" s="327"/>
      <c r="N897" s="167"/>
      <c r="O897" s="167"/>
      <c r="P897" s="167"/>
      <c r="Q897" s="167"/>
      <c r="R897" s="167"/>
      <c r="S897" s="328"/>
      <c r="T897" s="54" t="e">
        <f>HLOOKUP(F856,リスト!$N$7:$AC$25,16,)</f>
        <v>#N/A</v>
      </c>
      <c r="U897" s="52" t="e">
        <f t="shared" si="876"/>
        <v>#N/A</v>
      </c>
    </row>
    <row r="898" spans="1:24">
      <c r="A898" s="1">
        <f t="shared" ref="A898:B898" si="892">A897</f>
        <v>18</v>
      </c>
      <c r="B898" s="1">
        <f t="shared" si="892"/>
        <v>0</v>
      </c>
      <c r="C898" s="288"/>
      <c r="D898" s="298" t="s">
        <v>104</v>
      </c>
      <c r="E898" s="298"/>
      <c r="F898" s="299" t="s">
        <v>97</v>
      </c>
      <c r="G898" s="299"/>
      <c r="H898" s="300"/>
      <c r="I898" s="300"/>
      <c r="J898" s="301"/>
      <c r="K898" s="302"/>
      <c r="L898" s="303">
        <f t="shared" si="878"/>
        <v>0</v>
      </c>
      <c r="M898" s="304"/>
      <c r="N898" s="152"/>
      <c r="O898" s="152"/>
      <c r="P898" s="152"/>
      <c r="Q898" s="152"/>
      <c r="R898" s="152"/>
      <c r="S898" s="305"/>
      <c r="T898" s="54" t="e">
        <f>HLOOKUP(F856,リスト!$N$7:$AC$25,17,)</f>
        <v>#N/A</v>
      </c>
      <c r="U898" s="52" t="e">
        <f t="shared" si="876"/>
        <v>#N/A</v>
      </c>
    </row>
    <row r="899" spans="1:24">
      <c r="A899" s="1">
        <f t="shared" ref="A899:B899" si="893">A898</f>
        <v>18</v>
      </c>
      <c r="B899" s="1">
        <f t="shared" si="893"/>
        <v>0</v>
      </c>
      <c r="C899" s="288"/>
      <c r="D899" s="298"/>
      <c r="E899" s="298"/>
      <c r="F899" s="306" t="s">
        <v>98</v>
      </c>
      <c r="G899" s="306"/>
      <c r="H899" s="307"/>
      <c r="I899" s="307"/>
      <c r="J899" s="308"/>
      <c r="K899" s="309"/>
      <c r="L899" s="310">
        <f t="shared" si="878"/>
        <v>0</v>
      </c>
      <c r="M899" s="311"/>
      <c r="N899" s="153"/>
      <c r="O899" s="153"/>
      <c r="P899" s="153"/>
      <c r="Q899" s="153"/>
      <c r="R899" s="153"/>
      <c r="S899" s="312"/>
      <c r="T899" s="54" t="e">
        <f>HLOOKUP(F856,リスト!$N$7:$AC$25,18,)</f>
        <v>#N/A</v>
      </c>
      <c r="U899" s="52" t="e">
        <f t="shared" si="876"/>
        <v>#N/A</v>
      </c>
    </row>
    <row r="900" spans="1:24" ht="15" thickBot="1">
      <c r="A900" s="1">
        <f t="shared" ref="A900:B900" si="894">A899</f>
        <v>18</v>
      </c>
      <c r="B900" s="1">
        <f t="shared" si="894"/>
        <v>0</v>
      </c>
      <c r="C900" s="288"/>
      <c r="D900" s="313" t="s">
        <v>77</v>
      </c>
      <c r="E900" s="313"/>
      <c r="F900" s="313" t="s">
        <v>77</v>
      </c>
      <c r="G900" s="313"/>
      <c r="H900" s="314"/>
      <c r="I900" s="314"/>
      <c r="J900" s="315"/>
      <c r="K900" s="316"/>
      <c r="L900" s="317">
        <f t="shared" si="878"/>
        <v>0</v>
      </c>
      <c r="M900" s="318"/>
      <c r="N900" s="319"/>
      <c r="O900" s="319"/>
      <c r="P900" s="319"/>
      <c r="Q900" s="319"/>
      <c r="R900" s="319"/>
      <c r="S900" s="320"/>
      <c r="T900" s="54" t="e">
        <f>HLOOKUP(F856,リスト!$N$7:$AC$25,19,)</f>
        <v>#N/A</v>
      </c>
      <c r="U900" s="52" t="e">
        <f t="shared" si="876"/>
        <v>#N/A</v>
      </c>
    </row>
    <row r="901" spans="1:24" ht="15.6" thickTop="1" thickBot="1">
      <c r="A901" s="1">
        <f t="shared" ref="A901:B901" si="895">A900</f>
        <v>18</v>
      </c>
      <c r="B901" s="1">
        <f t="shared" si="895"/>
        <v>0</v>
      </c>
      <c r="C901" s="289"/>
      <c r="D901" s="278" t="s">
        <v>78</v>
      </c>
      <c r="E901" s="279"/>
      <c r="F901" s="279"/>
      <c r="G901" s="280"/>
      <c r="H901" s="281">
        <f>SUM(H883:I900)</f>
        <v>0</v>
      </c>
      <c r="I901" s="281"/>
      <c r="J901" s="282">
        <f t="shared" ref="J901" si="896">SUM(J883:K900)</f>
        <v>0</v>
      </c>
      <c r="K901" s="283"/>
      <c r="L901" s="283">
        <f t="shared" ref="L901" si="897">SUM(L883:M900)</f>
        <v>0</v>
      </c>
      <c r="M901" s="284"/>
      <c r="N901" s="285"/>
      <c r="O901" s="285"/>
      <c r="P901" s="285"/>
      <c r="Q901" s="285"/>
      <c r="R901" s="285"/>
      <c r="S901" s="286"/>
      <c r="T901" s="54"/>
    </row>
    <row r="902" spans="1:24">
      <c r="A902" s="1">
        <f>F905</f>
        <v>19</v>
      </c>
      <c r="B902" s="1">
        <f>IF(H926&gt;0,1,0)</f>
        <v>0</v>
      </c>
      <c r="C902" s="198" t="s">
        <v>47</v>
      </c>
      <c r="D902" s="198"/>
      <c r="E902" s="198"/>
      <c r="U902" s="11" t="s">
        <v>49</v>
      </c>
      <c r="V902" s="11" t="s">
        <v>199</v>
      </c>
    </row>
    <row r="903" spans="1:24">
      <c r="A903" s="1">
        <f>A902</f>
        <v>19</v>
      </c>
      <c r="B903" s="1">
        <f>B902</f>
        <v>0</v>
      </c>
      <c r="C903" s="192" t="str">
        <f>"中国ブロック突破・国スポ入賞に向けた強化事業　"&amp;基本!$G$24</f>
        <v>中国ブロック突破・国スポ入賞に向けた強化事業　事業計画書</v>
      </c>
      <c r="D903" s="192"/>
      <c r="E903" s="192"/>
      <c r="F903" s="192"/>
      <c r="G903" s="192"/>
      <c r="H903" s="192"/>
      <c r="I903" s="192"/>
      <c r="J903" s="192"/>
      <c r="K903" s="192"/>
      <c r="L903" s="192"/>
      <c r="M903" s="192"/>
      <c r="N903" s="192"/>
      <c r="O903" s="192"/>
      <c r="P903" s="192"/>
      <c r="Q903" s="192"/>
      <c r="R903" s="192"/>
      <c r="S903" s="192"/>
      <c r="U903" s="16" t="str">
        <f t="shared" ref="U903:V906" si="898">IF(U853="","",U853)</f>
        <v>中国ブロック突破に向けた強化事業</v>
      </c>
      <c r="V903" s="16" t="str">
        <f t="shared" si="898"/>
        <v>中ブロ突破</v>
      </c>
    </row>
    <row r="904" spans="1:24" ht="15" thickBot="1">
      <c r="A904" s="1">
        <f t="shared" ref="A904:B904" si="899">A903</f>
        <v>19</v>
      </c>
      <c r="B904" s="1">
        <f t="shared" si="899"/>
        <v>0</v>
      </c>
      <c r="C904" s="337" t="s">
        <v>48</v>
      </c>
      <c r="D904" s="337"/>
      <c r="U904" s="32" t="str">
        <f t="shared" si="898"/>
        <v>国スポ入賞に向けた強化事業</v>
      </c>
      <c r="V904" s="32" t="str">
        <f t="shared" si="898"/>
        <v>国スポ入賞</v>
      </c>
    </row>
    <row r="905" spans="1:24" ht="15" thickBot="1">
      <c r="A905" s="1">
        <f t="shared" ref="A905:B905" si="900">A904</f>
        <v>19</v>
      </c>
      <c r="B905" s="1">
        <f t="shared" si="900"/>
        <v>0</v>
      </c>
      <c r="C905" s="375" t="s">
        <v>50</v>
      </c>
      <c r="D905" s="376"/>
      <c r="E905" s="376"/>
      <c r="F905" s="377">
        <f>F855+1</f>
        <v>19</v>
      </c>
      <c r="G905" s="378"/>
      <c r="U905" s="32" t="str">
        <f t="shared" si="898"/>
        <v/>
      </c>
      <c r="V905" s="32" t="str">
        <f t="shared" si="898"/>
        <v/>
      </c>
    </row>
    <row r="906" spans="1:24">
      <c r="A906" s="1">
        <f t="shared" ref="A906:B906" si="901">A905</f>
        <v>19</v>
      </c>
      <c r="B906" s="1">
        <f t="shared" si="901"/>
        <v>0</v>
      </c>
      <c r="C906" s="379" t="s">
        <v>49</v>
      </c>
      <c r="D906" s="290"/>
      <c r="E906" s="290"/>
      <c r="F906" s="380"/>
      <c r="G906" s="380"/>
      <c r="H906" s="380"/>
      <c r="I906" s="380"/>
      <c r="J906" s="380"/>
      <c r="K906" s="380"/>
      <c r="L906" s="380"/>
      <c r="M906" s="290" t="s">
        <v>53</v>
      </c>
      <c r="N906" s="290"/>
      <c r="O906" s="290"/>
      <c r="P906" s="380"/>
      <c r="Q906" s="380"/>
      <c r="R906" s="380"/>
      <c r="S906" s="381"/>
      <c r="T906" s="81" t="str">
        <f>IF(F906="","",VLOOKUP(F906,U903:V906,2,))</f>
        <v/>
      </c>
      <c r="U906" s="18" t="str">
        <f t="shared" si="898"/>
        <v/>
      </c>
      <c r="V906" s="18" t="str">
        <f t="shared" si="898"/>
        <v/>
      </c>
    </row>
    <row r="907" spans="1:24">
      <c r="A907" s="1">
        <f t="shared" ref="A907:B907" si="902">A906</f>
        <v>19</v>
      </c>
      <c r="B907" s="1">
        <f t="shared" si="902"/>
        <v>0</v>
      </c>
      <c r="C907" s="389" t="s">
        <v>180</v>
      </c>
      <c r="D907" s="390"/>
      <c r="E907" s="356"/>
      <c r="F907" s="386"/>
      <c r="G907" s="387"/>
      <c r="H907" s="387"/>
      <c r="I907" s="387"/>
      <c r="J907" s="387"/>
      <c r="K907" s="387"/>
      <c r="L907" s="387"/>
      <c r="M907" s="387"/>
      <c r="N907" s="387"/>
      <c r="O907" s="387"/>
      <c r="P907" s="387"/>
      <c r="Q907" s="387"/>
      <c r="R907" s="387"/>
      <c r="S907" s="388"/>
      <c r="U907" s="55"/>
    </row>
    <row r="908" spans="1:24">
      <c r="A908" s="1">
        <f t="shared" ref="A908:B908" si="903">A907</f>
        <v>19</v>
      </c>
      <c r="B908" s="1">
        <f t="shared" si="903"/>
        <v>0</v>
      </c>
      <c r="C908" s="348" t="s">
        <v>51</v>
      </c>
      <c r="D908" s="291"/>
      <c r="E908" s="291"/>
      <c r="F908" s="382"/>
      <c r="G908" s="383"/>
      <c r="H908" s="383"/>
      <c r="I908" s="20" t="str">
        <f>IF(F908="","～",IF(J908="","","～"))</f>
        <v>～</v>
      </c>
      <c r="J908" s="383"/>
      <c r="K908" s="383"/>
      <c r="L908" s="383"/>
      <c r="M908" s="21" t="s">
        <v>52</v>
      </c>
      <c r="N908" s="384" t="str">
        <f>IF(T908=1,IF(F908="","",IF(J908="","",IF(F908=J908,"日帰り",(J908-F908)&amp;"泊"&amp;(J908-F908+1)&amp;"日"))),"")</f>
        <v/>
      </c>
      <c r="O908" s="384"/>
      <c r="P908" s="384"/>
      <c r="Q908" s="13" t="s">
        <v>68</v>
      </c>
      <c r="R908" s="258"/>
      <c r="S908" s="385"/>
      <c r="T908" s="53">
        <v>1</v>
      </c>
    </row>
    <row r="909" spans="1:24">
      <c r="A909" s="1">
        <f t="shared" ref="A909:B909" si="904">A908</f>
        <v>19</v>
      </c>
      <c r="B909" s="1">
        <f t="shared" si="904"/>
        <v>0</v>
      </c>
      <c r="C909" s="348" t="s">
        <v>54</v>
      </c>
      <c r="D909" s="346" t="s">
        <v>55</v>
      </c>
      <c r="E909" s="346"/>
      <c r="F909" s="349"/>
      <c r="G909" s="349"/>
      <c r="H909" s="349"/>
      <c r="I909" s="349"/>
      <c r="J909" s="349"/>
      <c r="K909" s="349"/>
      <c r="L909" s="349"/>
      <c r="M909" s="349"/>
      <c r="N909" s="349"/>
      <c r="O909" s="349"/>
      <c r="P909" s="349"/>
      <c r="Q909" s="349"/>
      <c r="R909" s="349"/>
      <c r="S909" s="350"/>
      <c r="U909" s="156" t="s">
        <v>53</v>
      </c>
      <c r="V909" s="156"/>
      <c r="W909" s="156"/>
      <c r="X909" s="156"/>
    </row>
    <row r="910" spans="1:24">
      <c r="A910" s="1">
        <f t="shared" ref="A910:B910" si="905">A909</f>
        <v>19</v>
      </c>
      <c r="B910" s="1">
        <f t="shared" si="905"/>
        <v>0</v>
      </c>
      <c r="C910" s="348"/>
      <c r="D910" s="351" t="s">
        <v>7</v>
      </c>
      <c r="E910" s="351"/>
      <c r="F910" s="352"/>
      <c r="G910" s="352"/>
      <c r="H910" s="352"/>
      <c r="I910" s="352"/>
      <c r="J910" s="352"/>
      <c r="K910" s="352"/>
      <c r="L910" s="352"/>
      <c r="M910" s="352"/>
      <c r="N910" s="352"/>
      <c r="O910" s="352"/>
      <c r="P910" s="352"/>
      <c r="Q910" s="352"/>
      <c r="R910" s="352"/>
      <c r="S910" s="353"/>
      <c r="U910" s="78" t="str">
        <f>U903</f>
        <v>中国ブロック突破に向けた強化事業</v>
      </c>
      <c r="V910" s="78" t="str">
        <f>U904</f>
        <v>国スポ入賞に向けた強化事業</v>
      </c>
      <c r="W910" s="78" t="str">
        <f>U905</f>
        <v/>
      </c>
      <c r="X910" s="78" t="str">
        <f>U906</f>
        <v/>
      </c>
    </row>
    <row r="911" spans="1:24">
      <c r="A911" s="1">
        <f t="shared" ref="A911:B911" si="906">A910</f>
        <v>19</v>
      </c>
      <c r="B911" s="1">
        <f t="shared" si="906"/>
        <v>0</v>
      </c>
      <c r="C911" s="348" t="s">
        <v>56</v>
      </c>
      <c r="D911" s="346" t="s">
        <v>55</v>
      </c>
      <c r="E911" s="346"/>
      <c r="F911" s="349"/>
      <c r="G911" s="349"/>
      <c r="H911" s="349"/>
      <c r="I911" s="349"/>
      <c r="J911" s="349"/>
      <c r="K911" s="349"/>
      <c r="L911" s="349"/>
      <c r="M911" s="349"/>
      <c r="N911" s="349"/>
      <c r="O911" s="349"/>
      <c r="P911" s="349"/>
      <c r="Q911" s="349"/>
      <c r="R911" s="349"/>
      <c r="S911" s="350"/>
      <c r="U911" s="6" t="str">
        <f t="shared" ref="U911:X914" si="907">IF(U861="","",U861)</f>
        <v>①強化活動</v>
      </c>
      <c r="V911" s="6" t="str">
        <f t="shared" si="907"/>
        <v>①強化活動</v>
      </c>
      <c r="W911" s="6" t="str">
        <f t="shared" si="907"/>
        <v/>
      </c>
      <c r="X911" s="6" t="str">
        <f t="shared" si="907"/>
        <v/>
      </c>
    </row>
    <row r="912" spans="1:24">
      <c r="A912" s="1">
        <f t="shared" ref="A912:B912" si="908">A911</f>
        <v>19</v>
      </c>
      <c r="B912" s="1">
        <f t="shared" si="908"/>
        <v>0</v>
      </c>
      <c r="C912" s="348"/>
      <c r="D912" s="351" t="s">
        <v>7</v>
      </c>
      <c r="E912" s="351"/>
      <c r="F912" s="352"/>
      <c r="G912" s="352"/>
      <c r="H912" s="352"/>
      <c r="I912" s="352"/>
      <c r="J912" s="352"/>
      <c r="K912" s="352"/>
      <c r="L912" s="352"/>
      <c r="M912" s="352"/>
      <c r="N912" s="352"/>
      <c r="O912" s="352"/>
      <c r="P912" s="352"/>
      <c r="Q912" s="352"/>
      <c r="R912" s="352"/>
      <c r="S912" s="353"/>
      <c r="U912" s="8" t="str">
        <f t="shared" si="907"/>
        <v/>
      </c>
      <c r="V912" s="8" t="str">
        <f t="shared" si="907"/>
        <v/>
      </c>
      <c r="W912" s="8" t="str">
        <f t="shared" si="907"/>
        <v/>
      </c>
      <c r="X912" s="8" t="str">
        <f t="shared" si="907"/>
        <v/>
      </c>
    </row>
    <row r="913" spans="1:24">
      <c r="A913" s="1">
        <f t="shared" ref="A913:B913" si="909">A912</f>
        <v>19</v>
      </c>
      <c r="B913" s="1">
        <f t="shared" si="909"/>
        <v>0</v>
      </c>
      <c r="C913" s="354" t="s">
        <v>57</v>
      </c>
      <c r="D913" s="291" t="s">
        <v>58</v>
      </c>
      <c r="E913" s="291"/>
      <c r="F913" s="291" t="s">
        <v>61</v>
      </c>
      <c r="G913" s="355"/>
      <c r="H913" s="339" t="s">
        <v>62</v>
      </c>
      <c r="I913" s="296"/>
      <c r="J913" s="356" t="s">
        <v>63</v>
      </c>
      <c r="K913" s="355"/>
      <c r="L913" s="339" t="s">
        <v>64</v>
      </c>
      <c r="M913" s="296"/>
      <c r="N913" s="356" t="s">
        <v>65</v>
      </c>
      <c r="O913" s="355"/>
      <c r="P913" s="339" t="s">
        <v>66</v>
      </c>
      <c r="Q913" s="291"/>
      <c r="R913" s="356" t="s">
        <v>36</v>
      </c>
      <c r="S913" s="295"/>
      <c r="U913" s="8" t="str">
        <f t="shared" si="907"/>
        <v/>
      </c>
      <c r="V913" s="8" t="str">
        <f t="shared" si="907"/>
        <v/>
      </c>
      <c r="W913" s="8" t="str">
        <f t="shared" si="907"/>
        <v/>
      </c>
      <c r="X913" s="8" t="str">
        <f t="shared" si="907"/>
        <v/>
      </c>
    </row>
    <row r="914" spans="1:24">
      <c r="A914" s="1">
        <f t="shared" ref="A914:B914" si="910">A913</f>
        <v>19</v>
      </c>
      <c r="B914" s="1">
        <f t="shared" si="910"/>
        <v>0</v>
      </c>
      <c r="C914" s="348"/>
      <c r="D914" s="346" t="s">
        <v>59</v>
      </c>
      <c r="E914" s="346"/>
      <c r="F914" s="22">
        <f>VLOOKUP("成男中ﾌﾞﾛ/国ｽﾎﾟ",指導者!$J$133:$AN$156,$F905+1,)</f>
        <v>0</v>
      </c>
      <c r="G914" s="23" t="s">
        <v>67</v>
      </c>
      <c r="H914" s="24">
        <f>VLOOKUP("成女中ﾌﾞﾛ/国ｽﾎﾟ",指導者!$J$133:$AN$156,$F905+1,)</f>
        <v>0</v>
      </c>
      <c r="I914" s="25" t="s">
        <v>67</v>
      </c>
      <c r="J914" s="24">
        <f>VLOOKUP("少男中ﾌﾞﾛ/国ｽﾎﾟ",指導者!$J$133:$AN$156,$F905+1,)</f>
        <v>0</v>
      </c>
      <c r="K914" s="23" t="s">
        <v>67</v>
      </c>
      <c r="L914" s="24">
        <f>VLOOKUP("少女中ﾌﾞﾛ/国ｽﾎﾟ",指導者!$J$133:$AN$156,$F905+1,)</f>
        <v>0</v>
      </c>
      <c r="M914" s="25" t="s">
        <v>67</v>
      </c>
      <c r="N914" s="24">
        <f>VLOOKUP("Jr男中ﾌﾞﾛ/国ｽﾎﾟ",指導者!$J$133:$AN$156,$F905+1,)</f>
        <v>0</v>
      </c>
      <c r="O914" s="23" t="s">
        <v>67</v>
      </c>
      <c r="P914" s="24">
        <f>VLOOKUP("Jr女中ﾌﾞﾛ/国ｽﾎﾟ",指導者!$J$133:$AN$156,$F905+1,)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48"/>
      <c r="D915" s="351" t="s">
        <v>60</v>
      </c>
      <c r="E915" s="351"/>
      <c r="F915" s="27">
        <f>VLOOKUP("成男中ﾌﾞﾛ/国ｽﾎﾟ",選手!$J$333:$AN$350,$F905+1,)</f>
        <v>0</v>
      </c>
      <c r="G915" s="28" t="s">
        <v>67</v>
      </c>
      <c r="H915" s="29">
        <f>VLOOKUP("成女中ﾌﾞﾛ/国ｽﾎﾟ",選手!$J$333:$AN$350,$F905+1,)</f>
        <v>0</v>
      </c>
      <c r="I915" s="30" t="s">
        <v>67</v>
      </c>
      <c r="J915" s="29">
        <f>VLOOKUP("少男中ﾌﾞﾛ/国ｽﾎﾟ",選手!$J$333:$AN$350,$F905+1,)</f>
        <v>0</v>
      </c>
      <c r="K915" s="28" t="s">
        <v>67</v>
      </c>
      <c r="L915" s="29">
        <f>VLOOKUP("少女中ﾌﾞﾛ/国ｽﾎﾟ",選手!$J$333:$AN$350,$F905+1,)</f>
        <v>0</v>
      </c>
      <c r="M915" s="30" t="s">
        <v>67</v>
      </c>
      <c r="N915" s="29">
        <f>VLOOKUP("Jr男中ﾌﾞﾛ/国ｽﾎﾟ",選手!$J$333:$AN$350,$F905+1,)</f>
        <v>0</v>
      </c>
      <c r="O915" s="28" t="s">
        <v>67</v>
      </c>
      <c r="P915" s="29">
        <f>VLOOKUP("Jr女中ﾌﾞﾛ/国ｽﾎﾟ",選手!$J$333:$AN$350,$F905+1,)</f>
        <v>0</v>
      </c>
      <c r="Q915" s="31" t="s">
        <v>67</v>
      </c>
      <c r="R915" s="28">
        <f>SUM(F915:Q915)</f>
        <v>0</v>
      </c>
      <c r="S915" s="34" t="s">
        <v>67</v>
      </c>
    </row>
    <row r="916" spans="1:24">
      <c r="A916" s="1">
        <f t="shared" ref="A916:B916" si="912">A915</f>
        <v>19</v>
      </c>
      <c r="B916" s="1">
        <f t="shared" si="912"/>
        <v>0</v>
      </c>
      <c r="C916" s="366" t="s">
        <v>69</v>
      </c>
      <c r="D916" s="367"/>
      <c r="E916" s="368"/>
      <c r="F916" s="357"/>
      <c r="G916" s="358"/>
      <c r="H916" s="358"/>
      <c r="I916" s="358"/>
      <c r="J916" s="358"/>
      <c r="K916" s="358"/>
      <c r="L916" s="358"/>
      <c r="M916" s="358"/>
      <c r="N916" s="358"/>
      <c r="O916" s="358"/>
      <c r="P916" s="358"/>
      <c r="Q916" s="358"/>
      <c r="R916" s="358"/>
      <c r="S916" s="359"/>
    </row>
    <row r="917" spans="1:24">
      <c r="A917" s="1">
        <f t="shared" ref="A917:B917" si="913">A916</f>
        <v>19</v>
      </c>
      <c r="B917" s="1">
        <f t="shared" si="913"/>
        <v>0</v>
      </c>
      <c r="C917" s="369"/>
      <c r="D917" s="370"/>
      <c r="E917" s="371"/>
      <c r="F917" s="360"/>
      <c r="G917" s="361"/>
      <c r="H917" s="361"/>
      <c r="I917" s="361"/>
      <c r="J917" s="361"/>
      <c r="K917" s="361"/>
      <c r="L917" s="361"/>
      <c r="M917" s="361"/>
      <c r="N917" s="361"/>
      <c r="O917" s="361"/>
      <c r="P917" s="361"/>
      <c r="Q917" s="361"/>
      <c r="R917" s="361"/>
      <c r="S917" s="362"/>
    </row>
    <row r="918" spans="1:24">
      <c r="A918" s="1">
        <f t="shared" ref="A918:B918" si="914">A917</f>
        <v>19</v>
      </c>
      <c r="B918" s="1">
        <f t="shared" si="914"/>
        <v>0</v>
      </c>
      <c r="C918" s="369"/>
      <c r="D918" s="370"/>
      <c r="E918" s="371"/>
      <c r="F918" s="360"/>
      <c r="G918" s="361"/>
      <c r="H918" s="361"/>
      <c r="I918" s="361"/>
      <c r="J918" s="361"/>
      <c r="K918" s="361"/>
      <c r="L918" s="361"/>
      <c r="M918" s="361"/>
      <c r="N918" s="361"/>
      <c r="O918" s="361"/>
      <c r="P918" s="361"/>
      <c r="Q918" s="361"/>
      <c r="R918" s="361"/>
      <c r="S918" s="362"/>
    </row>
    <row r="919" spans="1:24">
      <c r="A919" s="1">
        <f t="shared" ref="A919:B919" si="915">A918</f>
        <v>19</v>
      </c>
      <c r="B919" s="1">
        <f t="shared" si="915"/>
        <v>0</v>
      </c>
      <c r="C919" s="369"/>
      <c r="D919" s="370"/>
      <c r="E919" s="371"/>
      <c r="F919" s="360"/>
      <c r="G919" s="361"/>
      <c r="H919" s="361"/>
      <c r="I919" s="361"/>
      <c r="J919" s="361"/>
      <c r="K919" s="361"/>
      <c r="L919" s="361"/>
      <c r="M919" s="361"/>
      <c r="N919" s="361"/>
      <c r="O919" s="361"/>
      <c r="P919" s="361"/>
      <c r="Q919" s="361"/>
      <c r="R919" s="361"/>
      <c r="S919" s="362"/>
    </row>
    <row r="920" spans="1:24">
      <c r="A920" s="1">
        <f t="shared" ref="A920:B920" si="916">A919</f>
        <v>19</v>
      </c>
      <c r="B920" s="1">
        <f t="shared" si="916"/>
        <v>0</v>
      </c>
      <c r="C920" s="369"/>
      <c r="D920" s="370"/>
      <c r="E920" s="371"/>
      <c r="F920" s="360"/>
      <c r="G920" s="361"/>
      <c r="H920" s="361"/>
      <c r="I920" s="361"/>
      <c r="J920" s="361"/>
      <c r="K920" s="361"/>
      <c r="L920" s="361"/>
      <c r="M920" s="361"/>
      <c r="N920" s="361"/>
      <c r="O920" s="361"/>
      <c r="P920" s="361"/>
      <c r="Q920" s="361"/>
      <c r="R920" s="361"/>
      <c r="S920" s="362"/>
    </row>
    <row r="921" spans="1:24">
      <c r="A921" s="1">
        <f t="shared" ref="A921:B921" si="917">A920</f>
        <v>19</v>
      </c>
      <c r="B921" s="1">
        <f t="shared" si="917"/>
        <v>0</v>
      </c>
      <c r="C921" s="369"/>
      <c r="D921" s="370"/>
      <c r="E921" s="371"/>
      <c r="F921" s="360"/>
      <c r="G921" s="361"/>
      <c r="H921" s="361"/>
      <c r="I921" s="361"/>
      <c r="J921" s="361"/>
      <c r="K921" s="361"/>
      <c r="L921" s="361"/>
      <c r="M921" s="361"/>
      <c r="N921" s="361"/>
      <c r="O921" s="361"/>
      <c r="P921" s="361"/>
      <c r="Q921" s="361"/>
      <c r="R921" s="361"/>
      <c r="S921" s="362"/>
    </row>
    <row r="922" spans="1:24" ht="15" thickBot="1">
      <c r="A922" s="1">
        <f t="shared" ref="A922:B922" si="918">A921</f>
        <v>19</v>
      </c>
      <c r="B922" s="1">
        <f t="shared" si="918"/>
        <v>0</v>
      </c>
      <c r="C922" s="372"/>
      <c r="D922" s="373"/>
      <c r="E922" s="374"/>
      <c r="F922" s="363"/>
      <c r="G922" s="364"/>
      <c r="H922" s="364"/>
      <c r="I922" s="364"/>
      <c r="J922" s="364"/>
      <c r="K922" s="364"/>
      <c r="L922" s="364"/>
      <c r="M922" s="364"/>
      <c r="N922" s="364"/>
      <c r="O922" s="364"/>
      <c r="P922" s="364"/>
      <c r="Q922" s="364"/>
      <c r="R922" s="364"/>
      <c r="S922" s="365"/>
    </row>
    <row r="923" spans="1:24">
      <c r="A923" s="1">
        <f t="shared" ref="A923:B923" si="919">A922</f>
        <v>19</v>
      </c>
      <c r="B923" s="1">
        <f t="shared" si="919"/>
        <v>0</v>
      </c>
    </row>
    <row r="924" spans="1:24" ht="15" thickBot="1">
      <c r="A924" s="1">
        <f t="shared" ref="A924:B924" si="920">A923</f>
        <v>19</v>
      </c>
      <c r="B924" s="1">
        <f t="shared" si="920"/>
        <v>0</v>
      </c>
      <c r="C924" s="337" t="s">
        <v>70</v>
      </c>
      <c r="D924" s="337"/>
      <c r="Q924" s="338" t="s">
        <v>71</v>
      </c>
      <c r="R924" s="338"/>
      <c r="S924" s="338"/>
    </row>
    <row r="925" spans="1:24">
      <c r="A925" s="1">
        <f t="shared" ref="A925:B925" si="921">A924</f>
        <v>19</v>
      </c>
      <c r="B925" s="1">
        <f t="shared" si="921"/>
        <v>0</v>
      </c>
      <c r="C925" s="287" t="s">
        <v>72</v>
      </c>
      <c r="D925" s="290" t="s">
        <v>73</v>
      </c>
      <c r="E925" s="290"/>
      <c r="F925" s="290"/>
      <c r="G925" s="290"/>
      <c r="H925" s="290" t="s">
        <v>79</v>
      </c>
      <c r="I925" s="290"/>
      <c r="J925" s="290" t="s">
        <v>13</v>
      </c>
      <c r="K925" s="290"/>
      <c r="L925" s="290"/>
      <c r="M925" s="290"/>
      <c r="N925" s="290"/>
      <c r="O925" s="290"/>
      <c r="P925" s="290"/>
      <c r="Q925" s="290"/>
      <c r="R925" s="290"/>
      <c r="S925" s="294"/>
    </row>
    <row r="926" spans="1:24">
      <c r="A926" s="1">
        <f t="shared" ref="A926:B926" si="922">A925</f>
        <v>19</v>
      </c>
      <c r="B926" s="1">
        <f t="shared" si="922"/>
        <v>0</v>
      </c>
      <c r="C926" s="288"/>
      <c r="D926" s="346" t="s">
        <v>74</v>
      </c>
      <c r="E926" s="346"/>
      <c r="F926" s="346"/>
      <c r="G926" s="346"/>
      <c r="H926" s="347">
        <f>J951</f>
        <v>0</v>
      </c>
      <c r="I926" s="347"/>
      <c r="J926" s="152"/>
      <c r="K926" s="152"/>
      <c r="L926" s="152"/>
      <c r="M926" s="152"/>
      <c r="N926" s="152"/>
      <c r="O926" s="152"/>
      <c r="P926" s="152"/>
      <c r="Q926" s="152"/>
      <c r="R926" s="152"/>
      <c r="S926" s="305"/>
    </row>
    <row r="927" spans="1:24">
      <c r="A927" s="1">
        <f t="shared" ref="A927:B927" si="923">A926</f>
        <v>19</v>
      </c>
      <c r="B927" s="1">
        <f t="shared" si="923"/>
        <v>0</v>
      </c>
      <c r="C927" s="288"/>
      <c r="D927" s="340" t="s">
        <v>75</v>
      </c>
      <c r="E927" s="340"/>
      <c r="F927" s="340"/>
      <c r="G927" s="340"/>
      <c r="H927" s="330"/>
      <c r="I927" s="330"/>
      <c r="J927" s="335"/>
      <c r="K927" s="335"/>
      <c r="L927" s="335"/>
      <c r="M927" s="335"/>
      <c r="N927" s="335"/>
      <c r="O927" s="335"/>
      <c r="P927" s="335"/>
      <c r="Q927" s="335"/>
      <c r="R927" s="335"/>
      <c r="S927" s="336"/>
    </row>
    <row r="928" spans="1:24">
      <c r="A928" s="1">
        <f t="shared" ref="A928:B928" si="924">A927</f>
        <v>19</v>
      </c>
      <c r="B928" s="1">
        <f t="shared" si="924"/>
        <v>0</v>
      </c>
      <c r="C928" s="288"/>
      <c r="D928" s="340" t="s">
        <v>76</v>
      </c>
      <c r="E928" s="340"/>
      <c r="F928" s="340"/>
      <c r="G928" s="340"/>
      <c r="H928" s="330"/>
      <c r="I928" s="330"/>
      <c r="J928" s="335"/>
      <c r="K928" s="335"/>
      <c r="L928" s="335"/>
      <c r="M928" s="335"/>
      <c r="N928" s="335"/>
      <c r="O928" s="335"/>
      <c r="P928" s="335"/>
      <c r="Q928" s="335"/>
      <c r="R928" s="335"/>
      <c r="S928" s="336"/>
    </row>
    <row r="929" spans="1:21" ht="15" thickBot="1">
      <c r="A929" s="1">
        <f t="shared" ref="A929:B929" si="925">A928</f>
        <v>19</v>
      </c>
      <c r="B929" s="1">
        <f t="shared" si="925"/>
        <v>0</v>
      </c>
      <c r="C929" s="288"/>
      <c r="D929" s="341" t="s">
        <v>77</v>
      </c>
      <c r="E929" s="341"/>
      <c r="F929" s="341"/>
      <c r="G929" s="341"/>
      <c r="H929" s="342">
        <f>H951-SUM(H926:I928)</f>
        <v>0</v>
      </c>
      <c r="I929" s="342"/>
      <c r="J929" s="343"/>
      <c r="K929" s="343"/>
      <c r="L929" s="343"/>
      <c r="M929" s="343"/>
      <c r="N929" s="343"/>
      <c r="O929" s="343"/>
      <c r="P929" s="343"/>
      <c r="Q929" s="343"/>
      <c r="R929" s="343"/>
      <c r="S929" s="344"/>
    </row>
    <row r="930" spans="1:21" ht="15.6" thickTop="1" thickBot="1">
      <c r="A930" s="1">
        <f t="shared" ref="A930:B930" si="926">A929</f>
        <v>19</v>
      </c>
      <c r="B930" s="1">
        <f t="shared" si="926"/>
        <v>0</v>
      </c>
      <c r="C930" s="289"/>
      <c r="D930" s="345" t="s">
        <v>78</v>
      </c>
      <c r="E930" s="345"/>
      <c r="F930" s="345"/>
      <c r="G930" s="345"/>
      <c r="H930" s="281">
        <f>SUM(H926:I929)</f>
        <v>0</v>
      </c>
      <c r="I930" s="281"/>
      <c r="J930" s="285"/>
      <c r="K930" s="285"/>
      <c r="L930" s="285"/>
      <c r="M930" s="285"/>
      <c r="N930" s="285"/>
      <c r="O930" s="285"/>
      <c r="P930" s="285"/>
      <c r="Q930" s="285"/>
      <c r="R930" s="285"/>
      <c r="S930" s="286"/>
    </row>
    <row r="931" spans="1:21">
      <c r="A931" s="1">
        <f t="shared" ref="A931:B931" si="927">A930</f>
        <v>19</v>
      </c>
      <c r="B931" s="1">
        <f t="shared" si="927"/>
        <v>0</v>
      </c>
      <c r="C931" s="287" t="s">
        <v>218</v>
      </c>
      <c r="D931" s="290" t="s">
        <v>73</v>
      </c>
      <c r="E931" s="290"/>
      <c r="F931" s="290" t="s">
        <v>83</v>
      </c>
      <c r="G931" s="290"/>
      <c r="H931" s="290" t="s">
        <v>79</v>
      </c>
      <c r="I931" s="292"/>
      <c r="J931" s="293"/>
      <c r="K931" s="290"/>
      <c r="L931" s="290"/>
      <c r="M931" s="290"/>
      <c r="N931" s="290" t="s">
        <v>82</v>
      </c>
      <c r="O931" s="290"/>
      <c r="P931" s="290"/>
      <c r="Q931" s="290"/>
      <c r="R931" s="290"/>
      <c r="S931" s="294"/>
    </row>
    <row r="932" spans="1:21">
      <c r="A932" s="1">
        <f t="shared" ref="A932:B932" si="928">A931</f>
        <v>19</v>
      </c>
      <c r="B932" s="1">
        <f t="shared" si="928"/>
        <v>0</v>
      </c>
      <c r="C932" s="288"/>
      <c r="D932" s="291"/>
      <c r="E932" s="291"/>
      <c r="F932" s="291"/>
      <c r="G932" s="291"/>
      <c r="H932" s="291"/>
      <c r="I932" s="291"/>
      <c r="J932" s="296" t="s">
        <v>80</v>
      </c>
      <c r="K932" s="297"/>
      <c r="L932" s="297" t="s">
        <v>81</v>
      </c>
      <c r="M932" s="339"/>
      <c r="N932" s="291"/>
      <c r="O932" s="291"/>
      <c r="P932" s="291"/>
      <c r="Q932" s="291"/>
      <c r="R932" s="291"/>
      <c r="S932" s="295"/>
    </row>
    <row r="933" spans="1:21">
      <c r="A933" s="1">
        <f t="shared" ref="A933:B933" si="929">A932</f>
        <v>19</v>
      </c>
      <c r="B933" s="1">
        <f t="shared" si="929"/>
        <v>0</v>
      </c>
      <c r="C933" s="288"/>
      <c r="D933" s="298" t="s">
        <v>88</v>
      </c>
      <c r="E933" s="298"/>
      <c r="F933" s="298" t="s">
        <v>88</v>
      </c>
      <c r="G933" s="298"/>
      <c r="H933" s="323"/>
      <c r="I933" s="323"/>
      <c r="J933" s="324"/>
      <c r="K933" s="325"/>
      <c r="L933" s="326">
        <f>H933-J933</f>
        <v>0</v>
      </c>
      <c r="M933" s="327"/>
      <c r="N933" s="167"/>
      <c r="O933" s="167"/>
      <c r="P933" s="167"/>
      <c r="Q933" s="167"/>
      <c r="R933" s="167"/>
      <c r="S933" s="328"/>
      <c r="T933" s="54" t="e">
        <f>HLOOKUP(F906,リスト!$N$7:$AC$25,2,)</f>
        <v>#N/A</v>
      </c>
      <c r="U933" s="52" t="e">
        <f t="shared" ref="U933:U950" si="930">IF(T933="対象外",IF(J933&gt;0,"補助対象外経費です!!",""),"")</f>
        <v>#N/A</v>
      </c>
    </row>
    <row r="934" spans="1:21">
      <c r="A934" s="1">
        <f t="shared" ref="A934:B934" si="931">A933</f>
        <v>19</v>
      </c>
      <c r="B934" s="1">
        <f t="shared" si="931"/>
        <v>0</v>
      </c>
      <c r="C934" s="288"/>
      <c r="D934" s="298" t="s">
        <v>99</v>
      </c>
      <c r="E934" s="298"/>
      <c r="F934" s="299" t="s">
        <v>84</v>
      </c>
      <c r="G934" s="299"/>
      <c r="H934" s="300"/>
      <c r="I934" s="300"/>
      <c r="J934" s="301"/>
      <c r="K934" s="302"/>
      <c r="L934" s="303">
        <f t="shared" ref="L934:L950" si="932">H934-J934</f>
        <v>0</v>
      </c>
      <c r="M934" s="304"/>
      <c r="N934" s="152"/>
      <c r="O934" s="152"/>
      <c r="P934" s="152"/>
      <c r="Q934" s="152"/>
      <c r="R934" s="152"/>
      <c r="S934" s="305"/>
      <c r="T934" s="54" t="e">
        <f>HLOOKUP(F906,リスト!$N$7:$AC$25,3,)</f>
        <v>#N/A</v>
      </c>
      <c r="U934" s="52" t="e">
        <f t="shared" si="930"/>
        <v>#N/A</v>
      </c>
    </row>
    <row r="935" spans="1:21">
      <c r="A935" s="1">
        <f t="shared" ref="A935:B935" si="933">A934</f>
        <v>19</v>
      </c>
      <c r="B935" s="1">
        <f t="shared" si="933"/>
        <v>0</v>
      </c>
      <c r="C935" s="288"/>
      <c r="D935" s="298"/>
      <c r="E935" s="298"/>
      <c r="F935" s="329" t="s">
        <v>85</v>
      </c>
      <c r="G935" s="329"/>
      <c r="H935" s="330"/>
      <c r="I935" s="330"/>
      <c r="J935" s="331"/>
      <c r="K935" s="332"/>
      <c r="L935" s="333">
        <f t="shared" si="932"/>
        <v>0</v>
      </c>
      <c r="M935" s="334"/>
      <c r="N935" s="335"/>
      <c r="O935" s="335"/>
      <c r="P935" s="335"/>
      <c r="Q935" s="335"/>
      <c r="R935" s="335"/>
      <c r="S935" s="336"/>
      <c r="T935" s="54" t="e">
        <f>HLOOKUP(F906,リスト!$N$7:$AC$25,4,)</f>
        <v>#N/A</v>
      </c>
      <c r="U935" s="52" t="e">
        <f t="shared" si="930"/>
        <v>#N/A</v>
      </c>
    </row>
    <row r="936" spans="1:21">
      <c r="A936" s="1">
        <f t="shared" ref="A936:B936" si="934">A935</f>
        <v>19</v>
      </c>
      <c r="B936" s="1">
        <f t="shared" si="934"/>
        <v>0</v>
      </c>
      <c r="C936" s="288"/>
      <c r="D936" s="298"/>
      <c r="E936" s="298"/>
      <c r="F936" s="306" t="s">
        <v>86</v>
      </c>
      <c r="G936" s="306"/>
      <c r="H936" s="307"/>
      <c r="I936" s="307"/>
      <c r="J936" s="308"/>
      <c r="K936" s="309"/>
      <c r="L936" s="310">
        <f t="shared" si="932"/>
        <v>0</v>
      </c>
      <c r="M936" s="311"/>
      <c r="N936" s="153"/>
      <c r="O936" s="153"/>
      <c r="P936" s="153"/>
      <c r="Q936" s="153"/>
      <c r="R936" s="153"/>
      <c r="S936" s="312"/>
      <c r="T936" s="54" t="e">
        <f>HLOOKUP(F906,リスト!$N$7:$AC$25,5,)</f>
        <v>#N/A</v>
      </c>
      <c r="U936" s="52" t="e">
        <f t="shared" si="930"/>
        <v>#N/A</v>
      </c>
    </row>
    <row r="937" spans="1:21">
      <c r="A937" s="1">
        <f t="shared" ref="A937:B937" si="935">A936</f>
        <v>19</v>
      </c>
      <c r="B937" s="1">
        <f t="shared" si="935"/>
        <v>0</v>
      </c>
      <c r="C937" s="288"/>
      <c r="D937" s="298" t="s">
        <v>100</v>
      </c>
      <c r="E937" s="298"/>
      <c r="F937" s="299" t="s">
        <v>87</v>
      </c>
      <c r="G937" s="299"/>
      <c r="H937" s="300"/>
      <c r="I937" s="300"/>
      <c r="J937" s="301"/>
      <c r="K937" s="302"/>
      <c r="L937" s="303">
        <f t="shared" si="932"/>
        <v>0</v>
      </c>
      <c r="M937" s="304"/>
      <c r="N937" s="152"/>
      <c r="O937" s="152"/>
      <c r="P937" s="152"/>
      <c r="Q937" s="152"/>
      <c r="R937" s="152"/>
      <c r="S937" s="305"/>
      <c r="T937" s="54" t="e">
        <f>HLOOKUP(F906,リスト!$N$7:$AC$25,6,)</f>
        <v>#N/A</v>
      </c>
      <c r="U937" s="52" t="e">
        <f t="shared" si="930"/>
        <v>#N/A</v>
      </c>
    </row>
    <row r="938" spans="1:21">
      <c r="A938" s="1">
        <f t="shared" ref="A938:B938" si="936">A937</f>
        <v>19</v>
      </c>
      <c r="B938" s="1">
        <f t="shared" si="936"/>
        <v>0</v>
      </c>
      <c r="C938" s="288"/>
      <c r="D938" s="298"/>
      <c r="E938" s="298"/>
      <c r="F938" s="329" t="s">
        <v>89</v>
      </c>
      <c r="G938" s="329"/>
      <c r="H938" s="330"/>
      <c r="I938" s="330"/>
      <c r="J938" s="331"/>
      <c r="K938" s="332"/>
      <c r="L938" s="333">
        <f t="shared" si="932"/>
        <v>0</v>
      </c>
      <c r="M938" s="334"/>
      <c r="N938" s="335"/>
      <c r="O938" s="335"/>
      <c r="P938" s="335"/>
      <c r="Q938" s="335"/>
      <c r="R938" s="335"/>
      <c r="S938" s="336"/>
      <c r="T938" s="54" t="e">
        <f>HLOOKUP(F906,リスト!$N$7:$AC$25,7,)</f>
        <v>#N/A</v>
      </c>
      <c r="U938" s="52" t="e">
        <f t="shared" si="930"/>
        <v>#N/A</v>
      </c>
    </row>
    <row r="939" spans="1:21" ht="14.4" customHeight="1">
      <c r="A939" s="1">
        <f t="shared" ref="A939:B939" si="937">A938</f>
        <v>19</v>
      </c>
      <c r="B939" s="1">
        <f t="shared" si="937"/>
        <v>0</v>
      </c>
      <c r="C939" s="288"/>
      <c r="D939" s="298"/>
      <c r="E939" s="298"/>
      <c r="F939" s="329" t="s">
        <v>215</v>
      </c>
      <c r="G939" s="329"/>
      <c r="H939" s="330"/>
      <c r="I939" s="330"/>
      <c r="J939" s="331"/>
      <c r="K939" s="332"/>
      <c r="L939" s="333">
        <f t="shared" si="932"/>
        <v>0</v>
      </c>
      <c r="M939" s="334"/>
      <c r="N939" s="335"/>
      <c r="O939" s="335"/>
      <c r="P939" s="335"/>
      <c r="Q939" s="335"/>
      <c r="R939" s="335"/>
      <c r="S939" s="336"/>
      <c r="T939" s="54" t="e">
        <f>HLOOKUP(F906,リスト!$N$7:$AC$25,8,)</f>
        <v>#N/A</v>
      </c>
      <c r="U939" s="52" t="e">
        <f t="shared" si="930"/>
        <v>#N/A</v>
      </c>
    </row>
    <row r="940" spans="1:21">
      <c r="A940" s="1">
        <f t="shared" ref="A940:B940" si="938">A939</f>
        <v>19</v>
      </c>
      <c r="B940" s="1">
        <f t="shared" si="938"/>
        <v>0</v>
      </c>
      <c r="C940" s="288"/>
      <c r="D940" s="298"/>
      <c r="E940" s="298"/>
      <c r="F940" s="306" t="s">
        <v>90</v>
      </c>
      <c r="G940" s="306"/>
      <c r="H940" s="307"/>
      <c r="I940" s="307"/>
      <c r="J940" s="308"/>
      <c r="K940" s="309"/>
      <c r="L940" s="310">
        <f t="shared" si="932"/>
        <v>0</v>
      </c>
      <c r="M940" s="311"/>
      <c r="N940" s="153"/>
      <c r="O940" s="153"/>
      <c r="P940" s="153"/>
      <c r="Q940" s="153"/>
      <c r="R940" s="153"/>
      <c r="S940" s="312"/>
      <c r="T940" s="54" t="e">
        <f>HLOOKUP(F906,リスト!$N$7:$AC$25,9,)</f>
        <v>#N/A</v>
      </c>
      <c r="U940" s="52" t="e">
        <f t="shared" si="930"/>
        <v>#N/A</v>
      </c>
    </row>
    <row r="941" spans="1:21">
      <c r="A941" s="1">
        <f t="shared" ref="A941:B941" si="939">A940</f>
        <v>19</v>
      </c>
      <c r="B941" s="1">
        <f t="shared" si="939"/>
        <v>0</v>
      </c>
      <c r="C941" s="288"/>
      <c r="D941" s="298" t="s">
        <v>101</v>
      </c>
      <c r="E941" s="298"/>
      <c r="F941" s="299" t="s">
        <v>91</v>
      </c>
      <c r="G941" s="299"/>
      <c r="H941" s="300"/>
      <c r="I941" s="300"/>
      <c r="J941" s="301"/>
      <c r="K941" s="302"/>
      <c r="L941" s="303">
        <f t="shared" si="932"/>
        <v>0</v>
      </c>
      <c r="M941" s="304"/>
      <c r="N941" s="152"/>
      <c r="O941" s="152"/>
      <c r="P941" s="152"/>
      <c r="Q941" s="152"/>
      <c r="R941" s="152"/>
      <c r="S941" s="305"/>
      <c r="T941" s="54" t="e">
        <f>HLOOKUP(F906,リスト!$N$7:$AC$25,10,)</f>
        <v>#N/A</v>
      </c>
      <c r="U941" s="52" t="e">
        <f t="shared" si="930"/>
        <v>#N/A</v>
      </c>
    </row>
    <row r="942" spans="1:21">
      <c r="A942" s="1">
        <f t="shared" ref="A942:B942" si="940">A941</f>
        <v>19</v>
      </c>
      <c r="B942" s="1">
        <f t="shared" si="940"/>
        <v>0</v>
      </c>
      <c r="C942" s="288"/>
      <c r="D942" s="298"/>
      <c r="E942" s="298"/>
      <c r="F942" s="329" t="s">
        <v>92</v>
      </c>
      <c r="G942" s="329"/>
      <c r="H942" s="330"/>
      <c r="I942" s="330"/>
      <c r="J942" s="331"/>
      <c r="K942" s="332"/>
      <c r="L942" s="333">
        <f t="shared" si="932"/>
        <v>0</v>
      </c>
      <c r="M942" s="334"/>
      <c r="N942" s="335"/>
      <c r="O942" s="335"/>
      <c r="P942" s="335"/>
      <c r="Q942" s="335"/>
      <c r="R942" s="335"/>
      <c r="S942" s="336"/>
      <c r="T942" s="54" t="e">
        <f>HLOOKUP(F906,リスト!$N$7:$AC$25,11,)</f>
        <v>#N/A</v>
      </c>
      <c r="U942" s="52" t="e">
        <f t="shared" si="930"/>
        <v>#N/A</v>
      </c>
    </row>
    <row r="943" spans="1:21">
      <c r="A943" s="1">
        <f t="shared" ref="A943:B943" si="941">A942</f>
        <v>19</v>
      </c>
      <c r="B943" s="1">
        <f t="shared" si="941"/>
        <v>0</v>
      </c>
      <c r="C943" s="288"/>
      <c r="D943" s="298"/>
      <c r="E943" s="298"/>
      <c r="F943" s="306" t="s">
        <v>93</v>
      </c>
      <c r="G943" s="306"/>
      <c r="H943" s="307"/>
      <c r="I943" s="307"/>
      <c r="J943" s="308"/>
      <c r="K943" s="309"/>
      <c r="L943" s="310">
        <f t="shared" si="932"/>
        <v>0</v>
      </c>
      <c r="M943" s="311"/>
      <c r="N943" s="153"/>
      <c r="O943" s="153"/>
      <c r="P943" s="153"/>
      <c r="Q943" s="153"/>
      <c r="R943" s="153"/>
      <c r="S943" s="312"/>
      <c r="T943" s="54" t="e">
        <f>HLOOKUP(F906,リスト!$N$7:$AC$25,12,)</f>
        <v>#N/A</v>
      </c>
      <c r="U943" s="52" t="e">
        <f t="shared" si="930"/>
        <v>#N/A</v>
      </c>
    </row>
    <row r="944" spans="1:21">
      <c r="A944" s="1">
        <f t="shared" ref="A944:B944" si="942">A943</f>
        <v>19</v>
      </c>
      <c r="B944" s="1">
        <f t="shared" si="942"/>
        <v>0</v>
      </c>
      <c r="C944" s="288"/>
      <c r="D944" s="298" t="s">
        <v>102</v>
      </c>
      <c r="E944" s="298"/>
      <c r="F944" s="298" t="s">
        <v>102</v>
      </c>
      <c r="G944" s="298"/>
      <c r="H944" s="323"/>
      <c r="I944" s="323"/>
      <c r="J944" s="324"/>
      <c r="K944" s="325"/>
      <c r="L944" s="326">
        <f t="shared" si="932"/>
        <v>0</v>
      </c>
      <c r="M944" s="327"/>
      <c r="N944" s="167"/>
      <c r="O944" s="167"/>
      <c r="P944" s="167"/>
      <c r="Q944" s="167"/>
      <c r="R944" s="167"/>
      <c r="S944" s="328"/>
      <c r="T944" s="54" t="e">
        <f>HLOOKUP(F906,リスト!$N$7:$AC$25,13,)</f>
        <v>#N/A</v>
      </c>
      <c r="U944" s="52" t="e">
        <f t="shared" si="930"/>
        <v>#N/A</v>
      </c>
    </row>
    <row r="945" spans="1:24">
      <c r="A945" s="1">
        <f t="shared" ref="A945:B945" si="943">A944</f>
        <v>19</v>
      </c>
      <c r="B945" s="1">
        <f t="shared" si="943"/>
        <v>0</v>
      </c>
      <c r="C945" s="288"/>
      <c r="D945" s="321" t="s">
        <v>105</v>
      </c>
      <c r="E945" s="298"/>
      <c r="F945" s="299" t="s">
        <v>94</v>
      </c>
      <c r="G945" s="299"/>
      <c r="H945" s="300"/>
      <c r="I945" s="300"/>
      <c r="J945" s="301"/>
      <c r="K945" s="302"/>
      <c r="L945" s="303">
        <f t="shared" si="932"/>
        <v>0</v>
      </c>
      <c r="M945" s="304"/>
      <c r="N945" s="152"/>
      <c r="O945" s="152"/>
      <c r="P945" s="152"/>
      <c r="Q945" s="152"/>
      <c r="R945" s="152"/>
      <c r="S945" s="305"/>
      <c r="T945" s="54" t="e">
        <f>HLOOKUP(F906,リスト!$N$7:$AC$25,14,)</f>
        <v>#N/A</v>
      </c>
      <c r="U945" s="52" t="e">
        <f t="shared" si="930"/>
        <v>#N/A</v>
      </c>
    </row>
    <row r="946" spans="1:24">
      <c r="A946" s="1">
        <f t="shared" ref="A946:B946" si="944">A945</f>
        <v>19</v>
      </c>
      <c r="B946" s="1">
        <f t="shared" si="944"/>
        <v>0</v>
      </c>
      <c r="C946" s="288"/>
      <c r="D946" s="298"/>
      <c r="E946" s="298"/>
      <c r="F946" s="306" t="s">
        <v>95</v>
      </c>
      <c r="G946" s="306"/>
      <c r="H946" s="307"/>
      <c r="I946" s="307"/>
      <c r="J946" s="308"/>
      <c r="K946" s="309"/>
      <c r="L946" s="310">
        <f t="shared" si="932"/>
        <v>0</v>
      </c>
      <c r="M946" s="311"/>
      <c r="N946" s="153"/>
      <c r="O946" s="153"/>
      <c r="P946" s="153"/>
      <c r="Q946" s="153"/>
      <c r="R946" s="153"/>
      <c r="S946" s="312"/>
      <c r="T946" s="54" t="e">
        <f>HLOOKUP(F906,リスト!$N$7:$AC$25,15,)</f>
        <v>#N/A</v>
      </c>
      <c r="U946" s="52" t="e">
        <f t="shared" si="930"/>
        <v>#N/A</v>
      </c>
    </row>
    <row r="947" spans="1:24">
      <c r="A947" s="1">
        <f t="shared" ref="A947:B947" si="945">A946</f>
        <v>19</v>
      </c>
      <c r="B947" s="1">
        <f t="shared" si="945"/>
        <v>0</v>
      </c>
      <c r="C947" s="288"/>
      <c r="D947" s="322" t="s">
        <v>103</v>
      </c>
      <c r="E947" s="322"/>
      <c r="F947" s="298" t="s">
        <v>96</v>
      </c>
      <c r="G947" s="298"/>
      <c r="H947" s="323"/>
      <c r="I947" s="323"/>
      <c r="J947" s="324"/>
      <c r="K947" s="325"/>
      <c r="L947" s="326">
        <f t="shared" si="932"/>
        <v>0</v>
      </c>
      <c r="M947" s="327"/>
      <c r="N947" s="167"/>
      <c r="O947" s="167"/>
      <c r="P947" s="167"/>
      <c r="Q947" s="167"/>
      <c r="R947" s="167"/>
      <c r="S947" s="328"/>
      <c r="T947" s="54" t="e">
        <f>HLOOKUP(F906,リスト!$N$7:$AC$25,16,)</f>
        <v>#N/A</v>
      </c>
      <c r="U947" s="52" t="e">
        <f t="shared" si="930"/>
        <v>#N/A</v>
      </c>
    </row>
    <row r="948" spans="1:24">
      <c r="A948" s="1">
        <f t="shared" ref="A948:B948" si="946">A947</f>
        <v>19</v>
      </c>
      <c r="B948" s="1">
        <f t="shared" si="946"/>
        <v>0</v>
      </c>
      <c r="C948" s="288"/>
      <c r="D948" s="298" t="s">
        <v>104</v>
      </c>
      <c r="E948" s="298"/>
      <c r="F948" s="299" t="s">
        <v>97</v>
      </c>
      <c r="G948" s="299"/>
      <c r="H948" s="300"/>
      <c r="I948" s="300"/>
      <c r="J948" s="301"/>
      <c r="K948" s="302"/>
      <c r="L948" s="303">
        <f t="shared" si="932"/>
        <v>0</v>
      </c>
      <c r="M948" s="304"/>
      <c r="N948" s="152"/>
      <c r="O948" s="152"/>
      <c r="P948" s="152"/>
      <c r="Q948" s="152"/>
      <c r="R948" s="152"/>
      <c r="S948" s="305"/>
      <c r="T948" s="54" t="e">
        <f>HLOOKUP(F906,リスト!$N$7:$AC$25,17,)</f>
        <v>#N/A</v>
      </c>
      <c r="U948" s="52" t="e">
        <f t="shared" si="930"/>
        <v>#N/A</v>
      </c>
    </row>
    <row r="949" spans="1:24">
      <c r="A949" s="1">
        <f t="shared" ref="A949:B949" si="947">A948</f>
        <v>19</v>
      </c>
      <c r="B949" s="1">
        <f t="shared" si="947"/>
        <v>0</v>
      </c>
      <c r="C949" s="288"/>
      <c r="D949" s="298"/>
      <c r="E949" s="298"/>
      <c r="F949" s="306" t="s">
        <v>98</v>
      </c>
      <c r="G949" s="306"/>
      <c r="H949" s="307"/>
      <c r="I949" s="307"/>
      <c r="J949" s="308"/>
      <c r="K949" s="309"/>
      <c r="L949" s="310">
        <f t="shared" si="932"/>
        <v>0</v>
      </c>
      <c r="M949" s="311"/>
      <c r="N949" s="153"/>
      <c r="O949" s="153"/>
      <c r="P949" s="153"/>
      <c r="Q949" s="153"/>
      <c r="R949" s="153"/>
      <c r="S949" s="312"/>
      <c r="T949" s="54" t="e">
        <f>HLOOKUP(F906,リスト!$N$7:$AC$25,18,)</f>
        <v>#N/A</v>
      </c>
      <c r="U949" s="52" t="e">
        <f t="shared" si="930"/>
        <v>#N/A</v>
      </c>
    </row>
    <row r="950" spans="1:24" ht="15" thickBot="1">
      <c r="A950" s="1">
        <f t="shared" ref="A950:B950" si="948">A949</f>
        <v>19</v>
      </c>
      <c r="B950" s="1">
        <f t="shared" si="948"/>
        <v>0</v>
      </c>
      <c r="C950" s="288"/>
      <c r="D950" s="313" t="s">
        <v>77</v>
      </c>
      <c r="E950" s="313"/>
      <c r="F950" s="313" t="s">
        <v>77</v>
      </c>
      <c r="G950" s="313"/>
      <c r="H950" s="314"/>
      <c r="I950" s="314"/>
      <c r="J950" s="315"/>
      <c r="K950" s="316"/>
      <c r="L950" s="317">
        <f t="shared" si="932"/>
        <v>0</v>
      </c>
      <c r="M950" s="318"/>
      <c r="N950" s="319"/>
      <c r="O950" s="319"/>
      <c r="P950" s="319"/>
      <c r="Q950" s="319"/>
      <c r="R950" s="319"/>
      <c r="S950" s="320"/>
      <c r="T950" s="54" t="e">
        <f>HLOOKUP(F906,リスト!$N$7:$AC$25,19,)</f>
        <v>#N/A</v>
      </c>
      <c r="U950" s="52" t="e">
        <f t="shared" si="930"/>
        <v>#N/A</v>
      </c>
    </row>
    <row r="951" spans="1:24" ht="15.6" thickTop="1" thickBot="1">
      <c r="A951" s="1">
        <f t="shared" ref="A951:B951" si="949">A950</f>
        <v>19</v>
      </c>
      <c r="B951" s="1">
        <f t="shared" si="949"/>
        <v>0</v>
      </c>
      <c r="C951" s="289"/>
      <c r="D951" s="278" t="s">
        <v>78</v>
      </c>
      <c r="E951" s="279"/>
      <c r="F951" s="279"/>
      <c r="G951" s="280"/>
      <c r="H951" s="281">
        <f>SUM(H933:I950)</f>
        <v>0</v>
      </c>
      <c r="I951" s="281"/>
      <c r="J951" s="282">
        <f t="shared" ref="J951" si="950">SUM(J933:K950)</f>
        <v>0</v>
      </c>
      <c r="K951" s="283"/>
      <c r="L951" s="283">
        <f t="shared" ref="L951" si="951">SUM(L933:M950)</f>
        <v>0</v>
      </c>
      <c r="M951" s="284"/>
      <c r="N951" s="285"/>
      <c r="O951" s="285"/>
      <c r="P951" s="285"/>
      <c r="Q951" s="285"/>
      <c r="R951" s="285"/>
      <c r="S951" s="286"/>
      <c r="T951" s="54"/>
    </row>
    <row r="952" spans="1:24">
      <c r="A952" s="1">
        <f>F955</f>
        <v>20</v>
      </c>
      <c r="B952" s="1">
        <f>IF(H976&gt;0,1,0)</f>
        <v>0</v>
      </c>
      <c r="C952" s="198" t="s">
        <v>47</v>
      </c>
      <c r="D952" s="198"/>
      <c r="E952" s="198"/>
      <c r="U952" s="11" t="s">
        <v>49</v>
      </c>
      <c r="V952" s="11" t="s">
        <v>199</v>
      </c>
    </row>
    <row r="953" spans="1:24">
      <c r="A953" s="1">
        <f>A952</f>
        <v>20</v>
      </c>
      <c r="B953" s="1">
        <f>B952</f>
        <v>0</v>
      </c>
      <c r="C953" s="192" t="str">
        <f>"中国ブロック突破・国スポ入賞に向けた強化事業　"&amp;基本!$G$24</f>
        <v>中国ブロック突破・国スポ入賞に向けた強化事業　事業計画書</v>
      </c>
      <c r="D953" s="192"/>
      <c r="E953" s="192"/>
      <c r="F953" s="192"/>
      <c r="G953" s="192"/>
      <c r="H953" s="192"/>
      <c r="I953" s="192"/>
      <c r="J953" s="192"/>
      <c r="K953" s="192"/>
      <c r="L953" s="192"/>
      <c r="M953" s="192"/>
      <c r="N953" s="192"/>
      <c r="O953" s="192"/>
      <c r="P953" s="192"/>
      <c r="Q953" s="192"/>
      <c r="R953" s="192"/>
      <c r="S953" s="192"/>
      <c r="U953" s="16" t="str">
        <f t="shared" ref="U953:V956" si="952">IF(U903="","",U903)</f>
        <v>中国ブロック突破に向けた強化事業</v>
      </c>
      <c r="V953" s="16" t="str">
        <f t="shared" si="952"/>
        <v>中ブロ突破</v>
      </c>
    </row>
    <row r="954" spans="1:24" ht="15" thickBot="1">
      <c r="A954" s="1">
        <f t="shared" ref="A954:B954" si="953">A953</f>
        <v>20</v>
      </c>
      <c r="B954" s="1">
        <f t="shared" si="953"/>
        <v>0</v>
      </c>
      <c r="C954" s="337" t="s">
        <v>48</v>
      </c>
      <c r="D954" s="337"/>
      <c r="U954" s="32" t="str">
        <f t="shared" si="952"/>
        <v>国スポ入賞に向けた強化事業</v>
      </c>
      <c r="V954" s="32" t="str">
        <f t="shared" si="952"/>
        <v>国スポ入賞</v>
      </c>
    </row>
    <row r="955" spans="1:24" ht="15" thickBot="1">
      <c r="A955" s="1">
        <f t="shared" ref="A955:B955" si="954">A954</f>
        <v>20</v>
      </c>
      <c r="B955" s="1">
        <f t="shared" si="954"/>
        <v>0</v>
      </c>
      <c r="C955" s="375" t="s">
        <v>50</v>
      </c>
      <c r="D955" s="376"/>
      <c r="E955" s="376"/>
      <c r="F955" s="377">
        <f>F905+1</f>
        <v>20</v>
      </c>
      <c r="G955" s="378"/>
      <c r="U955" s="32" t="str">
        <f t="shared" si="952"/>
        <v/>
      </c>
      <c r="V955" s="32" t="str">
        <f t="shared" si="952"/>
        <v/>
      </c>
    </row>
    <row r="956" spans="1:24">
      <c r="A956" s="1">
        <f t="shared" ref="A956:B956" si="955">A955</f>
        <v>20</v>
      </c>
      <c r="B956" s="1">
        <f t="shared" si="955"/>
        <v>0</v>
      </c>
      <c r="C956" s="379" t="s">
        <v>49</v>
      </c>
      <c r="D956" s="290"/>
      <c r="E956" s="290"/>
      <c r="F956" s="380"/>
      <c r="G956" s="380"/>
      <c r="H956" s="380"/>
      <c r="I956" s="380"/>
      <c r="J956" s="380"/>
      <c r="K956" s="380"/>
      <c r="L956" s="380"/>
      <c r="M956" s="290" t="s">
        <v>53</v>
      </c>
      <c r="N956" s="290"/>
      <c r="O956" s="290"/>
      <c r="P956" s="380"/>
      <c r="Q956" s="380"/>
      <c r="R956" s="380"/>
      <c r="S956" s="381"/>
      <c r="T956" s="81" t="str">
        <f>IF(F956="","",VLOOKUP(F956,U953:V956,2,))</f>
        <v/>
      </c>
      <c r="U956" s="18" t="str">
        <f t="shared" si="952"/>
        <v/>
      </c>
      <c r="V956" s="18" t="str">
        <f t="shared" si="952"/>
        <v/>
      </c>
    </row>
    <row r="957" spans="1:24">
      <c r="A957" s="1">
        <f t="shared" ref="A957:B957" si="956">A956</f>
        <v>20</v>
      </c>
      <c r="B957" s="1">
        <f t="shared" si="956"/>
        <v>0</v>
      </c>
      <c r="C957" s="389" t="s">
        <v>180</v>
      </c>
      <c r="D957" s="390"/>
      <c r="E957" s="356"/>
      <c r="F957" s="386"/>
      <c r="G957" s="387"/>
      <c r="H957" s="387"/>
      <c r="I957" s="387"/>
      <c r="J957" s="387"/>
      <c r="K957" s="387"/>
      <c r="L957" s="387"/>
      <c r="M957" s="387"/>
      <c r="N957" s="387"/>
      <c r="O957" s="387"/>
      <c r="P957" s="387"/>
      <c r="Q957" s="387"/>
      <c r="R957" s="387"/>
      <c r="S957" s="388"/>
      <c r="U957" s="55"/>
    </row>
    <row r="958" spans="1:24">
      <c r="A958" s="1">
        <f t="shared" ref="A958:B958" si="957">A957</f>
        <v>20</v>
      </c>
      <c r="B958" s="1">
        <f t="shared" si="957"/>
        <v>0</v>
      </c>
      <c r="C958" s="348" t="s">
        <v>51</v>
      </c>
      <c r="D958" s="291"/>
      <c r="E958" s="291"/>
      <c r="F958" s="382"/>
      <c r="G958" s="383"/>
      <c r="H958" s="383"/>
      <c r="I958" s="20" t="str">
        <f>IF(F958="","～",IF(J958="","","～"))</f>
        <v>～</v>
      </c>
      <c r="J958" s="383"/>
      <c r="K958" s="383"/>
      <c r="L958" s="383"/>
      <c r="M958" s="21" t="s">
        <v>52</v>
      </c>
      <c r="N958" s="384" t="str">
        <f>IF(T958=1,IF(F958="","",IF(J958="","",IF(F958=J958,"日帰り",(J958-F958)&amp;"泊"&amp;(J958-F958+1)&amp;"日"))),"")</f>
        <v/>
      </c>
      <c r="O958" s="384"/>
      <c r="P958" s="384"/>
      <c r="Q958" s="13" t="s">
        <v>68</v>
      </c>
      <c r="R958" s="258"/>
      <c r="S958" s="385"/>
      <c r="T958" s="53">
        <v>1</v>
      </c>
    </row>
    <row r="959" spans="1:24">
      <c r="A959" s="1">
        <f t="shared" ref="A959:B959" si="958">A958</f>
        <v>20</v>
      </c>
      <c r="B959" s="1">
        <f t="shared" si="958"/>
        <v>0</v>
      </c>
      <c r="C959" s="348" t="s">
        <v>54</v>
      </c>
      <c r="D959" s="346" t="s">
        <v>55</v>
      </c>
      <c r="E959" s="346"/>
      <c r="F959" s="349"/>
      <c r="G959" s="349"/>
      <c r="H959" s="349"/>
      <c r="I959" s="349"/>
      <c r="J959" s="349"/>
      <c r="K959" s="349"/>
      <c r="L959" s="349"/>
      <c r="M959" s="349"/>
      <c r="N959" s="349"/>
      <c r="O959" s="349"/>
      <c r="P959" s="349"/>
      <c r="Q959" s="349"/>
      <c r="R959" s="349"/>
      <c r="S959" s="350"/>
      <c r="U959" s="156" t="s">
        <v>53</v>
      </c>
      <c r="V959" s="156"/>
      <c r="W959" s="156"/>
      <c r="X959" s="156"/>
    </row>
    <row r="960" spans="1:24">
      <c r="A960" s="1">
        <f t="shared" ref="A960:B960" si="959">A959</f>
        <v>20</v>
      </c>
      <c r="B960" s="1">
        <f t="shared" si="959"/>
        <v>0</v>
      </c>
      <c r="C960" s="348"/>
      <c r="D960" s="351" t="s">
        <v>7</v>
      </c>
      <c r="E960" s="351"/>
      <c r="F960" s="352"/>
      <c r="G960" s="352"/>
      <c r="H960" s="352"/>
      <c r="I960" s="352"/>
      <c r="J960" s="352"/>
      <c r="K960" s="352"/>
      <c r="L960" s="352"/>
      <c r="M960" s="352"/>
      <c r="N960" s="352"/>
      <c r="O960" s="352"/>
      <c r="P960" s="352"/>
      <c r="Q960" s="352"/>
      <c r="R960" s="352"/>
      <c r="S960" s="353"/>
      <c r="U960" s="78" t="str">
        <f>U953</f>
        <v>中国ブロック突破に向けた強化事業</v>
      </c>
      <c r="V960" s="78" t="str">
        <f>U954</f>
        <v>国スポ入賞に向けた強化事業</v>
      </c>
      <c r="W960" s="78" t="str">
        <f>U955</f>
        <v/>
      </c>
      <c r="X960" s="78" t="str">
        <f>U956</f>
        <v/>
      </c>
    </row>
    <row r="961" spans="1:24">
      <c r="A961" s="1">
        <f t="shared" ref="A961:B961" si="960">A960</f>
        <v>20</v>
      </c>
      <c r="B961" s="1">
        <f t="shared" si="960"/>
        <v>0</v>
      </c>
      <c r="C961" s="348" t="s">
        <v>56</v>
      </c>
      <c r="D961" s="346" t="s">
        <v>55</v>
      </c>
      <c r="E961" s="346"/>
      <c r="F961" s="349"/>
      <c r="G961" s="349"/>
      <c r="H961" s="349"/>
      <c r="I961" s="349"/>
      <c r="J961" s="349"/>
      <c r="K961" s="349"/>
      <c r="L961" s="349"/>
      <c r="M961" s="349"/>
      <c r="N961" s="349"/>
      <c r="O961" s="349"/>
      <c r="P961" s="349"/>
      <c r="Q961" s="349"/>
      <c r="R961" s="349"/>
      <c r="S961" s="350"/>
      <c r="U961" s="6" t="str">
        <f t="shared" ref="U961:X964" si="961">IF(U911="","",U911)</f>
        <v>①強化活動</v>
      </c>
      <c r="V961" s="6" t="str">
        <f t="shared" si="961"/>
        <v>①強化活動</v>
      </c>
      <c r="W961" s="6" t="str">
        <f t="shared" si="961"/>
        <v/>
      </c>
      <c r="X961" s="6" t="str">
        <f t="shared" si="961"/>
        <v/>
      </c>
    </row>
    <row r="962" spans="1:24">
      <c r="A962" s="1">
        <f t="shared" ref="A962:B962" si="962">A961</f>
        <v>20</v>
      </c>
      <c r="B962" s="1">
        <f t="shared" si="962"/>
        <v>0</v>
      </c>
      <c r="C962" s="348"/>
      <c r="D962" s="351" t="s">
        <v>7</v>
      </c>
      <c r="E962" s="351"/>
      <c r="F962" s="352"/>
      <c r="G962" s="352"/>
      <c r="H962" s="352"/>
      <c r="I962" s="352"/>
      <c r="J962" s="352"/>
      <c r="K962" s="352"/>
      <c r="L962" s="352"/>
      <c r="M962" s="352"/>
      <c r="N962" s="352"/>
      <c r="O962" s="352"/>
      <c r="P962" s="352"/>
      <c r="Q962" s="352"/>
      <c r="R962" s="352"/>
      <c r="S962" s="353"/>
      <c r="U962" s="8" t="str">
        <f t="shared" si="961"/>
        <v/>
      </c>
      <c r="V962" s="8" t="str">
        <f t="shared" si="961"/>
        <v/>
      </c>
      <c r="W962" s="8" t="str">
        <f t="shared" si="961"/>
        <v/>
      </c>
      <c r="X962" s="8" t="str">
        <f t="shared" si="961"/>
        <v/>
      </c>
    </row>
    <row r="963" spans="1:24">
      <c r="A963" s="1">
        <f t="shared" ref="A963:B963" si="963">A962</f>
        <v>20</v>
      </c>
      <c r="B963" s="1">
        <f t="shared" si="963"/>
        <v>0</v>
      </c>
      <c r="C963" s="354" t="s">
        <v>57</v>
      </c>
      <c r="D963" s="291" t="s">
        <v>58</v>
      </c>
      <c r="E963" s="291"/>
      <c r="F963" s="291" t="s">
        <v>61</v>
      </c>
      <c r="G963" s="355"/>
      <c r="H963" s="339" t="s">
        <v>62</v>
      </c>
      <c r="I963" s="296"/>
      <c r="J963" s="356" t="s">
        <v>63</v>
      </c>
      <c r="K963" s="355"/>
      <c r="L963" s="339" t="s">
        <v>64</v>
      </c>
      <c r="M963" s="296"/>
      <c r="N963" s="356" t="s">
        <v>65</v>
      </c>
      <c r="O963" s="355"/>
      <c r="P963" s="339" t="s">
        <v>66</v>
      </c>
      <c r="Q963" s="291"/>
      <c r="R963" s="356" t="s">
        <v>36</v>
      </c>
      <c r="S963" s="295"/>
      <c r="U963" s="8" t="str">
        <f t="shared" si="961"/>
        <v/>
      </c>
      <c r="V963" s="8" t="str">
        <f t="shared" si="961"/>
        <v/>
      </c>
      <c r="W963" s="8" t="str">
        <f t="shared" si="961"/>
        <v/>
      </c>
      <c r="X963" s="8" t="str">
        <f t="shared" si="961"/>
        <v/>
      </c>
    </row>
    <row r="964" spans="1:24">
      <c r="A964" s="1">
        <f t="shared" ref="A964:B964" si="964">A963</f>
        <v>20</v>
      </c>
      <c r="B964" s="1">
        <f t="shared" si="964"/>
        <v>0</v>
      </c>
      <c r="C964" s="348"/>
      <c r="D964" s="346" t="s">
        <v>59</v>
      </c>
      <c r="E964" s="346"/>
      <c r="F964" s="22">
        <f>VLOOKUP("成男中ﾌﾞﾛ/国ｽﾎﾟ",指導者!$J$133:$AN$156,$F955+1,)</f>
        <v>0</v>
      </c>
      <c r="G964" s="23" t="s">
        <v>67</v>
      </c>
      <c r="H964" s="24">
        <f>VLOOKUP("成女中ﾌﾞﾛ/国ｽﾎﾟ",指導者!$J$133:$AN$156,$F955+1,)</f>
        <v>0</v>
      </c>
      <c r="I964" s="25" t="s">
        <v>67</v>
      </c>
      <c r="J964" s="24">
        <f>VLOOKUP("少男中ﾌﾞﾛ/国ｽﾎﾟ",指導者!$J$133:$AN$156,$F955+1,)</f>
        <v>0</v>
      </c>
      <c r="K964" s="23" t="s">
        <v>67</v>
      </c>
      <c r="L964" s="24">
        <f>VLOOKUP("少女中ﾌﾞﾛ/国ｽﾎﾟ",指導者!$J$133:$AN$156,$F955+1,)</f>
        <v>0</v>
      </c>
      <c r="M964" s="25" t="s">
        <v>67</v>
      </c>
      <c r="N964" s="24">
        <f>VLOOKUP("Jr男中ﾌﾞﾛ/国ｽﾎﾟ",指導者!$J$133:$AN$156,$F955+1,)</f>
        <v>0</v>
      </c>
      <c r="O964" s="23" t="s">
        <v>67</v>
      </c>
      <c r="P964" s="24">
        <f>VLOOKUP("Jr女中ﾌﾞﾛ/国ｽﾎﾟ",指導者!$J$133:$AN$156,$F955+1,)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48"/>
      <c r="D965" s="351" t="s">
        <v>60</v>
      </c>
      <c r="E965" s="351"/>
      <c r="F965" s="27">
        <f>VLOOKUP("成男中ﾌﾞﾛ/国ｽﾎﾟ",選手!$J$333:$AN$350,$F955+1,)</f>
        <v>0</v>
      </c>
      <c r="G965" s="28" t="s">
        <v>67</v>
      </c>
      <c r="H965" s="29">
        <f>VLOOKUP("成女中ﾌﾞﾛ/国ｽﾎﾟ",選手!$J$333:$AN$350,$F955+1,)</f>
        <v>0</v>
      </c>
      <c r="I965" s="30" t="s">
        <v>67</v>
      </c>
      <c r="J965" s="29">
        <f>VLOOKUP("少男中ﾌﾞﾛ/国ｽﾎﾟ",選手!$J$333:$AN$350,$F955+1,)</f>
        <v>0</v>
      </c>
      <c r="K965" s="28" t="s">
        <v>67</v>
      </c>
      <c r="L965" s="29">
        <f>VLOOKUP("少女中ﾌﾞﾛ/国ｽﾎﾟ",選手!$J$333:$AN$350,$F955+1,)</f>
        <v>0</v>
      </c>
      <c r="M965" s="30" t="s">
        <v>67</v>
      </c>
      <c r="N965" s="29">
        <f>VLOOKUP("Jr男中ﾌﾞﾛ/国ｽﾎﾟ",選手!$J$333:$AN$350,$F955+1,)</f>
        <v>0</v>
      </c>
      <c r="O965" s="28" t="s">
        <v>67</v>
      </c>
      <c r="P965" s="29">
        <f>VLOOKUP("Jr女中ﾌﾞﾛ/国ｽﾎﾟ",選手!$J$333:$AN$350,$F955+1,)</f>
        <v>0</v>
      </c>
      <c r="Q965" s="31" t="s">
        <v>67</v>
      </c>
      <c r="R965" s="28">
        <f>SUM(F965:Q965)</f>
        <v>0</v>
      </c>
      <c r="S965" s="34" t="s">
        <v>67</v>
      </c>
    </row>
    <row r="966" spans="1:24">
      <c r="A966" s="1">
        <f t="shared" ref="A966:B966" si="966">A965</f>
        <v>20</v>
      </c>
      <c r="B966" s="1">
        <f t="shared" si="966"/>
        <v>0</v>
      </c>
      <c r="C966" s="366" t="s">
        <v>69</v>
      </c>
      <c r="D966" s="367"/>
      <c r="E966" s="368"/>
      <c r="F966" s="357"/>
      <c r="G966" s="358"/>
      <c r="H966" s="358"/>
      <c r="I966" s="358"/>
      <c r="J966" s="358"/>
      <c r="K966" s="358"/>
      <c r="L966" s="358"/>
      <c r="M966" s="358"/>
      <c r="N966" s="358"/>
      <c r="O966" s="358"/>
      <c r="P966" s="358"/>
      <c r="Q966" s="358"/>
      <c r="R966" s="358"/>
      <c r="S966" s="359"/>
    </row>
    <row r="967" spans="1:24">
      <c r="A967" s="1">
        <f t="shared" ref="A967:B967" si="967">A966</f>
        <v>20</v>
      </c>
      <c r="B967" s="1">
        <f t="shared" si="967"/>
        <v>0</v>
      </c>
      <c r="C967" s="369"/>
      <c r="D967" s="370"/>
      <c r="E967" s="371"/>
      <c r="F967" s="360"/>
      <c r="G967" s="361"/>
      <c r="H967" s="361"/>
      <c r="I967" s="361"/>
      <c r="J967" s="361"/>
      <c r="K967" s="361"/>
      <c r="L967" s="361"/>
      <c r="M967" s="361"/>
      <c r="N967" s="361"/>
      <c r="O967" s="361"/>
      <c r="P967" s="361"/>
      <c r="Q967" s="361"/>
      <c r="R967" s="361"/>
      <c r="S967" s="362"/>
    </row>
    <row r="968" spans="1:24">
      <c r="A968" s="1">
        <f t="shared" ref="A968:B968" si="968">A967</f>
        <v>20</v>
      </c>
      <c r="B968" s="1">
        <f t="shared" si="968"/>
        <v>0</v>
      </c>
      <c r="C968" s="369"/>
      <c r="D968" s="370"/>
      <c r="E968" s="371"/>
      <c r="F968" s="360"/>
      <c r="G968" s="361"/>
      <c r="H968" s="361"/>
      <c r="I968" s="361"/>
      <c r="J968" s="361"/>
      <c r="K968" s="361"/>
      <c r="L968" s="361"/>
      <c r="M968" s="361"/>
      <c r="N968" s="361"/>
      <c r="O968" s="361"/>
      <c r="P968" s="361"/>
      <c r="Q968" s="361"/>
      <c r="R968" s="361"/>
      <c r="S968" s="362"/>
    </row>
    <row r="969" spans="1:24">
      <c r="A969" s="1">
        <f t="shared" ref="A969:B969" si="969">A968</f>
        <v>20</v>
      </c>
      <c r="B969" s="1">
        <f t="shared" si="969"/>
        <v>0</v>
      </c>
      <c r="C969" s="369"/>
      <c r="D969" s="370"/>
      <c r="E969" s="371"/>
      <c r="F969" s="360"/>
      <c r="G969" s="361"/>
      <c r="H969" s="361"/>
      <c r="I969" s="361"/>
      <c r="J969" s="361"/>
      <c r="K969" s="361"/>
      <c r="L969" s="361"/>
      <c r="M969" s="361"/>
      <c r="N969" s="361"/>
      <c r="O969" s="361"/>
      <c r="P969" s="361"/>
      <c r="Q969" s="361"/>
      <c r="R969" s="361"/>
      <c r="S969" s="362"/>
    </row>
    <row r="970" spans="1:24">
      <c r="A970" s="1">
        <f t="shared" ref="A970:B970" si="970">A969</f>
        <v>20</v>
      </c>
      <c r="B970" s="1">
        <f t="shared" si="970"/>
        <v>0</v>
      </c>
      <c r="C970" s="369"/>
      <c r="D970" s="370"/>
      <c r="E970" s="371"/>
      <c r="F970" s="360"/>
      <c r="G970" s="361"/>
      <c r="H970" s="361"/>
      <c r="I970" s="361"/>
      <c r="J970" s="361"/>
      <c r="K970" s="361"/>
      <c r="L970" s="361"/>
      <c r="M970" s="361"/>
      <c r="N970" s="361"/>
      <c r="O970" s="361"/>
      <c r="P970" s="361"/>
      <c r="Q970" s="361"/>
      <c r="R970" s="361"/>
      <c r="S970" s="362"/>
    </row>
    <row r="971" spans="1:24">
      <c r="A971" s="1">
        <f t="shared" ref="A971:B971" si="971">A970</f>
        <v>20</v>
      </c>
      <c r="B971" s="1">
        <f t="shared" si="971"/>
        <v>0</v>
      </c>
      <c r="C971" s="369"/>
      <c r="D971" s="370"/>
      <c r="E971" s="371"/>
      <c r="F971" s="360"/>
      <c r="G971" s="361"/>
      <c r="H971" s="361"/>
      <c r="I971" s="361"/>
      <c r="J971" s="361"/>
      <c r="K971" s="361"/>
      <c r="L971" s="361"/>
      <c r="M971" s="361"/>
      <c r="N971" s="361"/>
      <c r="O971" s="361"/>
      <c r="P971" s="361"/>
      <c r="Q971" s="361"/>
      <c r="R971" s="361"/>
      <c r="S971" s="362"/>
    </row>
    <row r="972" spans="1:24" ht="15" thickBot="1">
      <c r="A972" s="1">
        <f t="shared" ref="A972:B972" si="972">A971</f>
        <v>20</v>
      </c>
      <c r="B972" s="1">
        <f t="shared" si="972"/>
        <v>0</v>
      </c>
      <c r="C972" s="372"/>
      <c r="D972" s="373"/>
      <c r="E972" s="374"/>
      <c r="F972" s="363"/>
      <c r="G972" s="364"/>
      <c r="H972" s="364"/>
      <c r="I972" s="364"/>
      <c r="J972" s="364"/>
      <c r="K972" s="364"/>
      <c r="L972" s="364"/>
      <c r="M972" s="364"/>
      <c r="N972" s="364"/>
      <c r="O972" s="364"/>
      <c r="P972" s="364"/>
      <c r="Q972" s="364"/>
      <c r="R972" s="364"/>
      <c r="S972" s="365"/>
    </row>
    <row r="973" spans="1:24">
      <c r="A973" s="1">
        <f t="shared" ref="A973:B973" si="973">A972</f>
        <v>20</v>
      </c>
      <c r="B973" s="1">
        <f t="shared" si="973"/>
        <v>0</v>
      </c>
    </row>
    <row r="974" spans="1:24" ht="15" thickBot="1">
      <c r="A974" s="1">
        <f t="shared" ref="A974:B974" si="974">A973</f>
        <v>20</v>
      </c>
      <c r="B974" s="1">
        <f t="shared" si="974"/>
        <v>0</v>
      </c>
      <c r="C974" s="337" t="s">
        <v>70</v>
      </c>
      <c r="D974" s="337"/>
      <c r="Q974" s="338" t="s">
        <v>71</v>
      </c>
      <c r="R974" s="338"/>
      <c r="S974" s="338"/>
    </row>
    <row r="975" spans="1:24">
      <c r="A975" s="1">
        <f t="shared" ref="A975:B975" si="975">A974</f>
        <v>20</v>
      </c>
      <c r="B975" s="1">
        <f t="shared" si="975"/>
        <v>0</v>
      </c>
      <c r="C975" s="287" t="s">
        <v>72</v>
      </c>
      <c r="D975" s="290" t="s">
        <v>73</v>
      </c>
      <c r="E975" s="290"/>
      <c r="F975" s="290"/>
      <c r="G975" s="290"/>
      <c r="H975" s="290" t="s">
        <v>79</v>
      </c>
      <c r="I975" s="290"/>
      <c r="J975" s="290" t="s">
        <v>13</v>
      </c>
      <c r="K975" s="290"/>
      <c r="L975" s="290"/>
      <c r="M975" s="290"/>
      <c r="N975" s="290"/>
      <c r="O975" s="290"/>
      <c r="P975" s="290"/>
      <c r="Q975" s="290"/>
      <c r="R975" s="290"/>
      <c r="S975" s="294"/>
    </row>
    <row r="976" spans="1:24">
      <c r="A976" s="1">
        <f t="shared" ref="A976:B976" si="976">A975</f>
        <v>20</v>
      </c>
      <c r="B976" s="1">
        <f t="shared" si="976"/>
        <v>0</v>
      </c>
      <c r="C976" s="288"/>
      <c r="D976" s="346" t="s">
        <v>74</v>
      </c>
      <c r="E976" s="346"/>
      <c r="F976" s="346"/>
      <c r="G976" s="346"/>
      <c r="H976" s="347">
        <f>J1001</f>
        <v>0</v>
      </c>
      <c r="I976" s="347"/>
      <c r="J976" s="152"/>
      <c r="K976" s="152"/>
      <c r="L976" s="152"/>
      <c r="M976" s="152"/>
      <c r="N976" s="152"/>
      <c r="O976" s="152"/>
      <c r="P976" s="152"/>
      <c r="Q976" s="152"/>
      <c r="R976" s="152"/>
      <c r="S976" s="305"/>
    </row>
    <row r="977" spans="1:21">
      <c r="A977" s="1">
        <f t="shared" ref="A977:B977" si="977">A976</f>
        <v>20</v>
      </c>
      <c r="B977" s="1">
        <f t="shared" si="977"/>
        <v>0</v>
      </c>
      <c r="C977" s="288"/>
      <c r="D977" s="340" t="s">
        <v>75</v>
      </c>
      <c r="E977" s="340"/>
      <c r="F977" s="340"/>
      <c r="G977" s="340"/>
      <c r="H977" s="330"/>
      <c r="I977" s="330"/>
      <c r="J977" s="335"/>
      <c r="K977" s="335"/>
      <c r="L977" s="335"/>
      <c r="M977" s="335"/>
      <c r="N977" s="335"/>
      <c r="O977" s="335"/>
      <c r="P977" s="335"/>
      <c r="Q977" s="335"/>
      <c r="R977" s="335"/>
      <c r="S977" s="336"/>
    </row>
    <row r="978" spans="1:21">
      <c r="A978" s="1">
        <f t="shared" ref="A978:B978" si="978">A977</f>
        <v>20</v>
      </c>
      <c r="B978" s="1">
        <f t="shared" si="978"/>
        <v>0</v>
      </c>
      <c r="C978" s="288"/>
      <c r="D978" s="340" t="s">
        <v>76</v>
      </c>
      <c r="E978" s="340"/>
      <c r="F978" s="340"/>
      <c r="G978" s="340"/>
      <c r="H978" s="330"/>
      <c r="I978" s="330"/>
      <c r="J978" s="335"/>
      <c r="K978" s="335"/>
      <c r="L978" s="335"/>
      <c r="M978" s="335"/>
      <c r="N978" s="335"/>
      <c r="O978" s="335"/>
      <c r="P978" s="335"/>
      <c r="Q978" s="335"/>
      <c r="R978" s="335"/>
      <c r="S978" s="336"/>
    </row>
    <row r="979" spans="1:21" ht="15" thickBot="1">
      <c r="A979" s="1">
        <f t="shared" ref="A979:B979" si="979">A978</f>
        <v>20</v>
      </c>
      <c r="B979" s="1">
        <f t="shared" si="979"/>
        <v>0</v>
      </c>
      <c r="C979" s="288"/>
      <c r="D979" s="341" t="s">
        <v>77</v>
      </c>
      <c r="E979" s="341"/>
      <c r="F979" s="341"/>
      <c r="G979" s="341"/>
      <c r="H979" s="342">
        <f>H1001-SUM(H976:I978)</f>
        <v>0</v>
      </c>
      <c r="I979" s="342"/>
      <c r="J979" s="343"/>
      <c r="K979" s="343"/>
      <c r="L979" s="343"/>
      <c r="M979" s="343"/>
      <c r="N979" s="343"/>
      <c r="O979" s="343"/>
      <c r="P979" s="343"/>
      <c r="Q979" s="343"/>
      <c r="R979" s="343"/>
      <c r="S979" s="344"/>
    </row>
    <row r="980" spans="1:21" ht="15.6" thickTop="1" thickBot="1">
      <c r="A980" s="1">
        <f t="shared" ref="A980:B980" si="980">A979</f>
        <v>20</v>
      </c>
      <c r="B980" s="1">
        <f t="shared" si="980"/>
        <v>0</v>
      </c>
      <c r="C980" s="289"/>
      <c r="D980" s="345" t="s">
        <v>78</v>
      </c>
      <c r="E980" s="345"/>
      <c r="F980" s="345"/>
      <c r="G980" s="345"/>
      <c r="H980" s="281">
        <f>SUM(H976:I979)</f>
        <v>0</v>
      </c>
      <c r="I980" s="281"/>
      <c r="J980" s="285"/>
      <c r="K980" s="285"/>
      <c r="L980" s="285"/>
      <c r="M980" s="285"/>
      <c r="N980" s="285"/>
      <c r="O980" s="285"/>
      <c r="P980" s="285"/>
      <c r="Q980" s="285"/>
      <c r="R980" s="285"/>
      <c r="S980" s="286"/>
    </row>
    <row r="981" spans="1:21">
      <c r="A981" s="1">
        <f t="shared" ref="A981:B981" si="981">A980</f>
        <v>20</v>
      </c>
      <c r="B981" s="1">
        <f t="shared" si="981"/>
        <v>0</v>
      </c>
      <c r="C981" s="287" t="s">
        <v>218</v>
      </c>
      <c r="D981" s="290" t="s">
        <v>73</v>
      </c>
      <c r="E981" s="290"/>
      <c r="F981" s="290" t="s">
        <v>83</v>
      </c>
      <c r="G981" s="290"/>
      <c r="H981" s="290" t="s">
        <v>79</v>
      </c>
      <c r="I981" s="292"/>
      <c r="J981" s="293"/>
      <c r="K981" s="290"/>
      <c r="L981" s="290"/>
      <c r="M981" s="290"/>
      <c r="N981" s="290" t="s">
        <v>82</v>
      </c>
      <c r="O981" s="290"/>
      <c r="P981" s="290"/>
      <c r="Q981" s="290"/>
      <c r="R981" s="290"/>
      <c r="S981" s="294"/>
    </row>
    <row r="982" spans="1:21">
      <c r="A982" s="1">
        <f t="shared" ref="A982:B982" si="982">A981</f>
        <v>20</v>
      </c>
      <c r="B982" s="1">
        <f t="shared" si="982"/>
        <v>0</v>
      </c>
      <c r="C982" s="288"/>
      <c r="D982" s="291"/>
      <c r="E982" s="291"/>
      <c r="F982" s="291"/>
      <c r="G982" s="291"/>
      <c r="H982" s="291"/>
      <c r="I982" s="291"/>
      <c r="J982" s="296" t="s">
        <v>80</v>
      </c>
      <c r="K982" s="297"/>
      <c r="L982" s="297" t="s">
        <v>81</v>
      </c>
      <c r="M982" s="339"/>
      <c r="N982" s="291"/>
      <c r="O982" s="291"/>
      <c r="P982" s="291"/>
      <c r="Q982" s="291"/>
      <c r="R982" s="291"/>
      <c r="S982" s="295"/>
    </row>
    <row r="983" spans="1:21">
      <c r="A983" s="1">
        <f t="shared" ref="A983:B983" si="983">A982</f>
        <v>20</v>
      </c>
      <c r="B983" s="1">
        <f t="shared" si="983"/>
        <v>0</v>
      </c>
      <c r="C983" s="288"/>
      <c r="D983" s="298" t="s">
        <v>88</v>
      </c>
      <c r="E983" s="298"/>
      <c r="F983" s="298" t="s">
        <v>88</v>
      </c>
      <c r="G983" s="298"/>
      <c r="H983" s="323"/>
      <c r="I983" s="323"/>
      <c r="J983" s="324"/>
      <c r="K983" s="325"/>
      <c r="L983" s="326">
        <f>H983-J983</f>
        <v>0</v>
      </c>
      <c r="M983" s="327"/>
      <c r="N983" s="167"/>
      <c r="O983" s="167"/>
      <c r="P983" s="167"/>
      <c r="Q983" s="167"/>
      <c r="R983" s="167"/>
      <c r="S983" s="328"/>
      <c r="T983" s="54" t="e">
        <f>HLOOKUP(F956,リスト!$N$7:$AC$25,2,)</f>
        <v>#N/A</v>
      </c>
      <c r="U983" s="52" t="e">
        <f t="shared" ref="U983:U1000" si="984">IF(T983="対象外",IF(J983&gt;0,"補助対象外経費です!!",""),"")</f>
        <v>#N/A</v>
      </c>
    </row>
    <row r="984" spans="1:21">
      <c r="A984" s="1">
        <f t="shared" ref="A984:B984" si="985">A983</f>
        <v>20</v>
      </c>
      <c r="B984" s="1">
        <f t="shared" si="985"/>
        <v>0</v>
      </c>
      <c r="C984" s="288"/>
      <c r="D984" s="298" t="s">
        <v>99</v>
      </c>
      <c r="E984" s="298"/>
      <c r="F984" s="299" t="s">
        <v>84</v>
      </c>
      <c r="G984" s="299"/>
      <c r="H984" s="300"/>
      <c r="I984" s="300"/>
      <c r="J984" s="301"/>
      <c r="K984" s="302"/>
      <c r="L984" s="303">
        <f t="shared" ref="L984:L1000" si="986">H984-J984</f>
        <v>0</v>
      </c>
      <c r="M984" s="304"/>
      <c r="N984" s="152"/>
      <c r="O984" s="152"/>
      <c r="P984" s="152"/>
      <c r="Q984" s="152"/>
      <c r="R984" s="152"/>
      <c r="S984" s="305"/>
      <c r="T984" s="54" t="e">
        <f>HLOOKUP(F956,リスト!$N$7:$AC$25,3,)</f>
        <v>#N/A</v>
      </c>
      <c r="U984" s="52" t="e">
        <f t="shared" si="984"/>
        <v>#N/A</v>
      </c>
    </row>
    <row r="985" spans="1:21">
      <c r="A985" s="1">
        <f t="shared" ref="A985:B985" si="987">A984</f>
        <v>20</v>
      </c>
      <c r="B985" s="1">
        <f t="shared" si="987"/>
        <v>0</v>
      </c>
      <c r="C985" s="288"/>
      <c r="D985" s="298"/>
      <c r="E985" s="298"/>
      <c r="F985" s="329" t="s">
        <v>85</v>
      </c>
      <c r="G985" s="329"/>
      <c r="H985" s="330"/>
      <c r="I985" s="330"/>
      <c r="J985" s="331"/>
      <c r="K985" s="332"/>
      <c r="L985" s="333">
        <f t="shared" si="986"/>
        <v>0</v>
      </c>
      <c r="M985" s="334"/>
      <c r="N985" s="335"/>
      <c r="O985" s="335"/>
      <c r="P985" s="335"/>
      <c r="Q985" s="335"/>
      <c r="R985" s="335"/>
      <c r="S985" s="336"/>
      <c r="T985" s="54" t="e">
        <f>HLOOKUP(F956,リスト!$N$7:$AC$25,4,)</f>
        <v>#N/A</v>
      </c>
      <c r="U985" s="52" t="e">
        <f t="shared" si="984"/>
        <v>#N/A</v>
      </c>
    </row>
    <row r="986" spans="1:21">
      <c r="A986" s="1">
        <f t="shared" ref="A986:B986" si="988">A985</f>
        <v>20</v>
      </c>
      <c r="B986" s="1">
        <f t="shared" si="988"/>
        <v>0</v>
      </c>
      <c r="C986" s="288"/>
      <c r="D986" s="298"/>
      <c r="E986" s="298"/>
      <c r="F986" s="306" t="s">
        <v>86</v>
      </c>
      <c r="G986" s="306"/>
      <c r="H986" s="307"/>
      <c r="I986" s="307"/>
      <c r="J986" s="308"/>
      <c r="K986" s="309"/>
      <c r="L986" s="310">
        <f t="shared" si="986"/>
        <v>0</v>
      </c>
      <c r="M986" s="311"/>
      <c r="N986" s="153"/>
      <c r="O986" s="153"/>
      <c r="P986" s="153"/>
      <c r="Q986" s="153"/>
      <c r="R986" s="153"/>
      <c r="S986" s="312"/>
      <c r="T986" s="54" t="e">
        <f>HLOOKUP(F956,リスト!$N$7:$AC$25,5,)</f>
        <v>#N/A</v>
      </c>
      <c r="U986" s="52" t="e">
        <f t="shared" si="984"/>
        <v>#N/A</v>
      </c>
    </row>
    <row r="987" spans="1:21">
      <c r="A987" s="1">
        <f t="shared" ref="A987:B987" si="989">A986</f>
        <v>20</v>
      </c>
      <c r="B987" s="1">
        <f t="shared" si="989"/>
        <v>0</v>
      </c>
      <c r="C987" s="288"/>
      <c r="D987" s="298" t="s">
        <v>100</v>
      </c>
      <c r="E987" s="298"/>
      <c r="F987" s="299" t="s">
        <v>87</v>
      </c>
      <c r="G987" s="299"/>
      <c r="H987" s="300"/>
      <c r="I987" s="300"/>
      <c r="J987" s="301"/>
      <c r="K987" s="302"/>
      <c r="L987" s="303">
        <f t="shared" si="986"/>
        <v>0</v>
      </c>
      <c r="M987" s="304"/>
      <c r="N987" s="152"/>
      <c r="O987" s="152"/>
      <c r="P987" s="152"/>
      <c r="Q987" s="152"/>
      <c r="R987" s="152"/>
      <c r="S987" s="305"/>
      <c r="T987" s="54" t="e">
        <f>HLOOKUP(F956,リスト!$N$7:$AC$25,6,)</f>
        <v>#N/A</v>
      </c>
      <c r="U987" s="52" t="e">
        <f t="shared" si="984"/>
        <v>#N/A</v>
      </c>
    </row>
    <row r="988" spans="1:21">
      <c r="A988" s="1">
        <f t="shared" ref="A988:B988" si="990">A987</f>
        <v>20</v>
      </c>
      <c r="B988" s="1">
        <f t="shared" si="990"/>
        <v>0</v>
      </c>
      <c r="C988" s="288"/>
      <c r="D988" s="298"/>
      <c r="E988" s="298"/>
      <c r="F988" s="329" t="s">
        <v>89</v>
      </c>
      <c r="G988" s="329"/>
      <c r="H988" s="330"/>
      <c r="I988" s="330"/>
      <c r="J988" s="331"/>
      <c r="K988" s="332"/>
      <c r="L988" s="333">
        <f t="shared" si="986"/>
        <v>0</v>
      </c>
      <c r="M988" s="334"/>
      <c r="N988" s="335"/>
      <c r="O988" s="335"/>
      <c r="P988" s="335"/>
      <c r="Q988" s="335"/>
      <c r="R988" s="335"/>
      <c r="S988" s="336"/>
      <c r="T988" s="54" t="e">
        <f>HLOOKUP(F956,リスト!$N$7:$AC$25,7,)</f>
        <v>#N/A</v>
      </c>
      <c r="U988" s="52" t="e">
        <f t="shared" si="984"/>
        <v>#N/A</v>
      </c>
    </row>
    <row r="989" spans="1:21" ht="14.4" customHeight="1">
      <c r="A989" s="1">
        <f t="shared" ref="A989:B989" si="991">A988</f>
        <v>20</v>
      </c>
      <c r="B989" s="1">
        <f t="shared" si="991"/>
        <v>0</v>
      </c>
      <c r="C989" s="288"/>
      <c r="D989" s="298"/>
      <c r="E989" s="298"/>
      <c r="F989" s="329" t="s">
        <v>215</v>
      </c>
      <c r="G989" s="329"/>
      <c r="H989" s="330"/>
      <c r="I989" s="330"/>
      <c r="J989" s="331"/>
      <c r="K989" s="332"/>
      <c r="L989" s="333">
        <f t="shared" si="986"/>
        <v>0</v>
      </c>
      <c r="M989" s="334"/>
      <c r="N989" s="335"/>
      <c r="O989" s="335"/>
      <c r="P989" s="335"/>
      <c r="Q989" s="335"/>
      <c r="R989" s="335"/>
      <c r="S989" s="336"/>
      <c r="T989" s="54" t="e">
        <f>HLOOKUP(F956,リスト!$N$7:$AC$25,8,)</f>
        <v>#N/A</v>
      </c>
      <c r="U989" s="52" t="e">
        <f t="shared" si="984"/>
        <v>#N/A</v>
      </c>
    </row>
    <row r="990" spans="1:21">
      <c r="A990" s="1">
        <f t="shared" ref="A990:B990" si="992">A989</f>
        <v>20</v>
      </c>
      <c r="B990" s="1">
        <f t="shared" si="992"/>
        <v>0</v>
      </c>
      <c r="C990" s="288"/>
      <c r="D990" s="298"/>
      <c r="E990" s="298"/>
      <c r="F990" s="306" t="s">
        <v>90</v>
      </c>
      <c r="G990" s="306"/>
      <c r="H990" s="307"/>
      <c r="I990" s="307"/>
      <c r="J990" s="308"/>
      <c r="K990" s="309"/>
      <c r="L990" s="310">
        <f t="shared" si="986"/>
        <v>0</v>
      </c>
      <c r="M990" s="311"/>
      <c r="N990" s="153"/>
      <c r="O990" s="153"/>
      <c r="P990" s="153"/>
      <c r="Q990" s="153"/>
      <c r="R990" s="153"/>
      <c r="S990" s="312"/>
      <c r="T990" s="54" t="e">
        <f>HLOOKUP(F956,リスト!$N$7:$AC$25,9,)</f>
        <v>#N/A</v>
      </c>
      <c r="U990" s="52" t="e">
        <f t="shared" si="984"/>
        <v>#N/A</v>
      </c>
    </row>
    <row r="991" spans="1:21">
      <c r="A991" s="1">
        <f t="shared" ref="A991:B991" si="993">A990</f>
        <v>20</v>
      </c>
      <c r="B991" s="1">
        <f t="shared" si="993"/>
        <v>0</v>
      </c>
      <c r="C991" s="288"/>
      <c r="D991" s="298" t="s">
        <v>101</v>
      </c>
      <c r="E991" s="298"/>
      <c r="F991" s="299" t="s">
        <v>91</v>
      </c>
      <c r="G991" s="299"/>
      <c r="H991" s="300"/>
      <c r="I991" s="300"/>
      <c r="J991" s="301"/>
      <c r="K991" s="302"/>
      <c r="L991" s="303">
        <f t="shared" si="986"/>
        <v>0</v>
      </c>
      <c r="M991" s="304"/>
      <c r="N991" s="152"/>
      <c r="O991" s="152"/>
      <c r="P991" s="152"/>
      <c r="Q991" s="152"/>
      <c r="R991" s="152"/>
      <c r="S991" s="305"/>
      <c r="T991" s="54" t="e">
        <f>HLOOKUP(F956,リスト!$N$7:$AC$25,10,)</f>
        <v>#N/A</v>
      </c>
      <c r="U991" s="52" t="e">
        <f t="shared" si="984"/>
        <v>#N/A</v>
      </c>
    </row>
    <row r="992" spans="1:21">
      <c r="A992" s="1">
        <f t="shared" ref="A992:B992" si="994">A991</f>
        <v>20</v>
      </c>
      <c r="B992" s="1">
        <f t="shared" si="994"/>
        <v>0</v>
      </c>
      <c r="C992" s="288"/>
      <c r="D992" s="298"/>
      <c r="E992" s="298"/>
      <c r="F992" s="329" t="s">
        <v>92</v>
      </c>
      <c r="G992" s="329"/>
      <c r="H992" s="330"/>
      <c r="I992" s="330"/>
      <c r="J992" s="331"/>
      <c r="K992" s="332"/>
      <c r="L992" s="333">
        <f t="shared" si="986"/>
        <v>0</v>
      </c>
      <c r="M992" s="334"/>
      <c r="N992" s="335"/>
      <c r="O992" s="335"/>
      <c r="P992" s="335"/>
      <c r="Q992" s="335"/>
      <c r="R992" s="335"/>
      <c r="S992" s="336"/>
      <c r="T992" s="54" t="e">
        <f>HLOOKUP(F956,リスト!$N$7:$AC$25,11,)</f>
        <v>#N/A</v>
      </c>
      <c r="U992" s="52" t="e">
        <f t="shared" si="984"/>
        <v>#N/A</v>
      </c>
    </row>
    <row r="993" spans="1:22">
      <c r="A993" s="1">
        <f t="shared" ref="A993:B993" si="995">A992</f>
        <v>20</v>
      </c>
      <c r="B993" s="1">
        <f t="shared" si="995"/>
        <v>0</v>
      </c>
      <c r="C993" s="288"/>
      <c r="D993" s="298"/>
      <c r="E993" s="298"/>
      <c r="F993" s="306" t="s">
        <v>93</v>
      </c>
      <c r="G993" s="306"/>
      <c r="H993" s="307"/>
      <c r="I993" s="307"/>
      <c r="J993" s="308"/>
      <c r="K993" s="309"/>
      <c r="L993" s="310">
        <f t="shared" si="986"/>
        <v>0</v>
      </c>
      <c r="M993" s="311"/>
      <c r="N993" s="153"/>
      <c r="O993" s="153"/>
      <c r="P993" s="153"/>
      <c r="Q993" s="153"/>
      <c r="R993" s="153"/>
      <c r="S993" s="312"/>
      <c r="T993" s="54" t="e">
        <f>HLOOKUP(F956,リスト!$N$7:$AC$25,12,)</f>
        <v>#N/A</v>
      </c>
      <c r="U993" s="52" t="e">
        <f t="shared" si="984"/>
        <v>#N/A</v>
      </c>
    </row>
    <row r="994" spans="1:22">
      <c r="A994" s="1">
        <f t="shared" ref="A994:B994" si="996">A993</f>
        <v>20</v>
      </c>
      <c r="B994" s="1">
        <f t="shared" si="996"/>
        <v>0</v>
      </c>
      <c r="C994" s="288"/>
      <c r="D994" s="298" t="s">
        <v>102</v>
      </c>
      <c r="E994" s="298"/>
      <c r="F994" s="298" t="s">
        <v>102</v>
      </c>
      <c r="G994" s="298"/>
      <c r="H994" s="323"/>
      <c r="I994" s="323"/>
      <c r="J994" s="324"/>
      <c r="K994" s="325"/>
      <c r="L994" s="326">
        <f t="shared" si="986"/>
        <v>0</v>
      </c>
      <c r="M994" s="327"/>
      <c r="N994" s="167"/>
      <c r="O994" s="167"/>
      <c r="P994" s="167"/>
      <c r="Q994" s="167"/>
      <c r="R994" s="167"/>
      <c r="S994" s="328"/>
      <c r="T994" s="54" t="e">
        <f>HLOOKUP(F956,リスト!$N$7:$AC$25,13,)</f>
        <v>#N/A</v>
      </c>
      <c r="U994" s="52" t="e">
        <f t="shared" si="984"/>
        <v>#N/A</v>
      </c>
    </row>
    <row r="995" spans="1:22">
      <c r="A995" s="1">
        <f t="shared" ref="A995:B995" si="997">A994</f>
        <v>20</v>
      </c>
      <c r="B995" s="1">
        <f t="shared" si="997"/>
        <v>0</v>
      </c>
      <c r="C995" s="288"/>
      <c r="D995" s="321" t="s">
        <v>105</v>
      </c>
      <c r="E995" s="298"/>
      <c r="F995" s="299" t="s">
        <v>94</v>
      </c>
      <c r="G995" s="299"/>
      <c r="H995" s="300"/>
      <c r="I995" s="300"/>
      <c r="J995" s="301"/>
      <c r="K995" s="302"/>
      <c r="L995" s="303">
        <f t="shared" si="986"/>
        <v>0</v>
      </c>
      <c r="M995" s="304"/>
      <c r="N995" s="152"/>
      <c r="O995" s="152"/>
      <c r="P995" s="152"/>
      <c r="Q995" s="152"/>
      <c r="R995" s="152"/>
      <c r="S995" s="305"/>
      <c r="T995" s="54" t="e">
        <f>HLOOKUP(F956,リスト!$N$7:$AC$25,14,)</f>
        <v>#N/A</v>
      </c>
      <c r="U995" s="52" t="e">
        <f t="shared" si="984"/>
        <v>#N/A</v>
      </c>
    </row>
    <row r="996" spans="1:22">
      <c r="A996" s="1">
        <f t="shared" ref="A996:B996" si="998">A995</f>
        <v>20</v>
      </c>
      <c r="B996" s="1">
        <f t="shared" si="998"/>
        <v>0</v>
      </c>
      <c r="C996" s="288"/>
      <c r="D996" s="298"/>
      <c r="E996" s="298"/>
      <c r="F996" s="306" t="s">
        <v>95</v>
      </c>
      <c r="G996" s="306"/>
      <c r="H996" s="307"/>
      <c r="I996" s="307"/>
      <c r="J996" s="308"/>
      <c r="K996" s="309"/>
      <c r="L996" s="310">
        <f t="shared" si="986"/>
        <v>0</v>
      </c>
      <c r="M996" s="311"/>
      <c r="N996" s="153"/>
      <c r="O996" s="153"/>
      <c r="P996" s="153"/>
      <c r="Q996" s="153"/>
      <c r="R996" s="153"/>
      <c r="S996" s="312"/>
      <c r="T996" s="54" t="e">
        <f>HLOOKUP(F956,リスト!$N$7:$AC$25,15,)</f>
        <v>#N/A</v>
      </c>
      <c r="U996" s="52" t="e">
        <f t="shared" si="984"/>
        <v>#N/A</v>
      </c>
    </row>
    <row r="997" spans="1:22">
      <c r="A997" s="1">
        <f t="shared" ref="A997:B997" si="999">A996</f>
        <v>20</v>
      </c>
      <c r="B997" s="1">
        <f t="shared" si="999"/>
        <v>0</v>
      </c>
      <c r="C997" s="288"/>
      <c r="D997" s="322" t="s">
        <v>103</v>
      </c>
      <c r="E997" s="322"/>
      <c r="F997" s="298" t="s">
        <v>96</v>
      </c>
      <c r="G997" s="298"/>
      <c r="H997" s="323"/>
      <c r="I997" s="323"/>
      <c r="J997" s="324"/>
      <c r="K997" s="325"/>
      <c r="L997" s="326">
        <f t="shared" si="986"/>
        <v>0</v>
      </c>
      <c r="M997" s="327"/>
      <c r="N997" s="167"/>
      <c r="O997" s="167"/>
      <c r="P997" s="167"/>
      <c r="Q997" s="167"/>
      <c r="R997" s="167"/>
      <c r="S997" s="328"/>
      <c r="T997" s="54" t="e">
        <f>HLOOKUP(F956,リスト!$N$7:$AC$25,16,)</f>
        <v>#N/A</v>
      </c>
      <c r="U997" s="52" t="e">
        <f t="shared" si="984"/>
        <v>#N/A</v>
      </c>
    </row>
    <row r="998" spans="1:22">
      <c r="A998" s="1">
        <f t="shared" ref="A998:B998" si="1000">A997</f>
        <v>20</v>
      </c>
      <c r="B998" s="1">
        <f t="shared" si="1000"/>
        <v>0</v>
      </c>
      <c r="C998" s="288"/>
      <c r="D998" s="298" t="s">
        <v>104</v>
      </c>
      <c r="E998" s="298"/>
      <c r="F998" s="299" t="s">
        <v>97</v>
      </c>
      <c r="G998" s="299"/>
      <c r="H998" s="300"/>
      <c r="I998" s="300"/>
      <c r="J998" s="301"/>
      <c r="K998" s="302"/>
      <c r="L998" s="303">
        <f t="shared" si="986"/>
        <v>0</v>
      </c>
      <c r="M998" s="304"/>
      <c r="N998" s="152"/>
      <c r="O998" s="152"/>
      <c r="P998" s="152"/>
      <c r="Q998" s="152"/>
      <c r="R998" s="152"/>
      <c r="S998" s="305"/>
      <c r="T998" s="54" t="e">
        <f>HLOOKUP(F956,リスト!$N$7:$AC$25,17,)</f>
        <v>#N/A</v>
      </c>
      <c r="U998" s="52" t="e">
        <f t="shared" si="984"/>
        <v>#N/A</v>
      </c>
    </row>
    <row r="999" spans="1:22">
      <c r="A999" s="1">
        <f t="shared" ref="A999:B999" si="1001">A998</f>
        <v>20</v>
      </c>
      <c r="B999" s="1">
        <f t="shared" si="1001"/>
        <v>0</v>
      </c>
      <c r="C999" s="288"/>
      <c r="D999" s="298"/>
      <c r="E999" s="298"/>
      <c r="F999" s="306" t="s">
        <v>98</v>
      </c>
      <c r="G999" s="306"/>
      <c r="H999" s="307"/>
      <c r="I999" s="307"/>
      <c r="J999" s="308"/>
      <c r="K999" s="309"/>
      <c r="L999" s="310">
        <f t="shared" si="986"/>
        <v>0</v>
      </c>
      <c r="M999" s="311"/>
      <c r="N999" s="153"/>
      <c r="O999" s="153"/>
      <c r="P999" s="153"/>
      <c r="Q999" s="153"/>
      <c r="R999" s="153"/>
      <c r="S999" s="312"/>
      <c r="T999" s="54" t="e">
        <f>HLOOKUP(F956,リスト!$N$7:$AC$25,18,)</f>
        <v>#N/A</v>
      </c>
      <c r="U999" s="52" t="e">
        <f t="shared" si="984"/>
        <v>#N/A</v>
      </c>
    </row>
    <row r="1000" spans="1:22" ht="15" thickBot="1">
      <c r="A1000" s="1">
        <f t="shared" ref="A1000:B1000" si="1002">A999</f>
        <v>20</v>
      </c>
      <c r="B1000" s="1">
        <f t="shared" si="1002"/>
        <v>0</v>
      </c>
      <c r="C1000" s="288"/>
      <c r="D1000" s="313" t="s">
        <v>77</v>
      </c>
      <c r="E1000" s="313"/>
      <c r="F1000" s="313" t="s">
        <v>77</v>
      </c>
      <c r="G1000" s="313"/>
      <c r="H1000" s="314"/>
      <c r="I1000" s="314"/>
      <c r="J1000" s="315"/>
      <c r="K1000" s="316"/>
      <c r="L1000" s="317">
        <f t="shared" si="986"/>
        <v>0</v>
      </c>
      <c r="M1000" s="318"/>
      <c r="N1000" s="319"/>
      <c r="O1000" s="319"/>
      <c r="P1000" s="319"/>
      <c r="Q1000" s="319"/>
      <c r="R1000" s="319"/>
      <c r="S1000" s="320"/>
      <c r="T1000" s="54" t="e">
        <f>HLOOKUP(F956,リスト!$N$7:$AC$25,19,)</f>
        <v>#N/A</v>
      </c>
      <c r="U1000" s="52" t="e">
        <f t="shared" si="984"/>
        <v>#N/A</v>
      </c>
    </row>
    <row r="1001" spans="1:22" ht="15.6" thickTop="1" thickBot="1">
      <c r="A1001" s="1">
        <f t="shared" ref="A1001:B1001" si="1003">A1000</f>
        <v>20</v>
      </c>
      <c r="B1001" s="1">
        <f t="shared" si="1003"/>
        <v>0</v>
      </c>
      <c r="C1001" s="289"/>
      <c r="D1001" s="278" t="s">
        <v>78</v>
      </c>
      <c r="E1001" s="279"/>
      <c r="F1001" s="279"/>
      <c r="G1001" s="280"/>
      <c r="H1001" s="281">
        <f>SUM(H983:I1000)</f>
        <v>0</v>
      </c>
      <c r="I1001" s="281"/>
      <c r="J1001" s="282">
        <f t="shared" ref="J1001" si="1004">SUM(J983:K1000)</f>
        <v>0</v>
      </c>
      <c r="K1001" s="283"/>
      <c r="L1001" s="283">
        <f t="shared" ref="L1001" si="1005">SUM(L983:M1000)</f>
        <v>0</v>
      </c>
      <c r="M1001" s="284"/>
      <c r="N1001" s="285"/>
      <c r="O1001" s="285"/>
      <c r="P1001" s="285"/>
      <c r="Q1001" s="285"/>
      <c r="R1001" s="285"/>
      <c r="S1001" s="286"/>
      <c r="T1001" s="54"/>
    </row>
    <row r="1002" spans="1:22">
      <c r="A1002" s="1">
        <f>F1005</f>
        <v>21</v>
      </c>
      <c r="B1002" s="1">
        <f>IF(H1026&gt;0,1,0)</f>
        <v>0</v>
      </c>
      <c r="C1002" s="198" t="s">
        <v>47</v>
      </c>
      <c r="D1002" s="198"/>
      <c r="E1002" s="198"/>
      <c r="U1002" s="11" t="s">
        <v>49</v>
      </c>
      <c r="V1002" s="11" t="s">
        <v>199</v>
      </c>
    </row>
    <row r="1003" spans="1:22">
      <c r="A1003" s="1">
        <f>A1002</f>
        <v>21</v>
      </c>
      <c r="B1003" s="1">
        <f>B1002</f>
        <v>0</v>
      </c>
      <c r="C1003" s="192" t="str">
        <f>"中国ブロック突破・国スポ入賞に向けた強化事業　"&amp;基本!$G$24</f>
        <v>中国ブロック突破・国スポ入賞に向けた強化事業　事業計画書</v>
      </c>
      <c r="D1003" s="192"/>
      <c r="E1003" s="192"/>
      <c r="F1003" s="192"/>
      <c r="G1003" s="192"/>
      <c r="H1003" s="192"/>
      <c r="I1003" s="192"/>
      <c r="J1003" s="192"/>
      <c r="K1003" s="192"/>
      <c r="L1003" s="192"/>
      <c r="M1003" s="192"/>
      <c r="N1003" s="192"/>
      <c r="O1003" s="192"/>
      <c r="P1003" s="192"/>
      <c r="Q1003" s="192"/>
      <c r="R1003" s="192"/>
      <c r="S1003" s="192"/>
      <c r="U1003" s="16" t="str">
        <f t="shared" ref="U1003:V1006" si="1006">IF(U953="","",U953)</f>
        <v>中国ブロック突破に向けた強化事業</v>
      </c>
      <c r="V1003" s="16" t="str">
        <f t="shared" si="1006"/>
        <v>中ブロ突破</v>
      </c>
    </row>
    <row r="1004" spans="1:22" ht="15" thickBot="1">
      <c r="A1004" s="1">
        <f t="shared" ref="A1004:B1004" si="1007">A1003</f>
        <v>21</v>
      </c>
      <c r="B1004" s="1">
        <f t="shared" si="1007"/>
        <v>0</v>
      </c>
      <c r="C1004" s="337" t="s">
        <v>48</v>
      </c>
      <c r="D1004" s="337"/>
      <c r="U1004" s="32" t="str">
        <f t="shared" si="1006"/>
        <v>国スポ入賞に向けた強化事業</v>
      </c>
      <c r="V1004" s="32" t="str">
        <f t="shared" si="1006"/>
        <v>国スポ入賞</v>
      </c>
    </row>
    <row r="1005" spans="1:22" ht="15" thickBot="1">
      <c r="A1005" s="1">
        <f t="shared" ref="A1005:B1005" si="1008">A1004</f>
        <v>21</v>
      </c>
      <c r="B1005" s="1">
        <f t="shared" si="1008"/>
        <v>0</v>
      </c>
      <c r="C1005" s="375" t="s">
        <v>50</v>
      </c>
      <c r="D1005" s="376"/>
      <c r="E1005" s="376"/>
      <c r="F1005" s="377">
        <f>F955+1</f>
        <v>21</v>
      </c>
      <c r="G1005" s="378"/>
      <c r="U1005" s="32" t="str">
        <f t="shared" si="1006"/>
        <v/>
      </c>
      <c r="V1005" s="32" t="str">
        <f t="shared" si="1006"/>
        <v/>
      </c>
    </row>
    <row r="1006" spans="1:22">
      <c r="A1006" s="1">
        <f t="shared" ref="A1006:B1006" si="1009">A1005</f>
        <v>21</v>
      </c>
      <c r="B1006" s="1">
        <f t="shared" si="1009"/>
        <v>0</v>
      </c>
      <c r="C1006" s="379" t="s">
        <v>49</v>
      </c>
      <c r="D1006" s="290"/>
      <c r="E1006" s="290"/>
      <c r="F1006" s="380"/>
      <c r="G1006" s="380"/>
      <c r="H1006" s="380"/>
      <c r="I1006" s="380"/>
      <c r="J1006" s="380"/>
      <c r="K1006" s="380"/>
      <c r="L1006" s="380"/>
      <c r="M1006" s="290" t="s">
        <v>53</v>
      </c>
      <c r="N1006" s="290"/>
      <c r="O1006" s="290"/>
      <c r="P1006" s="380"/>
      <c r="Q1006" s="380"/>
      <c r="R1006" s="380"/>
      <c r="S1006" s="381"/>
      <c r="T1006" s="81" t="str">
        <f>IF(F1006="","",VLOOKUP(F1006,U1003:V1006,2,))</f>
        <v/>
      </c>
      <c r="U1006" s="18" t="str">
        <f t="shared" si="1006"/>
        <v/>
      </c>
      <c r="V1006" s="18" t="str">
        <f t="shared" si="1006"/>
        <v/>
      </c>
    </row>
    <row r="1007" spans="1:22">
      <c r="A1007" s="1">
        <f t="shared" ref="A1007:B1007" si="1010">A1006</f>
        <v>21</v>
      </c>
      <c r="B1007" s="1">
        <f t="shared" si="1010"/>
        <v>0</v>
      </c>
      <c r="C1007" s="389" t="s">
        <v>180</v>
      </c>
      <c r="D1007" s="390"/>
      <c r="E1007" s="356"/>
      <c r="F1007" s="386"/>
      <c r="G1007" s="387"/>
      <c r="H1007" s="387"/>
      <c r="I1007" s="387"/>
      <c r="J1007" s="387"/>
      <c r="K1007" s="387"/>
      <c r="L1007" s="387"/>
      <c r="M1007" s="387"/>
      <c r="N1007" s="387"/>
      <c r="O1007" s="387"/>
      <c r="P1007" s="387"/>
      <c r="Q1007" s="387"/>
      <c r="R1007" s="387"/>
      <c r="S1007" s="388"/>
      <c r="U1007" s="55"/>
    </row>
    <row r="1008" spans="1:22">
      <c r="A1008" s="1">
        <f t="shared" ref="A1008:B1008" si="1011">A1007</f>
        <v>21</v>
      </c>
      <c r="B1008" s="1">
        <f t="shared" si="1011"/>
        <v>0</v>
      </c>
      <c r="C1008" s="348" t="s">
        <v>51</v>
      </c>
      <c r="D1008" s="291"/>
      <c r="E1008" s="291"/>
      <c r="F1008" s="382"/>
      <c r="G1008" s="383"/>
      <c r="H1008" s="383"/>
      <c r="I1008" s="20" t="str">
        <f>IF(F1008="","～",IF(J1008="","","～"))</f>
        <v>～</v>
      </c>
      <c r="J1008" s="383"/>
      <c r="K1008" s="383"/>
      <c r="L1008" s="383"/>
      <c r="M1008" s="21" t="s">
        <v>52</v>
      </c>
      <c r="N1008" s="384" t="str">
        <f>IF(T1008=1,IF(F1008="","",IF(J1008="","",IF(F1008=J1008,"日帰り",(J1008-F1008)&amp;"泊"&amp;(J1008-F1008+1)&amp;"日"))),"")</f>
        <v/>
      </c>
      <c r="O1008" s="384"/>
      <c r="P1008" s="384"/>
      <c r="Q1008" s="13" t="s">
        <v>68</v>
      </c>
      <c r="R1008" s="258"/>
      <c r="S1008" s="385"/>
      <c r="T1008" s="53">
        <v>1</v>
      </c>
    </row>
    <row r="1009" spans="1:24">
      <c r="A1009" s="1">
        <f t="shared" ref="A1009:B1009" si="1012">A1008</f>
        <v>21</v>
      </c>
      <c r="B1009" s="1">
        <f t="shared" si="1012"/>
        <v>0</v>
      </c>
      <c r="C1009" s="348" t="s">
        <v>54</v>
      </c>
      <c r="D1009" s="346" t="s">
        <v>55</v>
      </c>
      <c r="E1009" s="346"/>
      <c r="F1009" s="349"/>
      <c r="G1009" s="349"/>
      <c r="H1009" s="349"/>
      <c r="I1009" s="349"/>
      <c r="J1009" s="349"/>
      <c r="K1009" s="349"/>
      <c r="L1009" s="349"/>
      <c r="M1009" s="349"/>
      <c r="N1009" s="349"/>
      <c r="O1009" s="349"/>
      <c r="P1009" s="349"/>
      <c r="Q1009" s="349"/>
      <c r="R1009" s="349"/>
      <c r="S1009" s="350"/>
      <c r="U1009" s="156" t="s">
        <v>53</v>
      </c>
      <c r="V1009" s="156"/>
      <c r="W1009" s="156"/>
      <c r="X1009" s="156"/>
    </row>
    <row r="1010" spans="1:24">
      <c r="A1010" s="1">
        <f t="shared" ref="A1010:B1010" si="1013">A1009</f>
        <v>21</v>
      </c>
      <c r="B1010" s="1">
        <f t="shared" si="1013"/>
        <v>0</v>
      </c>
      <c r="C1010" s="348"/>
      <c r="D1010" s="351" t="s">
        <v>7</v>
      </c>
      <c r="E1010" s="351"/>
      <c r="F1010" s="352"/>
      <c r="G1010" s="352"/>
      <c r="H1010" s="352"/>
      <c r="I1010" s="352"/>
      <c r="J1010" s="352"/>
      <c r="K1010" s="352"/>
      <c r="L1010" s="352"/>
      <c r="M1010" s="352"/>
      <c r="N1010" s="352"/>
      <c r="O1010" s="352"/>
      <c r="P1010" s="352"/>
      <c r="Q1010" s="352"/>
      <c r="R1010" s="352"/>
      <c r="S1010" s="353"/>
      <c r="U1010" s="78" t="str">
        <f>U1003</f>
        <v>中国ブロック突破に向けた強化事業</v>
      </c>
      <c r="V1010" s="78" t="str">
        <f>U1004</f>
        <v>国スポ入賞に向けた強化事業</v>
      </c>
      <c r="W1010" s="78" t="str">
        <f>U1005</f>
        <v/>
      </c>
      <c r="X1010" s="78" t="str">
        <f>U1006</f>
        <v/>
      </c>
    </row>
    <row r="1011" spans="1:24">
      <c r="A1011" s="1">
        <f t="shared" ref="A1011:B1011" si="1014">A1010</f>
        <v>21</v>
      </c>
      <c r="B1011" s="1">
        <f t="shared" si="1014"/>
        <v>0</v>
      </c>
      <c r="C1011" s="348" t="s">
        <v>56</v>
      </c>
      <c r="D1011" s="346" t="s">
        <v>55</v>
      </c>
      <c r="E1011" s="346"/>
      <c r="F1011" s="349"/>
      <c r="G1011" s="349"/>
      <c r="H1011" s="349"/>
      <c r="I1011" s="349"/>
      <c r="J1011" s="349"/>
      <c r="K1011" s="349"/>
      <c r="L1011" s="349"/>
      <c r="M1011" s="349"/>
      <c r="N1011" s="349"/>
      <c r="O1011" s="349"/>
      <c r="P1011" s="349"/>
      <c r="Q1011" s="349"/>
      <c r="R1011" s="349"/>
      <c r="S1011" s="350"/>
      <c r="U1011" s="6" t="str">
        <f t="shared" ref="U1011:X1014" si="1015">IF(U961="","",U961)</f>
        <v>①強化活動</v>
      </c>
      <c r="V1011" s="6" t="str">
        <f t="shared" si="1015"/>
        <v>①強化活動</v>
      </c>
      <c r="W1011" s="6" t="str">
        <f t="shared" si="1015"/>
        <v/>
      </c>
      <c r="X1011" s="6" t="str">
        <f t="shared" si="1015"/>
        <v/>
      </c>
    </row>
    <row r="1012" spans="1:24">
      <c r="A1012" s="1">
        <f t="shared" ref="A1012:B1012" si="1016">A1011</f>
        <v>21</v>
      </c>
      <c r="B1012" s="1">
        <f t="shared" si="1016"/>
        <v>0</v>
      </c>
      <c r="C1012" s="348"/>
      <c r="D1012" s="351" t="s">
        <v>7</v>
      </c>
      <c r="E1012" s="351"/>
      <c r="F1012" s="352"/>
      <c r="G1012" s="352"/>
      <c r="H1012" s="352"/>
      <c r="I1012" s="352"/>
      <c r="J1012" s="352"/>
      <c r="K1012" s="352"/>
      <c r="L1012" s="352"/>
      <c r="M1012" s="352"/>
      <c r="N1012" s="352"/>
      <c r="O1012" s="352"/>
      <c r="P1012" s="352"/>
      <c r="Q1012" s="352"/>
      <c r="R1012" s="352"/>
      <c r="S1012" s="353"/>
      <c r="U1012" s="8" t="str">
        <f t="shared" si="1015"/>
        <v/>
      </c>
      <c r="V1012" s="8" t="str">
        <f t="shared" si="1015"/>
        <v/>
      </c>
      <c r="W1012" s="8" t="str">
        <f t="shared" si="1015"/>
        <v/>
      </c>
      <c r="X1012" s="8" t="str">
        <f t="shared" si="1015"/>
        <v/>
      </c>
    </row>
    <row r="1013" spans="1:24">
      <c r="A1013" s="1">
        <f t="shared" ref="A1013:B1013" si="1017">A1012</f>
        <v>21</v>
      </c>
      <c r="B1013" s="1">
        <f t="shared" si="1017"/>
        <v>0</v>
      </c>
      <c r="C1013" s="354" t="s">
        <v>57</v>
      </c>
      <c r="D1013" s="291" t="s">
        <v>58</v>
      </c>
      <c r="E1013" s="291"/>
      <c r="F1013" s="291" t="s">
        <v>61</v>
      </c>
      <c r="G1013" s="355"/>
      <c r="H1013" s="339" t="s">
        <v>62</v>
      </c>
      <c r="I1013" s="296"/>
      <c r="J1013" s="356" t="s">
        <v>63</v>
      </c>
      <c r="K1013" s="355"/>
      <c r="L1013" s="339" t="s">
        <v>64</v>
      </c>
      <c r="M1013" s="296"/>
      <c r="N1013" s="356" t="s">
        <v>65</v>
      </c>
      <c r="O1013" s="355"/>
      <c r="P1013" s="339" t="s">
        <v>66</v>
      </c>
      <c r="Q1013" s="291"/>
      <c r="R1013" s="356" t="s">
        <v>36</v>
      </c>
      <c r="S1013" s="295"/>
      <c r="U1013" s="8" t="str">
        <f t="shared" si="1015"/>
        <v/>
      </c>
      <c r="V1013" s="8" t="str">
        <f t="shared" si="1015"/>
        <v/>
      </c>
      <c r="W1013" s="8" t="str">
        <f t="shared" si="1015"/>
        <v/>
      </c>
      <c r="X1013" s="8" t="str">
        <f t="shared" si="1015"/>
        <v/>
      </c>
    </row>
    <row r="1014" spans="1:24">
      <c r="A1014" s="1">
        <f t="shared" ref="A1014:B1014" si="1018">A1013</f>
        <v>21</v>
      </c>
      <c r="B1014" s="1">
        <f t="shared" si="1018"/>
        <v>0</v>
      </c>
      <c r="C1014" s="348"/>
      <c r="D1014" s="346" t="s">
        <v>59</v>
      </c>
      <c r="E1014" s="346"/>
      <c r="F1014" s="22">
        <f>VLOOKUP("成男中ﾌﾞﾛ/国ｽﾎﾟ",指導者!$J$133:$AN$156,$F1005+1,)</f>
        <v>0</v>
      </c>
      <c r="G1014" s="23" t="s">
        <v>67</v>
      </c>
      <c r="H1014" s="24">
        <f>VLOOKUP("成女中ﾌﾞﾛ/国ｽﾎﾟ",指導者!$J$133:$AN$156,$F1005+1,)</f>
        <v>0</v>
      </c>
      <c r="I1014" s="25" t="s">
        <v>67</v>
      </c>
      <c r="J1014" s="24">
        <f>VLOOKUP("少男中ﾌﾞﾛ/国ｽﾎﾟ",指導者!$J$133:$AN$156,$F1005+1,)</f>
        <v>0</v>
      </c>
      <c r="K1014" s="23" t="s">
        <v>67</v>
      </c>
      <c r="L1014" s="24">
        <f>VLOOKUP("少女中ﾌﾞﾛ/国ｽﾎﾟ",指導者!$J$133:$AN$156,$F1005+1,)</f>
        <v>0</v>
      </c>
      <c r="M1014" s="25" t="s">
        <v>67</v>
      </c>
      <c r="N1014" s="24">
        <f>VLOOKUP("Jr男中ﾌﾞﾛ/国ｽﾎﾟ",指導者!$J$133:$AN$156,$F1005+1,)</f>
        <v>0</v>
      </c>
      <c r="O1014" s="23" t="s">
        <v>67</v>
      </c>
      <c r="P1014" s="24">
        <f>VLOOKUP("Jr女中ﾌﾞﾛ/国ｽﾎﾟ",指導者!$J$133:$AN$156,$F1005+1,)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48"/>
      <c r="D1015" s="351" t="s">
        <v>60</v>
      </c>
      <c r="E1015" s="351"/>
      <c r="F1015" s="27">
        <f>VLOOKUP("成男中ﾌﾞﾛ/国ｽﾎﾟ",選手!$J$333:$AN$350,$F1005+1,)</f>
        <v>0</v>
      </c>
      <c r="G1015" s="28" t="s">
        <v>67</v>
      </c>
      <c r="H1015" s="29">
        <f>VLOOKUP("成女中ﾌﾞﾛ/国ｽﾎﾟ",選手!$J$333:$AN$350,$F1005+1,)</f>
        <v>0</v>
      </c>
      <c r="I1015" s="30" t="s">
        <v>67</v>
      </c>
      <c r="J1015" s="29">
        <f>VLOOKUP("少男中ﾌﾞﾛ/国ｽﾎﾟ",選手!$J$333:$AN$350,$F1005+1,)</f>
        <v>0</v>
      </c>
      <c r="K1015" s="28" t="s">
        <v>67</v>
      </c>
      <c r="L1015" s="29">
        <f>VLOOKUP("少女中ﾌﾞﾛ/国ｽﾎﾟ",選手!$J$333:$AN$350,$F1005+1,)</f>
        <v>0</v>
      </c>
      <c r="M1015" s="30" t="s">
        <v>67</v>
      </c>
      <c r="N1015" s="29">
        <f>VLOOKUP("Jr男中ﾌﾞﾛ/国ｽﾎﾟ",選手!$J$333:$AN$350,$F1005+1,)</f>
        <v>0</v>
      </c>
      <c r="O1015" s="28" t="s">
        <v>67</v>
      </c>
      <c r="P1015" s="29">
        <f>VLOOKUP("Jr女中ﾌﾞﾛ/国ｽﾎﾟ",選手!$J$333:$AN$350,$F1005+1,)</f>
        <v>0</v>
      </c>
      <c r="Q1015" s="31" t="s">
        <v>67</v>
      </c>
      <c r="R1015" s="28">
        <f>SUM(F1015:Q1015)</f>
        <v>0</v>
      </c>
      <c r="S1015" s="34" t="s">
        <v>67</v>
      </c>
    </row>
    <row r="1016" spans="1:24">
      <c r="A1016" s="1">
        <f t="shared" ref="A1016:B1016" si="1020">A1015</f>
        <v>21</v>
      </c>
      <c r="B1016" s="1">
        <f t="shared" si="1020"/>
        <v>0</v>
      </c>
      <c r="C1016" s="366" t="s">
        <v>69</v>
      </c>
      <c r="D1016" s="367"/>
      <c r="E1016" s="368"/>
      <c r="F1016" s="357"/>
      <c r="G1016" s="358"/>
      <c r="H1016" s="358"/>
      <c r="I1016" s="358"/>
      <c r="J1016" s="358"/>
      <c r="K1016" s="358"/>
      <c r="L1016" s="358"/>
      <c r="M1016" s="358"/>
      <c r="N1016" s="358"/>
      <c r="O1016" s="358"/>
      <c r="P1016" s="358"/>
      <c r="Q1016" s="358"/>
      <c r="R1016" s="358"/>
      <c r="S1016" s="359"/>
    </row>
    <row r="1017" spans="1:24">
      <c r="A1017" s="1">
        <f t="shared" ref="A1017:B1017" si="1021">A1016</f>
        <v>21</v>
      </c>
      <c r="B1017" s="1">
        <f t="shared" si="1021"/>
        <v>0</v>
      </c>
      <c r="C1017" s="369"/>
      <c r="D1017" s="370"/>
      <c r="E1017" s="371"/>
      <c r="F1017" s="360"/>
      <c r="G1017" s="361"/>
      <c r="H1017" s="361"/>
      <c r="I1017" s="361"/>
      <c r="J1017" s="361"/>
      <c r="K1017" s="361"/>
      <c r="L1017" s="361"/>
      <c r="M1017" s="361"/>
      <c r="N1017" s="361"/>
      <c r="O1017" s="361"/>
      <c r="P1017" s="361"/>
      <c r="Q1017" s="361"/>
      <c r="R1017" s="361"/>
      <c r="S1017" s="362"/>
    </row>
    <row r="1018" spans="1:24">
      <c r="A1018" s="1">
        <f t="shared" ref="A1018:B1018" si="1022">A1017</f>
        <v>21</v>
      </c>
      <c r="B1018" s="1">
        <f t="shared" si="1022"/>
        <v>0</v>
      </c>
      <c r="C1018" s="369"/>
      <c r="D1018" s="370"/>
      <c r="E1018" s="371"/>
      <c r="F1018" s="360"/>
      <c r="G1018" s="361"/>
      <c r="H1018" s="361"/>
      <c r="I1018" s="361"/>
      <c r="J1018" s="361"/>
      <c r="K1018" s="361"/>
      <c r="L1018" s="361"/>
      <c r="M1018" s="361"/>
      <c r="N1018" s="361"/>
      <c r="O1018" s="361"/>
      <c r="P1018" s="361"/>
      <c r="Q1018" s="361"/>
      <c r="R1018" s="361"/>
      <c r="S1018" s="362"/>
    </row>
    <row r="1019" spans="1:24">
      <c r="A1019" s="1">
        <f t="shared" ref="A1019:B1019" si="1023">A1018</f>
        <v>21</v>
      </c>
      <c r="B1019" s="1">
        <f t="shared" si="1023"/>
        <v>0</v>
      </c>
      <c r="C1019" s="369"/>
      <c r="D1019" s="370"/>
      <c r="E1019" s="371"/>
      <c r="F1019" s="360"/>
      <c r="G1019" s="361"/>
      <c r="H1019" s="361"/>
      <c r="I1019" s="361"/>
      <c r="J1019" s="361"/>
      <c r="K1019" s="361"/>
      <c r="L1019" s="361"/>
      <c r="M1019" s="361"/>
      <c r="N1019" s="361"/>
      <c r="O1019" s="361"/>
      <c r="P1019" s="361"/>
      <c r="Q1019" s="361"/>
      <c r="R1019" s="361"/>
      <c r="S1019" s="362"/>
    </row>
    <row r="1020" spans="1:24">
      <c r="A1020" s="1">
        <f t="shared" ref="A1020:B1020" si="1024">A1019</f>
        <v>21</v>
      </c>
      <c r="B1020" s="1">
        <f t="shared" si="1024"/>
        <v>0</v>
      </c>
      <c r="C1020" s="369"/>
      <c r="D1020" s="370"/>
      <c r="E1020" s="371"/>
      <c r="F1020" s="360"/>
      <c r="G1020" s="361"/>
      <c r="H1020" s="361"/>
      <c r="I1020" s="361"/>
      <c r="J1020" s="361"/>
      <c r="K1020" s="361"/>
      <c r="L1020" s="361"/>
      <c r="M1020" s="361"/>
      <c r="N1020" s="361"/>
      <c r="O1020" s="361"/>
      <c r="P1020" s="361"/>
      <c r="Q1020" s="361"/>
      <c r="R1020" s="361"/>
      <c r="S1020" s="362"/>
    </row>
    <row r="1021" spans="1:24">
      <c r="A1021" s="1">
        <f t="shared" ref="A1021:B1021" si="1025">A1020</f>
        <v>21</v>
      </c>
      <c r="B1021" s="1">
        <f t="shared" si="1025"/>
        <v>0</v>
      </c>
      <c r="C1021" s="369"/>
      <c r="D1021" s="370"/>
      <c r="E1021" s="371"/>
      <c r="F1021" s="360"/>
      <c r="G1021" s="361"/>
      <c r="H1021" s="361"/>
      <c r="I1021" s="361"/>
      <c r="J1021" s="361"/>
      <c r="K1021" s="361"/>
      <c r="L1021" s="361"/>
      <c r="M1021" s="361"/>
      <c r="N1021" s="361"/>
      <c r="O1021" s="361"/>
      <c r="P1021" s="361"/>
      <c r="Q1021" s="361"/>
      <c r="R1021" s="361"/>
      <c r="S1021" s="362"/>
    </row>
    <row r="1022" spans="1:24" ht="15" thickBot="1">
      <c r="A1022" s="1">
        <f t="shared" ref="A1022:B1022" si="1026">A1021</f>
        <v>21</v>
      </c>
      <c r="B1022" s="1">
        <f t="shared" si="1026"/>
        <v>0</v>
      </c>
      <c r="C1022" s="372"/>
      <c r="D1022" s="373"/>
      <c r="E1022" s="374"/>
      <c r="F1022" s="363"/>
      <c r="G1022" s="364"/>
      <c r="H1022" s="364"/>
      <c r="I1022" s="364"/>
      <c r="J1022" s="364"/>
      <c r="K1022" s="364"/>
      <c r="L1022" s="364"/>
      <c r="M1022" s="364"/>
      <c r="N1022" s="364"/>
      <c r="O1022" s="364"/>
      <c r="P1022" s="364"/>
      <c r="Q1022" s="364"/>
      <c r="R1022" s="364"/>
      <c r="S1022" s="365"/>
    </row>
    <row r="1023" spans="1:24">
      <c r="A1023" s="1">
        <f t="shared" ref="A1023:B1023" si="1027">A1022</f>
        <v>21</v>
      </c>
      <c r="B1023" s="1">
        <f t="shared" si="1027"/>
        <v>0</v>
      </c>
    </row>
    <row r="1024" spans="1:24" ht="15" thickBot="1">
      <c r="A1024" s="1">
        <f t="shared" ref="A1024:B1024" si="1028">A1023</f>
        <v>21</v>
      </c>
      <c r="B1024" s="1">
        <f t="shared" si="1028"/>
        <v>0</v>
      </c>
      <c r="C1024" s="337" t="s">
        <v>70</v>
      </c>
      <c r="D1024" s="337"/>
      <c r="Q1024" s="338" t="s">
        <v>71</v>
      </c>
      <c r="R1024" s="338"/>
      <c r="S1024" s="338"/>
    </row>
    <row r="1025" spans="1:21">
      <c r="A1025" s="1">
        <f t="shared" ref="A1025:B1025" si="1029">A1024</f>
        <v>21</v>
      </c>
      <c r="B1025" s="1">
        <f t="shared" si="1029"/>
        <v>0</v>
      </c>
      <c r="C1025" s="287" t="s">
        <v>72</v>
      </c>
      <c r="D1025" s="290" t="s">
        <v>73</v>
      </c>
      <c r="E1025" s="290"/>
      <c r="F1025" s="290"/>
      <c r="G1025" s="290"/>
      <c r="H1025" s="290" t="s">
        <v>79</v>
      </c>
      <c r="I1025" s="290"/>
      <c r="J1025" s="290" t="s">
        <v>13</v>
      </c>
      <c r="K1025" s="290"/>
      <c r="L1025" s="290"/>
      <c r="M1025" s="290"/>
      <c r="N1025" s="290"/>
      <c r="O1025" s="290"/>
      <c r="P1025" s="290"/>
      <c r="Q1025" s="290"/>
      <c r="R1025" s="290"/>
      <c r="S1025" s="294"/>
    </row>
    <row r="1026" spans="1:21">
      <c r="A1026" s="1">
        <f t="shared" ref="A1026:B1026" si="1030">A1025</f>
        <v>21</v>
      </c>
      <c r="B1026" s="1">
        <f t="shared" si="1030"/>
        <v>0</v>
      </c>
      <c r="C1026" s="288"/>
      <c r="D1026" s="346" t="s">
        <v>74</v>
      </c>
      <c r="E1026" s="346"/>
      <c r="F1026" s="346"/>
      <c r="G1026" s="346"/>
      <c r="H1026" s="347">
        <f>J1051</f>
        <v>0</v>
      </c>
      <c r="I1026" s="347"/>
      <c r="J1026" s="152"/>
      <c r="K1026" s="152"/>
      <c r="L1026" s="152"/>
      <c r="M1026" s="152"/>
      <c r="N1026" s="152"/>
      <c r="O1026" s="152"/>
      <c r="P1026" s="152"/>
      <c r="Q1026" s="152"/>
      <c r="R1026" s="152"/>
      <c r="S1026" s="305"/>
    </row>
    <row r="1027" spans="1:21">
      <c r="A1027" s="1">
        <f t="shared" ref="A1027:B1027" si="1031">A1026</f>
        <v>21</v>
      </c>
      <c r="B1027" s="1">
        <f t="shared" si="1031"/>
        <v>0</v>
      </c>
      <c r="C1027" s="288"/>
      <c r="D1027" s="340" t="s">
        <v>75</v>
      </c>
      <c r="E1027" s="340"/>
      <c r="F1027" s="340"/>
      <c r="G1027" s="340"/>
      <c r="H1027" s="330"/>
      <c r="I1027" s="330"/>
      <c r="J1027" s="335"/>
      <c r="K1027" s="335"/>
      <c r="L1027" s="335"/>
      <c r="M1027" s="335"/>
      <c r="N1027" s="335"/>
      <c r="O1027" s="335"/>
      <c r="P1027" s="335"/>
      <c r="Q1027" s="335"/>
      <c r="R1027" s="335"/>
      <c r="S1027" s="336"/>
    </row>
    <row r="1028" spans="1:21">
      <c r="A1028" s="1">
        <f t="shared" ref="A1028:B1028" si="1032">A1027</f>
        <v>21</v>
      </c>
      <c r="B1028" s="1">
        <f t="shared" si="1032"/>
        <v>0</v>
      </c>
      <c r="C1028" s="288"/>
      <c r="D1028" s="340" t="s">
        <v>76</v>
      </c>
      <c r="E1028" s="340"/>
      <c r="F1028" s="340"/>
      <c r="G1028" s="340"/>
      <c r="H1028" s="330"/>
      <c r="I1028" s="330"/>
      <c r="J1028" s="335"/>
      <c r="K1028" s="335"/>
      <c r="L1028" s="335"/>
      <c r="M1028" s="335"/>
      <c r="N1028" s="335"/>
      <c r="O1028" s="335"/>
      <c r="P1028" s="335"/>
      <c r="Q1028" s="335"/>
      <c r="R1028" s="335"/>
      <c r="S1028" s="336"/>
    </row>
    <row r="1029" spans="1:21" ht="15" thickBot="1">
      <c r="A1029" s="1">
        <f t="shared" ref="A1029:B1029" si="1033">A1028</f>
        <v>21</v>
      </c>
      <c r="B1029" s="1">
        <f t="shared" si="1033"/>
        <v>0</v>
      </c>
      <c r="C1029" s="288"/>
      <c r="D1029" s="341" t="s">
        <v>77</v>
      </c>
      <c r="E1029" s="341"/>
      <c r="F1029" s="341"/>
      <c r="G1029" s="341"/>
      <c r="H1029" s="342">
        <f>H1051-SUM(H1026:I1028)</f>
        <v>0</v>
      </c>
      <c r="I1029" s="342"/>
      <c r="J1029" s="343"/>
      <c r="K1029" s="343"/>
      <c r="L1029" s="343"/>
      <c r="M1029" s="343"/>
      <c r="N1029" s="343"/>
      <c r="O1029" s="343"/>
      <c r="P1029" s="343"/>
      <c r="Q1029" s="343"/>
      <c r="R1029" s="343"/>
      <c r="S1029" s="344"/>
    </row>
    <row r="1030" spans="1:21" ht="15.6" thickTop="1" thickBot="1">
      <c r="A1030" s="1">
        <f t="shared" ref="A1030:B1030" si="1034">A1029</f>
        <v>21</v>
      </c>
      <c r="B1030" s="1">
        <f t="shared" si="1034"/>
        <v>0</v>
      </c>
      <c r="C1030" s="289"/>
      <c r="D1030" s="345" t="s">
        <v>78</v>
      </c>
      <c r="E1030" s="345"/>
      <c r="F1030" s="345"/>
      <c r="G1030" s="345"/>
      <c r="H1030" s="281">
        <f>SUM(H1026:I1029)</f>
        <v>0</v>
      </c>
      <c r="I1030" s="281"/>
      <c r="J1030" s="285"/>
      <c r="K1030" s="285"/>
      <c r="L1030" s="285"/>
      <c r="M1030" s="285"/>
      <c r="N1030" s="285"/>
      <c r="O1030" s="285"/>
      <c r="P1030" s="285"/>
      <c r="Q1030" s="285"/>
      <c r="R1030" s="285"/>
      <c r="S1030" s="286"/>
    </row>
    <row r="1031" spans="1:21">
      <c r="A1031" s="1">
        <f t="shared" ref="A1031:B1031" si="1035">A1030</f>
        <v>21</v>
      </c>
      <c r="B1031" s="1">
        <f t="shared" si="1035"/>
        <v>0</v>
      </c>
      <c r="C1031" s="287" t="s">
        <v>218</v>
      </c>
      <c r="D1031" s="290" t="s">
        <v>73</v>
      </c>
      <c r="E1031" s="290"/>
      <c r="F1031" s="290" t="s">
        <v>83</v>
      </c>
      <c r="G1031" s="290"/>
      <c r="H1031" s="290" t="s">
        <v>79</v>
      </c>
      <c r="I1031" s="292"/>
      <c r="J1031" s="293"/>
      <c r="K1031" s="290"/>
      <c r="L1031" s="290"/>
      <c r="M1031" s="290"/>
      <c r="N1031" s="290" t="s">
        <v>82</v>
      </c>
      <c r="O1031" s="290"/>
      <c r="P1031" s="290"/>
      <c r="Q1031" s="290"/>
      <c r="R1031" s="290"/>
      <c r="S1031" s="294"/>
    </row>
    <row r="1032" spans="1:21">
      <c r="A1032" s="1">
        <f t="shared" ref="A1032:B1032" si="1036">A1031</f>
        <v>21</v>
      </c>
      <c r="B1032" s="1">
        <f t="shared" si="1036"/>
        <v>0</v>
      </c>
      <c r="C1032" s="288"/>
      <c r="D1032" s="291"/>
      <c r="E1032" s="291"/>
      <c r="F1032" s="291"/>
      <c r="G1032" s="291"/>
      <c r="H1032" s="291"/>
      <c r="I1032" s="291"/>
      <c r="J1032" s="296" t="s">
        <v>80</v>
      </c>
      <c r="K1032" s="297"/>
      <c r="L1032" s="297" t="s">
        <v>81</v>
      </c>
      <c r="M1032" s="339"/>
      <c r="N1032" s="291"/>
      <c r="O1032" s="291"/>
      <c r="P1032" s="291"/>
      <c r="Q1032" s="291"/>
      <c r="R1032" s="291"/>
      <c r="S1032" s="295"/>
    </row>
    <row r="1033" spans="1:21">
      <c r="A1033" s="1">
        <f t="shared" ref="A1033:B1033" si="1037">A1032</f>
        <v>21</v>
      </c>
      <c r="B1033" s="1">
        <f t="shared" si="1037"/>
        <v>0</v>
      </c>
      <c r="C1033" s="288"/>
      <c r="D1033" s="298" t="s">
        <v>88</v>
      </c>
      <c r="E1033" s="298"/>
      <c r="F1033" s="298" t="s">
        <v>88</v>
      </c>
      <c r="G1033" s="298"/>
      <c r="H1033" s="323"/>
      <c r="I1033" s="323"/>
      <c r="J1033" s="324"/>
      <c r="K1033" s="325"/>
      <c r="L1033" s="326">
        <f>H1033-J1033</f>
        <v>0</v>
      </c>
      <c r="M1033" s="327"/>
      <c r="N1033" s="167"/>
      <c r="O1033" s="167"/>
      <c r="P1033" s="167"/>
      <c r="Q1033" s="167"/>
      <c r="R1033" s="167"/>
      <c r="S1033" s="328"/>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8"/>
      <c r="D1034" s="298" t="s">
        <v>99</v>
      </c>
      <c r="E1034" s="298"/>
      <c r="F1034" s="299" t="s">
        <v>84</v>
      </c>
      <c r="G1034" s="299"/>
      <c r="H1034" s="300"/>
      <c r="I1034" s="300"/>
      <c r="J1034" s="301"/>
      <c r="K1034" s="302"/>
      <c r="L1034" s="303">
        <f t="shared" ref="L1034:L1050" si="1040">H1034-J1034</f>
        <v>0</v>
      </c>
      <c r="M1034" s="304"/>
      <c r="N1034" s="152"/>
      <c r="O1034" s="152"/>
      <c r="P1034" s="152"/>
      <c r="Q1034" s="152"/>
      <c r="R1034" s="152"/>
      <c r="S1034" s="305"/>
      <c r="T1034" s="54" t="e">
        <f>HLOOKUP(F1006,リスト!$N$7:$AC$25,3,)</f>
        <v>#N/A</v>
      </c>
      <c r="U1034" s="52" t="e">
        <f t="shared" si="1038"/>
        <v>#N/A</v>
      </c>
    </row>
    <row r="1035" spans="1:21">
      <c r="A1035" s="1">
        <f t="shared" ref="A1035:B1035" si="1041">A1034</f>
        <v>21</v>
      </c>
      <c r="B1035" s="1">
        <f t="shared" si="1041"/>
        <v>0</v>
      </c>
      <c r="C1035" s="288"/>
      <c r="D1035" s="298"/>
      <c r="E1035" s="298"/>
      <c r="F1035" s="329" t="s">
        <v>85</v>
      </c>
      <c r="G1035" s="329"/>
      <c r="H1035" s="330"/>
      <c r="I1035" s="330"/>
      <c r="J1035" s="331"/>
      <c r="K1035" s="332"/>
      <c r="L1035" s="333">
        <f t="shared" si="1040"/>
        <v>0</v>
      </c>
      <c r="M1035" s="334"/>
      <c r="N1035" s="335"/>
      <c r="O1035" s="335"/>
      <c r="P1035" s="335"/>
      <c r="Q1035" s="335"/>
      <c r="R1035" s="335"/>
      <c r="S1035" s="336"/>
      <c r="T1035" s="54" t="e">
        <f>HLOOKUP(F1006,リスト!$N$7:$AC$25,4,)</f>
        <v>#N/A</v>
      </c>
      <c r="U1035" s="52" t="e">
        <f t="shared" si="1038"/>
        <v>#N/A</v>
      </c>
    </row>
    <row r="1036" spans="1:21">
      <c r="A1036" s="1">
        <f t="shared" ref="A1036:B1036" si="1042">A1035</f>
        <v>21</v>
      </c>
      <c r="B1036" s="1">
        <f t="shared" si="1042"/>
        <v>0</v>
      </c>
      <c r="C1036" s="288"/>
      <c r="D1036" s="298"/>
      <c r="E1036" s="298"/>
      <c r="F1036" s="306" t="s">
        <v>86</v>
      </c>
      <c r="G1036" s="306"/>
      <c r="H1036" s="307"/>
      <c r="I1036" s="307"/>
      <c r="J1036" s="308"/>
      <c r="K1036" s="309"/>
      <c r="L1036" s="310">
        <f t="shared" si="1040"/>
        <v>0</v>
      </c>
      <c r="M1036" s="311"/>
      <c r="N1036" s="153"/>
      <c r="O1036" s="153"/>
      <c r="P1036" s="153"/>
      <c r="Q1036" s="153"/>
      <c r="R1036" s="153"/>
      <c r="S1036" s="312"/>
      <c r="T1036" s="54" t="e">
        <f>HLOOKUP(F1006,リスト!$N$7:$AC$25,5,)</f>
        <v>#N/A</v>
      </c>
      <c r="U1036" s="52" t="e">
        <f t="shared" si="1038"/>
        <v>#N/A</v>
      </c>
    </row>
    <row r="1037" spans="1:21">
      <c r="A1037" s="1">
        <f t="shared" ref="A1037:B1037" si="1043">A1036</f>
        <v>21</v>
      </c>
      <c r="B1037" s="1">
        <f t="shared" si="1043"/>
        <v>0</v>
      </c>
      <c r="C1037" s="288"/>
      <c r="D1037" s="298" t="s">
        <v>100</v>
      </c>
      <c r="E1037" s="298"/>
      <c r="F1037" s="299" t="s">
        <v>87</v>
      </c>
      <c r="G1037" s="299"/>
      <c r="H1037" s="300"/>
      <c r="I1037" s="300"/>
      <c r="J1037" s="301"/>
      <c r="K1037" s="302"/>
      <c r="L1037" s="303">
        <f t="shared" si="1040"/>
        <v>0</v>
      </c>
      <c r="M1037" s="304"/>
      <c r="N1037" s="152"/>
      <c r="O1037" s="152"/>
      <c r="P1037" s="152"/>
      <c r="Q1037" s="152"/>
      <c r="R1037" s="152"/>
      <c r="S1037" s="305"/>
      <c r="T1037" s="54" t="e">
        <f>HLOOKUP(F1006,リスト!$N$7:$AC$25,6,)</f>
        <v>#N/A</v>
      </c>
      <c r="U1037" s="52" t="e">
        <f t="shared" si="1038"/>
        <v>#N/A</v>
      </c>
    </row>
    <row r="1038" spans="1:21">
      <c r="A1038" s="1">
        <f t="shared" ref="A1038:B1038" si="1044">A1037</f>
        <v>21</v>
      </c>
      <c r="B1038" s="1">
        <f t="shared" si="1044"/>
        <v>0</v>
      </c>
      <c r="C1038" s="288"/>
      <c r="D1038" s="298"/>
      <c r="E1038" s="298"/>
      <c r="F1038" s="329" t="s">
        <v>89</v>
      </c>
      <c r="G1038" s="329"/>
      <c r="H1038" s="330"/>
      <c r="I1038" s="330"/>
      <c r="J1038" s="331"/>
      <c r="K1038" s="332"/>
      <c r="L1038" s="333">
        <f t="shared" si="1040"/>
        <v>0</v>
      </c>
      <c r="M1038" s="334"/>
      <c r="N1038" s="335"/>
      <c r="O1038" s="335"/>
      <c r="P1038" s="335"/>
      <c r="Q1038" s="335"/>
      <c r="R1038" s="335"/>
      <c r="S1038" s="336"/>
      <c r="T1038" s="54" t="e">
        <f>HLOOKUP(F1006,リスト!$N$7:$AC$25,7,)</f>
        <v>#N/A</v>
      </c>
      <c r="U1038" s="52" t="e">
        <f t="shared" si="1038"/>
        <v>#N/A</v>
      </c>
    </row>
    <row r="1039" spans="1:21" ht="14.4" customHeight="1">
      <c r="A1039" s="1">
        <f t="shared" ref="A1039:B1039" si="1045">A1038</f>
        <v>21</v>
      </c>
      <c r="B1039" s="1">
        <f t="shared" si="1045"/>
        <v>0</v>
      </c>
      <c r="C1039" s="288"/>
      <c r="D1039" s="298"/>
      <c r="E1039" s="298"/>
      <c r="F1039" s="329" t="s">
        <v>215</v>
      </c>
      <c r="G1039" s="329"/>
      <c r="H1039" s="330"/>
      <c r="I1039" s="330"/>
      <c r="J1039" s="331"/>
      <c r="K1039" s="332"/>
      <c r="L1039" s="333">
        <f t="shared" si="1040"/>
        <v>0</v>
      </c>
      <c r="M1039" s="334"/>
      <c r="N1039" s="335"/>
      <c r="O1039" s="335"/>
      <c r="P1039" s="335"/>
      <c r="Q1039" s="335"/>
      <c r="R1039" s="335"/>
      <c r="S1039" s="336"/>
      <c r="T1039" s="54" t="e">
        <f>HLOOKUP(F1006,リスト!$N$7:$AC$25,8,)</f>
        <v>#N/A</v>
      </c>
      <c r="U1039" s="52" t="e">
        <f t="shared" si="1038"/>
        <v>#N/A</v>
      </c>
    </row>
    <row r="1040" spans="1:21">
      <c r="A1040" s="1">
        <f t="shared" ref="A1040:B1040" si="1046">A1039</f>
        <v>21</v>
      </c>
      <c r="B1040" s="1">
        <f t="shared" si="1046"/>
        <v>0</v>
      </c>
      <c r="C1040" s="288"/>
      <c r="D1040" s="298"/>
      <c r="E1040" s="298"/>
      <c r="F1040" s="306" t="s">
        <v>90</v>
      </c>
      <c r="G1040" s="306"/>
      <c r="H1040" s="307"/>
      <c r="I1040" s="307"/>
      <c r="J1040" s="308"/>
      <c r="K1040" s="309"/>
      <c r="L1040" s="310">
        <f t="shared" si="1040"/>
        <v>0</v>
      </c>
      <c r="M1040" s="311"/>
      <c r="N1040" s="153"/>
      <c r="O1040" s="153"/>
      <c r="P1040" s="153"/>
      <c r="Q1040" s="153"/>
      <c r="R1040" s="153"/>
      <c r="S1040" s="312"/>
      <c r="T1040" s="54" t="e">
        <f>HLOOKUP(F1006,リスト!$N$7:$AC$25,9,)</f>
        <v>#N/A</v>
      </c>
      <c r="U1040" s="52" t="e">
        <f t="shared" si="1038"/>
        <v>#N/A</v>
      </c>
    </row>
    <row r="1041" spans="1:22">
      <c r="A1041" s="1">
        <f t="shared" ref="A1041:B1041" si="1047">A1040</f>
        <v>21</v>
      </c>
      <c r="B1041" s="1">
        <f t="shared" si="1047"/>
        <v>0</v>
      </c>
      <c r="C1041" s="288"/>
      <c r="D1041" s="298" t="s">
        <v>101</v>
      </c>
      <c r="E1041" s="298"/>
      <c r="F1041" s="299" t="s">
        <v>91</v>
      </c>
      <c r="G1041" s="299"/>
      <c r="H1041" s="300"/>
      <c r="I1041" s="300"/>
      <c r="J1041" s="301"/>
      <c r="K1041" s="302"/>
      <c r="L1041" s="303">
        <f t="shared" si="1040"/>
        <v>0</v>
      </c>
      <c r="M1041" s="304"/>
      <c r="N1041" s="152"/>
      <c r="O1041" s="152"/>
      <c r="P1041" s="152"/>
      <c r="Q1041" s="152"/>
      <c r="R1041" s="152"/>
      <c r="S1041" s="305"/>
      <c r="T1041" s="54" t="e">
        <f>HLOOKUP(F1006,リスト!$N$7:$AC$25,10,)</f>
        <v>#N/A</v>
      </c>
      <c r="U1041" s="52" t="e">
        <f t="shared" si="1038"/>
        <v>#N/A</v>
      </c>
    </row>
    <row r="1042" spans="1:22">
      <c r="A1042" s="1">
        <f t="shared" ref="A1042:B1042" si="1048">A1041</f>
        <v>21</v>
      </c>
      <c r="B1042" s="1">
        <f t="shared" si="1048"/>
        <v>0</v>
      </c>
      <c r="C1042" s="288"/>
      <c r="D1042" s="298"/>
      <c r="E1042" s="298"/>
      <c r="F1042" s="329" t="s">
        <v>92</v>
      </c>
      <c r="G1042" s="329"/>
      <c r="H1042" s="330"/>
      <c r="I1042" s="330"/>
      <c r="J1042" s="331"/>
      <c r="K1042" s="332"/>
      <c r="L1042" s="333">
        <f t="shared" si="1040"/>
        <v>0</v>
      </c>
      <c r="M1042" s="334"/>
      <c r="N1042" s="335"/>
      <c r="O1042" s="335"/>
      <c r="P1042" s="335"/>
      <c r="Q1042" s="335"/>
      <c r="R1042" s="335"/>
      <c r="S1042" s="336"/>
      <c r="T1042" s="54" t="e">
        <f>HLOOKUP(F1006,リスト!$N$7:$AC$25,11,)</f>
        <v>#N/A</v>
      </c>
      <c r="U1042" s="52" t="e">
        <f t="shared" si="1038"/>
        <v>#N/A</v>
      </c>
    </row>
    <row r="1043" spans="1:22">
      <c r="A1043" s="1">
        <f t="shared" ref="A1043:B1043" si="1049">A1042</f>
        <v>21</v>
      </c>
      <c r="B1043" s="1">
        <f t="shared" si="1049"/>
        <v>0</v>
      </c>
      <c r="C1043" s="288"/>
      <c r="D1043" s="298"/>
      <c r="E1043" s="298"/>
      <c r="F1043" s="306" t="s">
        <v>93</v>
      </c>
      <c r="G1043" s="306"/>
      <c r="H1043" s="307"/>
      <c r="I1043" s="307"/>
      <c r="J1043" s="308"/>
      <c r="K1043" s="309"/>
      <c r="L1043" s="310">
        <f t="shared" si="1040"/>
        <v>0</v>
      </c>
      <c r="M1043" s="311"/>
      <c r="N1043" s="153"/>
      <c r="O1043" s="153"/>
      <c r="P1043" s="153"/>
      <c r="Q1043" s="153"/>
      <c r="R1043" s="153"/>
      <c r="S1043" s="312"/>
      <c r="T1043" s="54" t="e">
        <f>HLOOKUP(F1006,リスト!$N$7:$AC$25,12,)</f>
        <v>#N/A</v>
      </c>
      <c r="U1043" s="52" t="e">
        <f t="shared" si="1038"/>
        <v>#N/A</v>
      </c>
    </row>
    <row r="1044" spans="1:22">
      <c r="A1044" s="1">
        <f t="shared" ref="A1044:B1044" si="1050">A1043</f>
        <v>21</v>
      </c>
      <c r="B1044" s="1">
        <f t="shared" si="1050"/>
        <v>0</v>
      </c>
      <c r="C1044" s="288"/>
      <c r="D1044" s="298" t="s">
        <v>102</v>
      </c>
      <c r="E1044" s="298"/>
      <c r="F1044" s="298" t="s">
        <v>102</v>
      </c>
      <c r="G1044" s="298"/>
      <c r="H1044" s="323"/>
      <c r="I1044" s="323"/>
      <c r="J1044" s="324"/>
      <c r="K1044" s="325"/>
      <c r="L1044" s="326">
        <f t="shared" si="1040"/>
        <v>0</v>
      </c>
      <c r="M1044" s="327"/>
      <c r="N1044" s="167"/>
      <c r="O1044" s="167"/>
      <c r="P1044" s="167"/>
      <c r="Q1044" s="167"/>
      <c r="R1044" s="167"/>
      <c r="S1044" s="328"/>
      <c r="T1044" s="54" t="e">
        <f>HLOOKUP(F1006,リスト!$N$7:$AC$25,13,)</f>
        <v>#N/A</v>
      </c>
      <c r="U1044" s="52" t="e">
        <f t="shared" si="1038"/>
        <v>#N/A</v>
      </c>
    </row>
    <row r="1045" spans="1:22">
      <c r="A1045" s="1">
        <f t="shared" ref="A1045:B1045" si="1051">A1044</f>
        <v>21</v>
      </c>
      <c r="B1045" s="1">
        <f t="shared" si="1051"/>
        <v>0</v>
      </c>
      <c r="C1045" s="288"/>
      <c r="D1045" s="321" t="s">
        <v>105</v>
      </c>
      <c r="E1045" s="298"/>
      <c r="F1045" s="299" t="s">
        <v>94</v>
      </c>
      <c r="G1045" s="299"/>
      <c r="H1045" s="300"/>
      <c r="I1045" s="300"/>
      <c r="J1045" s="301"/>
      <c r="K1045" s="302"/>
      <c r="L1045" s="303">
        <f t="shared" si="1040"/>
        <v>0</v>
      </c>
      <c r="M1045" s="304"/>
      <c r="N1045" s="152"/>
      <c r="O1045" s="152"/>
      <c r="P1045" s="152"/>
      <c r="Q1045" s="152"/>
      <c r="R1045" s="152"/>
      <c r="S1045" s="305"/>
      <c r="T1045" s="54" t="e">
        <f>HLOOKUP(F1006,リスト!$N$7:$AC$25,14,)</f>
        <v>#N/A</v>
      </c>
      <c r="U1045" s="52" t="e">
        <f t="shared" si="1038"/>
        <v>#N/A</v>
      </c>
    </row>
    <row r="1046" spans="1:22">
      <c r="A1046" s="1">
        <f t="shared" ref="A1046:B1046" si="1052">A1045</f>
        <v>21</v>
      </c>
      <c r="B1046" s="1">
        <f t="shared" si="1052"/>
        <v>0</v>
      </c>
      <c r="C1046" s="288"/>
      <c r="D1046" s="298"/>
      <c r="E1046" s="298"/>
      <c r="F1046" s="306" t="s">
        <v>95</v>
      </c>
      <c r="G1046" s="306"/>
      <c r="H1046" s="307"/>
      <c r="I1046" s="307"/>
      <c r="J1046" s="308"/>
      <c r="K1046" s="309"/>
      <c r="L1046" s="310">
        <f t="shared" si="1040"/>
        <v>0</v>
      </c>
      <c r="M1046" s="311"/>
      <c r="N1046" s="153"/>
      <c r="O1046" s="153"/>
      <c r="P1046" s="153"/>
      <c r="Q1046" s="153"/>
      <c r="R1046" s="153"/>
      <c r="S1046" s="312"/>
      <c r="T1046" s="54" t="e">
        <f>HLOOKUP(F1006,リスト!$N$7:$AC$25,15,)</f>
        <v>#N/A</v>
      </c>
      <c r="U1046" s="52" t="e">
        <f t="shared" si="1038"/>
        <v>#N/A</v>
      </c>
    </row>
    <row r="1047" spans="1:22">
      <c r="A1047" s="1">
        <f t="shared" ref="A1047:B1047" si="1053">A1046</f>
        <v>21</v>
      </c>
      <c r="B1047" s="1">
        <f t="shared" si="1053"/>
        <v>0</v>
      </c>
      <c r="C1047" s="288"/>
      <c r="D1047" s="322" t="s">
        <v>103</v>
      </c>
      <c r="E1047" s="322"/>
      <c r="F1047" s="298" t="s">
        <v>96</v>
      </c>
      <c r="G1047" s="298"/>
      <c r="H1047" s="323"/>
      <c r="I1047" s="323"/>
      <c r="J1047" s="324"/>
      <c r="K1047" s="325"/>
      <c r="L1047" s="326">
        <f t="shared" si="1040"/>
        <v>0</v>
      </c>
      <c r="M1047" s="327"/>
      <c r="N1047" s="167"/>
      <c r="O1047" s="167"/>
      <c r="P1047" s="167"/>
      <c r="Q1047" s="167"/>
      <c r="R1047" s="167"/>
      <c r="S1047" s="328"/>
      <c r="T1047" s="54" t="e">
        <f>HLOOKUP(F1006,リスト!$N$7:$AC$25,16,)</f>
        <v>#N/A</v>
      </c>
      <c r="U1047" s="52" t="e">
        <f t="shared" si="1038"/>
        <v>#N/A</v>
      </c>
    </row>
    <row r="1048" spans="1:22">
      <c r="A1048" s="1">
        <f t="shared" ref="A1048:B1048" si="1054">A1047</f>
        <v>21</v>
      </c>
      <c r="B1048" s="1">
        <f t="shared" si="1054"/>
        <v>0</v>
      </c>
      <c r="C1048" s="288"/>
      <c r="D1048" s="298" t="s">
        <v>104</v>
      </c>
      <c r="E1048" s="298"/>
      <c r="F1048" s="299" t="s">
        <v>97</v>
      </c>
      <c r="G1048" s="299"/>
      <c r="H1048" s="300"/>
      <c r="I1048" s="300"/>
      <c r="J1048" s="301"/>
      <c r="K1048" s="302"/>
      <c r="L1048" s="303">
        <f t="shared" si="1040"/>
        <v>0</v>
      </c>
      <c r="M1048" s="304"/>
      <c r="N1048" s="152"/>
      <c r="O1048" s="152"/>
      <c r="P1048" s="152"/>
      <c r="Q1048" s="152"/>
      <c r="R1048" s="152"/>
      <c r="S1048" s="305"/>
      <c r="T1048" s="54" t="e">
        <f>HLOOKUP(F1006,リスト!$N$7:$AC$25,17,)</f>
        <v>#N/A</v>
      </c>
      <c r="U1048" s="52" t="e">
        <f t="shared" si="1038"/>
        <v>#N/A</v>
      </c>
    </row>
    <row r="1049" spans="1:22">
      <c r="A1049" s="1">
        <f t="shared" ref="A1049:B1049" si="1055">A1048</f>
        <v>21</v>
      </c>
      <c r="B1049" s="1">
        <f t="shared" si="1055"/>
        <v>0</v>
      </c>
      <c r="C1049" s="288"/>
      <c r="D1049" s="298"/>
      <c r="E1049" s="298"/>
      <c r="F1049" s="306" t="s">
        <v>98</v>
      </c>
      <c r="G1049" s="306"/>
      <c r="H1049" s="307"/>
      <c r="I1049" s="307"/>
      <c r="J1049" s="308"/>
      <c r="K1049" s="309"/>
      <c r="L1049" s="310">
        <f t="shared" si="1040"/>
        <v>0</v>
      </c>
      <c r="M1049" s="311"/>
      <c r="N1049" s="153"/>
      <c r="O1049" s="153"/>
      <c r="P1049" s="153"/>
      <c r="Q1049" s="153"/>
      <c r="R1049" s="153"/>
      <c r="S1049" s="312"/>
      <c r="T1049" s="54" t="e">
        <f>HLOOKUP(F1006,リスト!$N$7:$AC$25,18,)</f>
        <v>#N/A</v>
      </c>
      <c r="U1049" s="52" t="e">
        <f t="shared" si="1038"/>
        <v>#N/A</v>
      </c>
    </row>
    <row r="1050" spans="1:22" ht="15" thickBot="1">
      <c r="A1050" s="1">
        <f t="shared" ref="A1050:B1050" si="1056">A1049</f>
        <v>21</v>
      </c>
      <c r="B1050" s="1">
        <f t="shared" si="1056"/>
        <v>0</v>
      </c>
      <c r="C1050" s="288"/>
      <c r="D1050" s="313" t="s">
        <v>77</v>
      </c>
      <c r="E1050" s="313"/>
      <c r="F1050" s="313" t="s">
        <v>77</v>
      </c>
      <c r="G1050" s="313"/>
      <c r="H1050" s="314"/>
      <c r="I1050" s="314"/>
      <c r="J1050" s="315"/>
      <c r="K1050" s="316"/>
      <c r="L1050" s="317">
        <f t="shared" si="1040"/>
        <v>0</v>
      </c>
      <c r="M1050" s="318"/>
      <c r="N1050" s="319"/>
      <c r="O1050" s="319"/>
      <c r="P1050" s="319"/>
      <c r="Q1050" s="319"/>
      <c r="R1050" s="319"/>
      <c r="S1050" s="320"/>
      <c r="T1050" s="54" t="e">
        <f>HLOOKUP(F1006,リスト!$N$7:$AC$25,19,)</f>
        <v>#N/A</v>
      </c>
      <c r="U1050" s="52" t="e">
        <f t="shared" si="1038"/>
        <v>#N/A</v>
      </c>
    </row>
    <row r="1051" spans="1:22" ht="15.6" thickTop="1" thickBot="1">
      <c r="A1051" s="1">
        <f t="shared" ref="A1051:B1051" si="1057">A1050</f>
        <v>21</v>
      </c>
      <c r="B1051" s="1">
        <f t="shared" si="1057"/>
        <v>0</v>
      </c>
      <c r="C1051" s="289"/>
      <c r="D1051" s="278" t="s">
        <v>78</v>
      </c>
      <c r="E1051" s="279"/>
      <c r="F1051" s="279"/>
      <c r="G1051" s="280"/>
      <c r="H1051" s="281">
        <f>SUM(H1033:I1050)</f>
        <v>0</v>
      </c>
      <c r="I1051" s="281"/>
      <c r="J1051" s="282">
        <f t="shared" ref="J1051" si="1058">SUM(J1033:K1050)</f>
        <v>0</v>
      </c>
      <c r="K1051" s="283"/>
      <c r="L1051" s="283">
        <f t="shared" ref="L1051" si="1059">SUM(L1033:M1050)</f>
        <v>0</v>
      </c>
      <c r="M1051" s="284"/>
      <c r="N1051" s="285"/>
      <c r="O1051" s="285"/>
      <c r="P1051" s="285"/>
      <c r="Q1051" s="285"/>
      <c r="R1051" s="285"/>
      <c r="S1051" s="286"/>
      <c r="T1051" s="54"/>
    </row>
    <row r="1052" spans="1:22">
      <c r="A1052" s="1">
        <f>F1055</f>
        <v>22</v>
      </c>
      <c r="B1052" s="1">
        <f>IF(H1076&gt;0,1,0)</f>
        <v>0</v>
      </c>
      <c r="C1052" s="198" t="s">
        <v>47</v>
      </c>
      <c r="D1052" s="198"/>
      <c r="E1052" s="198"/>
      <c r="U1052" s="11" t="s">
        <v>49</v>
      </c>
      <c r="V1052" s="11" t="s">
        <v>199</v>
      </c>
    </row>
    <row r="1053" spans="1:22">
      <c r="A1053" s="1">
        <f>A1052</f>
        <v>22</v>
      </c>
      <c r="B1053" s="1">
        <f>B1052</f>
        <v>0</v>
      </c>
      <c r="C1053" s="192" t="str">
        <f>"中国ブロック突破・国スポ入賞に向けた強化事業　"&amp;基本!$G$24</f>
        <v>中国ブロック突破・国スポ入賞に向けた強化事業　事業計画書</v>
      </c>
      <c r="D1053" s="192"/>
      <c r="E1053" s="192"/>
      <c r="F1053" s="192"/>
      <c r="G1053" s="192"/>
      <c r="H1053" s="192"/>
      <c r="I1053" s="192"/>
      <c r="J1053" s="192"/>
      <c r="K1053" s="192"/>
      <c r="L1053" s="192"/>
      <c r="M1053" s="192"/>
      <c r="N1053" s="192"/>
      <c r="O1053" s="192"/>
      <c r="P1053" s="192"/>
      <c r="Q1053" s="192"/>
      <c r="R1053" s="192"/>
      <c r="S1053" s="192"/>
      <c r="U1053" s="16" t="str">
        <f t="shared" ref="U1053:V1056" si="1060">IF(U1003="","",U1003)</f>
        <v>中国ブロック突破に向けた強化事業</v>
      </c>
      <c r="V1053" s="16" t="str">
        <f t="shared" si="1060"/>
        <v>中ブロ突破</v>
      </c>
    </row>
    <row r="1054" spans="1:22" ht="15" thickBot="1">
      <c r="A1054" s="1">
        <f t="shared" ref="A1054:B1054" si="1061">A1053</f>
        <v>22</v>
      </c>
      <c r="B1054" s="1">
        <f t="shared" si="1061"/>
        <v>0</v>
      </c>
      <c r="C1054" s="337" t="s">
        <v>48</v>
      </c>
      <c r="D1054" s="337"/>
      <c r="U1054" s="32" t="str">
        <f t="shared" si="1060"/>
        <v>国スポ入賞に向けた強化事業</v>
      </c>
      <c r="V1054" s="32" t="str">
        <f t="shared" si="1060"/>
        <v>国スポ入賞</v>
      </c>
    </row>
    <row r="1055" spans="1:22" ht="15" thickBot="1">
      <c r="A1055" s="1">
        <f t="shared" ref="A1055:B1055" si="1062">A1054</f>
        <v>22</v>
      </c>
      <c r="B1055" s="1">
        <f t="shared" si="1062"/>
        <v>0</v>
      </c>
      <c r="C1055" s="375" t="s">
        <v>50</v>
      </c>
      <c r="D1055" s="376"/>
      <c r="E1055" s="376"/>
      <c r="F1055" s="377">
        <f>F1005+1</f>
        <v>22</v>
      </c>
      <c r="G1055" s="378"/>
      <c r="U1055" s="32" t="str">
        <f t="shared" si="1060"/>
        <v/>
      </c>
      <c r="V1055" s="32" t="str">
        <f t="shared" si="1060"/>
        <v/>
      </c>
    </row>
    <row r="1056" spans="1:22">
      <c r="A1056" s="1">
        <f t="shared" ref="A1056:B1056" si="1063">A1055</f>
        <v>22</v>
      </c>
      <c r="B1056" s="1">
        <f t="shared" si="1063"/>
        <v>0</v>
      </c>
      <c r="C1056" s="379" t="s">
        <v>49</v>
      </c>
      <c r="D1056" s="290"/>
      <c r="E1056" s="290"/>
      <c r="F1056" s="380"/>
      <c r="G1056" s="380"/>
      <c r="H1056" s="380"/>
      <c r="I1056" s="380"/>
      <c r="J1056" s="380"/>
      <c r="K1056" s="380"/>
      <c r="L1056" s="380"/>
      <c r="M1056" s="290" t="s">
        <v>53</v>
      </c>
      <c r="N1056" s="290"/>
      <c r="O1056" s="290"/>
      <c r="P1056" s="380"/>
      <c r="Q1056" s="380"/>
      <c r="R1056" s="380"/>
      <c r="S1056" s="381"/>
      <c r="T1056" s="81" t="str">
        <f>IF(F1056="","",VLOOKUP(F1056,U1053:V1056,2,))</f>
        <v/>
      </c>
      <c r="U1056" s="18" t="str">
        <f t="shared" si="1060"/>
        <v/>
      </c>
      <c r="V1056" s="18" t="str">
        <f t="shared" si="1060"/>
        <v/>
      </c>
    </row>
    <row r="1057" spans="1:24">
      <c r="A1057" s="1">
        <f t="shared" ref="A1057:B1057" si="1064">A1056</f>
        <v>22</v>
      </c>
      <c r="B1057" s="1">
        <f t="shared" si="1064"/>
        <v>0</v>
      </c>
      <c r="C1057" s="389" t="s">
        <v>180</v>
      </c>
      <c r="D1057" s="390"/>
      <c r="E1057" s="356"/>
      <c r="F1057" s="386"/>
      <c r="G1057" s="387"/>
      <c r="H1057" s="387"/>
      <c r="I1057" s="387"/>
      <c r="J1057" s="387"/>
      <c r="K1057" s="387"/>
      <c r="L1057" s="387"/>
      <c r="M1057" s="387"/>
      <c r="N1057" s="387"/>
      <c r="O1057" s="387"/>
      <c r="P1057" s="387"/>
      <c r="Q1057" s="387"/>
      <c r="R1057" s="387"/>
      <c r="S1057" s="388"/>
      <c r="U1057" s="55"/>
    </row>
    <row r="1058" spans="1:24">
      <c r="A1058" s="1">
        <f t="shared" ref="A1058:B1058" si="1065">A1057</f>
        <v>22</v>
      </c>
      <c r="B1058" s="1">
        <f t="shared" si="1065"/>
        <v>0</v>
      </c>
      <c r="C1058" s="348" t="s">
        <v>51</v>
      </c>
      <c r="D1058" s="291"/>
      <c r="E1058" s="291"/>
      <c r="F1058" s="382"/>
      <c r="G1058" s="383"/>
      <c r="H1058" s="383"/>
      <c r="I1058" s="20" t="str">
        <f>IF(F1058="","～",IF(J1058="","","～"))</f>
        <v>～</v>
      </c>
      <c r="J1058" s="383"/>
      <c r="K1058" s="383"/>
      <c r="L1058" s="383"/>
      <c r="M1058" s="21" t="s">
        <v>52</v>
      </c>
      <c r="N1058" s="384" t="str">
        <f>IF(T1058=1,IF(F1058="","",IF(J1058="","",IF(F1058=J1058,"日帰り",(J1058-F1058)&amp;"泊"&amp;(J1058-F1058+1)&amp;"日"))),"")</f>
        <v/>
      </c>
      <c r="O1058" s="384"/>
      <c r="P1058" s="384"/>
      <c r="Q1058" s="13" t="s">
        <v>68</v>
      </c>
      <c r="R1058" s="258"/>
      <c r="S1058" s="385"/>
      <c r="T1058" s="53">
        <v>1</v>
      </c>
    </row>
    <row r="1059" spans="1:24">
      <c r="A1059" s="1">
        <f t="shared" ref="A1059:B1059" si="1066">A1058</f>
        <v>22</v>
      </c>
      <c r="B1059" s="1">
        <f t="shared" si="1066"/>
        <v>0</v>
      </c>
      <c r="C1059" s="348" t="s">
        <v>54</v>
      </c>
      <c r="D1059" s="346" t="s">
        <v>55</v>
      </c>
      <c r="E1059" s="346"/>
      <c r="F1059" s="349"/>
      <c r="G1059" s="349"/>
      <c r="H1059" s="349"/>
      <c r="I1059" s="349"/>
      <c r="J1059" s="349"/>
      <c r="K1059" s="349"/>
      <c r="L1059" s="349"/>
      <c r="M1059" s="349"/>
      <c r="N1059" s="349"/>
      <c r="O1059" s="349"/>
      <c r="P1059" s="349"/>
      <c r="Q1059" s="349"/>
      <c r="R1059" s="349"/>
      <c r="S1059" s="350"/>
      <c r="U1059" s="156" t="s">
        <v>53</v>
      </c>
      <c r="V1059" s="156"/>
      <c r="W1059" s="156"/>
      <c r="X1059" s="156"/>
    </row>
    <row r="1060" spans="1:24">
      <c r="A1060" s="1">
        <f t="shared" ref="A1060:B1060" si="1067">A1059</f>
        <v>22</v>
      </c>
      <c r="B1060" s="1">
        <f t="shared" si="1067"/>
        <v>0</v>
      </c>
      <c r="C1060" s="348"/>
      <c r="D1060" s="351" t="s">
        <v>7</v>
      </c>
      <c r="E1060" s="351"/>
      <c r="F1060" s="352"/>
      <c r="G1060" s="352"/>
      <c r="H1060" s="352"/>
      <c r="I1060" s="352"/>
      <c r="J1060" s="352"/>
      <c r="K1060" s="352"/>
      <c r="L1060" s="352"/>
      <c r="M1060" s="352"/>
      <c r="N1060" s="352"/>
      <c r="O1060" s="352"/>
      <c r="P1060" s="352"/>
      <c r="Q1060" s="352"/>
      <c r="R1060" s="352"/>
      <c r="S1060" s="353"/>
      <c r="U1060" s="78" t="str">
        <f>U1053</f>
        <v>中国ブロック突破に向けた強化事業</v>
      </c>
      <c r="V1060" s="78" t="str">
        <f>U1054</f>
        <v>国スポ入賞に向けた強化事業</v>
      </c>
      <c r="W1060" s="78" t="str">
        <f>U1055</f>
        <v/>
      </c>
      <c r="X1060" s="78" t="str">
        <f>U1056</f>
        <v/>
      </c>
    </row>
    <row r="1061" spans="1:24">
      <c r="A1061" s="1">
        <f t="shared" ref="A1061:B1061" si="1068">A1060</f>
        <v>22</v>
      </c>
      <c r="B1061" s="1">
        <f t="shared" si="1068"/>
        <v>0</v>
      </c>
      <c r="C1061" s="348" t="s">
        <v>56</v>
      </c>
      <c r="D1061" s="346" t="s">
        <v>55</v>
      </c>
      <c r="E1061" s="346"/>
      <c r="F1061" s="349"/>
      <c r="G1061" s="349"/>
      <c r="H1061" s="349"/>
      <c r="I1061" s="349"/>
      <c r="J1061" s="349"/>
      <c r="K1061" s="349"/>
      <c r="L1061" s="349"/>
      <c r="M1061" s="349"/>
      <c r="N1061" s="349"/>
      <c r="O1061" s="349"/>
      <c r="P1061" s="349"/>
      <c r="Q1061" s="349"/>
      <c r="R1061" s="349"/>
      <c r="S1061" s="350"/>
      <c r="U1061" s="6" t="str">
        <f t="shared" ref="U1061:X1064" si="1069">IF(U1011="","",U1011)</f>
        <v>①強化活動</v>
      </c>
      <c r="V1061" s="6" t="str">
        <f t="shared" si="1069"/>
        <v>①強化活動</v>
      </c>
      <c r="W1061" s="6" t="str">
        <f t="shared" si="1069"/>
        <v/>
      </c>
      <c r="X1061" s="6" t="str">
        <f t="shared" si="1069"/>
        <v/>
      </c>
    </row>
    <row r="1062" spans="1:24">
      <c r="A1062" s="1">
        <f t="shared" ref="A1062:B1062" si="1070">A1061</f>
        <v>22</v>
      </c>
      <c r="B1062" s="1">
        <f t="shared" si="1070"/>
        <v>0</v>
      </c>
      <c r="C1062" s="348"/>
      <c r="D1062" s="351" t="s">
        <v>7</v>
      </c>
      <c r="E1062" s="351"/>
      <c r="F1062" s="352"/>
      <c r="G1062" s="352"/>
      <c r="H1062" s="352"/>
      <c r="I1062" s="352"/>
      <c r="J1062" s="352"/>
      <c r="K1062" s="352"/>
      <c r="L1062" s="352"/>
      <c r="M1062" s="352"/>
      <c r="N1062" s="352"/>
      <c r="O1062" s="352"/>
      <c r="P1062" s="352"/>
      <c r="Q1062" s="352"/>
      <c r="R1062" s="352"/>
      <c r="S1062" s="353"/>
      <c r="U1062" s="8" t="str">
        <f t="shared" si="1069"/>
        <v/>
      </c>
      <c r="V1062" s="8" t="str">
        <f t="shared" si="1069"/>
        <v/>
      </c>
      <c r="W1062" s="8" t="str">
        <f t="shared" si="1069"/>
        <v/>
      </c>
      <c r="X1062" s="8" t="str">
        <f t="shared" si="1069"/>
        <v/>
      </c>
    </row>
    <row r="1063" spans="1:24">
      <c r="A1063" s="1">
        <f t="shared" ref="A1063:B1063" si="1071">A1062</f>
        <v>22</v>
      </c>
      <c r="B1063" s="1">
        <f t="shared" si="1071"/>
        <v>0</v>
      </c>
      <c r="C1063" s="354" t="s">
        <v>57</v>
      </c>
      <c r="D1063" s="291" t="s">
        <v>58</v>
      </c>
      <c r="E1063" s="291"/>
      <c r="F1063" s="291" t="s">
        <v>61</v>
      </c>
      <c r="G1063" s="355"/>
      <c r="H1063" s="339" t="s">
        <v>62</v>
      </c>
      <c r="I1063" s="296"/>
      <c r="J1063" s="356" t="s">
        <v>63</v>
      </c>
      <c r="K1063" s="355"/>
      <c r="L1063" s="339" t="s">
        <v>64</v>
      </c>
      <c r="M1063" s="296"/>
      <c r="N1063" s="356" t="s">
        <v>65</v>
      </c>
      <c r="O1063" s="355"/>
      <c r="P1063" s="339" t="s">
        <v>66</v>
      </c>
      <c r="Q1063" s="291"/>
      <c r="R1063" s="356" t="s">
        <v>36</v>
      </c>
      <c r="S1063" s="295"/>
      <c r="U1063" s="8" t="str">
        <f t="shared" si="1069"/>
        <v/>
      </c>
      <c r="V1063" s="8" t="str">
        <f t="shared" si="1069"/>
        <v/>
      </c>
      <c r="W1063" s="8" t="str">
        <f t="shared" si="1069"/>
        <v/>
      </c>
      <c r="X1063" s="8" t="str">
        <f t="shared" si="1069"/>
        <v/>
      </c>
    </row>
    <row r="1064" spans="1:24">
      <c r="A1064" s="1">
        <f t="shared" ref="A1064:B1064" si="1072">A1063</f>
        <v>22</v>
      </c>
      <c r="B1064" s="1">
        <f t="shared" si="1072"/>
        <v>0</v>
      </c>
      <c r="C1064" s="348"/>
      <c r="D1064" s="346" t="s">
        <v>59</v>
      </c>
      <c r="E1064" s="346"/>
      <c r="F1064" s="22">
        <f>VLOOKUP("成男中ﾌﾞﾛ/国ｽﾎﾟ",指導者!$J$133:$AN$156,$F1055+1,)</f>
        <v>0</v>
      </c>
      <c r="G1064" s="23" t="s">
        <v>67</v>
      </c>
      <c r="H1064" s="24">
        <f>VLOOKUP("成女中ﾌﾞﾛ/国ｽﾎﾟ",指導者!$J$133:$AN$156,$F1055+1,)</f>
        <v>0</v>
      </c>
      <c r="I1064" s="25" t="s">
        <v>67</v>
      </c>
      <c r="J1064" s="24">
        <f>VLOOKUP("少男中ﾌﾞﾛ/国ｽﾎﾟ",指導者!$J$133:$AN$156,$F1055+1,)</f>
        <v>0</v>
      </c>
      <c r="K1064" s="23" t="s">
        <v>67</v>
      </c>
      <c r="L1064" s="24">
        <f>VLOOKUP("少女中ﾌﾞﾛ/国ｽﾎﾟ",指導者!$J$133:$AN$156,$F1055+1,)</f>
        <v>0</v>
      </c>
      <c r="M1064" s="25" t="s">
        <v>67</v>
      </c>
      <c r="N1064" s="24">
        <f>VLOOKUP("Jr男中ﾌﾞﾛ/国ｽﾎﾟ",指導者!$J$133:$AN$156,$F1055+1,)</f>
        <v>0</v>
      </c>
      <c r="O1064" s="23" t="s">
        <v>67</v>
      </c>
      <c r="P1064" s="24">
        <f>VLOOKUP("Jr女中ﾌﾞﾛ/国ｽﾎﾟ",指導者!$J$133:$AN$156,$F1055+1,)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48"/>
      <c r="D1065" s="351" t="s">
        <v>60</v>
      </c>
      <c r="E1065" s="351"/>
      <c r="F1065" s="27">
        <f>VLOOKUP("成男中ﾌﾞﾛ/国ｽﾎﾟ",選手!$J$333:$AN$350,$F1055+1,)</f>
        <v>0</v>
      </c>
      <c r="G1065" s="28" t="s">
        <v>67</v>
      </c>
      <c r="H1065" s="29">
        <f>VLOOKUP("成女中ﾌﾞﾛ/国ｽﾎﾟ",選手!$J$333:$AN$350,$F1055+1,)</f>
        <v>0</v>
      </c>
      <c r="I1065" s="30" t="s">
        <v>67</v>
      </c>
      <c r="J1065" s="29">
        <f>VLOOKUP("少男中ﾌﾞﾛ/国ｽﾎﾟ",選手!$J$333:$AN$350,$F1055+1,)</f>
        <v>0</v>
      </c>
      <c r="K1065" s="28" t="s">
        <v>67</v>
      </c>
      <c r="L1065" s="29">
        <f>VLOOKUP("少女中ﾌﾞﾛ/国ｽﾎﾟ",選手!$J$333:$AN$350,$F1055+1,)</f>
        <v>0</v>
      </c>
      <c r="M1065" s="30" t="s">
        <v>67</v>
      </c>
      <c r="N1065" s="29">
        <f>VLOOKUP("Jr男中ﾌﾞﾛ/国ｽﾎﾟ",選手!$J$333:$AN$350,$F1055+1,)</f>
        <v>0</v>
      </c>
      <c r="O1065" s="28" t="s">
        <v>67</v>
      </c>
      <c r="P1065" s="29">
        <f>VLOOKUP("Jr女中ﾌﾞﾛ/国ｽﾎﾟ",選手!$J$333:$AN$350,$F1055+1,)</f>
        <v>0</v>
      </c>
      <c r="Q1065" s="31" t="s">
        <v>67</v>
      </c>
      <c r="R1065" s="28">
        <f>SUM(F1065:Q1065)</f>
        <v>0</v>
      </c>
      <c r="S1065" s="34" t="s">
        <v>67</v>
      </c>
    </row>
    <row r="1066" spans="1:24">
      <c r="A1066" s="1">
        <f t="shared" ref="A1066:B1066" si="1074">A1065</f>
        <v>22</v>
      </c>
      <c r="B1066" s="1">
        <f t="shared" si="1074"/>
        <v>0</v>
      </c>
      <c r="C1066" s="366" t="s">
        <v>69</v>
      </c>
      <c r="D1066" s="367"/>
      <c r="E1066" s="368"/>
      <c r="F1066" s="357"/>
      <c r="G1066" s="358"/>
      <c r="H1066" s="358"/>
      <c r="I1066" s="358"/>
      <c r="J1066" s="358"/>
      <c r="K1066" s="358"/>
      <c r="L1066" s="358"/>
      <c r="M1066" s="358"/>
      <c r="N1066" s="358"/>
      <c r="O1066" s="358"/>
      <c r="P1066" s="358"/>
      <c r="Q1066" s="358"/>
      <c r="R1066" s="358"/>
      <c r="S1066" s="359"/>
    </row>
    <row r="1067" spans="1:24">
      <c r="A1067" s="1">
        <f t="shared" ref="A1067:B1067" si="1075">A1066</f>
        <v>22</v>
      </c>
      <c r="B1067" s="1">
        <f t="shared" si="1075"/>
        <v>0</v>
      </c>
      <c r="C1067" s="369"/>
      <c r="D1067" s="370"/>
      <c r="E1067" s="371"/>
      <c r="F1067" s="360"/>
      <c r="G1067" s="361"/>
      <c r="H1067" s="361"/>
      <c r="I1067" s="361"/>
      <c r="J1067" s="361"/>
      <c r="K1067" s="361"/>
      <c r="L1067" s="361"/>
      <c r="M1067" s="361"/>
      <c r="N1067" s="361"/>
      <c r="O1067" s="361"/>
      <c r="P1067" s="361"/>
      <c r="Q1067" s="361"/>
      <c r="R1067" s="361"/>
      <c r="S1067" s="362"/>
    </row>
    <row r="1068" spans="1:24">
      <c r="A1068" s="1">
        <f t="shared" ref="A1068:B1068" si="1076">A1067</f>
        <v>22</v>
      </c>
      <c r="B1068" s="1">
        <f t="shared" si="1076"/>
        <v>0</v>
      </c>
      <c r="C1068" s="369"/>
      <c r="D1068" s="370"/>
      <c r="E1068" s="371"/>
      <c r="F1068" s="360"/>
      <c r="G1068" s="361"/>
      <c r="H1068" s="361"/>
      <c r="I1068" s="361"/>
      <c r="J1068" s="361"/>
      <c r="K1068" s="361"/>
      <c r="L1068" s="361"/>
      <c r="M1068" s="361"/>
      <c r="N1068" s="361"/>
      <c r="O1068" s="361"/>
      <c r="P1068" s="361"/>
      <c r="Q1068" s="361"/>
      <c r="R1068" s="361"/>
      <c r="S1068" s="362"/>
    </row>
    <row r="1069" spans="1:24">
      <c r="A1069" s="1">
        <f t="shared" ref="A1069:B1069" si="1077">A1068</f>
        <v>22</v>
      </c>
      <c r="B1069" s="1">
        <f t="shared" si="1077"/>
        <v>0</v>
      </c>
      <c r="C1069" s="369"/>
      <c r="D1069" s="370"/>
      <c r="E1069" s="371"/>
      <c r="F1069" s="360"/>
      <c r="G1069" s="361"/>
      <c r="H1069" s="361"/>
      <c r="I1069" s="361"/>
      <c r="J1069" s="361"/>
      <c r="K1069" s="361"/>
      <c r="L1069" s="361"/>
      <c r="M1069" s="361"/>
      <c r="N1069" s="361"/>
      <c r="O1069" s="361"/>
      <c r="P1069" s="361"/>
      <c r="Q1069" s="361"/>
      <c r="R1069" s="361"/>
      <c r="S1069" s="362"/>
    </row>
    <row r="1070" spans="1:24">
      <c r="A1070" s="1">
        <f t="shared" ref="A1070:B1070" si="1078">A1069</f>
        <v>22</v>
      </c>
      <c r="B1070" s="1">
        <f t="shared" si="1078"/>
        <v>0</v>
      </c>
      <c r="C1070" s="369"/>
      <c r="D1070" s="370"/>
      <c r="E1070" s="371"/>
      <c r="F1070" s="360"/>
      <c r="G1070" s="361"/>
      <c r="H1070" s="361"/>
      <c r="I1070" s="361"/>
      <c r="J1070" s="361"/>
      <c r="K1070" s="361"/>
      <c r="L1070" s="361"/>
      <c r="M1070" s="361"/>
      <c r="N1070" s="361"/>
      <c r="O1070" s="361"/>
      <c r="P1070" s="361"/>
      <c r="Q1070" s="361"/>
      <c r="R1070" s="361"/>
      <c r="S1070" s="362"/>
    </row>
    <row r="1071" spans="1:24">
      <c r="A1071" s="1">
        <f t="shared" ref="A1071:B1071" si="1079">A1070</f>
        <v>22</v>
      </c>
      <c r="B1071" s="1">
        <f t="shared" si="1079"/>
        <v>0</v>
      </c>
      <c r="C1071" s="369"/>
      <c r="D1071" s="370"/>
      <c r="E1071" s="371"/>
      <c r="F1071" s="360"/>
      <c r="G1071" s="361"/>
      <c r="H1071" s="361"/>
      <c r="I1071" s="361"/>
      <c r="J1071" s="361"/>
      <c r="K1071" s="361"/>
      <c r="L1071" s="361"/>
      <c r="M1071" s="361"/>
      <c r="N1071" s="361"/>
      <c r="O1071" s="361"/>
      <c r="P1071" s="361"/>
      <c r="Q1071" s="361"/>
      <c r="R1071" s="361"/>
      <c r="S1071" s="362"/>
    </row>
    <row r="1072" spans="1:24" ht="15" thickBot="1">
      <c r="A1072" s="1">
        <f t="shared" ref="A1072:B1072" si="1080">A1071</f>
        <v>22</v>
      </c>
      <c r="B1072" s="1">
        <f t="shared" si="1080"/>
        <v>0</v>
      </c>
      <c r="C1072" s="372"/>
      <c r="D1072" s="373"/>
      <c r="E1072" s="374"/>
      <c r="F1072" s="363"/>
      <c r="G1072" s="364"/>
      <c r="H1072" s="364"/>
      <c r="I1072" s="364"/>
      <c r="J1072" s="364"/>
      <c r="K1072" s="364"/>
      <c r="L1072" s="364"/>
      <c r="M1072" s="364"/>
      <c r="N1072" s="364"/>
      <c r="O1072" s="364"/>
      <c r="P1072" s="364"/>
      <c r="Q1072" s="364"/>
      <c r="R1072" s="364"/>
      <c r="S1072" s="365"/>
    </row>
    <row r="1073" spans="1:21">
      <c r="A1073" s="1">
        <f t="shared" ref="A1073:B1073" si="1081">A1072</f>
        <v>22</v>
      </c>
      <c r="B1073" s="1">
        <f t="shared" si="1081"/>
        <v>0</v>
      </c>
    </row>
    <row r="1074" spans="1:21" ht="15" thickBot="1">
      <c r="A1074" s="1">
        <f t="shared" ref="A1074:B1074" si="1082">A1073</f>
        <v>22</v>
      </c>
      <c r="B1074" s="1">
        <f t="shared" si="1082"/>
        <v>0</v>
      </c>
      <c r="C1074" s="337" t="s">
        <v>70</v>
      </c>
      <c r="D1074" s="337"/>
      <c r="Q1074" s="338" t="s">
        <v>71</v>
      </c>
      <c r="R1074" s="338"/>
      <c r="S1074" s="338"/>
    </row>
    <row r="1075" spans="1:21">
      <c r="A1075" s="1">
        <f t="shared" ref="A1075:B1075" si="1083">A1074</f>
        <v>22</v>
      </c>
      <c r="B1075" s="1">
        <f t="shared" si="1083"/>
        <v>0</v>
      </c>
      <c r="C1075" s="287" t="s">
        <v>72</v>
      </c>
      <c r="D1075" s="290" t="s">
        <v>73</v>
      </c>
      <c r="E1075" s="290"/>
      <c r="F1075" s="290"/>
      <c r="G1075" s="290"/>
      <c r="H1075" s="290" t="s">
        <v>79</v>
      </c>
      <c r="I1075" s="290"/>
      <c r="J1075" s="290" t="s">
        <v>13</v>
      </c>
      <c r="K1075" s="290"/>
      <c r="L1075" s="290"/>
      <c r="M1075" s="290"/>
      <c r="N1075" s="290"/>
      <c r="O1075" s="290"/>
      <c r="P1075" s="290"/>
      <c r="Q1075" s="290"/>
      <c r="R1075" s="290"/>
      <c r="S1075" s="294"/>
    </row>
    <row r="1076" spans="1:21">
      <c r="A1076" s="1">
        <f t="shared" ref="A1076:B1076" si="1084">A1075</f>
        <v>22</v>
      </c>
      <c r="B1076" s="1">
        <f t="shared" si="1084"/>
        <v>0</v>
      </c>
      <c r="C1076" s="288"/>
      <c r="D1076" s="346" t="s">
        <v>74</v>
      </c>
      <c r="E1076" s="346"/>
      <c r="F1076" s="346"/>
      <c r="G1076" s="346"/>
      <c r="H1076" s="347">
        <f>J1101</f>
        <v>0</v>
      </c>
      <c r="I1076" s="347"/>
      <c r="J1076" s="152"/>
      <c r="K1076" s="152"/>
      <c r="L1076" s="152"/>
      <c r="M1076" s="152"/>
      <c r="N1076" s="152"/>
      <c r="O1076" s="152"/>
      <c r="P1076" s="152"/>
      <c r="Q1076" s="152"/>
      <c r="R1076" s="152"/>
      <c r="S1076" s="305"/>
    </row>
    <row r="1077" spans="1:21">
      <c r="A1077" s="1">
        <f t="shared" ref="A1077:B1077" si="1085">A1076</f>
        <v>22</v>
      </c>
      <c r="B1077" s="1">
        <f t="shared" si="1085"/>
        <v>0</v>
      </c>
      <c r="C1077" s="288"/>
      <c r="D1077" s="340" t="s">
        <v>75</v>
      </c>
      <c r="E1077" s="340"/>
      <c r="F1077" s="340"/>
      <c r="G1077" s="340"/>
      <c r="H1077" s="330"/>
      <c r="I1077" s="330"/>
      <c r="J1077" s="335"/>
      <c r="K1077" s="335"/>
      <c r="L1077" s="335"/>
      <c r="M1077" s="335"/>
      <c r="N1077" s="335"/>
      <c r="O1077" s="335"/>
      <c r="P1077" s="335"/>
      <c r="Q1077" s="335"/>
      <c r="R1077" s="335"/>
      <c r="S1077" s="336"/>
    </row>
    <row r="1078" spans="1:21">
      <c r="A1078" s="1">
        <f t="shared" ref="A1078:B1078" si="1086">A1077</f>
        <v>22</v>
      </c>
      <c r="B1078" s="1">
        <f t="shared" si="1086"/>
        <v>0</v>
      </c>
      <c r="C1078" s="288"/>
      <c r="D1078" s="340" t="s">
        <v>76</v>
      </c>
      <c r="E1078" s="340"/>
      <c r="F1078" s="340"/>
      <c r="G1078" s="340"/>
      <c r="H1078" s="330"/>
      <c r="I1078" s="330"/>
      <c r="J1078" s="335"/>
      <c r="K1078" s="335"/>
      <c r="L1078" s="335"/>
      <c r="M1078" s="335"/>
      <c r="N1078" s="335"/>
      <c r="O1078" s="335"/>
      <c r="P1078" s="335"/>
      <c r="Q1078" s="335"/>
      <c r="R1078" s="335"/>
      <c r="S1078" s="336"/>
    </row>
    <row r="1079" spans="1:21" ht="15" thickBot="1">
      <c r="A1079" s="1">
        <f t="shared" ref="A1079:B1079" si="1087">A1078</f>
        <v>22</v>
      </c>
      <c r="B1079" s="1">
        <f t="shared" si="1087"/>
        <v>0</v>
      </c>
      <c r="C1079" s="288"/>
      <c r="D1079" s="341" t="s">
        <v>77</v>
      </c>
      <c r="E1079" s="341"/>
      <c r="F1079" s="341"/>
      <c r="G1079" s="341"/>
      <c r="H1079" s="342">
        <f>H1101-SUM(H1076:I1078)</f>
        <v>0</v>
      </c>
      <c r="I1079" s="342"/>
      <c r="J1079" s="343"/>
      <c r="K1079" s="343"/>
      <c r="L1079" s="343"/>
      <c r="M1079" s="343"/>
      <c r="N1079" s="343"/>
      <c r="O1079" s="343"/>
      <c r="P1079" s="343"/>
      <c r="Q1079" s="343"/>
      <c r="R1079" s="343"/>
      <c r="S1079" s="344"/>
    </row>
    <row r="1080" spans="1:21" ht="15.6" thickTop="1" thickBot="1">
      <c r="A1080" s="1">
        <f t="shared" ref="A1080:B1080" si="1088">A1079</f>
        <v>22</v>
      </c>
      <c r="B1080" s="1">
        <f t="shared" si="1088"/>
        <v>0</v>
      </c>
      <c r="C1080" s="289"/>
      <c r="D1080" s="345" t="s">
        <v>78</v>
      </c>
      <c r="E1080" s="345"/>
      <c r="F1080" s="345"/>
      <c r="G1080" s="345"/>
      <c r="H1080" s="281">
        <f>SUM(H1076:I1079)</f>
        <v>0</v>
      </c>
      <c r="I1080" s="281"/>
      <c r="J1080" s="285"/>
      <c r="K1080" s="285"/>
      <c r="L1080" s="285"/>
      <c r="M1080" s="285"/>
      <c r="N1080" s="285"/>
      <c r="O1080" s="285"/>
      <c r="P1080" s="285"/>
      <c r="Q1080" s="285"/>
      <c r="R1080" s="285"/>
      <c r="S1080" s="286"/>
    </row>
    <row r="1081" spans="1:21">
      <c r="A1081" s="1">
        <f t="shared" ref="A1081:B1081" si="1089">A1080</f>
        <v>22</v>
      </c>
      <c r="B1081" s="1">
        <f t="shared" si="1089"/>
        <v>0</v>
      </c>
      <c r="C1081" s="287" t="s">
        <v>218</v>
      </c>
      <c r="D1081" s="290" t="s">
        <v>73</v>
      </c>
      <c r="E1081" s="290"/>
      <c r="F1081" s="290" t="s">
        <v>83</v>
      </c>
      <c r="G1081" s="290"/>
      <c r="H1081" s="290" t="s">
        <v>79</v>
      </c>
      <c r="I1081" s="292"/>
      <c r="J1081" s="293"/>
      <c r="K1081" s="290"/>
      <c r="L1081" s="290"/>
      <c r="M1081" s="290"/>
      <c r="N1081" s="290" t="s">
        <v>82</v>
      </c>
      <c r="O1081" s="290"/>
      <c r="P1081" s="290"/>
      <c r="Q1081" s="290"/>
      <c r="R1081" s="290"/>
      <c r="S1081" s="294"/>
    </row>
    <row r="1082" spans="1:21">
      <c r="A1082" s="1">
        <f t="shared" ref="A1082:B1082" si="1090">A1081</f>
        <v>22</v>
      </c>
      <c r="B1082" s="1">
        <f t="shared" si="1090"/>
        <v>0</v>
      </c>
      <c r="C1082" s="288"/>
      <c r="D1082" s="291"/>
      <c r="E1082" s="291"/>
      <c r="F1082" s="291"/>
      <c r="G1082" s="291"/>
      <c r="H1082" s="291"/>
      <c r="I1082" s="291"/>
      <c r="J1082" s="296" t="s">
        <v>80</v>
      </c>
      <c r="K1082" s="297"/>
      <c r="L1082" s="297" t="s">
        <v>81</v>
      </c>
      <c r="M1082" s="339"/>
      <c r="N1082" s="291"/>
      <c r="O1082" s="291"/>
      <c r="P1082" s="291"/>
      <c r="Q1082" s="291"/>
      <c r="R1082" s="291"/>
      <c r="S1082" s="295"/>
    </row>
    <row r="1083" spans="1:21">
      <c r="A1083" s="1">
        <f t="shared" ref="A1083:B1083" si="1091">A1082</f>
        <v>22</v>
      </c>
      <c r="B1083" s="1">
        <f t="shared" si="1091"/>
        <v>0</v>
      </c>
      <c r="C1083" s="288"/>
      <c r="D1083" s="298" t="s">
        <v>88</v>
      </c>
      <c r="E1083" s="298"/>
      <c r="F1083" s="298" t="s">
        <v>88</v>
      </c>
      <c r="G1083" s="298"/>
      <c r="H1083" s="323"/>
      <c r="I1083" s="323"/>
      <c r="J1083" s="324"/>
      <c r="K1083" s="325"/>
      <c r="L1083" s="326">
        <f>H1083-J1083</f>
        <v>0</v>
      </c>
      <c r="M1083" s="327"/>
      <c r="N1083" s="167"/>
      <c r="O1083" s="167"/>
      <c r="P1083" s="167"/>
      <c r="Q1083" s="167"/>
      <c r="R1083" s="167"/>
      <c r="S1083" s="328"/>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8"/>
      <c r="D1084" s="298" t="s">
        <v>99</v>
      </c>
      <c r="E1084" s="298"/>
      <c r="F1084" s="299" t="s">
        <v>84</v>
      </c>
      <c r="G1084" s="299"/>
      <c r="H1084" s="300"/>
      <c r="I1084" s="300"/>
      <c r="J1084" s="301"/>
      <c r="K1084" s="302"/>
      <c r="L1084" s="303">
        <f t="shared" ref="L1084:L1100" si="1094">H1084-J1084</f>
        <v>0</v>
      </c>
      <c r="M1084" s="304"/>
      <c r="N1084" s="152"/>
      <c r="O1084" s="152"/>
      <c r="P1084" s="152"/>
      <c r="Q1084" s="152"/>
      <c r="R1084" s="152"/>
      <c r="S1084" s="305"/>
      <c r="T1084" s="54" t="e">
        <f>HLOOKUP(F1056,リスト!$N$7:$AC$25,3,)</f>
        <v>#N/A</v>
      </c>
      <c r="U1084" s="52" t="e">
        <f t="shared" si="1092"/>
        <v>#N/A</v>
      </c>
    </row>
    <row r="1085" spans="1:21">
      <c r="A1085" s="1">
        <f t="shared" ref="A1085:B1085" si="1095">A1084</f>
        <v>22</v>
      </c>
      <c r="B1085" s="1">
        <f t="shared" si="1095"/>
        <v>0</v>
      </c>
      <c r="C1085" s="288"/>
      <c r="D1085" s="298"/>
      <c r="E1085" s="298"/>
      <c r="F1085" s="329" t="s">
        <v>85</v>
      </c>
      <c r="G1085" s="329"/>
      <c r="H1085" s="330"/>
      <c r="I1085" s="330"/>
      <c r="J1085" s="331"/>
      <c r="K1085" s="332"/>
      <c r="L1085" s="333">
        <f t="shared" si="1094"/>
        <v>0</v>
      </c>
      <c r="M1085" s="334"/>
      <c r="N1085" s="335"/>
      <c r="O1085" s="335"/>
      <c r="P1085" s="335"/>
      <c r="Q1085" s="335"/>
      <c r="R1085" s="335"/>
      <c r="S1085" s="336"/>
      <c r="T1085" s="54" t="e">
        <f>HLOOKUP(F1056,リスト!$N$7:$AC$25,4,)</f>
        <v>#N/A</v>
      </c>
      <c r="U1085" s="52" t="e">
        <f t="shared" si="1092"/>
        <v>#N/A</v>
      </c>
    </row>
    <row r="1086" spans="1:21">
      <c r="A1086" s="1">
        <f t="shared" ref="A1086:B1086" si="1096">A1085</f>
        <v>22</v>
      </c>
      <c r="B1086" s="1">
        <f t="shared" si="1096"/>
        <v>0</v>
      </c>
      <c r="C1086" s="288"/>
      <c r="D1086" s="298"/>
      <c r="E1086" s="298"/>
      <c r="F1086" s="306" t="s">
        <v>86</v>
      </c>
      <c r="G1086" s="306"/>
      <c r="H1086" s="307"/>
      <c r="I1086" s="307"/>
      <c r="J1086" s="308"/>
      <c r="K1086" s="309"/>
      <c r="L1086" s="310">
        <f t="shared" si="1094"/>
        <v>0</v>
      </c>
      <c r="M1086" s="311"/>
      <c r="N1086" s="153"/>
      <c r="O1086" s="153"/>
      <c r="P1086" s="153"/>
      <c r="Q1086" s="153"/>
      <c r="R1086" s="153"/>
      <c r="S1086" s="312"/>
      <c r="T1086" s="54" t="e">
        <f>HLOOKUP(F1056,リスト!$N$7:$AC$25,5,)</f>
        <v>#N/A</v>
      </c>
      <c r="U1086" s="52" t="e">
        <f t="shared" si="1092"/>
        <v>#N/A</v>
      </c>
    </row>
    <row r="1087" spans="1:21">
      <c r="A1087" s="1">
        <f t="shared" ref="A1087:B1087" si="1097">A1086</f>
        <v>22</v>
      </c>
      <c r="B1087" s="1">
        <f t="shared" si="1097"/>
        <v>0</v>
      </c>
      <c r="C1087" s="288"/>
      <c r="D1087" s="298" t="s">
        <v>100</v>
      </c>
      <c r="E1087" s="298"/>
      <c r="F1087" s="299" t="s">
        <v>87</v>
      </c>
      <c r="G1087" s="299"/>
      <c r="H1087" s="300"/>
      <c r="I1087" s="300"/>
      <c r="J1087" s="301"/>
      <c r="K1087" s="302"/>
      <c r="L1087" s="303">
        <f t="shared" si="1094"/>
        <v>0</v>
      </c>
      <c r="M1087" s="304"/>
      <c r="N1087" s="152"/>
      <c r="O1087" s="152"/>
      <c r="P1087" s="152"/>
      <c r="Q1087" s="152"/>
      <c r="R1087" s="152"/>
      <c r="S1087" s="305"/>
      <c r="T1087" s="54" t="e">
        <f>HLOOKUP(F1056,リスト!$N$7:$AC$25,6,)</f>
        <v>#N/A</v>
      </c>
      <c r="U1087" s="52" t="e">
        <f t="shared" si="1092"/>
        <v>#N/A</v>
      </c>
    </row>
    <row r="1088" spans="1:21">
      <c r="A1088" s="1">
        <f t="shared" ref="A1088:B1088" si="1098">A1087</f>
        <v>22</v>
      </c>
      <c r="B1088" s="1">
        <f t="shared" si="1098"/>
        <v>0</v>
      </c>
      <c r="C1088" s="288"/>
      <c r="D1088" s="298"/>
      <c r="E1088" s="298"/>
      <c r="F1088" s="329" t="s">
        <v>89</v>
      </c>
      <c r="G1088" s="329"/>
      <c r="H1088" s="330"/>
      <c r="I1088" s="330"/>
      <c r="J1088" s="331"/>
      <c r="K1088" s="332"/>
      <c r="L1088" s="333">
        <f t="shared" si="1094"/>
        <v>0</v>
      </c>
      <c r="M1088" s="334"/>
      <c r="N1088" s="335"/>
      <c r="O1088" s="335"/>
      <c r="P1088" s="335"/>
      <c r="Q1088" s="335"/>
      <c r="R1088" s="335"/>
      <c r="S1088" s="336"/>
      <c r="T1088" s="54" t="e">
        <f>HLOOKUP(F1056,リスト!$N$7:$AC$25,7,)</f>
        <v>#N/A</v>
      </c>
      <c r="U1088" s="52" t="e">
        <f t="shared" si="1092"/>
        <v>#N/A</v>
      </c>
    </row>
    <row r="1089" spans="1:22" ht="14.4" customHeight="1">
      <c r="A1089" s="1">
        <f t="shared" ref="A1089:B1089" si="1099">A1088</f>
        <v>22</v>
      </c>
      <c r="B1089" s="1">
        <f t="shared" si="1099"/>
        <v>0</v>
      </c>
      <c r="C1089" s="288"/>
      <c r="D1089" s="298"/>
      <c r="E1089" s="298"/>
      <c r="F1089" s="329" t="s">
        <v>215</v>
      </c>
      <c r="G1089" s="329"/>
      <c r="H1089" s="330"/>
      <c r="I1089" s="330"/>
      <c r="J1089" s="331"/>
      <c r="K1089" s="332"/>
      <c r="L1089" s="333">
        <f t="shared" si="1094"/>
        <v>0</v>
      </c>
      <c r="M1089" s="334"/>
      <c r="N1089" s="335"/>
      <c r="O1089" s="335"/>
      <c r="P1089" s="335"/>
      <c r="Q1089" s="335"/>
      <c r="R1089" s="335"/>
      <c r="S1089" s="336"/>
      <c r="T1089" s="54" t="e">
        <f>HLOOKUP(F1056,リスト!$N$7:$AC$25,8,)</f>
        <v>#N/A</v>
      </c>
      <c r="U1089" s="52" t="e">
        <f t="shared" si="1092"/>
        <v>#N/A</v>
      </c>
    </row>
    <row r="1090" spans="1:22">
      <c r="A1090" s="1">
        <f t="shared" ref="A1090:B1090" si="1100">A1089</f>
        <v>22</v>
      </c>
      <c r="B1090" s="1">
        <f t="shared" si="1100"/>
        <v>0</v>
      </c>
      <c r="C1090" s="288"/>
      <c r="D1090" s="298"/>
      <c r="E1090" s="298"/>
      <c r="F1090" s="306" t="s">
        <v>90</v>
      </c>
      <c r="G1090" s="306"/>
      <c r="H1090" s="307"/>
      <c r="I1090" s="307"/>
      <c r="J1090" s="308"/>
      <c r="K1090" s="309"/>
      <c r="L1090" s="310">
        <f t="shared" si="1094"/>
        <v>0</v>
      </c>
      <c r="M1090" s="311"/>
      <c r="N1090" s="153"/>
      <c r="O1090" s="153"/>
      <c r="P1090" s="153"/>
      <c r="Q1090" s="153"/>
      <c r="R1090" s="153"/>
      <c r="S1090" s="312"/>
      <c r="T1090" s="54" t="e">
        <f>HLOOKUP(F1056,リスト!$N$7:$AC$25,9,)</f>
        <v>#N/A</v>
      </c>
      <c r="U1090" s="52" t="e">
        <f t="shared" si="1092"/>
        <v>#N/A</v>
      </c>
    </row>
    <row r="1091" spans="1:22">
      <c r="A1091" s="1">
        <f t="shared" ref="A1091:B1091" si="1101">A1090</f>
        <v>22</v>
      </c>
      <c r="B1091" s="1">
        <f t="shared" si="1101"/>
        <v>0</v>
      </c>
      <c r="C1091" s="288"/>
      <c r="D1091" s="298" t="s">
        <v>101</v>
      </c>
      <c r="E1091" s="298"/>
      <c r="F1091" s="299" t="s">
        <v>91</v>
      </c>
      <c r="G1091" s="299"/>
      <c r="H1091" s="300"/>
      <c r="I1091" s="300"/>
      <c r="J1091" s="301"/>
      <c r="K1091" s="302"/>
      <c r="L1091" s="303">
        <f t="shared" si="1094"/>
        <v>0</v>
      </c>
      <c r="M1091" s="304"/>
      <c r="N1091" s="152"/>
      <c r="O1091" s="152"/>
      <c r="P1091" s="152"/>
      <c r="Q1091" s="152"/>
      <c r="R1091" s="152"/>
      <c r="S1091" s="305"/>
      <c r="T1091" s="54" t="e">
        <f>HLOOKUP(F1056,リスト!$N$7:$AC$25,10,)</f>
        <v>#N/A</v>
      </c>
      <c r="U1091" s="52" t="e">
        <f t="shared" si="1092"/>
        <v>#N/A</v>
      </c>
    </row>
    <row r="1092" spans="1:22">
      <c r="A1092" s="1">
        <f t="shared" ref="A1092:B1092" si="1102">A1091</f>
        <v>22</v>
      </c>
      <c r="B1092" s="1">
        <f t="shared" si="1102"/>
        <v>0</v>
      </c>
      <c r="C1092" s="288"/>
      <c r="D1092" s="298"/>
      <c r="E1092" s="298"/>
      <c r="F1092" s="329" t="s">
        <v>92</v>
      </c>
      <c r="G1092" s="329"/>
      <c r="H1092" s="330"/>
      <c r="I1092" s="330"/>
      <c r="J1092" s="331"/>
      <c r="K1092" s="332"/>
      <c r="L1092" s="333">
        <f t="shared" si="1094"/>
        <v>0</v>
      </c>
      <c r="M1092" s="334"/>
      <c r="N1092" s="335"/>
      <c r="O1092" s="335"/>
      <c r="P1092" s="335"/>
      <c r="Q1092" s="335"/>
      <c r="R1092" s="335"/>
      <c r="S1092" s="336"/>
      <c r="T1092" s="54" t="e">
        <f>HLOOKUP(F1056,リスト!$N$7:$AC$25,11,)</f>
        <v>#N/A</v>
      </c>
      <c r="U1092" s="52" t="e">
        <f t="shared" si="1092"/>
        <v>#N/A</v>
      </c>
    </row>
    <row r="1093" spans="1:22">
      <c r="A1093" s="1">
        <f t="shared" ref="A1093:B1093" si="1103">A1092</f>
        <v>22</v>
      </c>
      <c r="B1093" s="1">
        <f t="shared" si="1103"/>
        <v>0</v>
      </c>
      <c r="C1093" s="288"/>
      <c r="D1093" s="298"/>
      <c r="E1093" s="298"/>
      <c r="F1093" s="306" t="s">
        <v>93</v>
      </c>
      <c r="G1093" s="306"/>
      <c r="H1093" s="307"/>
      <c r="I1093" s="307"/>
      <c r="J1093" s="308"/>
      <c r="K1093" s="309"/>
      <c r="L1093" s="310">
        <f t="shared" si="1094"/>
        <v>0</v>
      </c>
      <c r="M1093" s="311"/>
      <c r="N1093" s="153"/>
      <c r="O1093" s="153"/>
      <c r="P1093" s="153"/>
      <c r="Q1093" s="153"/>
      <c r="R1093" s="153"/>
      <c r="S1093" s="312"/>
      <c r="T1093" s="54" t="e">
        <f>HLOOKUP(F1056,リスト!$N$7:$AC$25,12,)</f>
        <v>#N/A</v>
      </c>
      <c r="U1093" s="52" t="e">
        <f t="shared" si="1092"/>
        <v>#N/A</v>
      </c>
    </row>
    <row r="1094" spans="1:22">
      <c r="A1094" s="1">
        <f t="shared" ref="A1094:B1094" si="1104">A1093</f>
        <v>22</v>
      </c>
      <c r="B1094" s="1">
        <f t="shared" si="1104"/>
        <v>0</v>
      </c>
      <c r="C1094" s="288"/>
      <c r="D1094" s="298" t="s">
        <v>102</v>
      </c>
      <c r="E1094" s="298"/>
      <c r="F1094" s="298" t="s">
        <v>102</v>
      </c>
      <c r="G1094" s="298"/>
      <c r="H1094" s="323"/>
      <c r="I1094" s="323"/>
      <c r="J1094" s="324"/>
      <c r="K1094" s="325"/>
      <c r="L1094" s="326">
        <f t="shared" si="1094"/>
        <v>0</v>
      </c>
      <c r="M1094" s="327"/>
      <c r="N1094" s="167"/>
      <c r="O1094" s="167"/>
      <c r="P1094" s="167"/>
      <c r="Q1094" s="167"/>
      <c r="R1094" s="167"/>
      <c r="S1094" s="328"/>
      <c r="T1094" s="54" t="e">
        <f>HLOOKUP(F1056,リスト!$N$7:$AC$25,13,)</f>
        <v>#N/A</v>
      </c>
      <c r="U1094" s="52" t="e">
        <f t="shared" si="1092"/>
        <v>#N/A</v>
      </c>
    </row>
    <row r="1095" spans="1:22">
      <c r="A1095" s="1">
        <f t="shared" ref="A1095:B1095" si="1105">A1094</f>
        <v>22</v>
      </c>
      <c r="B1095" s="1">
        <f t="shared" si="1105"/>
        <v>0</v>
      </c>
      <c r="C1095" s="288"/>
      <c r="D1095" s="321" t="s">
        <v>105</v>
      </c>
      <c r="E1095" s="298"/>
      <c r="F1095" s="299" t="s">
        <v>94</v>
      </c>
      <c r="G1095" s="299"/>
      <c r="H1095" s="300"/>
      <c r="I1095" s="300"/>
      <c r="J1095" s="301"/>
      <c r="K1095" s="302"/>
      <c r="L1095" s="303">
        <f t="shared" si="1094"/>
        <v>0</v>
      </c>
      <c r="M1095" s="304"/>
      <c r="N1095" s="152"/>
      <c r="O1095" s="152"/>
      <c r="P1095" s="152"/>
      <c r="Q1095" s="152"/>
      <c r="R1095" s="152"/>
      <c r="S1095" s="305"/>
      <c r="T1095" s="54" t="e">
        <f>HLOOKUP(F1056,リスト!$N$7:$AC$25,14,)</f>
        <v>#N/A</v>
      </c>
      <c r="U1095" s="52" t="e">
        <f t="shared" si="1092"/>
        <v>#N/A</v>
      </c>
    </row>
    <row r="1096" spans="1:22">
      <c r="A1096" s="1">
        <f t="shared" ref="A1096:B1096" si="1106">A1095</f>
        <v>22</v>
      </c>
      <c r="B1096" s="1">
        <f t="shared" si="1106"/>
        <v>0</v>
      </c>
      <c r="C1096" s="288"/>
      <c r="D1096" s="298"/>
      <c r="E1096" s="298"/>
      <c r="F1096" s="306" t="s">
        <v>95</v>
      </c>
      <c r="G1096" s="306"/>
      <c r="H1096" s="307"/>
      <c r="I1096" s="307"/>
      <c r="J1096" s="308"/>
      <c r="K1096" s="309"/>
      <c r="L1096" s="310">
        <f t="shared" si="1094"/>
        <v>0</v>
      </c>
      <c r="M1096" s="311"/>
      <c r="N1096" s="153"/>
      <c r="O1096" s="153"/>
      <c r="P1096" s="153"/>
      <c r="Q1096" s="153"/>
      <c r="R1096" s="153"/>
      <c r="S1096" s="312"/>
      <c r="T1096" s="54" t="e">
        <f>HLOOKUP(F1056,リスト!$N$7:$AC$25,15,)</f>
        <v>#N/A</v>
      </c>
      <c r="U1096" s="52" t="e">
        <f t="shared" si="1092"/>
        <v>#N/A</v>
      </c>
    </row>
    <row r="1097" spans="1:22">
      <c r="A1097" s="1">
        <f t="shared" ref="A1097:B1097" si="1107">A1096</f>
        <v>22</v>
      </c>
      <c r="B1097" s="1">
        <f t="shared" si="1107"/>
        <v>0</v>
      </c>
      <c r="C1097" s="288"/>
      <c r="D1097" s="322" t="s">
        <v>103</v>
      </c>
      <c r="E1097" s="322"/>
      <c r="F1097" s="298" t="s">
        <v>96</v>
      </c>
      <c r="G1097" s="298"/>
      <c r="H1097" s="323"/>
      <c r="I1097" s="323"/>
      <c r="J1097" s="324"/>
      <c r="K1097" s="325"/>
      <c r="L1097" s="326">
        <f t="shared" si="1094"/>
        <v>0</v>
      </c>
      <c r="M1097" s="327"/>
      <c r="N1097" s="167"/>
      <c r="O1097" s="167"/>
      <c r="P1097" s="167"/>
      <c r="Q1097" s="167"/>
      <c r="R1097" s="167"/>
      <c r="S1097" s="328"/>
      <c r="T1097" s="54" t="e">
        <f>HLOOKUP(F1056,リスト!$N$7:$AC$25,16,)</f>
        <v>#N/A</v>
      </c>
      <c r="U1097" s="52" t="e">
        <f t="shared" si="1092"/>
        <v>#N/A</v>
      </c>
    </row>
    <row r="1098" spans="1:22">
      <c r="A1098" s="1">
        <f t="shared" ref="A1098:B1098" si="1108">A1097</f>
        <v>22</v>
      </c>
      <c r="B1098" s="1">
        <f t="shared" si="1108"/>
        <v>0</v>
      </c>
      <c r="C1098" s="288"/>
      <c r="D1098" s="298" t="s">
        <v>104</v>
      </c>
      <c r="E1098" s="298"/>
      <c r="F1098" s="299" t="s">
        <v>97</v>
      </c>
      <c r="G1098" s="299"/>
      <c r="H1098" s="300"/>
      <c r="I1098" s="300"/>
      <c r="J1098" s="301"/>
      <c r="K1098" s="302"/>
      <c r="L1098" s="303">
        <f t="shared" si="1094"/>
        <v>0</v>
      </c>
      <c r="M1098" s="304"/>
      <c r="N1098" s="152"/>
      <c r="O1098" s="152"/>
      <c r="P1098" s="152"/>
      <c r="Q1098" s="152"/>
      <c r="R1098" s="152"/>
      <c r="S1098" s="305"/>
      <c r="T1098" s="54" t="e">
        <f>HLOOKUP(F1056,リスト!$N$7:$AC$25,17,)</f>
        <v>#N/A</v>
      </c>
      <c r="U1098" s="52" t="e">
        <f t="shared" si="1092"/>
        <v>#N/A</v>
      </c>
    </row>
    <row r="1099" spans="1:22">
      <c r="A1099" s="1">
        <f t="shared" ref="A1099:B1099" si="1109">A1098</f>
        <v>22</v>
      </c>
      <c r="B1099" s="1">
        <f t="shared" si="1109"/>
        <v>0</v>
      </c>
      <c r="C1099" s="288"/>
      <c r="D1099" s="298"/>
      <c r="E1099" s="298"/>
      <c r="F1099" s="306" t="s">
        <v>98</v>
      </c>
      <c r="G1099" s="306"/>
      <c r="H1099" s="307"/>
      <c r="I1099" s="307"/>
      <c r="J1099" s="308"/>
      <c r="K1099" s="309"/>
      <c r="L1099" s="310">
        <f t="shared" si="1094"/>
        <v>0</v>
      </c>
      <c r="M1099" s="311"/>
      <c r="N1099" s="153"/>
      <c r="O1099" s="153"/>
      <c r="P1099" s="153"/>
      <c r="Q1099" s="153"/>
      <c r="R1099" s="153"/>
      <c r="S1099" s="312"/>
      <c r="T1099" s="54" t="e">
        <f>HLOOKUP(F1056,リスト!$N$7:$AC$25,18,)</f>
        <v>#N/A</v>
      </c>
      <c r="U1099" s="52" t="e">
        <f t="shared" si="1092"/>
        <v>#N/A</v>
      </c>
    </row>
    <row r="1100" spans="1:22" ht="15" thickBot="1">
      <c r="A1100" s="1">
        <f t="shared" ref="A1100:B1100" si="1110">A1099</f>
        <v>22</v>
      </c>
      <c r="B1100" s="1">
        <f t="shared" si="1110"/>
        <v>0</v>
      </c>
      <c r="C1100" s="288"/>
      <c r="D1100" s="313" t="s">
        <v>77</v>
      </c>
      <c r="E1100" s="313"/>
      <c r="F1100" s="313" t="s">
        <v>77</v>
      </c>
      <c r="G1100" s="313"/>
      <c r="H1100" s="314"/>
      <c r="I1100" s="314"/>
      <c r="J1100" s="315"/>
      <c r="K1100" s="316"/>
      <c r="L1100" s="317">
        <f t="shared" si="1094"/>
        <v>0</v>
      </c>
      <c r="M1100" s="318"/>
      <c r="N1100" s="319"/>
      <c r="O1100" s="319"/>
      <c r="P1100" s="319"/>
      <c r="Q1100" s="319"/>
      <c r="R1100" s="319"/>
      <c r="S1100" s="320"/>
      <c r="T1100" s="54" t="e">
        <f>HLOOKUP(F1056,リスト!$N$7:$AC$25,19,)</f>
        <v>#N/A</v>
      </c>
      <c r="U1100" s="52" t="e">
        <f t="shared" si="1092"/>
        <v>#N/A</v>
      </c>
    </row>
    <row r="1101" spans="1:22" ht="15.6" thickTop="1" thickBot="1">
      <c r="A1101" s="1">
        <f t="shared" ref="A1101:B1101" si="1111">A1100</f>
        <v>22</v>
      </c>
      <c r="B1101" s="1">
        <f t="shared" si="1111"/>
        <v>0</v>
      </c>
      <c r="C1101" s="289"/>
      <c r="D1101" s="278" t="s">
        <v>78</v>
      </c>
      <c r="E1101" s="279"/>
      <c r="F1101" s="279"/>
      <c r="G1101" s="280"/>
      <c r="H1101" s="281">
        <f>SUM(H1083:I1100)</f>
        <v>0</v>
      </c>
      <c r="I1101" s="281"/>
      <c r="J1101" s="282">
        <f t="shared" ref="J1101" si="1112">SUM(J1083:K1100)</f>
        <v>0</v>
      </c>
      <c r="K1101" s="283"/>
      <c r="L1101" s="283">
        <f t="shared" ref="L1101" si="1113">SUM(L1083:M1100)</f>
        <v>0</v>
      </c>
      <c r="M1101" s="284"/>
      <c r="N1101" s="285"/>
      <c r="O1101" s="285"/>
      <c r="P1101" s="285"/>
      <c r="Q1101" s="285"/>
      <c r="R1101" s="285"/>
      <c r="S1101" s="286"/>
      <c r="T1101" s="54"/>
    </row>
    <row r="1102" spans="1:22">
      <c r="A1102" s="1">
        <f>F1105</f>
        <v>23</v>
      </c>
      <c r="B1102" s="1">
        <f>IF(H1126&gt;0,1,0)</f>
        <v>0</v>
      </c>
      <c r="C1102" s="198" t="s">
        <v>47</v>
      </c>
      <c r="D1102" s="198"/>
      <c r="E1102" s="198"/>
      <c r="U1102" s="11" t="s">
        <v>49</v>
      </c>
      <c r="V1102" s="11" t="s">
        <v>199</v>
      </c>
    </row>
    <row r="1103" spans="1:22">
      <c r="A1103" s="1">
        <f>A1102</f>
        <v>23</v>
      </c>
      <c r="B1103" s="1">
        <f>B1102</f>
        <v>0</v>
      </c>
      <c r="C1103" s="192" t="str">
        <f>"中国ブロック突破・国スポ入賞に向けた強化事業　"&amp;基本!$G$24</f>
        <v>中国ブロック突破・国スポ入賞に向けた強化事業　事業計画書</v>
      </c>
      <c r="D1103" s="192"/>
      <c r="E1103" s="192"/>
      <c r="F1103" s="192"/>
      <c r="G1103" s="192"/>
      <c r="H1103" s="192"/>
      <c r="I1103" s="192"/>
      <c r="J1103" s="192"/>
      <c r="K1103" s="192"/>
      <c r="L1103" s="192"/>
      <c r="M1103" s="192"/>
      <c r="N1103" s="192"/>
      <c r="O1103" s="192"/>
      <c r="P1103" s="192"/>
      <c r="Q1103" s="192"/>
      <c r="R1103" s="192"/>
      <c r="S1103" s="192"/>
      <c r="U1103" s="16" t="str">
        <f t="shared" ref="U1103:V1106" si="1114">IF(U1053="","",U1053)</f>
        <v>中国ブロック突破に向けた強化事業</v>
      </c>
      <c r="V1103" s="16" t="str">
        <f t="shared" si="1114"/>
        <v>中ブロ突破</v>
      </c>
    </row>
    <row r="1104" spans="1:22" ht="15" thickBot="1">
      <c r="A1104" s="1">
        <f t="shared" ref="A1104:B1104" si="1115">A1103</f>
        <v>23</v>
      </c>
      <c r="B1104" s="1">
        <f t="shared" si="1115"/>
        <v>0</v>
      </c>
      <c r="C1104" s="337" t="s">
        <v>48</v>
      </c>
      <c r="D1104" s="337"/>
      <c r="U1104" s="32" t="str">
        <f t="shared" si="1114"/>
        <v>国スポ入賞に向けた強化事業</v>
      </c>
      <c r="V1104" s="32" t="str">
        <f t="shared" si="1114"/>
        <v>国スポ入賞</v>
      </c>
    </row>
    <row r="1105" spans="1:24" ht="15" thickBot="1">
      <c r="A1105" s="1">
        <f t="shared" ref="A1105:B1105" si="1116">A1104</f>
        <v>23</v>
      </c>
      <c r="B1105" s="1">
        <f t="shared" si="1116"/>
        <v>0</v>
      </c>
      <c r="C1105" s="375" t="s">
        <v>50</v>
      </c>
      <c r="D1105" s="376"/>
      <c r="E1105" s="376"/>
      <c r="F1105" s="377">
        <f>F1055+1</f>
        <v>23</v>
      </c>
      <c r="G1105" s="378"/>
      <c r="U1105" s="32" t="str">
        <f t="shared" si="1114"/>
        <v/>
      </c>
      <c r="V1105" s="32" t="str">
        <f t="shared" si="1114"/>
        <v/>
      </c>
    </row>
    <row r="1106" spans="1:24">
      <c r="A1106" s="1">
        <f t="shared" ref="A1106:B1106" si="1117">A1105</f>
        <v>23</v>
      </c>
      <c r="B1106" s="1">
        <f t="shared" si="1117"/>
        <v>0</v>
      </c>
      <c r="C1106" s="379" t="s">
        <v>49</v>
      </c>
      <c r="D1106" s="290"/>
      <c r="E1106" s="290"/>
      <c r="F1106" s="380"/>
      <c r="G1106" s="380"/>
      <c r="H1106" s="380"/>
      <c r="I1106" s="380"/>
      <c r="J1106" s="380"/>
      <c r="K1106" s="380"/>
      <c r="L1106" s="380"/>
      <c r="M1106" s="290" t="s">
        <v>53</v>
      </c>
      <c r="N1106" s="290"/>
      <c r="O1106" s="290"/>
      <c r="P1106" s="380"/>
      <c r="Q1106" s="380"/>
      <c r="R1106" s="380"/>
      <c r="S1106" s="381"/>
      <c r="T1106" s="81" t="str">
        <f>IF(F1106="","",VLOOKUP(F1106,U1103:V1106,2,))</f>
        <v/>
      </c>
      <c r="U1106" s="18" t="str">
        <f t="shared" si="1114"/>
        <v/>
      </c>
      <c r="V1106" s="18" t="str">
        <f t="shared" si="1114"/>
        <v/>
      </c>
    </row>
    <row r="1107" spans="1:24">
      <c r="A1107" s="1">
        <f t="shared" ref="A1107:B1107" si="1118">A1106</f>
        <v>23</v>
      </c>
      <c r="B1107" s="1">
        <f t="shared" si="1118"/>
        <v>0</v>
      </c>
      <c r="C1107" s="389" t="s">
        <v>180</v>
      </c>
      <c r="D1107" s="390"/>
      <c r="E1107" s="356"/>
      <c r="F1107" s="386"/>
      <c r="G1107" s="387"/>
      <c r="H1107" s="387"/>
      <c r="I1107" s="387"/>
      <c r="J1107" s="387"/>
      <c r="K1107" s="387"/>
      <c r="L1107" s="387"/>
      <c r="M1107" s="387"/>
      <c r="N1107" s="387"/>
      <c r="O1107" s="387"/>
      <c r="P1107" s="387"/>
      <c r="Q1107" s="387"/>
      <c r="R1107" s="387"/>
      <c r="S1107" s="388"/>
      <c r="U1107" s="55"/>
    </row>
    <row r="1108" spans="1:24">
      <c r="A1108" s="1">
        <f t="shared" ref="A1108:B1108" si="1119">A1107</f>
        <v>23</v>
      </c>
      <c r="B1108" s="1">
        <f t="shared" si="1119"/>
        <v>0</v>
      </c>
      <c r="C1108" s="348" t="s">
        <v>51</v>
      </c>
      <c r="D1108" s="291"/>
      <c r="E1108" s="291"/>
      <c r="F1108" s="382"/>
      <c r="G1108" s="383"/>
      <c r="H1108" s="383"/>
      <c r="I1108" s="20" t="str">
        <f>IF(F1108="","～",IF(J1108="","","～"))</f>
        <v>～</v>
      </c>
      <c r="J1108" s="383"/>
      <c r="K1108" s="383"/>
      <c r="L1108" s="383"/>
      <c r="M1108" s="21" t="s">
        <v>52</v>
      </c>
      <c r="N1108" s="384" t="str">
        <f>IF(T1108=1,IF(F1108="","",IF(J1108="","",IF(F1108=J1108,"日帰り",(J1108-F1108)&amp;"泊"&amp;(J1108-F1108+1)&amp;"日"))),"")</f>
        <v/>
      </c>
      <c r="O1108" s="384"/>
      <c r="P1108" s="384"/>
      <c r="Q1108" s="13" t="s">
        <v>68</v>
      </c>
      <c r="R1108" s="258"/>
      <c r="S1108" s="385"/>
      <c r="T1108" s="53">
        <v>1</v>
      </c>
    </row>
    <row r="1109" spans="1:24">
      <c r="A1109" s="1">
        <f t="shared" ref="A1109:B1109" si="1120">A1108</f>
        <v>23</v>
      </c>
      <c r="B1109" s="1">
        <f t="shared" si="1120"/>
        <v>0</v>
      </c>
      <c r="C1109" s="348" t="s">
        <v>54</v>
      </c>
      <c r="D1109" s="346" t="s">
        <v>55</v>
      </c>
      <c r="E1109" s="346"/>
      <c r="F1109" s="349"/>
      <c r="G1109" s="349"/>
      <c r="H1109" s="349"/>
      <c r="I1109" s="349"/>
      <c r="J1109" s="349"/>
      <c r="K1109" s="349"/>
      <c r="L1109" s="349"/>
      <c r="M1109" s="349"/>
      <c r="N1109" s="349"/>
      <c r="O1109" s="349"/>
      <c r="P1109" s="349"/>
      <c r="Q1109" s="349"/>
      <c r="R1109" s="349"/>
      <c r="S1109" s="350"/>
      <c r="U1109" s="156" t="s">
        <v>53</v>
      </c>
      <c r="V1109" s="156"/>
      <c r="W1109" s="156"/>
      <c r="X1109" s="156"/>
    </row>
    <row r="1110" spans="1:24">
      <c r="A1110" s="1">
        <f t="shared" ref="A1110:B1110" si="1121">A1109</f>
        <v>23</v>
      </c>
      <c r="B1110" s="1">
        <f t="shared" si="1121"/>
        <v>0</v>
      </c>
      <c r="C1110" s="348"/>
      <c r="D1110" s="351" t="s">
        <v>7</v>
      </c>
      <c r="E1110" s="351"/>
      <c r="F1110" s="352"/>
      <c r="G1110" s="352"/>
      <c r="H1110" s="352"/>
      <c r="I1110" s="352"/>
      <c r="J1110" s="352"/>
      <c r="K1110" s="352"/>
      <c r="L1110" s="352"/>
      <c r="M1110" s="352"/>
      <c r="N1110" s="352"/>
      <c r="O1110" s="352"/>
      <c r="P1110" s="352"/>
      <c r="Q1110" s="352"/>
      <c r="R1110" s="352"/>
      <c r="S1110" s="353"/>
      <c r="U1110" s="78" t="str">
        <f>U1103</f>
        <v>中国ブロック突破に向けた強化事業</v>
      </c>
      <c r="V1110" s="78" t="str">
        <f>U1104</f>
        <v>国スポ入賞に向けた強化事業</v>
      </c>
      <c r="W1110" s="78" t="str">
        <f>U1105</f>
        <v/>
      </c>
      <c r="X1110" s="78" t="str">
        <f>U1106</f>
        <v/>
      </c>
    </row>
    <row r="1111" spans="1:24">
      <c r="A1111" s="1">
        <f t="shared" ref="A1111:B1111" si="1122">A1110</f>
        <v>23</v>
      </c>
      <c r="B1111" s="1">
        <f t="shared" si="1122"/>
        <v>0</v>
      </c>
      <c r="C1111" s="348" t="s">
        <v>56</v>
      </c>
      <c r="D1111" s="346" t="s">
        <v>55</v>
      </c>
      <c r="E1111" s="346"/>
      <c r="F1111" s="349"/>
      <c r="G1111" s="349"/>
      <c r="H1111" s="349"/>
      <c r="I1111" s="349"/>
      <c r="J1111" s="349"/>
      <c r="K1111" s="349"/>
      <c r="L1111" s="349"/>
      <c r="M1111" s="349"/>
      <c r="N1111" s="349"/>
      <c r="O1111" s="349"/>
      <c r="P1111" s="349"/>
      <c r="Q1111" s="349"/>
      <c r="R1111" s="349"/>
      <c r="S1111" s="350"/>
      <c r="U1111" s="6" t="str">
        <f t="shared" ref="U1111:X1114" si="1123">IF(U1061="","",U1061)</f>
        <v>①強化活動</v>
      </c>
      <c r="V1111" s="6" t="str">
        <f t="shared" si="1123"/>
        <v>①強化活動</v>
      </c>
      <c r="W1111" s="6" t="str">
        <f t="shared" si="1123"/>
        <v/>
      </c>
      <c r="X1111" s="6" t="str">
        <f t="shared" si="1123"/>
        <v/>
      </c>
    </row>
    <row r="1112" spans="1:24">
      <c r="A1112" s="1">
        <f t="shared" ref="A1112:B1112" si="1124">A1111</f>
        <v>23</v>
      </c>
      <c r="B1112" s="1">
        <f t="shared" si="1124"/>
        <v>0</v>
      </c>
      <c r="C1112" s="348"/>
      <c r="D1112" s="351" t="s">
        <v>7</v>
      </c>
      <c r="E1112" s="351"/>
      <c r="F1112" s="352"/>
      <c r="G1112" s="352"/>
      <c r="H1112" s="352"/>
      <c r="I1112" s="352"/>
      <c r="J1112" s="352"/>
      <c r="K1112" s="352"/>
      <c r="L1112" s="352"/>
      <c r="M1112" s="352"/>
      <c r="N1112" s="352"/>
      <c r="O1112" s="352"/>
      <c r="P1112" s="352"/>
      <c r="Q1112" s="352"/>
      <c r="R1112" s="352"/>
      <c r="S1112" s="353"/>
      <c r="U1112" s="8" t="str">
        <f t="shared" si="1123"/>
        <v/>
      </c>
      <c r="V1112" s="8" t="str">
        <f t="shared" si="1123"/>
        <v/>
      </c>
      <c r="W1112" s="8" t="str">
        <f t="shared" si="1123"/>
        <v/>
      </c>
      <c r="X1112" s="8" t="str">
        <f t="shared" si="1123"/>
        <v/>
      </c>
    </row>
    <row r="1113" spans="1:24">
      <c r="A1113" s="1">
        <f t="shared" ref="A1113:B1113" si="1125">A1112</f>
        <v>23</v>
      </c>
      <c r="B1113" s="1">
        <f t="shared" si="1125"/>
        <v>0</v>
      </c>
      <c r="C1113" s="354" t="s">
        <v>57</v>
      </c>
      <c r="D1113" s="291" t="s">
        <v>58</v>
      </c>
      <c r="E1113" s="291"/>
      <c r="F1113" s="291" t="s">
        <v>61</v>
      </c>
      <c r="G1113" s="355"/>
      <c r="H1113" s="339" t="s">
        <v>62</v>
      </c>
      <c r="I1113" s="296"/>
      <c r="J1113" s="356" t="s">
        <v>63</v>
      </c>
      <c r="K1113" s="355"/>
      <c r="L1113" s="339" t="s">
        <v>64</v>
      </c>
      <c r="M1113" s="296"/>
      <c r="N1113" s="356" t="s">
        <v>65</v>
      </c>
      <c r="O1113" s="355"/>
      <c r="P1113" s="339" t="s">
        <v>66</v>
      </c>
      <c r="Q1113" s="291"/>
      <c r="R1113" s="356" t="s">
        <v>36</v>
      </c>
      <c r="S1113" s="295"/>
      <c r="U1113" s="8" t="str">
        <f t="shared" si="1123"/>
        <v/>
      </c>
      <c r="V1113" s="8" t="str">
        <f t="shared" si="1123"/>
        <v/>
      </c>
      <c r="W1113" s="8" t="str">
        <f t="shared" si="1123"/>
        <v/>
      </c>
      <c r="X1113" s="8" t="str">
        <f t="shared" si="1123"/>
        <v/>
      </c>
    </row>
    <row r="1114" spans="1:24">
      <c r="A1114" s="1">
        <f t="shared" ref="A1114:B1114" si="1126">A1113</f>
        <v>23</v>
      </c>
      <c r="B1114" s="1">
        <f t="shared" si="1126"/>
        <v>0</v>
      </c>
      <c r="C1114" s="348"/>
      <c r="D1114" s="346" t="s">
        <v>59</v>
      </c>
      <c r="E1114" s="346"/>
      <c r="F1114" s="22">
        <f>VLOOKUP("成男中ﾌﾞﾛ/国ｽﾎﾟ",指導者!$J$133:$AN$156,$F1105+1,)</f>
        <v>0</v>
      </c>
      <c r="G1114" s="23" t="s">
        <v>67</v>
      </c>
      <c r="H1114" s="24">
        <f>VLOOKUP("成女中ﾌﾞﾛ/国ｽﾎﾟ",指導者!$J$133:$AN$156,$F1105+1,)</f>
        <v>0</v>
      </c>
      <c r="I1114" s="25" t="s">
        <v>67</v>
      </c>
      <c r="J1114" s="24">
        <f>VLOOKUP("少男中ﾌﾞﾛ/国ｽﾎﾟ",指導者!$J$133:$AN$156,$F1105+1,)</f>
        <v>0</v>
      </c>
      <c r="K1114" s="23" t="s">
        <v>67</v>
      </c>
      <c r="L1114" s="24">
        <f>VLOOKUP("少女中ﾌﾞﾛ/国ｽﾎﾟ",指導者!$J$133:$AN$156,$F1105+1,)</f>
        <v>0</v>
      </c>
      <c r="M1114" s="25" t="s">
        <v>67</v>
      </c>
      <c r="N1114" s="24">
        <f>VLOOKUP("Jr男中ﾌﾞﾛ/国ｽﾎﾟ",指導者!$J$133:$AN$156,$F1105+1,)</f>
        <v>0</v>
      </c>
      <c r="O1114" s="23" t="s">
        <v>67</v>
      </c>
      <c r="P1114" s="24">
        <f>VLOOKUP("Jr女中ﾌﾞﾛ/国ｽﾎﾟ",指導者!$J$133:$AN$156,$F1105+1,)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48"/>
      <c r="D1115" s="351" t="s">
        <v>60</v>
      </c>
      <c r="E1115" s="351"/>
      <c r="F1115" s="27">
        <f>VLOOKUP("成男中ﾌﾞﾛ/国ｽﾎﾟ",選手!$J$333:$AN$350,$F1105+1,)</f>
        <v>0</v>
      </c>
      <c r="G1115" s="28" t="s">
        <v>67</v>
      </c>
      <c r="H1115" s="29">
        <f>VLOOKUP("成女中ﾌﾞﾛ/国ｽﾎﾟ",選手!$J$333:$AN$350,$F1105+1,)</f>
        <v>0</v>
      </c>
      <c r="I1115" s="30" t="s">
        <v>67</v>
      </c>
      <c r="J1115" s="29">
        <f>VLOOKUP("少男中ﾌﾞﾛ/国ｽﾎﾟ",選手!$J$333:$AN$350,$F1105+1,)</f>
        <v>0</v>
      </c>
      <c r="K1115" s="28" t="s">
        <v>67</v>
      </c>
      <c r="L1115" s="29">
        <f>VLOOKUP("少女中ﾌﾞﾛ/国ｽﾎﾟ",選手!$J$333:$AN$350,$F1105+1,)</f>
        <v>0</v>
      </c>
      <c r="M1115" s="30" t="s">
        <v>67</v>
      </c>
      <c r="N1115" s="29">
        <f>VLOOKUP("Jr男中ﾌﾞﾛ/国ｽﾎﾟ",選手!$J$333:$AN$350,$F1105+1,)</f>
        <v>0</v>
      </c>
      <c r="O1115" s="28" t="s">
        <v>67</v>
      </c>
      <c r="P1115" s="29">
        <f>VLOOKUP("Jr女中ﾌﾞﾛ/国ｽﾎﾟ",選手!$J$333:$AN$350,$F1105+1,)</f>
        <v>0</v>
      </c>
      <c r="Q1115" s="31" t="s">
        <v>67</v>
      </c>
      <c r="R1115" s="28">
        <f>SUM(F1115:Q1115)</f>
        <v>0</v>
      </c>
      <c r="S1115" s="34" t="s">
        <v>67</v>
      </c>
    </row>
    <row r="1116" spans="1:24">
      <c r="A1116" s="1">
        <f t="shared" ref="A1116:B1116" si="1128">A1115</f>
        <v>23</v>
      </c>
      <c r="B1116" s="1">
        <f t="shared" si="1128"/>
        <v>0</v>
      </c>
      <c r="C1116" s="366" t="s">
        <v>69</v>
      </c>
      <c r="D1116" s="367"/>
      <c r="E1116" s="368"/>
      <c r="F1116" s="357"/>
      <c r="G1116" s="358"/>
      <c r="H1116" s="358"/>
      <c r="I1116" s="358"/>
      <c r="J1116" s="358"/>
      <c r="K1116" s="358"/>
      <c r="L1116" s="358"/>
      <c r="M1116" s="358"/>
      <c r="N1116" s="358"/>
      <c r="O1116" s="358"/>
      <c r="P1116" s="358"/>
      <c r="Q1116" s="358"/>
      <c r="R1116" s="358"/>
      <c r="S1116" s="359"/>
    </row>
    <row r="1117" spans="1:24">
      <c r="A1117" s="1">
        <f t="shared" ref="A1117:B1117" si="1129">A1116</f>
        <v>23</v>
      </c>
      <c r="B1117" s="1">
        <f t="shared" si="1129"/>
        <v>0</v>
      </c>
      <c r="C1117" s="369"/>
      <c r="D1117" s="370"/>
      <c r="E1117" s="371"/>
      <c r="F1117" s="360"/>
      <c r="G1117" s="361"/>
      <c r="H1117" s="361"/>
      <c r="I1117" s="361"/>
      <c r="J1117" s="361"/>
      <c r="K1117" s="361"/>
      <c r="L1117" s="361"/>
      <c r="M1117" s="361"/>
      <c r="N1117" s="361"/>
      <c r="O1117" s="361"/>
      <c r="P1117" s="361"/>
      <c r="Q1117" s="361"/>
      <c r="R1117" s="361"/>
      <c r="S1117" s="362"/>
    </row>
    <row r="1118" spans="1:24">
      <c r="A1118" s="1">
        <f t="shared" ref="A1118:B1118" si="1130">A1117</f>
        <v>23</v>
      </c>
      <c r="B1118" s="1">
        <f t="shared" si="1130"/>
        <v>0</v>
      </c>
      <c r="C1118" s="369"/>
      <c r="D1118" s="370"/>
      <c r="E1118" s="371"/>
      <c r="F1118" s="360"/>
      <c r="G1118" s="361"/>
      <c r="H1118" s="361"/>
      <c r="I1118" s="361"/>
      <c r="J1118" s="361"/>
      <c r="K1118" s="361"/>
      <c r="L1118" s="361"/>
      <c r="M1118" s="361"/>
      <c r="N1118" s="361"/>
      <c r="O1118" s="361"/>
      <c r="P1118" s="361"/>
      <c r="Q1118" s="361"/>
      <c r="R1118" s="361"/>
      <c r="S1118" s="362"/>
    </row>
    <row r="1119" spans="1:24">
      <c r="A1119" s="1">
        <f t="shared" ref="A1119:B1119" si="1131">A1118</f>
        <v>23</v>
      </c>
      <c r="B1119" s="1">
        <f t="shared" si="1131"/>
        <v>0</v>
      </c>
      <c r="C1119" s="369"/>
      <c r="D1119" s="370"/>
      <c r="E1119" s="371"/>
      <c r="F1119" s="360"/>
      <c r="G1119" s="361"/>
      <c r="H1119" s="361"/>
      <c r="I1119" s="361"/>
      <c r="J1119" s="361"/>
      <c r="K1119" s="361"/>
      <c r="L1119" s="361"/>
      <c r="M1119" s="361"/>
      <c r="N1119" s="361"/>
      <c r="O1119" s="361"/>
      <c r="P1119" s="361"/>
      <c r="Q1119" s="361"/>
      <c r="R1119" s="361"/>
      <c r="S1119" s="362"/>
    </row>
    <row r="1120" spans="1:24">
      <c r="A1120" s="1">
        <f t="shared" ref="A1120:B1120" si="1132">A1119</f>
        <v>23</v>
      </c>
      <c r="B1120" s="1">
        <f t="shared" si="1132"/>
        <v>0</v>
      </c>
      <c r="C1120" s="369"/>
      <c r="D1120" s="370"/>
      <c r="E1120" s="371"/>
      <c r="F1120" s="360"/>
      <c r="G1120" s="361"/>
      <c r="H1120" s="361"/>
      <c r="I1120" s="361"/>
      <c r="J1120" s="361"/>
      <c r="K1120" s="361"/>
      <c r="L1120" s="361"/>
      <c r="M1120" s="361"/>
      <c r="N1120" s="361"/>
      <c r="O1120" s="361"/>
      <c r="P1120" s="361"/>
      <c r="Q1120" s="361"/>
      <c r="R1120" s="361"/>
      <c r="S1120" s="362"/>
    </row>
    <row r="1121" spans="1:21">
      <c r="A1121" s="1">
        <f t="shared" ref="A1121:B1121" si="1133">A1120</f>
        <v>23</v>
      </c>
      <c r="B1121" s="1">
        <f t="shared" si="1133"/>
        <v>0</v>
      </c>
      <c r="C1121" s="369"/>
      <c r="D1121" s="370"/>
      <c r="E1121" s="371"/>
      <c r="F1121" s="360"/>
      <c r="G1121" s="361"/>
      <c r="H1121" s="361"/>
      <c r="I1121" s="361"/>
      <c r="J1121" s="361"/>
      <c r="K1121" s="361"/>
      <c r="L1121" s="361"/>
      <c r="M1121" s="361"/>
      <c r="N1121" s="361"/>
      <c r="O1121" s="361"/>
      <c r="P1121" s="361"/>
      <c r="Q1121" s="361"/>
      <c r="R1121" s="361"/>
      <c r="S1121" s="362"/>
    </row>
    <row r="1122" spans="1:21" ht="15" thickBot="1">
      <c r="A1122" s="1">
        <f t="shared" ref="A1122:B1122" si="1134">A1121</f>
        <v>23</v>
      </c>
      <c r="B1122" s="1">
        <f t="shared" si="1134"/>
        <v>0</v>
      </c>
      <c r="C1122" s="372"/>
      <c r="D1122" s="373"/>
      <c r="E1122" s="374"/>
      <c r="F1122" s="363"/>
      <c r="G1122" s="364"/>
      <c r="H1122" s="364"/>
      <c r="I1122" s="364"/>
      <c r="J1122" s="364"/>
      <c r="K1122" s="364"/>
      <c r="L1122" s="364"/>
      <c r="M1122" s="364"/>
      <c r="N1122" s="364"/>
      <c r="O1122" s="364"/>
      <c r="P1122" s="364"/>
      <c r="Q1122" s="364"/>
      <c r="R1122" s="364"/>
      <c r="S1122" s="365"/>
    </row>
    <row r="1123" spans="1:21">
      <c r="A1123" s="1">
        <f t="shared" ref="A1123:B1123" si="1135">A1122</f>
        <v>23</v>
      </c>
      <c r="B1123" s="1">
        <f t="shared" si="1135"/>
        <v>0</v>
      </c>
    </row>
    <row r="1124" spans="1:21" ht="15" thickBot="1">
      <c r="A1124" s="1">
        <f t="shared" ref="A1124:B1124" si="1136">A1123</f>
        <v>23</v>
      </c>
      <c r="B1124" s="1">
        <f t="shared" si="1136"/>
        <v>0</v>
      </c>
      <c r="C1124" s="337" t="s">
        <v>70</v>
      </c>
      <c r="D1124" s="337"/>
      <c r="Q1124" s="338" t="s">
        <v>71</v>
      </c>
      <c r="R1124" s="338"/>
      <c r="S1124" s="338"/>
    </row>
    <row r="1125" spans="1:21">
      <c r="A1125" s="1">
        <f t="shared" ref="A1125:B1125" si="1137">A1124</f>
        <v>23</v>
      </c>
      <c r="B1125" s="1">
        <f t="shared" si="1137"/>
        <v>0</v>
      </c>
      <c r="C1125" s="287" t="s">
        <v>72</v>
      </c>
      <c r="D1125" s="290" t="s">
        <v>73</v>
      </c>
      <c r="E1125" s="290"/>
      <c r="F1125" s="290"/>
      <c r="G1125" s="290"/>
      <c r="H1125" s="290" t="s">
        <v>79</v>
      </c>
      <c r="I1125" s="290"/>
      <c r="J1125" s="290" t="s">
        <v>13</v>
      </c>
      <c r="K1125" s="290"/>
      <c r="L1125" s="290"/>
      <c r="M1125" s="290"/>
      <c r="N1125" s="290"/>
      <c r="O1125" s="290"/>
      <c r="P1125" s="290"/>
      <c r="Q1125" s="290"/>
      <c r="R1125" s="290"/>
      <c r="S1125" s="294"/>
    </row>
    <row r="1126" spans="1:21">
      <c r="A1126" s="1">
        <f t="shared" ref="A1126:B1126" si="1138">A1125</f>
        <v>23</v>
      </c>
      <c r="B1126" s="1">
        <f t="shared" si="1138"/>
        <v>0</v>
      </c>
      <c r="C1126" s="288"/>
      <c r="D1126" s="346" t="s">
        <v>74</v>
      </c>
      <c r="E1126" s="346"/>
      <c r="F1126" s="346"/>
      <c r="G1126" s="346"/>
      <c r="H1126" s="347">
        <f>J1151</f>
        <v>0</v>
      </c>
      <c r="I1126" s="347"/>
      <c r="J1126" s="152"/>
      <c r="K1126" s="152"/>
      <c r="L1126" s="152"/>
      <c r="M1126" s="152"/>
      <c r="N1126" s="152"/>
      <c r="O1126" s="152"/>
      <c r="P1126" s="152"/>
      <c r="Q1126" s="152"/>
      <c r="R1126" s="152"/>
      <c r="S1126" s="305"/>
    </row>
    <row r="1127" spans="1:21">
      <c r="A1127" s="1">
        <f t="shared" ref="A1127:B1127" si="1139">A1126</f>
        <v>23</v>
      </c>
      <c r="B1127" s="1">
        <f t="shared" si="1139"/>
        <v>0</v>
      </c>
      <c r="C1127" s="288"/>
      <c r="D1127" s="340" t="s">
        <v>75</v>
      </c>
      <c r="E1127" s="340"/>
      <c r="F1127" s="340"/>
      <c r="G1127" s="340"/>
      <c r="H1127" s="330"/>
      <c r="I1127" s="330"/>
      <c r="J1127" s="335"/>
      <c r="K1127" s="335"/>
      <c r="L1127" s="335"/>
      <c r="M1127" s="335"/>
      <c r="N1127" s="335"/>
      <c r="O1127" s="335"/>
      <c r="P1127" s="335"/>
      <c r="Q1127" s="335"/>
      <c r="R1127" s="335"/>
      <c r="S1127" s="336"/>
    </row>
    <row r="1128" spans="1:21">
      <c r="A1128" s="1">
        <f t="shared" ref="A1128:B1128" si="1140">A1127</f>
        <v>23</v>
      </c>
      <c r="B1128" s="1">
        <f t="shared" si="1140"/>
        <v>0</v>
      </c>
      <c r="C1128" s="288"/>
      <c r="D1128" s="340" t="s">
        <v>76</v>
      </c>
      <c r="E1128" s="340"/>
      <c r="F1128" s="340"/>
      <c r="G1128" s="340"/>
      <c r="H1128" s="330"/>
      <c r="I1128" s="330"/>
      <c r="J1128" s="335"/>
      <c r="K1128" s="335"/>
      <c r="L1128" s="335"/>
      <c r="M1128" s="335"/>
      <c r="N1128" s="335"/>
      <c r="O1128" s="335"/>
      <c r="P1128" s="335"/>
      <c r="Q1128" s="335"/>
      <c r="R1128" s="335"/>
      <c r="S1128" s="336"/>
    </row>
    <row r="1129" spans="1:21" ht="15" thickBot="1">
      <c r="A1129" s="1">
        <f t="shared" ref="A1129:B1129" si="1141">A1128</f>
        <v>23</v>
      </c>
      <c r="B1129" s="1">
        <f t="shared" si="1141"/>
        <v>0</v>
      </c>
      <c r="C1129" s="288"/>
      <c r="D1129" s="341" t="s">
        <v>77</v>
      </c>
      <c r="E1129" s="341"/>
      <c r="F1129" s="341"/>
      <c r="G1129" s="341"/>
      <c r="H1129" s="342">
        <f>H1151-SUM(H1126:I1128)</f>
        <v>0</v>
      </c>
      <c r="I1129" s="342"/>
      <c r="J1129" s="343"/>
      <c r="K1129" s="343"/>
      <c r="L1129" s="343"/>
      <c r="M1129" s="343"/>
      <c r="N1129" s="343"/>
      <c r="O1129" s="343"/>
      <c r="P1129" s="343"/>
      <c r="Q1129" s="343"/>
      <c r="R1129" s="343"/>
      <c r="S1129" s="344"/>
    </row>
    <row r="1130" spans="1:21" ht="15.6" thickTop="1" thickBot="1">
      <c r="A1130" s="1">
        <f t="shared" ref="A1130:B1130" si="1142">A1129</f>
        <v>23</v>
      </c>
      <c r="B1130" s="1">
        <f t="shared" si="1142"/>
        <v>0</v>
      </c>
      <c r="C1130" s="289"/>
      <c r="D1130" s="345" t="s">
        <v>78</v>
      </c>
      <c r="E1130" s="345"/>
      <c r="F1130" s="345"/>
      <c r="G1130" s="345"/>
      <c r="H1130" s="281">
        <f>SUM(H1126:I1129)</f>
        <v>0</v>
      </c>
      <c r="I1130" s="281"/>
      <c r="J1130" s="285"/>
      <c r="K1130" s="285"/>
      <c r="L1130" s="285"/>
      <c r="M1130" s="285"/>
      <c r="N1130" s="285"/>
      <c r="O1130" s="285"/>
      <c r="P1130" s="285"/>
      <c r="Q1130" s="285"/>
      <c r="R1130" s="285"/>
      <c r="S1130" s="286"/>
    </row>
    <row r="1131" spans="1:21">
      <c r="A1131" s="1">
        <f t="shared" ref="A1131:B1131" si="1143">A1130</f>
        <v>23</v>
      </c>
      <c r="B1131" s="1">
        <f t="shared" si="1143"/>
        <v>0</v>
      </c>
      <c r="C1131" s="287" t="s">
        <v>218</v>
      </c>
      <c r="D1131" s="290" t="s">
        <v>73</v>
      </c>
      <c r="E1131" s="290"/>
      <c r="F1131" s="290" t="s">
        <v>83</v>
      </c>
      <c r="G1131" s="290"/>
      <c r="H1131" s="290" t="s">
        <v>79</v>
      </c>
      <c r="I1131" s="292"/>
      <c r="J1131" s="293"/>
      <c r="K1131" s="290"/>
      <c r="L1131" s="290"/>
      <c r="M1131" s="290"/>
      <c r="N1131" s="290" t="s">
        <v>82</v>
      </c>
      <c r="O1131" s="290"/>
      <c r="P1131" s="290"/>
      <c r="Q1131" s="290"/>
      <c r="R1131" s="290"/>
      <c r="S1131" s="294"/>
    </row>
    <row r="1132" spans="1:21">
      <c r="A1132" s="1">
        <f t="shared" ref="A1132:B1132" si="1144">A1131</f>
        <v>23</v>
      </c>
      <c r="B1132" s="1">
        <f t="shared" si="1144"/>
        <v>0</v>
      </c>
      <c r="C1132" s="288"/>
      <c r="D1132" s="291"/>
      <c r="E1132" s="291"/>
      <c r="F1132" s="291"/>
      <c r="G1132" s="291"/>
      <c r="H1132" s="291"/>
      <c r="I1132" s="291"/>
      <c r="J1132" s="296" t="s">
        <v>80</v>
      </c>
      <c r="K1132" s="297"/>
      <c r="L1132" s="297" t="s">
        <v>81</v>
      </c>
      <c r="M1132" s="339"/>
      <c r="N1132" s="291"/>
      <c r="O1132" s="291"/>
      <c r="P1132" s="291"/>
      <c r="Q1132" s="291"/>
      <c r="R1132" s="291"/>
      <c r="S1132" s="295"/>
    </row>
    <row r="1133" spans="1:21">
      <c r="A1133" s="1">
        <f t="shared" ref="A1133:B1133" si="1145">A1132</f>
        <v>23</v>
      </c>
      <c r="B1133" s="1">
        <f t="shared" si="1145"/>
        <v>0</v>
      </c>
      <c r="C1133" s="288"/>
      <c r="D1133" s="298" t="s">
        <v>88</v>
      </c>
      <c r="E1133" s="298"/>
      <c r="F1133" s="298" t="s">
        <v>88</v>
      </c>
      <c r="G1133" s="298"/>
      <c r="H1133" s="323"/>
      <c r="I1133" s="323"/>
      <c r="J1133" s="324"/>
      <c r="K1133" s="325"/>
      <c r="L1133" s="326">
        <f>H1133-J1133</f>
        <v>0</v>
      </c>
      <c r="M1133" s="327"/>
      <c r="N1133" s="167"/>
      <c r="O1133" s="167"/>
      <c r="P1133" s="167"/>
      <c r="Q1133" s="167"/>
      <c r="R1133" s="167"/>
      <c r="S1133" s="328"/>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8"/>
      <c r="D1134" s="298" t="s">
        <v>99</v>
      </c>
      <c r="E1134" s="298"/>
      <c r="F1134" s="299" t="s">
        <v>84</v>
      </c>
      <c r="G1134" s="299"/>
      <c r="H1134" s="300"/>
      <c r="I1134" s="300"/>
      <c r="J1134" s="301"/>
      <c r="K1134" s="302"/>
      <c r="L1134" s="303">
        <f t="shared" ref="L1134:L1150" si="1148">H1134-J1134</f>
        <v>0</v>
      </c>
      <c r="M1134" s="304"/>
      <c r="N1134" s="152"/>
      <c r="O1134" s="152"/>
      <c r="P1134" s="152"/>
      <c r="Q1134" s="152"/>
      <c r="R1134" s="152"/>
      <c r="S1134" s="305"/>
      <c r="T1134" s="54" t="e">
        <f>HLOOKUP(F1106,リスト!$N$7:$AC$25,3,)</f>
        <v>#N/A</v>
      </c>
      <c r="U1134" s="52" t="e">
        <f t="shared" si="1146"/>
        <v>#N/A</v>
      </c>
    </row>
    <row r="1135" spans="1:21">
      <c r="A1135" s="1">
        <f t="shared" ref="A1135:B1135" si="1149">A1134</f>
        <v>23</v>
      </c>
      <c r="B1135" s="1">
        <f t="shared" si="1149"/>
        <v>0</v>
      </c>
      <c r="C1135" s="288"/>
      <c r="D1135" s="298"/>
      <c r="E1135" s="298"/>
      <c r="F1135" s="329" t="s">
        <v>85</v>
      </c>
      <c r="G1135" s="329"/>
      <c r="H1135" s="330"/>
      <c r="I1135" s="330"/>
      <c r="J1135" s="331"/>
      <c r="K1135" s="332"/>
      <c r="L1135" s="333">
        <f t="shared" si="1148"/>
        <v>0</v>
      </c>
      <c r="M1135" s="334"/>
      <c r="N1135" s="335"/>
      <c r="O1135" s="335"/>
      <c r="P1135" s="335"/>
      <c r="Q1135" s="335"/>
      <c r="R1135" s="335"/>
      <c r="S1135" s="336"/>
      <c r="T1135" s="54" t="e">
        <f>HLOOKUP(F1106,リスト!$N$7:$AC$25,4,)</f>
        <v>#N/A</v>
      </c>
      <c r="U1135" s="52" t="e">
        <f t="shared" si="1146"/>
        <v>#N/A</v>
      </c>
    </row>
    <row r="1136" spans="1:21">
      <c r="A1136" s="1">
        <f t="shared" ref="A1136:B1136" si="1150">A1135</f>
        <v>23</v>
      </c>
      <c r="B1136" s="1">
        <f t="shared" si="1150"/>
        <v>0</v>
      </c>
      <c r="C1136" s="288"/>
      <c r="D1136" s="298"/>
      <c r="E1136" s="298"/>
      <c r="F1136" s="306" t="s">
        <v>86</v>
      </c>
      <c r="G1136" s="306"/>
      <c r="H1136" s="307"/>
      <c r="I1136" s="307"/>
      <c r="J1136" s="308"/>
      <c r="K1136" s="309"/>
      <c r="L1136" s="310">
        <f t="shared" si="1148"/>
        <v>0</v>
      </c>
      <c r="M1136" s="311"/>
      <c r="N1136" s="153"/>
      <c r="O1136" s="153"/>
      <c r="P1136" s="153"/>
      <c r="Q1136" s="153"/>
      <c r="R1136" s="153"/>
      <c r="S1136" s="312"/>
      <c r="T1136" s="54" t="e">
        <f>HLOOKUP(F1106,リスト!$N$7:$AC$25,5,)</f>
        <v>#N/A</v>
      </c>
      <c r="U1136" s="52" t="e">
        <f t="shared" si="1146"/>
        <v>#N/A</v>
      </c>
    </row>
    <row r="1137" spans="1:22">
      <c r="A1137" s="1">
        <f t="shared" ref="A1137:B1137" si="1151">A1136</f>
        <v>23</v>
      </c>
      <c r="B1137" s="1">
        <f t="shared" si="1151"/>
        <v>0</v>
      </c>
      <c r="C1137" s="288"/>
      <c r="D1137" s="298" t="s">
        <v>100</v>
      </c>
      <c r="E1137" s="298"/>
      <c r="F1137" s="299" t="s">
        <v>87</v>
      </c>
      <c r="G1137" s="299"/>
      <c r="H1137" s="300"/>
      <c r="I1137" s="300"/>
      <c r="J1137" s="301"/>
      <c r="K1137" s="302"/>
      <c r="L1137" s="303">
        <f t="shared" si="1148"/>
        <v>0</v>
      </c>
      <c r="M1137" s="304"/>
      <c r="N1137" s="152"/>
      <c r="O1137" s="152"/>
      <c r="P1137" s="152"/>
      <c r="Q1137" s="152"/>
      <c r="R1137" s="152"/>
      <c r="S1137" s="305"/>
      <c r="T1137" s="54" t="e">
        <f>HLOOKUP(F1106,リスト!$N$7:$AC$25,6,)</f>
        <v>#N/A</v>
      </c>
      <c r="U1137" s="52" t="e">
        <f t="shared" si="1146"/>
        <v>#N/A</v>
      </c>
    </row>
    <row r="1138" spans="1:22">
      <c r="A1138" s="1">
        <f t="shared" ref="A1138:B1138" si="1152">A1137</f>
        <v>23</v>
      </c>
      <c r="B1138" s="1">
        <f t="shared" si="1152"/>
        <v>0</v>
      </c>
      <c r="C1138" s="288"/>
      <c r="D1138" s="298"/>
      <c r="E1138" s="298"/>
      <c r="F1138" s="329" t="s">
        <v>89</v>
      </c>
      <c r="G1138" s="329"/>
      <c r="H1138" s="330"/>
      <c r="I1138" s="330"/>
      <c r="J1138" s="331"/>
      <c r="K1138" s="332"/>
      <c r="L1138" s="333">
        <f t="shared" si="1148"/>
        <v>0</v>
      </c>
      <c r="M1138" s="334"/>
      <c r="N1138" s="335"/>
      <c r="O1138" s="335"/>
      <c r="P1138" s="335"/>
      <c r="Q1138" s="335"/>
      <c r="R1138" s="335"/>
      <c r="S1138" s="336"/>
      <c r="T1138" s="54" t="e">
        <f>HLOOKUP(F1106,リスト!$N$7:$AC$25,7,)</f>
        <v>#N/A</v>
      </c>
      <c r="U1138" s="52" t="e">
        <f t="shared" si="1146"/>
        <v>#N/A</v>
      </c>
    </row>
    <row r="1139" spans="1:22" ht="14.4" customHeight="1">
      <c r="A1139" s="1">
        <f t="shared" ref="A1139:B1139" si="1153">A1138</f>
        <v>23</v>
      </c>
      <c r="B1139" s="1">
        <f t="shared" si="1153"/>
        <v>0</v>
      </c>
      <c r="C1139" s="288"/>
      <c r="D1139" s="298"/>
      <c r="E1139" s="298"/>
      <c r="F1139" s="329" t="s">
        <v>215</v>
      </c>
      <c r="G1139" s="329"/>
      <c r="H1139" s="330"/>
      <c r="I1139" s="330"/>
      <c r="J1139" s="331"/>
      <c r="K1139" s="332"/>
      <c r="L1139" s="333">
        <f t="shared" si="1148"/>
        <v>0</v>
      </c>
      <c r="M1139" s="334"/>
      <c r="N1139" s="335"/>
      <c r="O1139" s="335"/>
      <c r="P1139" s="335"/>
      <c r="Q1139" s="335"/>
      <c r="R1139" s="335"/>
      <c r="S1139" s="336"/>
      <c r="T1139" s="54" t="e">
        <f>HLOOKUP(F1106,リスト!$N$7:$AC$25,8,)</f>
        <v>#N/A</v>
      </c>
      <c r="U1139" s="52" t="e">
        <f t="shared" si="1146"/>
        <v>#N/A</v>
      </c>
    </row>
    <row r="1140" spans="1:22">
      <c r="A1140" s="1">
        <f t="shared" ref="A1140:B1140" si="1154">A1139</f>
        <v>23</v>
      </c>
      <c r="B1140" s="1">
        <f t="shared" si="1154"/>
        <v>0</v>
      </c>
      <c r="C1140" s="288"/>
      <c r="D1140" s="298"/>
      <c r="E1140" s="298"/>
      <c r="F1140" s="306" t="s">
        <v>90</v>
      </c>
      <c r="G1140" s="306"/>
      <c r="H1140" s="307"/>
      <c r="I1140" s="307"/>
      <c r="J1140" s="308"/>
      <c r="K1140" s="309"/>
      <c r="L1140" s="310">
        <f t="shared" si="1148"/>
        <v>0</v>
      </c>
      <c r="M1140" s="311"/>
      <c r="N1140" s="153"/>
      <c r="O1140" s="153"/>
      <c r="P1140" s="153"/>
      <c r="Q1140" s="153"/>
      <c r="R1140" s="153"/>
      <c r="S1140" s="312"/>
      <c r="T1140" s="54" t="e">
        <f>HLOOKUP(F1106,リスト!$N$7:$AC$25,9,)</f>
        <v>#N/A</v>
      </c>
      <c r="U1140" s="52" t="e">
        <f t="shared" si="1146"/>
        <v>#N/A</v>
      </c>
    </row>
    <row r="1141" spans="1:22">
      <c r="A1141" s="1">
        <f t="shared" ref="A1141:B1141" si="1155">A1140</f>
        <v>23</v>
      </c>
      <c r="B1141" s="1">
        <f t="shared" si="1155"/>
        <v>0</v>
      </c>
      <c r="C1141" s="288"/>
      <c r="D1141" s="298" t="s">
        <v>101</v>
      </c>
      <c r="E1141" s="298"/>
      <c r="F1141" s="299" t="s">
        <v>91</v>
      </c>
      <c r="G1141" s="299"/>
      <c r="H1141" s="300"/>
      <c r="I1141" s="300"/>
      <c r="J1141" s="301"/>
      <c r="K1141" s="302"/>
      <c r="L1141" s="303">
        <f t="shared" si="1148"/>
        <v>0</v>
      </c>
      <c r="M1141" s="304"/>
      <c r="N1141" s="152"/>
      <c r="O1141" s="152"/>
      <c r="P1141" s="152"/>
      <c r="Q1141" s="152"/>
      <c r="R1141" s="152"/>
      <c r="S1141" s="305"/>
      <c r="T1141" s="54" t="e">
        <f>HLOOKUP(F1106,リスト!$N$7:$AC$25,10,)</f>
        <v>#N/A</v>
      </c>
      <c r="U1141" s="52" t="e">
        <f t="shared" si="1146"/>
        <v>#N/A</v>
      </c>
    </row>
    <row r="1142" spans="1:22">
      <c r="A1142" s="1">
        <f t="shared" ref="A1142:B1142" si="1156">A1141</f>
        <v>23</v>
      </c>
      <c r="B1142" s="1">
        <f t="shared" si="1156"/>
        <v>0</v>
      </c>
      <c r="C1142" s="288"/>
      <c r="D1142" s="298"/>
      <c r="E1142" s="298"/>
      <c r="F1142" s="329" t="s">
        <v>92</v>
      </c>
      <c r="G1142" s="329"/>
      <c r="H1142" s="330"/>
      <c r="I1142" s="330"/>
      <c r="J1142" s="331"/>
      <c r="K1142" s="332"/>
      <c r="L1142" s="333">
        <f t="shared" si="1148"/>
        <v>0</v>
      </c>
      <c r="M1142" s="334"/>
      <c r="N1142" s="335"/>
      <c r="O1142" s="335"/>
      <c r="P1142" s="335"/>
      <c r="Q1142" s="335"/>
      <c r="R1142" s="335"/>
      <c r="S1142" s="336"/>
      <c r="T1142" s="54" t="e">
        <f>HLOOKUP(F1106,リスト!$N$7:$AC$25,11,)</f>
        <v>#N/A</v>
      </c>
      <c r="U1142" s="52" t="e">
        <f t="shared" si="1146"/>
        <v>#N/A</v>
      </c>
    </row>
    <row r="1143" spans="1:22">
      <c r="A1143" s="1">
        <f t="shared" ref="A1143:B1143" si="1157">A1142</f>
        <v>23</v>
      </c>
      <c r="B1143" s="1">
        <f t="shared" si="1157"/>
        <v>0</v>
      </c>
      <c r="C1143" s="288"/>
      <c r="D1143" s="298"/>
      <c r="E1143" s="298"/>
      <c r="F1143" s="306" t="s">
        <v>93</v>
      </c>
      <c r="G1143" s="306"/>
      <c r="H1143" s="307"/>
      <c r="I1143" s="307"/>
      <c r="J1143" s="308"/>
      <c r="K1143" s="309"/>
      <c r="L1143" s="310">
        <f t="shared" si="1148"/>
        <v>0</v>
      </c>
      <c r="M1143" s="311"/>
      <c r="N1143" s="153"/>
      <c r="O1143" s="153"/>
      <c r="P1143" s="153"/>
      <c r="Q1143" s="153"/>
      <c r="R1143" s="153"/>
      <c r="S1143" s="312"/>
      <c r="T1143" s="54" t="e">
        <f>HLOOKUP(F1106,リスト!$N$7:$AC$25,12,)</f>
        <v>#N/A</v>
      </c>
      <c r="U1143" s="52" t="e">
        <f t="shared" si="1146"/>
        <v>#N/A</v>
      </c>
    </row>
    <row r="1144" spans="1:22">
      <c r="A1144" s="1">
        <f t="shared" ref="A1144:B1144" si="1158">A1143</f>
        <v>23</v>
      </c>
      <c r="B1144" s="1">
        <f t="shared" si="1158"/>
        <v>0</v>
      </c>
      <c r="C1144" s="288"/>
      <c r="D1144" s="298" t="s">
        <v>102</v>
      </c>
      <c r="E1144" s="298"/>
      <c r="F1144" s="298" t="s">
        <v>102</v>
      </c>
      <c r="G1144" s="298"/>
      <c r="H1144" s="323"/>
      <c r="I1144" s="323"/>
      <c r="J1144" s="324"/>
      <c r="K1144" s="325"/>
      <c r="L1144" s="326">
        <f t="shared" si="1148"/>
        <v>0</v>
      </c>
      <c r="M1144" s="327"/>
      <c r="N1144" s="167"/>
      <c r="O1144" s="167"/>
      <c r="P1144" s="167"/>
      <c r="Q1144" s="167"/>
      <c r="R1144" s="167"/>
      <c r="S1144" s="328"/>
      <c r="T1144" s="54" t="e">
        <f>HLOOKUP(F1106,リスト!$N$7:$AC$25,13,)</f>
        <v>#N/A</v>
      </c>
      <c r="U1144" s="52" t="e">
        <f t="shared" si="1146"/>
        <v>#N/A</v>
      </c>
    </row>
    <row r="1145" spans="1:22">
      <c r="A1145" s="1">
        <f t="shared" ref="A1145:B1145" si="1159">A1144</f>
        <v>23</v>
      </c>
      <c r="B1145" s="1">
        <f t="shared" si="1159"/>
        <v>0</v>
      </c>
      <c r="C1145" s="288"/>
      <c r="D1145" s="321" t="s">
        <v>105</v>
      </c>
      <c r="E1145" s="298"/>
      <c r="F1145" s="299" t="s">
        <v>94</v>
      </c>
      <c r="G1145" s="299"/>
      <c r="H1145" s="300"/>
      <c r="I1145" s="300"/>
      <c r="J1145" s="301"/>
      <c r="K1145" s="302"/>
      <c r="L1145" s="303">
        <f t="shared" si="1148"/>
        <v>0</v>
      </c>
      <c r="M1145" s="304"/>
      <c r="N1145" s="152"/>
      <c r="O1145" s="152"/>
      <c r="P1145" s="152"/>
      <c r="Q1145" s="152"/>
      <c r="R1145" s="152"/>
      <c r="S1145" s="305"/>
      <c r="T1145" s="54" t="e">
        <f>HLOOKUP(F1106,リスト!$N$7:$AC$25,14,)</f>
        <v>#N/A</v>
      </c>
      <c r="U1145" s="52" t="e">
        <f t="shared" si="1146"/>
        <v>#N/A</v>
      </c>
    </row>
    <row r="1146" spans="1:22">
      <c r="A1146" s="1">
        <f t="shared" ref="A1146:B1146" si="1160">A1145</f>
        <v>23</v>
      </c>
      <c r="B1146" s="1">
        <f t="shared" si="1160"/>
        <v>0</v>
      </c>
      <c r="C1146" s="288"/>
      <c r="D1146" s="298"/>
      <c r="E1146" s="298"/>
      <c r="F1146" s="306" t="s">
        <v>95</v>
      </c>
      <c r="G1146" s="306"/>
      <c r="H1146" s="307"/>
      <c r="I1146" s="307"/>
      <c r="J1146" s="308"/>
      <c r="K1146" s="309"/>
      <c r="L1146" s="310">
        <f t="shared" si="1148"/>
        <v>0</v>
      </c>
      <c r="M1146" s="311"/>
      <c r="N1146" s="153"/>
      <c r="O1146" s="153"/>
      <c r="P1146" s="153"/>
      <c r="Q1146" s="153"/>
      <c r="R1146" s="153"/>
      <c r="S1146" s="312"/>
      <c r="T1146" s="54" t="e">
        <f>HLOOKUP(F1106,リスト!$N$7:$AC$25,15,)</f>
        <v>#N/A</v>
      </c>
      <c r="U1146" s="52" t="e">
        <f t="shared" si="1146"/>
        <v>#N/A</v>
      </c>
    </row>
    <row r="1147" spans="1:22">
      <c r="A1147" s="1">
        <f t="shared" ref="A1147:B1147" si="1161">A1146</f>
        <v>23</v>
      </c>
      <c r="B1147" s="1">
        <f t="shared" si="1161"/>
        <v>0</v>
      </c>
      <c r="C1147" s="288"/>
      <c r="D1147" s="322" t="s">
        <v>103</v>
      </c>
      <c r="E1147" s="322"/>
      <c r="F1147" s="298" t="s">
        <v>96</v>
      </c>
      <c r="G1147" s="298"/>
      <c r="H1147" s="323"/>
      <c r="I1147" s="323"/>
      <c r="J1147" s="324"/>
      <c r="K1147" s="325"/>
      <c r="L1147" s="326">
        <f t="shared" si="1148"/>
        <v>0</v>
      </c>
      <c r="M1147" s="327"/>
      <c r="N1147" s="167"/>
      <c r="O1147" s="167"/>
      <c r="P1147" s="167"/>
      <c r="Q1147" s="167"/>
      <c r="R1147" s="167"/>
      <c r="S1147" s="328"/>
      <c r="T1147" s="54" t="e">
        <f>HLOOKUP(F1106,リスト!$N$7:$AC$25,16,)</f>
        <v>#N/A</v>
      </c>
      <c r="U1147" s="52" t="e">
        <f t="shared" si="1146"/>
        <v>#N/A</v>
      </c>
    </row>
    <row r="1148" spans="1:22">
      <c r="A1148" s="1">
        <f t="shared" ref="A1148:B1148" si="1162">A1147</f>
        <v>23</v>
      </c>
      <c r="B1148" s="1">
        <f t="shared" si="1162"/>
        <v>0</v>
      </c>
      <c r="C1148" s="288"/>
      <c r="D1148" s="298" t="s">
        <v>104</v>
      </c>
      <c r="E1148" s="298"/>
      <c r="F1148" s="299" t="s">
        <v>97</v>
      </c>
      <c r="G1148" s="299"/>
      <c r="H1148" s="300"/>
      <c r="I1148" s="300"/>
      <c r="J1148" s="301"/>
      <c r="K1148" s="302"/>
      <c r="L1148" s="303">
        <f t="shared" si="1148"/>
        <v>0</v>
      </c>
      <c r="M1148" s="304"/>
      <c r="N1148" s="152"/>
      <c r="O1148" s="152"/>
      <c r="P1148" s="152"/>
      <c r="Q1148" s="152"/>
      <c r="R1148" s="152"/>
      <c r="S1148" s="305"/>
      <c r="T1148" s="54" t="e">
        <f>HLOOKUP(F1106,リスト!$N$7:$AC$25,17,)</f>
        <v>#N/A</v>
      </c>
      <c r="U1148" s="52" t="e">
        <f t="shared" si="1146"/>
        <v>#N/A</v>
      </c>
    </row>
    <row r="1149" spans="1:22">
      <c r="A1149" s="1">
        <f t="shared" ref="A1149:B1149" si="1163">A1148</f>
        <v>23</v>
      </c>
      <c r="B1149" s="1">
        <f t="shared" si="1163"/>
        <v>0</v>
      </c>
      <c r="C1149" s="288"/>
      <c r="D1149" s="298"/>
      <c r="E1149" s="298"/>
      <c r="F1149" s="306" t="s">
        <v>98</v>
      </c>
      <c r="G1149" s="306"/>
      <c r="H1149" s="307"/>
      <c r="I1149" s="307"/>
      <c r="J1149" s="308"/>
      <c r="K1149" s="309"/>
      <c r="L1149" s="310">
        <f t="shared" si="1148"/>
        <v>0</v>
      </c>
      <c r="M1149" s="311"/>
      <c r="N1149" s="153"/>
      <c r="O1149" s="153"/>
      <c r="P1149" s="153"/>
      <c r="Q1149" s="153"/>
      <c r="R1149" s="153"/>
      <c r="S1149" s="312"/>
      <c r="T1149" s="54" t="e">
        <f>HLOOKUP(F1106,リスト!$N$7:$AC$25,18,)</f>
        <v>#N/A</v>
      </c>
      <c r="U1149" s="52" t="e">
        <f t="shared" si="1146"/>
        <v>#N/A</v>
      </c>
    </row>
    <row r="1150" spans="1:22" ht="15" thickBot="1">
      <c r="A1150" s="1">
        <f t="shared" ref="A1150:B1150" si="1164">A1149</f>
        <v>23</v>
      </c>
      <c r="B1150" s="1">
        <f t="shared" si="1164"/>
        <v>0</v>
      </c>
      <c r="C1150" s="288"/>
      <c r="D1150" s="313" t="s">
        <v>77</v>
      </c>
      <c r="E1150" s="313"/>
      <c r="F1150" s="313" t="s">
        <v>77</v>
      </c>
      <c r="G1150" s="313"/>
      <c r="H1150" s="314"/>
      <c r="I1150" s="314"/>
      <c r="J1150" s="315"/>
      <c r="K1150" s="316"/>
      <c r="L1150" s="317">
        <f t="shared" si="1148"/>
        <v>0</v>
      </c>
      <c r="M1150" s="318"/>
      <c r="N1150" s="319"/>
      <c r="O1150" s="319"/>
      <c r="P1150" s="319"/>
      <c r="Q1150" s="319"/>
      <c r="R1150" s="319"/>
      <c r="S1150" s="320"/>
      <c r="T1150" s="54" t="e">
        <f>HLOOKUP(F1106,リスト!$N$7:$AC$25,19,)</f>
        <v>#N/A</v>
      </c>
      <c r="U1150" s="52" t="e">
        <f t="shared" si="1146"/>
        <v>#N/A</v>
      </c>
    </row>
    <row r="1151" spans="1:22" ht="15.6" thickTop="1" thickBot="1">
      <c r="A1151" s="1">
        <f t="shared" ref="A1151:B1151" si="1165">A1150</f>
        <v>23</v>
      </c>
      <c r="B1151" s="1">
        <f t="shared" si="1165"/>
        <v>0</v>
      </c>
      <c r="C1151" s="289"/>
      <c r="D1151" s="278" t="s">
        <v>78</v>
      </c>
      <c r="E1151" s="279"/>
      <c r="F1151" s="279"/>
      <c r="G1151" s="280"/>
      <c r="H1151" s="281">
        <f>SUM(H1133:I1150)</f>
        <v>0</v>
      </c>
      <c r="I1151" s="281"/>
      <c r="J1151" s="282">
        <f t="shared" ref="J1151" si="1166">SUM(J1133:K1150)</f>
        <v>0</v>
      </c>
      <c r="K1151" s="283"/>
      <c r="L1151" s="283">
        <f t="shared" ref="L1151" si="1167">SUM(L1133:M1150)</f>
        <v>0</v>
      </c>
      <c r="M1151" s="284"/>
      <c r="N1151" s="285"/>
      <c r="O1151" s="285"/>
      <c r="P1151" s="285"/>
      <c r="Q1151" s="285"/>
      <c r="R1151" s="285"/>
      <c r="S1151" s="286"/>
      <c r="T1151" s="54"/>
    </row>
    <row r="1152" spans="1:22">
      <c r="A1152" s="1">
        <f>F1155</f>
        <v>24</v>
      </c>
      <c r="B1152" s="1">
        <f>IF(H1176&gt;0,1,0)</f>
        <v>0</v>
      </c>
      <c r="C1152" s="198" t="s">
        <v>47</v>
      </c>
      <c r="D1152" s="198"/>
      <c r="E1152" s="198"/>
      <c r="U1152" s="11" t="s">
        <v>49</v>
      </c>
      <c r="V1152" s="11" t="s">
        <v>199</v>
      </c>
    </row>
    <row r="1153" spans="1:24">
      <c r="A1153" s="1">
        <f>A1152</f>
        <v>24</v>
      </c>
      <c r="B1153" s="1">
        <f>B1152</f>
        <v>0</v>
      </c>
      <c r="C1153" s="192" t="str">
        <f>"中国ブロック突破・国スポ入賞に向けた強化事業　"&amp;基本!$G$24</f>
        <v>中国ブロック突破・国スポ入賞に向けた強化事業　事業計画書</v>
      </c>
      <c r="D1153" s="192"/>
      <c r="E1153" s="192"/>
      <c r="F1153" s="192"/>
      <c r="G1153" s="192"/>
      <c r="H1153" s="192"/>
      <c r="I1153" s="192"/>
      <c r="J1153" s="192"/>
      <c r="K1153" s="192"/>
      <c r="L1153" s="192"/>
      <c r="M1153" s="192"/>
      <c r="N1153" s="192"/>
      <c r="O1153" s="192"/>
      <c r="P1153" s="192"/>
      <c r="Q1153" s="192"/>
      <c r="R1153" s="192"/>
      <c r="S1153" s="192"/>
      <c r="U1153" s="16" t="str">
        <f t="shared" ref="U1153:V1156" si="1168">IF(U1103="","",U1103)</f>
        <v>中国ブロック突破に向けた強化事業</v>
      </c>
      <c r="V1153" s="16" t="str">
        <f t="shared" si="1168"/>
        <v>中ブロ突破</v>
      </c>
    </row>
    <row r="1154" spans="1:24" ht="15" thickBot="1">
      <c r="A1154" s="1">
        <f t="shared" ref="A1154:B1154" si="1169">A1153</f>
        <v>24</v>
      </c>
      <c r="B1154" s="1">
        <f t="shared" si="1169"/>
        <v>0</v>
      </c>
      <c r="C1154" s="337" t="s">
        <v>48</v>
      </c>
      <c r="D1154" s="337"/>
      <c r="U1154" s="32" t="str">
        <f t="shared" si="1168"/>
        <v>国スポ入賞に向けた強化事業</v>
      </c>
      <c r="V1154" s="32" t="str">
        <f t="shared" si="1168"/>
        <v>国スポ入賞</v>
      </c>
    </row>
    <row r="1155" spans="1:24" ht="15" thickBot="1">
      <c r="A1155" s="1">
        <f t="shared" ref="A1155:B1155" si="1170">A1154</f>
        <v>24</v>
      </c>
      <c r="B1155" s="1">
        <f t="shared" si="1170"/>
        <v>0</v>
      </c>
      <c r="C1155" s="375" t="s">
        <v>50</v>
      </c>
      <c r="D1155" s="376"/>
      <c r="E1155" s="376"/>
      <c r="F1155" s="377">
        <f>F1105+1</f>
        <v>24</v>
      </c>
      <c r="G1155" s="378"/>
      <c r="U1155" s="32" t="str">
        <f t="shared" si="1168"/>
        <v/>
      </c>
      <c r="V1155" s="32" t="str">
        <f t="shared" si="1168"/>
        <v/>
      </c>
    </row>
    <row r="1156" spans="1:24">
      <c r="A1156" s="1">
        <f t="shared" ref="A1156:B1156" si="1171">A1155</f>
        <v>24</v>
      </c>
      <c r="B1156" s="1">
        <f t="shared" si="1171"/>
        <v>0</v>
      </c>
      <c r="C1156" s="379" t="s">
        <v>49</v>
      </c>
      <c r="D1156" s="290"/>
      <c r="E1156" s="290"/>
      <c r="F1156" s="380"/>
      <c r="G1156" s="380"/>
      <c r="H1156" s="380"/>
      <c r="I1156" s="380"/>
      <c r="J1156" s="380"/>
      <c r="K1156" s="380"/>
      <c r="L1156" s="380"/>
      <c r="M1156" s="290" t="s">
        <v>53</v>
      </c>
      <c r="N1156" s="290"/>
      <c r="O1156" s="290"/>
      <c r="P1156" s="380"/>
      <c r="Q1156" s="380"/>
      <c r="R1156" s="380"/>
      <c r="S1156" s="381"/>
      <c r="T1156" s="81" t="str">
        <f>IF(F1156="","",VLOOKUP(F1156,U1153:V1156,2,))</f>
        <v/>
      </c>
      <c r="U1156" s="18" t="str">
        <f t="shared" si="1168"/>
        <v/>
      </c>
      <c r="V1156" s="18" t="str">
        <f t="shared" si="1168"/>
        <v/>
      </c>
    </row>
    <row r="1157" spans="1:24">
      <c r="A1157" s="1">
        <f t="shared" ref="A1157:B1157" si="1172">A1156</f>
        <v>24</v>
      </c>
      <c r="B1157" s="1">
        <f t="shared" si="1172"/>
        <v>0</v>
      </c>
      <c r="C1157" s="389" t="s">
        <v>180</v>
      </c>
      <c r="D1157" s="390"/>
      <c r="E1157" s="356"/>
      <c r="F1157" s="386"/>
      <c r="G1157" s="387"/>
      <c r="H1157" s="387"/>
      <c r="I1157" s="387"/>
      <c r="J1157" s="387"/>
      <c r="K1157" s="387"/>
      <c r="L1157" s="387"/>
      <c r="M1157" s="387"/>
      <c r="N1157" s="387"/>
      <c r="O1157" s="387"/>
      <c r="P1157" s="387"/>
      <c r="Q1157" s="387"/>
      <c r="R1157" s="387"/>
      <c r="S1157" s="388"/>
      <c r="U1157" s="55"/>
    </row>
    <row r="1158" spans="1:24">
      <c r="A1158" s="1">
        <f t="shared" ref="A1158:B1158" si="1173">A1157</f>
        <v>24</v>
      </c>
      <c r="B1158" s="1">
        <f t="shared" si="1173"/>
        <v>0</v>
      </c>
      <c r="C1158" s="348" t="s">
        <v>51</v>
      </c>
      <c r="D1158" s="291"/>
      <c r="E1158" s="291"/>
      <c r="F1158" s="382"/>
      <c r="G1158" s="383"/>
      <c r="H1158" s="383"/>
      <c r="I1158" s="20" t="str">
        <f>IF(F1158="","～",IF(J1158="","","～"))</f>
        <v>～</v>
      </c>
      <c r="J1158" s="383"/>
      <c r="K1158" s="383"/>
      <c r="L1158" s="383"/>
      <c r="M1158" s="21" t="s">
        <v>52</v>
      </c>
      <c r="N1158" s="384" t="str">
        <f>IF(T1158=1,IF(F1158="","",IF(J1158="","",IF(F1158=J1158,"日帰り",(J1158-F1158)&amp;"泊"&amp;(J1158-F1158+1)&amp;"日"))),"")</f>
        <v/>
      </c>
      <c r="O1158" s="384"/>
      <c r="P1158" s="384"/>
      <c r="Q1158" s="13" t="s">
        <v>68</v>
      </c>
      <c r="R1158" s="258"/>
      <c r="S1158" s="385"/>
      <c r="T1158" s="53">
        <v>1</v>
      </c>
    </row>
    <row r="1159" spans="1:24">
      <c r="A1159" s="1">
        <f t="shared" ref="A1159:B1159" si="1174">A1158</f>
        <v>24</v>
      </c>
      <c r="B1159" s="1">
        <f t="shared" si="1174"/>
        <v>0</v>
      </c>
      <c r="C1159" s="348" t="s">
        <v>54</v>
      </c>
      <c r="D1159" s="346" t="s">
        <v>55</v>
      </c>
      <c r="E1159" s="346"/>
      <c r="F1159" s="349"/>
      <c r="G1159" s="349"/>
      <c r="H1159" s="349"/>
      <c r="I1159" s="349"/>
      <c r="J1159" s="349"/>
      <c r="K1159" s="349"/>
      <c r="L1159" s="349"/>
      <c r="M1159" s="349"/>
      <c r="N1159" s="349"/>
      <c r="O1159" s="349"/>
      <c r="P1159" s="349"/>
      <c r="Q1159" s="349"/>
      <c r="R1159" s="349"/>
      <c r="S1159" s="350"/>
      <c r="U1159" s="156" t="s">
        <v>53</v>
      </c>
      <c r="V1159" s="156"/>
      <c r="W1159" s="156"/>
      <c r="X1159" s="156"/>
    </row>
    <row r="1160" spans="1:24">
      <c r="A1160" s="1">
        <f t="shared" ref="A1160:B1160" si="1175">A1159</f>
        <v>24</v>
      </c>
      <c r="B1160" s="1">
        <f t="shared" si="1175"/>
        <v>0</v>
      </c>
      <c r="C1160" s="348"/>
      <c r="D1160" s="351" t="s">
        <v>7</v>
      </c>
      <c r="E1160" s="351"/>
      <c r="F1160" s="352"/>
      <c r="G1160" s="352"/>
      <c r="H1160" s="352"/>
      <c r="I1160" s="352"/>
      <c r="J1160" s="352"/>
      <c r="K1160" s="352"/>
      <c r="L1160" s="352"/>
      <c r="M1160" s="352"/>
      <c r="N1160" s="352"/>
      <c r="O1160" s="352"/>
      <c r="P1160" s="352"/>
      <c r="Q1160" s="352"/>
      <c r="R1160" s="352"/>
      <c r="S1160" s="353"/>
      <c r="U1160" s="78" t="str">
        <f>U1153</f>
        <v>中国ブロック突破に向けた強化事業</v>
      </c>
      <c r="V1160" s="78" t="str">
        <f>U1154</f>
        <v>国スポ入賞に向けた強化事業</v>
      </c>
      <c r="W1160" s="78" t="str">
        <f>U1155</f>
        <v/>
      </c>
      <c r="X1160" s="78" t="str">
        <f>U1156</f>
        <v/>
      </c>
    </row>
    <row r="1161" spans="1:24">
      <c r="A1161" s="1">
        <f t="shared" ref="A1161:B1161" si="1176">A1160</f>
        <v>24</v>
      </c>
      <c r="B1161" s="1">
        <f t="shared" si="1176"/>
        <v>0</v>
      </c>
      <c r="C1161" s="348" t="s">
        <v>56</v>
      </c>
      <c r="D1161" s="346" t="s">
        <v>55</v>
      </c>
      <c r="E1161" s="346"/>
      <c r="F1161" s="349"/>
      <c r="G1161" s="349"/>
      <c r="H1161" s="349"/>
      <c r="I1161" s="349"/>
      <c r="J1161" s="349"/>
      <c r="K1161" s="349"/>
      <c r="L1161" s="349"/>
      <c r="M1161" s="349"/>
      <c r="N1161" s="349"/>
      <c r="O1161" s="349"/>
      <c r="P1161" s="349"/>
      <c r="Q1161" s="349"/>
      <c r="R1161" s="349"/>
      <c r="S1161" s="350"/>
      <c r="U1161" s="6" t="str">
        <f t="shared" ref="U1161:X1164" si="1177">IF(U1111="","",U1111)</f>
        <v>①強化活動</v>
      </c>
      <c r="V1161" s="6" t="str">
        <f t="shared" si="1177"/>
        <v>①強化活動</v>
      </c>
      <c r="W1161" s="6" t="str">
        <f t="shared" si="1177"/>
        <v/>
      </c>
      <c r="X1161" s="6" t="str">
        <f t="shared" si="1177"/>
        <v/>
      </c>
    </row>
    <row r="1162" spans="1:24">
      <c r="A1162" s="1">
        <f t="shared" ref="A1162:B1162" si="1178">A1161</f>
        <v>24</v>
      </c>
      <c r="B1162" s="1">
        <f t="shared" si="1178"/>
        <v>0</v>
      </c>
      <c r="C1162" s="348"/>
      <c r="D1162" s="351" t="s">
        <v>7</v>
      </c>
      <c r="E1162" s="351"/>
      <c r="F1162" s="352"/>
      <c r="G1162" s="352"/>
      <c r="H1162" s="352"/>
      <c r="I1162" s="352"/>
      <c r="J1162" s="352"/>
      <c r="K1162" s="352"/>
      <c r="L1162" s="352"/>
      <c r="M1162" s="352"/>
      <c r="N1162" s="352"/>
      <c r="O1162" s="352"/>
      <c r="P1162" s="352"/>
      <c r="Q1162" s="352"/>
      <c r="R1162" s="352"/>
      <c r="S1162" s="353"/>
      <c r="U1162" s="8" t="str">
        <f t="shared" si="1177"/>
        <v/>
      </c>
      <c r="V1162" s="8" t="str">
        <f t="shared" si="1177"/>
        <v/>
      </c>
      <c r="W1162" s="8" t="str">
        <f t="shared" si="1177"/>
        <v/>
      </c>
      <c r="X1162" s="8" t="str">
        <f t="shared" si="1177"/>
        <v/>
      </c>
    </row>
    <row r="1163" spans="1:24">
      <c r="A1163" s="1">
        <f t="shared" ref="A1163:B1163" si="1179">A1162</f>
        <v>24</v>
      </c>
      <c r="B1163" s="1">
        <f t="shared" si="1179"/>
        <v>0</v>
      </c>
      <c r="C1163" s="354" t="s">
        <v>57</v>
      </c>
      <c r="D1163" s="291" t="s">
        <v>58</v>
      </c>
      <c r="E1163" s="291"/>
      <c r="F1163" s="291" t="s">
        <v>61</v>
      </c>
      <c r="G1163" s="355"/>
      <c r="H1163" s="339" t="s">
        <v>62</v>
      </c>
      <c r="I1163" s="296"/>
      <c r="J1163" s="356" t="s">
        <v>63</v>
      </c>
      <c r="K1163" s="355"/>
      <c r="L1163" s="339" t="s">
        <v>64</v>
      </c>
      <c r="M1163" s="296"/>
      <c r="N1163" s="356" t="s">
        <v>65</v>
      </c>
      <c r="O1163" s="355"/>
      <c r="P1163" s="339" t="s">
        <v>66</v>
      </c>
      <c r="Q1163" s="291"/>
      <c r="R1163" s="356" t="s">
        <v>36</v>
      </c>
      <c r="S1163" s="295"/>
      <c r="U1163" s="8" t="str">
        <f t="shared" si="1177"/>
        <v/>
      </c>
      <c r="V1163" s="8" t="str">
        <f t="shared" si="1177"/>
        <v/>
      </c>
      <c r="W1163" s="8" t="str">
        <f t="shared" si="1177"/>
        <v/>
      </c>
      <c r="X1163" s="8" t="str">
        <f t="shared" si="1177"/>
        <v/>
      </c>
    </row>
    <row r="1164" spans="1:24">
      <c r="A1164" s="1">
        <f t="shared" ref="A1164:B1164" si="1180">A1163</f>
        <v>24</v>
      </c>
      <c r="B1164" s="1">
        <f t="shared" si="1180"/>
        <v>0</v>
      </c>
      <c r="C1164" s="348"/>
      <c r="D1164" s="346" t="s">
        <v>59</v>
      </c>
      <c r="E1164" s="346"/>
      <c r="F1164" s="22">
        <f>VLOOKUP("成男中ﾌﾞﾛ/国ｽﾎﾟ",指導者!$J$133:$AN$156,$F1155+1,)</f>
        <v>0</v>
      </c>
      <c r="G1164" s="23" t="s">
        <v>67</v>
      </c>
      <c r="H1164" s="24">
        <f>VLOOKUP("成女中ﾌﾞﾛ/国ｽﾎﾟ",指導者!$J$133:$AN$156,$F1155+1,)</f>
        <v>0</v>
      </c>
      <c r="I1164" s="25" t="s">
        <v>67</v>
      </c>
      <c r="J1164" s="24">
        <f>VLOOKUP("少男中ﾌﾞﾛ/国ｽﾎﾟ",指導者!$J$133:$AN$156,$F1155+1,)</f>
        <v>0</v>
      </c>
      <c r="K1164" s="23" t="s">
        <v>67</v>
      </c>
      <c r="L1164" s="24">
        <f>VLOOKUP("少女中ﾌﾞﾛ/国ｽﾎﾟ",指導者!$J$133:$AN$156,$F1155+1,)</f>
        <v>0</v>
      </c>
      <c r="M1164" s="25" t="s">
        <v>67</v>
      </c>
      <c r="N1164" s="24">
        <f>VLOOKUP("Jr男中ﾌﾞﾛ/国ｽﾎﾟ",指導者!$J$133:$AN$156,$F1155+1,)</f>
        <v>0</v>
      </c>
      <c r="O1164" s="23" t="s">
        <v>67</v>
      </c>
      <c r="P1164" s="24">
        <f>VLOOKUP("Jr女中ﾌﾞﾛ/国ｽﾎﾟ",指導者!$J$133:$AN$156,$F1155+1,)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48"/>
      <c r="D1165" s="351" t="s">
        <v>60</v>
      </c>
      <c r="E1165" s="351"/>
      <c r="F1165" s="27">
        <f>VLOOKUP("成男中ﾌﾞﾛ/国ｽﾎﾟ",選手!$J$333:$AN$350,$F1155+1,)</f>
        <v>0</v>
      </c>
      <c r="G1165" s="28" t="s">
        <v>67</v>
      </c>
      <c r="H1165" s="29">
        <f>VLOOKUP("成女中ﾌﾞﾛ/国ｽﾎﾟ",選手!$J$333:$AN$350,$F1155+1,)</f>
        <v>0</v>
      </c>
      <c r="I1165" s="30" t="s">
        <v>67</v>
      </c>
      <c r="J1165" s="29">
        <f>VLOOKUP("少男中ﾌﾞﾛ/国ｽﾎﾟ",選手!$J$333:$AN$350,$F1155+1,)</f>
        <v>0</v>
      </c>
      <c r="K1165" s="28" t="s">
        <v>67</v>
      </c>
      <c r="L1165" s="29">
        <f>VLOOKUP("少女中ﾌﾞﾛ/国ｽﾎﾟ",選手!$J$333:$AN$350,$F1155+1,)</f>
        <v>0</v>
      </c>
      <c r="M1165" s="30" t="s">
        <v>67</v>
      </c>
      <c r="N1165" s="29">
        <f>VLOOKUP("Jr男中ﾌﾞﾛ/国ｽﾎﾟ",選手!$J$333:$AN$350,$F1155+1,)</f>
        <v>0</v>
      </c>
      <c r="O1165" s="28" t="s">
        <v>67</v>
      </c>
      <c r="P1165" s="29">
        <f>VLOOKUP("Jr女中ﾌﾞﾛ/国ｽﾎﾟ",選手!$J$333:$AN$350,$F1155+1,)</f>
        <v>0</v>
      </c>
      <c r="Q1165" s="31" t="s">
        <v>67</v>
      </c>
      <c r="R1165" s="28">
        <f>SUM(F1165:Q1165)</f>
        <v>0</v>
      </c>
      <c r="S1165" s="34" t="s">
        <v>67</v>
      </c>
    </row>
    <row r="1166" spans="1:24">
      <c r="A1166" s="1">
        <f t="shared" ref="A1166:B1166" si="1182">A1165</f>
        <v>24</v>
      </c>
      <c r="B1166" s="1">
        <f t="shared" si="1182"/>
        <v>0</v>
      </c>
      <c r="C1166" s="366" t="s">
        <v>69</v>
      </c>
      <c r="D1166" s="367"/>
      <c r="E1166" s="368"/>
      <c r="F1166" s="357"/>
      <c r="G1166" s="358"/>
      <c r="H1166" s="358"/>
      <c r="I1166" s="358"/>
      <c r="J1166" s="358"/>
      <c r="K1166" s="358"/>
      <c r="L1166" s="358"/>
      <c r="M1166" s="358"/>
      <c r="N1166" s="358"/>
      <c r="O1166" s="358"/>
      <c r="P1166" s="358"/>
      <c r="Q1166" s="358"/>
      <c r="R1166" s="358"/>
      <c r="S1166" s="359"/>
    </row>
    <row r="1167" spans="1:24">
      <c r="A1167" s="1">
        <f t="shared" ref="A1167:B1167" si="1183">A1166</f>
        <v>24</v>
      </c>
      <c r="B1167" s="1">
        <f t="shared" si="1183"/>
        <v>0</v>
      </c>
      <c r="C1167" s="369"/>
      <c r="D1167" s="370"/>
      <c r="E1167" s="371"/>
      <c r="F1167" s="360"/>
      <c r="G1167" s="361"/>
      <c r="H1167" s="361"/>
      <c r="I1167" s="361"/>
      <c r="J1167" s="361"/>
      <c r="K1167" s="361"/>
      <c r="L1167" s="361"/>
      <c r="M1167" s="361"/>
      <c r="N1167" s="361"/>
      <c r="O1167" s="361"/>
      <c r="P1167" s="361"/>
      <c r="Q1167" s="361"/>
      <c r="R1167" s="361"/>
      <c r="S1167" s="362"/>
    </row>
    <row r="1168" spans="1:24">
      <c r="A1168" s="1">
        <f t="shared" ref="A1168:B1168" si="1184">A1167</f>
        <v>24</v>
      </c>
      <c r="B1168" s="1">
        <f t="shared" si="1184"/>
        <v>0</v>
      </c>
      <c r="C1168" s="369"/>
      <c r="D1168" s="370"/>
      <c r="E1168" s="371"/>
      <c r="F1168" s="360"/>
      <c r="G1168" s="361"/>
      <c r="H1168" s="361"/>
      <c r="I1168" s="361"/>
      <c r="J1168" s="361"/>
      <c r="K1168" s="361"/>
      <c r="L1168" s="361"/>
      <c r="M1168" s="361"/>
      <c r="N1168" s="361"/>
      <c r="O1168" s="361"/>
      <c r="P1168" s="361"/>
      <c r="Q1168" s="361"/>
      <c r="R1168" s="361"/>
      <c r="S1168" s="362"/>
    </row>
    <row r="1169" spans="1:21">
      <c r="A1169" s="1">
        <f t="shared" ref="A1169:B1169" si="1185">A1168</f>
        <v>24</v>
      </c>
      <c r="B1169" s="1">
        <f t="shared" si="1185"/>
        <v>0</v>
      </c>
      <c r="C1169" s="369"/>
      <c r="D1169" s="370"/>
      <c r="E1169" s="371"/>
      <c r="F1169" s="360"/>
      <c r="G1169" s="361"/>
      <c r="H1169" s="361"/>
      <c r="I1169" s="361"/>
      <c r="J1169" s="361"/>
      <c r="K1169" s="361"/>
      <c r="L1169" s="361"/>
      <c r="M1169" s="361"/>
      <c r="N1169" s="361"/>
      <c r="O1169" s="361"/>
      <c r="P1169" s="361"/>
      <c r="Q1169" s="361"/>
      <c r="R1169" s="361"/>
      <c r="S1169" s="362"/>
    </row>
    <row r="1170" spans="1:21">
      <c r="A1170" s="1">
        <f t="shared" ref="A1170:B1170" si="1186">A1169</f>
        <v>24</v>
      </c>
      <c r="B1170" s="1">
        <f t="shared" si="1186"/>
        <v>0</v>
      </c>
      <c r="C1170" s="369"/>
      <c r="D1170" s="370"/>
      <c r="E1170" s="371"/>
      <c r="F1170" s="360"/>
      <c r="G1170" s="361"/>
      <c r="H1170" s="361"/>
      <c r="I1170" s="361"/>
      <c r="J1170" s="361"/>
      <c r="K1170" s="361"/>
      <c r="L1170" s="361"/>
      <c r="M1170" s="361"/>
      <c r="N1170" s="361"/>
      <c r="O1170" s="361"/>
      <c r="P1170" s="361"/>
      <c r="Q1170" s="361"/>
      <c r="R1170" s="361"/>
      <c r="S1170" s="362"/>
    </row>
    <row r="1171" spans="1:21">
      <c r="A1171" s="1">
        <f t="shared" ref="A1171:B1171" si="1187">A1170</f>
        <v>24</v>
      </c>
      <c r="B1171" s="1">
        <f t="shared" si="1187"/>
        <v>0</v>
      </c>
      <c r="C1171" s="369"/>
      <c r="D1171" s="370"/>
      <c r="E1171" s="371"/>
      <c r="F1171" s="360"/>
      <c r="G1171" s="361"/>
      <c r="H1171" s="361"/>
      <c r="I1171" s="361"/>
      <c r="J1171" s="361"/>
      <c r="K1171" s="361"/>
      <c r="L1171" s="361"/>
      <c r="M1171" s="361"/>
      <c r="N1171" s="361"/>
      <c r="O1171" s="361"/>
      <c r="P1171" s="361"/>
      <c r="Q1171" s="361"/>
      <c r="R1171" s="361"/>
      <c r="S1171" s="362"/>
    </row>
    <row r="1172" spans="1:21" ht="15" thickBot="1">
      <c r="A1172" s="1">
        <f t="shared" ref="A1172:B1172" si="1188">A1171</f>
        <v>24</v>
      </c>
      <c r="B1172" s="1">
        <f t="shared" si="1188"/>
        <v>0</v>
      </c>
      <c r="C1172" s="372"/>
      <c r="D1172" s="373"/>
      <c r="E1172" s="374"/>
      <c r="F1172" s="363"/>
      <c r="G1172" s="364"/>
      <c r="H1172" s="364"/>
      <c r="I1172" s="364"/>
      <c r="J1172" s="364"/>
      <c r="K1172" s="364"/>
      <c r="L1172" s="364"/>
      <c r="M1172" s="364"/>
      <c r="N1172" s="364"/>
      <c r="O1172" s="364"/>
      <c r="P1172" s="364"/>
      <c r="Q1172" s="364"/>
      <c r="R1172" s="364"/>
      <c r="S1172" s="365"/>
    </row>
    <row r="1173" spans="1:21">
      <c r="A1173" s="1">
        <f t="shared" ref="A1173:B1173" si="1189">A1172</f>
        <v>24</v>
      </c>
      <c r="B1173" s="1">
        <f t="shared" si="1189"/>
        <v>0</v>
      </c>
    </row>
    <row r="1174" spans="1:21" ht="15" thickBot="1">
      <c r="A1174" s="1">
        <f t="shared" ref="A1174:B1174" si="1190">A1173</f>
        <v>24</v>
      </c>
      <c r="B1174" s="1">
        <f t="shared" si="1190"/>
        <v>0</v>
      </c>
      <c r="C1174" s="337" t="s">
        <v>70</v>
      </c>
      <c r="D1174" s="337"/>
      <c r="Q1174" s="338" t="s">
        <v>71</v>
      </c>
      <c r="R1174" s="338"/>
      <c r="S1174" s="338"/>
    </row>
    <row r="1175" spans="1:21">
      <c r="A1175" s="1">
        <f t="shared" ref="A1175:B1175" si="1191">A1174</f>
        <v>24</v>
      </c>
      <c r="B1175" s="1">
        <f t="shared" si="1191"/>
        <v>0</v>
      </c>
      <c r="C1175" s="287" t="s">
        <v>72</v>
      </c>
      <c r="D1175" s="290" t="s">
        <v>73</v>
      </c>
      <c r="E1175" s="290"/>
      <c r="F1175" s="290"/>
      <c r="G1175" s="290"/>
      <c r="H1175" s="290" t="s">
        <v>79</v>
      </c>
      <c r="I1175" s="290"/>
      <c r="J1175" s="290" t="s">
        <v>13</v>
      </c>
      <c r="K1175" s="290"/>
      <c r="L1175" s="290"/>
      <c r="M1175" s="290"/>
      <c r="N1175" s="290"/>
      <c r="O1175" s="290"/>
      <c r="P1175" s="290"/>
      <c r="Q1175" s="290"/>
      <c r="R1175" s="290"/>
      <c r="S1175" s="294"/>
    </row>
    <row r="1176" spans="1:21">
      <c r="A1176" s="1">
        <f t="shared" ref="A1176:B1176" si="1192">A1175</f>
        <v>24</v>
      </c>
      <c r="B1176" s="1">
        <f t="shared" si="1192"/>
        <v>0</v>
      </c>
      <c r="C1176" s="288"/>
      <c r="D1176" s="346" t="s">
        <v>74</v>
      </c>
      <c r="E1176" s="346"/>
      <c r="F1176" s="346"/>
      <c r="G1176" s="346"/>
      <c r="H1176" s="347">
        <f>J1201</f>
        <v>0</v>
      </c>
      <c r="I1176" s="347"/>
      <c r="J1176" s="152"/>
      <c r="K1176" s="152"/>
      <c r="L1176" s="152"/>
      <c r="M1176" s="152"/>
      <c r="N1176" s="152"/>
      <c r="O1176" s="152"/>
      <c r="P1176" s="152"/>
      <c r="Q1176" s="152"/>
      <c r="R1176" s="152"/>
      <c r="S1176" s="305"/>
    </row>
    <row r="1177" spans="1:21">
      <c r="A1177" s="1">
        <f t="shared" ref="A1177:B1177" si="1193">A1176</f>
        <v>24</v>
      </c>
      <c r="B1177" s="1">
        <f t="shared" si="1193"/>
        <v>0</v>
      </c>
      <c r="C1177" s="288"/>
      <c r="D1177" s="340" t="s">
        <v>75</v>
      </c>
      <c r="E1177" s="340"/>
      <c r="F1177" s="340"/>
      <c r="G1177" s="340"/>
      <c r="H1177" s="330"/>
      <c r="I1177" s="330"/>
      <c r="J1177" s="335"/>
      <c r="K1177" s="335"/>
      <c r="L1177" s="335"/>
      <c r="M1177" s="335"/>
      <c r="N1177" s="335"/>
      <c r="O1177" s="335"/>
      <c r="P1177" s="335"/>
      <c r="Q1177" s="335"/>
      <c r="R1177" s="335"/>
      <c r="S1177" s="336"/>
    </row>
    <row r="1178" spans="1:21">
      <c r="A1178" s="1">
        <f t="shared" ref="A1178:B1178" si="1194">A1177</f>
        <v>24</v>
      </c>
      <c r="B1178" s="1">
        <f t="shared" si="1194"/>
        <v>0</v>
      </c>
      <c r="C1178" s="288"/>
      <c r="D1178" s="340" t="s">
        <v>76</v>
      </c>
      <c r="E1178" s="340"/>
      <c r="F1178" s="340"/>
      <c r="G1178" s="340"/>
      <c r="H1178" s="330"/>
      <c r="I1178" s="330"/>
      <c r="J1178" s="335"/>
      <c r="K1178" s="335"/>
      <c r="L1178" s="335"/>
      <c r="M1178" s="335"/>
      <c r="N1178" s="335"/>
      <c r="O1178" s="335"/>
      <c r="P1178" s="335"/>
      <c r="Q1178" s="335"/>
      <c r="R1178" s="335"/>
      <c r="S1178" s="336"/>
    </row>
    <row r="1179" spans="1:21" ht="15" thickBot="1">
      <c r="A1179" s="1">
        <f t="shared" ref="A1179:B1179" si="1195">A1178</f>
        <v>24</v>
      </c>
      <c r="B1179" s="1">
        <f t="shared" si="1195"/>
        <v>0</v>
      </c>
      <c r="C1179" s="288"/>
      <c r="D1179" s="341" t="s">
        <v>77</v>
      </c>
      <c r="E1179" s="341"/>
      <c r="F1179" s="341"/>
      <c r="G1179" s="341"/>
      <c r="H1179" s="342">
        <f>H1201-SUM(H1176:I1178)</f>
        <v>0</v>
      </c>
      <c r="I1179" s="342"/>
      <c r="J1179" s="343"/>
      <c r="K1179" s="343"/>
      <c r="L1179" s="343"/>
      <c r="M1179" s="343"/>
      <c r="N1179" s="343"/>
      <c r="O1179" s="343"/>
      <c r="P1179" s="343"/>
      <c r="Q1179" s="343"/>
      <c r="R1179" s="343"/>
      <c r="S1179" s="344"/>
    </row>
    <row r="1180" spans="1:21" ht="15.6" thickTop="1" thickBot="1">
      <c r="A1180" s="1">
        <f t="shared" ref="A1180:B1180" si="1196">A1179</f>
        <v>24</v>
      </c>
      <c r="B1180" s="1">
        <f t="shared" si="1196"/>
        <v>0</v>
      </c>
      <c r="C1180" s="289"/>
      <c r="D1180" s="345" t="s">
        <v>78</v>
      </c>
      <c r="E1180" s="345"/>
      <c r="F1180" s="345"/>
      <c r="G1180" s="345"/>
      <c r="H1180" s="281">
        <f>SUM(H1176:I1179)</f>
        <v>0</v>
      </c>
      <c r="I1180" s="281"/>
      <c r="J1180" s="285"/>
      <c r="K1180" s="285"/>
      <c r="L1180" s="285"/>
      <c r="M1180" s="285"/>
      <c r="N1180" s="285"/>
      <c r="O1180" s="285"/>
      <c r="P1180" s="285"/>
      <c r="Q1180" s="285"/>
      <c r="R1180" s="285"/>
      <c r="S1180" s="286"/>
    </row>
    <row r="1181" spans="1:21">
      <c r="A1181" s="1">
        <f t="shared" ref="A1181:B1181" si="1197">A1180</f>
        <v>24</v>
      </c>
      <c r="B1181" s="1">
        <f t="shared" si="1197"/>
        <v>0</v>
      </c>
      <c r="C1181" s="287" t="s">
        <v>218</v>
      </c>
      <c r="D1181" s="290" t="s">
        <v>73</v>
      </c>
      <c r="E1181" s="290"/>
      <c r="F1181" s="290" t="s">
        <v>83</v>
      </c>
      <c r="G1181" s="290"/>
      <c r="H1181" s="290" t="s">
        <v>79</v>
      </c>
      <c r="I1181" s="292"/>
      <c r="J1181" s="293"/>
      <c r="K1181" s="290"/>
      <c r="L1181" s="290"/>
      <c r="M1181" s="290"/>
      <c r="N1181" s="290" t="s">
        <v>82</v>
      </c>
      <c r="O1181" s="290"/>
      <c r="P1181" s="290"/>
      <c r="Q1181" s="290"/>
      <c r="R1181" s="290"/>
      <c r="S1181" s="294"/>
    </row>
    <row r="1182" spans="1:21">
      <c r="A1182" s="1">
        <f t="shared" ref="A1182:B1182" si="1198">A1181</f>
        <v>24</v>
      </c>
      <c r="B1182" s="1">
        <f t="shared" si="1198"/>
        <v>0</v>
      </c>
      <c r="C1182" s="288"/>
      <c r="D1182" s="291"/>
      <c r="E1182" s="291"/>
      <c r="F1182" s="291"/>
      <c r="G1182" s="291"/>
      <c r="H1182" s="291"/>
      <c r="I1182" s="291"/>
      <c r="J1182" s="296" t="s">
        <v>80</v>
      </c>
      <c r="K1182" s="297"/>
      <c r="L1182" s="297" t="s">
        <v>81</v>
      </c>
      <c r="M1182" s="339"/>
      <c r="N1182" s="291"/>
      <c r="O1182" s="291"/>
      <c r="P1182" s="291"/>
      <c r="Q1182" s="291"/>
      <c r="R1182" s="291"/>
      <c r="S1182" s="295"/>
    </row>
    <row r="1183" spans="1:21">
      <c r="A1183" s="1">
        <f t="shared" ref="A1183:B1183" si="1199">A1182</f>
        <v>24</v>
      </c>
      <c r="B1183" s="1">
        <f t="shared" si="1199"/>
        <v>0</v>
      </c>
      <c r="C1183" s="288"/>
      <c r="D1183" s="298" t="s">
        <v>88</v>
      </c>
      <c r="E1183" s="298"/>
      <c r="F1183" s="298" t="s">
        <v>88</v>
      </c>
      <c r="G1183" s="298"/>
      <c r="H1183" s="323"/>
      <c r="I1183" s="323"/>
      <c r="J1183" s="324"/>
      <c r="K1183" s="325"/>
      <c r="L1183" s="326">
        <f>H1183-J1183</f>
        <v>0</v>
      </c>
      <c r="M1183" s="327"/>
      <c r="N1183" s="167"/>
      <c r="O1183" s="167"/>
      <c r="P1183" s="167"/>
      <c r="Q1183" s="167"/>
      <c r="R1183" s="167"/>
      <c r="S1183" s="328"/>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8"/>
      <c r="D1184" s="298" t="s">
        <v>99</v>
      </c>
      <c r="E1184" s="298"/>
      <c r="F1184" s="299" t="s">
        <v>84</v>
      </c>
      <c r="G1184" s="299"/>
      <c r="H1184" s="300"/>
      <c r="I1184" s="300"/>
      <c r="J1184" s="301"/>
      <c r="K1184" s="302"/>
      <c r="L1184" s="303">
        <f t="shared" ref="L1184:L1200" si="1202">H1184-J1184</f>
        <v>0</v>
      </c>
      <c r="M1184" s="304"/>
      <c r="N1184" s="152"/>
      <c r="O1184" s="152"/>
      <c r="P1184" s="152"/>
      <c r="Q1184" s="152"/>
      <c r="R1184" s="152"/>
      <c r="S1184" s="305"/>
      <c r="T1184" s="54" t="e">
        <f>HLOOKUP(F1156,リスト!$N$7:$AC$25,3,)</f>
        <v>#N/A</v>
      </c>
      <c r="U1184" s="52" t="e">
        <f t="shared" si="1200"/>
        <v>#N/A</v>
      </c>
    </row>
    <row r="1185" spans="1:21">
      <c r="A1185" s="1">
        <f t="shared" ref="A1185:B1185" si="1203">A1184</f>
        <v>24</v>
      </c>
      <c r="B1185" s="1">
        <f t="shared" si="1203"/>
        <v>0</v>
      </c>
      <c r="C1185" s="288"/>
      <c r="D1185" s="298"/>
      <c r="E1185" s="298"/>
      <c r="F1185" s="329" t="s">
        <v>85</v>
      </c>
      <c r="G1185" s="329"/>
      <c r="H1185" s="330"/>
      <c r="I1185" s="330"/>
      <c r="J1185" s="331"/>
      <c r="K1185" s="332"/>
      <c r="L1185" s="333">
        <f t="shared" si="1202"/>
        <v>0</v>
      </c>
      <c r="M1185" s="334"/>
      <c r="N1185" s="335"/>
      <c r="O1185" s="335"/>
      <c r="P1185" s="335"/>
      <c r="Q1185" s="335"/>
      <c r="R1185" s="335"/>
      <c r="S1185" s="336"/>
      <c r="T1185" s="54" t="e">
        <f>HLOOKUP(F1156,リスト!$N$7:$AC$25,4,)</f>
        <v>#N/A</v>
      </c>
      <c r="U1185" s="52" t="e">
        <f t="shared" si="1200"/>
        <v>#N/A</v>
      </c>
    </row>
    <row r="1186" spans="1:21">
      <c r="A1186" s="1">
        <f t="shared" ref="A1186:B1186" si="1204">A1185</f>
        <v>24</v>
      </c>
      <c r="B1186" s="1">
        <f t="shared" si="1204"/>
        <v>0</v>
      </c>
      <c r="C1186" s="288"/>
      <c r="D1186" s="298"/>
      <c r="E1186" s="298"/>
      <c r="F1186" s="306" t="s">
        <v>86</v>
      </c>
      <c r="G1186" s="306"/>
      <c r="H1186" s="307"/>
      <c r="I1186" s="307"/>
      <c r="J1186" s="308"/>
      <c r="K1186" s="309"/>
      <c r="L1186" s="310">
        <f t="shared" si="1202"/>
        <v>0</v>
      </c>
      <c r="M1186" s="311"/>
      <c r="N1186" s="153"/>
      <c r="O1186" s="153"/>
      <c r="P1186" s="153"/>
      <c r="Q1186" s="153"/>
      <c r="R1186" s="153"/>
      <c r="S1186" s="312"/>
      <c r="T1186" s="54" t="e">
        <f>HLOOKUP(F1156,リスト!$N$7:$AC$25,5,)</f>
        <v>#N/A</v>
      </c>
      <c r="U1186" s="52" t="e">
        <f t="shared" si="1200"/>
        <v>#N/A</v>
      </c>
    </row>
    <row r="1187" spans="1:21">
      <c r="A1187" s="1">
        <f t="shared" ref="A1187:B1187" si="1205">A1186</f>
        <v>24</v>
      </c>
      <c r="B1187" s="1">
        <f t="shared" si="1205"/>
        <v>0</v>
      </c>
      <c r="C1187" s="288"/>
      <c r="D1187" s="298" t="s">
        <v>100</v>
      </c>
      <c r="E1187" s="298"/>
      <c r="F1187" s="299" t="s">
        <v>87</v>
      </c>
      <c r="G1187" s="299"/>
      <c r="H1187" s="300"/>
      <c r="I1187" s="300"/>
      <c r="J1187" s="301"/>
      <c r="K1187" s="302"/>
      <c r="L1187" s="303">
        <f t="shared" si="1202"/>
        <v>0</v>
      </c>
      <c r="M1187" s="304"/>
      <c r="N1187" s="152"/>
      <c r="O1187" s="152"/>
      <c r="P1187" s="152"/>
      <c r="Q1187" s="152"/>
      <c r="R1187" s="152"/>
      <c r="S1187" s="305"/>
      <c r="T1187" s="54" t="e">
        <f>HLOOKUP(F1156,リスト!$N$7:$AC$25,6,)</f>
        <v>#N/A</v>
      </c>
      <c r="U1187" s="52" t="e">
        <f t="shared" si="1200"/>
        <v>#N/A</v>
      </c>
    </row>
    <row r="1188" spans="1:21">
      <c r="A1188" s="1">
        <f t="shared" ref="A1188:B1188" si="1206">A1187</f>
        <v>24</v>
      </c>
      <c r="B1188" s="1">
        <f t="shared" si="1206"/>
        <v>0</v>
      </c>
      <c r="C1188" s="288"/>
      <c r="D1188" s="298"/>
      <c r="E1188" s="298"/>
      <c r="F1188" s="329" t="s">
        <v>89</v>
      </c>
      <c r="G1188" s="329"/>
      <c r="H1188" s="330"/>
      <c r="I1188" s="330"/>
      <c r="J1188" s="331"/>
      <c r="K1188" s="332"/>
      <c r="L1188" s="333">
        <f t="shared" si="1202"/>
        <v>0</v>
      </c>
      <c r="M1188" s="334"/>
      <c r="N1188" s="335"/>
      <c r="O1188" s="335"/>
      <c r="P1188" s="335"/>
      <c r="Q1188" s="335"/>
      <c r="R1188" s="335"/>
      <c r="S1188" s="336"/>
      <c r="T1188" s="54" t="e">
        <f>HLOOKUP(F1156,リスト!$N$7:$AC$25,7,)</f>
        <v>#N/A</v>
      </c>
      <c r="U1188" s="52" t="e">
        <f t="shared" si="1200"/>
        <v>#N/A</v>
      </c>
    </row>
    <row r="1189" spans="1:21" ht="14.4" customHeight="1">
      <c r="A1189" s="1">
        <f t="shared" ref="A1189:B1189" si="1207">A1188</f>
        <v>24</v>
      </c>
      <c r="B1189" s="1">
        <f t="shared" si="1207"/>
        <v>0</v>
      </c>
      <c r="C1189" s="288"/>
      <c r="D1189" s="298"/>
      <c r="E1189" s="298"/>
      <c r="F1189" s="329" t="s">
        <v>215</v>
      </c>
      <c r="G1189" s="329"/>
      <c r="H1189" s="330"/>
      <c r="I1189" s="330"/>
      <c r="J1189" s="331"/>
      <c r="K1189" s="332"/>
      <c r="L1189" s="333">
        <f t="shared" si="1202"/>
        <v>0</v>
      </c>
      <c r="M1189" s="334"/>
      <c r="N1189" s="335"/>
      <c r="O1189" s="335"/>
      <c r="P1189" s="335"/>
      <c r="Q1189" s="335"/>
      <c r="R1189" s="335"/>
      <c r="S1189" s="336"/>
      <c r="T1189" s="54" t="e">
        <f>HLOOKUP(F1156,リスト!$N$7:$AC$25,8,)</f>
        <v>#N/A</v>
      </c>
      <c r="U1189" s="52" t="e">
        <f t="shared" si="1200"/>
        <v>#N/A</v>
      </c>
    </row>
    <row r="1190" spans="1:21">
      <c r="A1190" s="1">
        <f t="shared" ref="A1190:B1190" si="1208">A1189</f>
        <v>24</v>
      </c>
      <c r="B1190" s="1">
        <f t="shared" si="1208"/>
        <v>0</v>
      </c>
      <c r="C1190" s="288"/>
      <c r="D1190" s="298"/>
      <c r="E1190" s="298"/>
      <c r="F1190" s="306" t="s">
        <v>90</v>
      </c>
      <c r="G1190" s="306"/>
      <c r="H1190" s="307"/>
      <c r="I1190" s="307"/>
      <c r="J1190" s="308"/>
      <c r="K1190" s="309"/>
      <c r="L1190" s="310">
        <f t="shared" si="1202"/>
        <v>0</v>
      </c>
      <c r="M1190" s="311"/>
      <c r="N1190" s="153"/>
      <c r="O1190" s="153"/>
      <c r="P1190" s="153"/>
      <c r="Q1190" s="153"/>
      <c r="R1190" s="153"/>
      <c r="S1190" s="312"/>
      <c r="T1190" s="54" t="e">
        <f>HLOOKUP(F1156,リスト!$N$7:$AC$25,9,)</f>
        <v>#N/A</v>
      </c>
      <c r="U1190" s="52" t="e">
        <f t="shared" si="1200"/>
        <v>#N/A</v>
      </c>
    </row>
    <row r="1191" spans="1:21">
      <c r="A1191" s="1">
        <f t="shared" ref="A1191:B1191" si="1209">A1190</f>
        <v>24</v>
      </c>
      <c r="B1191" s="1">
        <f t="shared" si="1209"/>
        <v>0</v>
      </c>
      <c r="C1191" s="288"/>
      <c r="D1191" s="298" t="s">
        <v>101</v>
      </c>
      <c r="E1191" s="298"/>
      <c r="F1191" s="299" t="s">
        <v>91</v>
      </c>
      <c r="G1191" s="299"/>
      <c r="H1191" s="300"/>
      <c r="I1191" s="300"/>
      <c r="J1191" s="301"/>
      <c r="K1191" s="302"/>
      <c r="L1191" s="303">
        <f t="shared" si="1202"/>
        <v>0</v>
      </c>
      <c r="M1191" s="304"/>
      <c r="N1191" s="152"/>
      <c r="O1191" s="152"/>
      <c r="P1191" s="152"/>
      <c r="Q1191" s="152"/>
      <c r="R1191" s="152"/>
      <c r="S1191" s="305"/>
      <c r="T1191" s="54" t="e">
        <f>HLOOKUP(F1156,リスト!$N$7:$AC$25,10,)</f>
        <v>#N/A</v>
      </c>
      <c r="U1191" s="52" t="e">
        <f t="shared" si="1200"/>
        <v>#N/A</v>
      </c>
    </row>
    <row r="1192" spans="1:21">
      <c r="A1192" s="1">
        <f t="shared" ref="A1192:B1192" si="1210">A1191</f>
        <v>24</v>
      </c>
      <c r="B1192" s="1">
        <f t="shared" si="1210"/>
        <v>0</v>
      </c>
      <c r="C1192" s="288"/>
      <c r="D1192" s="298"/>
      <c r="E1192" s="298"/>
      <c r="F1192" s="329" t="s">
        <v>92</v>
      </c>
      <c r="G1192" s="329"/>
      <c r="H1192" s="330"/>
      <c r="I1192" s="330"/>
      <c r="J1192" s="331"/>
      <c r="K1192" s="332"/>
      <c r="L1192" s="333">
        <f t="shared" si="1202"/>
        <v>0</v>
      </c>
      <c r="M1192" s="334"/>
      <c r="N1192" s="335"/>
      <c r="O1192" s="335"/>
      <c r="P1192" s="335"/>
      <c r="Q1192" s="335"/>
      <c r="R1192" s="335"/>
      <c r="S1192" s="336"/>
      <c r="T1192" s="54" t="e">
        <f>HLOOKUP(F1156,リスト!$N$7:$AC$25,11,)</f>
        <v>#N/A</v>
      </c>
      <c r="U1192" s="52" t="e">
        <f t="shared" si="1200"/>
        <v>#N/A</v>
      </c>
    </row>
    <row r="1193" spans="1:21">
      <c r="A1193" s="1">
        <f t="shared" ref="A1193:B1193" si="1211">A1192</f>
        <v>24</v>
      </c>
      <c r="B1193" s="1">
        <f t="shared" si="1211"/>
        <v>0</v>
      </c>
      <c r="C1193" s="288"/>
      <c r="D1193" s="298"/>
      <c r="E1193" s="298"/>
      <c r="F1193" s="306" t="s">
        <v>93</v>
      </c>
      <c r="G1193" s="306"/>
      <c r="H1193" s="307"/>
      <c r="I1193" s="307"/>
      <c r="J1193" s="308"/>
      <c r="K1193" s="309"/>
      <c r="L1193" s="310">
        <f t="shared" si="1202"/>
        <v>0</v>
      </c>
      <c r="M1193" s="311"/>
      <c r="N1193" s="153"/>
      <c r="O1193" s="153"/>
      <c r="P1193" s="153"/>
      <c r="Q1193" s="153"/>
      <c r="R1193" s="153"/>
      <c r="S1193" s="312"/>
      <c r="T1193" s="54" t="e">
        <f>HLOOKUP(F1156,リスト!$N$7:$AC$25,12,)</f>
        <v>#N/A</v>
      </c>
      <c r="U1193" s="52" t="e">
        <f t="shared" si="1200"/>
        <v>#N/A</v>
      </c>
    </row>
    <row r="1194" spans="1:21">
      <c r="A1194" s="1">
        <f t="shared" ref="A1194:B1194" si="1212">A1193</f>
        <v>24</v>
      </c>
      <c r="B1194" s="1">
        <f t="shared" si="1212"/>
        <v>0</v>
      </c>
      <c r="C1194" s="288"/>
      <c r="D1194" s="298" t="s">
        <v>102</v>
      </c>
      <c r="E1194" s="298"/>
      <c r="F1194" s="298" t="s">
        <v>102</v>
      </c>
      <c r="G1194" s="298"/>
      <c r="H1194" s="323"/>
      <c r="I1194" s="323"/>
      <c r="J1194" s="324"/>
      <c r="K1194" s="325"/>
      <c r="L1194" s="326">
        <f t="shared" si="1202"/>
        <v>0</v>
      </c>
      <c r="M1194" s="327"/>
      <c r="N1194" s="167"/>
      <c r="O1194" s="167"/>
      <c r="P1194" s="167"/>
      <c r="Q1194" s="167"/>
      <c r="R1194" s="167"/>
      <c r="S1194" s="328"/>
      <c r="T1194" s="54" t="e">
        <f>HLOOKUP(F1156,リスト!$N$7:$AC$25,13,)</f>
        <v>#N/A</v>
      </c>
      <c r="U1194" s="52" t="e">
        <f t="shared" si="1200"/>
        <v>#N/A</v>
      </c>
    </row>
    <row r="1195" spans="1:21">
      <c r="A1195" s="1">
        <f t="shared" ref="A1195:B1195" si="1213">A1194</f>
        <v>24</v>
      </c>
      <c r="B1195" s="1">
        <f t="shared" si="1213"/>
        <v>0</v>
      </c>
      <c r="C1195" s="288"/>
      <c r="D1195" s="321" t="s">
        <v>105</v>
      </c>
      <c r="E1195" s="298"/>
      <c r="F1195" s="299" t="s">
        <v>94</v>
      </c>
      <c r="G1195" s="299"/>
      <c r="H1195" s="300"/>
      <c r="I1195" s="300"/>
      <c r="J1195" s="301"/>
      <c r="K1195" s="302"/>
      <c r="L1195" s="303">
        <f t="shared" si="1202"/>
        <v>0</v>
      </c>
      <c r="M1195" s="304"/>
      <c r="N1195" s="152"/>
      <c r="O1195" s="152"/>
      <c r="P1195" s="152"/>
      <c r="Q1195" s="152"/>
      <c r="R1195" s="152"/>
      <c r="S1195" s="305"/>
      <c r="T1195" s="54" t="e">
        <f>HLOOKUP(F1156,リスト!$N$7:$AC$25,14,)</f>
        <v>#N/A</v>
      </c>
      <c r="U1195" s="52" t="e">
        <f t="shared" si="1200"/>
        <v>#N/A</v>
      </c>
    </row>
    <row r="1196" spans="1:21">
      <c r="A1196" s="1">
        <f t="shared" ref="A1196:B1196" si="1214">A1195</f>
        <v>24</v>
      </c>
      <c r="B1196" s="1">
        <f t="shared" si="1214"/>
        <v>0</v>
      </c>
      <c r="C1196" s="288"/>
      <c r="D1196" s="298"/>
      <c r="E1196" s="298"/>
      <c r="F1196" s="306" t="s">
        <v>95</v>
      </c>
      <c r="G1196" s="306"/>
      <c r="H1196" s="307"/>
      <c r="I1196" s="307"/>
      <c r="J1196" s="308"/>
      <c r="K1196" s="309"/>
      <c r="L1196" s="310">
        <f t="shared" si="1202"/>
        <v>0</v>
      </c>
      <c r="M1196" s="311"/>
      <c r="N1196" s="153"/>
      <c r="O1196" s="153"/>
      <c r="P1196" s="153"/>
      <c r="Q1196" s="153"/>
      <c r="R1196" s="153"/>
      <c r="S1196" s="312"/>
      <c r="T1196" s="54" t="e">
        <f>HLOOKUP(F1156,リスト!$N$7:$AC$25,15,)</f>
        <v>#N/A</v>
      </c>
      <c r="U1196" s="52" t="e">
        <f t="shared" si="1200"/>
        <v>#N/A</v>
      </c>
    </row>
    <row r="1197" spans="1:21">
      <c r="A1197" s="1">
        <f t="shared" ref="A1197:B1197" si="1215">A1196</f>
        <v>24</v>
      </c>
      <c r="B1197" s="1">
        <f t="shared" si="1215"/>
        <v>0</v>
      </c>
      <c r="C1197" s="288"/>
      <c r="D1197" s="322" t="s">
        <v>103</v>
      </c>
      <c r="E1197" s="322"/>
      <c r="F1197" s="298" t="s">
        <v>96</v>
      </c>
      <c r="G1197" s="298"/>
      <c r="H1197" s="323"/>
      <c r="I1197" s="323"/>
      <c r="J1197" s="324"/>
      <c r="K1197" s="325"/>
      <c r="L1197" s="326">
        <f t="shared" si="1202"/>
        <v>0</v>
      </c>
      <c r="M1197" s="327"/>
      <c r="N1197" s="167"/>
      <c r="O1197" s="167"/>
      <c r="P1197" s="167"/>
      <c r="Q1197" s="167"/>
      <c r="R1197" s="167"/>
      <c r="S1197" s="328"/>
      <c r="T1197" s="54" t="e">
        <f>HLOOKUP(F1156,リスト!$N$7:$AC$25,16,)</f>
        <v>#N/A</v>
      </c>
      <c r="U1197" s="52" t="e">
        <f t="shared" si="1200"/>
        <v>#N/A</v>
      </c>
    </row>
    <row r="1198" spans="1:21">
      <c r="A1198" s="1">
        <f t="shared" ref="A1198:B1198" si="1216">A1197</f>
        <v>24</v>
      </c>
      <c r="B1198" s="1">
        <f t="shared" si="1216"/>
        <v>0</v>
      </c>
      <c r="C1198" s="288"/>
      <c r="D1198" s="298" t="s">
        <v>104</v>
      </c>
      <c r="E1198" s="298"/>
      <c r="F1198" s="299" t="s">
        <v>97</v>
      </c>
      <c r="G1198" s="299"/>
      <c r="H1198" s="300"/>
      <c r="I1198" s="300"/>
      <c r="J1198" s="301"/>
      <c r="K1198" s="302"/>
      <c r="L1198" s="303">
        <f t="shared" si="1202"/>
        <v>0</v>
      </c>
      <c r="M1198" s="304"/>
      <c r="N1198" s="152"/>
      <c r="O1198" s="152"/>
      <c r="P1198" s="152"/>
      <c r="Q1198" s="152"/>
      <c r="R1198" s="152"/>
      <c r="S1198" s="305"/>
      <c r="T1198" s="54" t="e">
        <f>HLOOKUP(F1156,リスト!$N$7:$AC$25,17,)</f>
        <v>#N/A</v>
      </c>
      <c r="U1198" s="52" t="e">
        <f t="shared" si="1200"/>
        <v>#N/A</v>
      </c>
    </row>
    <row r="1199" spans="1:21">
      <c r="A1199" s="1">
        <f t="shared" ref="A1199:B1199" si="1217">A1198</f>
        <v>24</v>
      </c>
      <c r="B1199" s="1">
        <f t="shared" si="1217"/>
        <v>0</v>
      </c>
      <c r="C1199" s="288"/>
      <c r="D1199" s="298"/>
      <c r="E1199" s="298"/>
      <c r="F1199" s="306" t="s">
        <v>98</v>
      </c>
      <c r="G1199" s="306"/>
      <c r="H1199" s="307"/>
      <c r="I1199" s="307"/>
      <c r="J1199" s="308"/>
      <c r="K1199" s="309"/>
      <c r="L1199" s="310">
        <f t="shared" si="1202"/>
        <v>0</v>
      </c>
      <c r="M1199" s="311"/>
      <c r="N1199" s="153"/>
      <c r="O1199" s="153"/>
      <c r="P1199" s="153"/>
      <c r="Q1199" s="153"/>
      <c r="R1199" s="153"/>
      <c r="S1199" s="312"/>
      <c r="T1199" s="54" t="e">
        <f>HLOOKUP(F1156,リスト!$N$7:$AC$25,18,)</f>
        <v>#N/A</v>
      </c>
      <c r="U1199" s="52" t="e">
        <f t="shared" si="1200"/>
        <v>#N/A</v>
      </c>
    </row>
    <row r="1200" spans="1:21" ht="15" thickBot="1">
      <c r="A1200" s="1">
        <f t="shared" ref="A1200:B1200" si="1218">A1199</f>
        <v>24</v>
      </c>
      <c r="B1200" s="1">
        <f t="shared" si="1218"/>
        <v>0</v>
      </c>
      <c r="C1200" s="288"/>
      <c r="D1200" s="313" t="s">
        <v>77</v>
      </c>
      <c r="E1200" s="313"/>
      <c r="F1200" s="313" t="s">
        <v>77</v>
      </c>
      <c r="G1200" s="313"/>
      <c r="H1200" s="314"/>
      <c r="I1200" s="314"/>
      <c r="J1200" s="315"/>
      <c r="K1200" s="316"/>
      <c r="L1200" s="317">
        <f t="shared" si="1202"/>
        <v>0</v>
      </c>
      <c r="M1200" s="318"/>
      <c r="N1200" s="319"/>
      <c r="O1200" s="319"/>
      <c r="P1200" s="319"/>
      <c r="Q1200" s="319"/>
      <c r="R1200" s="319"/>
      <c r="S1200" s="320"/>
      <c r="T1200" s="54" t="e">
        <f>HLOOKUP(F1156,リスト!$N$7:$AC$25,19,)</f>
        <v>#N/A</v>
      </c>
      <c r="U1200" s="52" t="e">
        <f t="shared" si="1200"/>
        <v>#N/A</v>
      </c>
    </row>
    <row r="1201" spans="1:24" ht="15.6" thickTop="1" thickBot="1">
      <c r="A1201" s="1">
        <f t="shared" ref="A1201:B1201" si="1219">A1200</f>
        <v>24</v>
      </c>
      <c r="B1201" s="1">
        <f t="shared" si="1219"/>
        <v>0</v>
      </c>
      <c r="C1201" s="289"/>
      <c r="D1201" s="278" t="s">
        <v>78</v>
      </c>
      <c r="E1201" s="279"/>
      <c r="F1201" s="279"/>
      <c r="G1201" s="280"/>
      <c r="H1201" s="281">
        <f>SUM(H1183:I1200)</f>
        <v>0</v>
      </c>
      <c r="I1201" s="281"/>
      <c r="J1201" s="282">
        <f t="shared" ref="J1201" si="1220">SUM(J1183:K1200)</f>
        <v>0</v>
      </c>
      <c r="K1201" s="283"/>
      <c r="L1201" s="283">
        <f t="shared" ref="L1201" si="1221">SUM(L1183:M1200)</f>
        <v>0</v>
      </c>
      <c r="M1201" s="284"/>
      <c r="N1201" s="285"/>
      <c r="O1201" s="285"/>
      <c r="P1201" s="285"/>
      <c r="Q1201" s="285"/>
      <c r="R1201" s="285"/>
      <c r="S1201" s="286"/>
      <c r="T1201" s="54"/>
    </row>
    <row r="1202" spans="1:24">
      <c r="A1202" s="1">
        <f>F1205</f>
        <v>25</v>
      </c>
      <c r="B1202" s="1">
        <f>IF(H1226&gt;0,1,0)</f>
        <v>0</v>
      </c>
      <c r="C1202" s="198" t="s">
        <v>47</v>
      </c>
      <c r="D1202" s="198"/>
      <c r="E1202" s="198"/>
      <c r="U1202" s="11" t="s">
        <v>49</v>
      </c>
      <c r="V1202" s="11" t="s">
        <v>199</v>
      </c>
    </row>
    <row r="1203" spans="1:24">
      <c r="A1203" s="1">
        <f>A1202</f>
        <v>25</v>
      </c>
      <c r="B1203" s="1">
        <f>B1202</f>
        <v>0</v>
      </c>
      <c r="C1203" s="192" t="str">
        <f>"中国ブロック突破・国スポ入賞に向けた強化事業　"&amp;基本!$G$24</f>
        <v>中国ブロック突破・国スポ入賞に向けた強化事業　事業計画書</v>
      </c>
      <c r="D1203" s="192"/>
      <c r="E1203" s="192"/>
      <c r="F1203" s="192"/>
      <c r="G1203" s="192"/>
      <c r="H1203" s="192"/>
      <c r="I1203" s="192"/>
      <c r="J1203" s="192"/>
      <c r="K1203" s="192"/>
      <c r="L1203" s="192"/>
      <c r="M1203" s="192"/>
      <c r="N1203" s="192"/>
      <c r="O1203" s="192"/>
      <c r="P1203" s="192"/>
      <c r="Q1203" s="192"/>
      <c r="R1203" s="192"/>
      <c r="S1203" s="192"/>
      <c r="U1203" s="16" t="str">
        <f t="shared" ref="U1203:V1206" si="1222">IF(U1153="","",U1153)</f>
        <v>中国ブロック突破に向けた強化事業</v>
      </c>
      <c r="V1203" s="16" t="str">
        <f t="shared" si="1222"/>
        <v>中ブロ突破</v>
      </c>
    </row>
    <row r="1204" spans="1:24" ht="15" thickBot="1">
      <c r="A1204" s="1">
        <f t="shared" ref="A1204:B1204" si="1223">A1203</f>
        <v>25</v>
      </c>
      <c r="B1204" s="1">
        <f t="shared" si="1223"/>
        <v>0</v>
      </c>
      <c r="C1204" s="337" t="s">
        <v>48</v>
      </c>
      <c r="D1204" s="337"/>
      <c r="U1204" s="32" t="str">
        <f t="shared" si="1222"/>
        <v>国スポ入賞に向けた強化事業</v>
      </c>
      <c r="V1204" s="32" t="str">
        <f t="shared" si="1222"/>
        <v>国スポ入賞</v>
      </c>
    </row>
    <row r="1205" spans="1:24" ht="15" thickBot="1">
      <c r="A1205" s="1">
        <f t="shared" ref="A1205:B1205" si="1224">A1204</f>
        <v>25</v>
      </c>
      <c r="B1205" s="1">
        <f t="shared" si="1224"/>
        <v>0</v>
      </c>
      <c r="C1205" s="375" t="s">
        <v>50</v>
      </c>
      <c r="D1205" s="376"/>
      <c r="E1205" s="376"/>
      <c r="F1205" s="377">
        <f>F1155+1</f>
        <v>25</v>
      </c>
      <c r="G1205" s="378"/>
      <c r="U1205" s="32" t="str">
        <f t="shared" si="1222"/>
        <v/>
      </c>
      <c r="V1205" s="32" t="str">
        <f t="shared" si="1222"/>
        <v/>
      </c>
    </row>
    <row r="1206" spans="1:24">
      <c r="A1206" s="1">
        <f t="shared" ref="A1206:B1206" si="1225">A1205</f>
        <v>25</v>
      </c>
      <c r="B1206" s="1">
        <f t="shared" si="1225"/>
        <v>0</v>
      </c>
      <c r="C1206" s="379" t="s">
        <v>49</v>
      </c>
      <c r="D1206" s="290"/>
      <c r="E1206" s="290"/>
      <c r="F1206" s="380"/>
      <c r="G1206" s="380"/>
      <c r="H1206" s="380"/>
      <c r="I1206" s="380"/>
      <c r="J1206" s="380"/>
      <c r="K1206" s="380"/>
      <c r="L1206" s="380"/>
      <c r="M1206" s="290" t="s">
        <v>53</v>
      </c>
      <c r="N1206" s="290"/>
      <c r="O1206" s="290"/>
      <c r="P1206" s="380"/>
      <c r="Q1206" s="380"/>
      <c r="R1206" s="380"/>
      <c r="S1206" s="381"/>
      <c r="T1206" s="81" t="str">
        <f>IF(F1206="","",VLOOKUP(F1206,U1203:V1206,2,))</f>
        <v/>
      </c>
      <c r="U1206" s="18" t="str">
        <f t="shared" si="1222"/>
        <v/>
      </c>
      <c r="V1206" s="18" t="str">
        <f t="shared" si="1222"/>
        <v/>
      </c>
    </row>
    <row r="1207" spans="1:24">
      <c r="A1207" s="1">
        <f t="shared" ref="A1207:B1207" si="1226">A1206</f>
        <v>25</v>
      </c>
      <c r="B1207" s="1">
        <f t="shared" si="1226"/>
        <v>0</v>
      </c>
      <c r="C1207" s="389" t="s">
        <v>180</v>
      </c>
      <c r="D1207" s="390"/>
      <c r="E1207" s="356"/>
      <c r="F1207" s="386"/>
      <c r="G1207" s="387"/>
      <c r="H1207" s="387"/>
      <c r="I1207" s="387"/>
      <c r="J1207" s="387"/>
      <c r="K1207" s="387"/>
      <c r="L1207" s="387"/>
      <c r="M1207" s="387"/>
      <c r="N1207" s="387"/>
      <c r="O1207" s="387"/>
      <c r="P1207" s="387"/>
      <c r="Q1207" s="387"/>
      <c r="R1207" s="387"/>
      <c r="S1207" s="388"/>
      <c r="U1207" s="55"/>
    </row>
    <row r="1208" spans="1:24">
      <c r="A1208" s="1">
        <f t="shared" ref="A1208:B1208" si="1227">A1207</f>
        <v>25</v>
      </c>
      <c r="B1208" s="1">
        <f t="shared" si="1227"/>
        <v>0</v>
      </c>
      <c r="C1208" s="348" t="s">
        <v>51</v>
      </c>
      <c r="D1208" s="291"/>
      <c r="E1208" s="291"/>
      <c r="F1208" s="382"/>
      <c r="G1208" s="383"/>
      <c r="H1208" s="383"/>
      <c r="I1208" s="20" t="str">
        <f>IF(F1208="","～",IF(J1208="","","～"))</f>
        <v>～</v>
      </c>
      <c r="J1208" s="383"/>
      <c r="K1208" s="383"/>
      <c r="L1208" s="383"/>
      <c r="M1208" s="21" t="s">
        <v>52</v>
      </c>
      <c r="N1208" s="384" t="str">
        <f>IF(T1208=1,IF(F1208="","",IF(J1208="","",IF(F1208=J1208,"日帰り",(J1208-F1208)&amp;"泊"&amp;(J1208-F1208+1)&amp;"日"))),"")</f>
        <v/>
      </c>
      <c r="O1208" s="384"/>
      <c r="P1208" s="384"/>
      <c r="Q1208" s="13" t="s">
        <v>68</v>
      </c>
      <c r="R1208" s="258"/>
      <c r="S1208" s="385"/>
      <c r="T1208" s="53">
        <v>1</v>
      </c>
    </row>
    <row r="1209" spans="1:24">
      <c r="A1209" s="1">
        <f t="shared" ref="A1209:B1209" si="1228">A1208</f>
        <v>25</v>
      </c>
      <c r="B1209" s="1">
        <f t="shared" si="1228"/>
        <v>0</v>
      </c>
      <c r="C1209" s="348" t="s">
        <v>54</v>
      </c>
      <c r="D1209" s="346" t="s">
        <v>55</v>
      </c>
      <c r="E1209" s="346"/>
      <c r="F1209" s="349"/>
      <c r="G1209" s="349"/>
      <c r="H1209" s="349"/>
      <c r="I1209" s="349"/>
      <c r="J1209" s="349"/>
      <c r="K1209" s="349"/>
      <c r="L1209" s="349"/>
      <c r="M1209" s="349"/>
      <c r="N1209" s="349"/>
      <c r="O1209" s="349"/>
      <c r="P1209" s="349"/>
      <c r="Q1209" s="349"/>
      <c r="R1209" s="349"/>
      <c r="S1209" s="350"/>
      <c r="U1209" s="156" t="s">
        <v>53</v>
      </c>
      <c r="V1209" s="156"/>
      <c r="W1209" s="156"/>
      <c r="X1209" s="156"/>
    </row>
    <row r="1210" spans="1:24">
      <c r="A1210" s="1">
        <f t="shared" ref="A1210:B1210" si="1229">A1209</f>
        <v>25</v>
      </c>
      <c r="B1210" s="1">
        <f t="shared" si="1229"/>
        <v>0</v>
      </c>
      <c r="C1210" s="348"/>
      <c r="D1210" s="351" t="s">
        <v>7</v>
      </c>
      <c r="E1210" s="351"/>
      <c r="F1210" s="352"/>
      <c r="G1210" s="352"/>
      <c r="H1210" s="352"/>
      <c r="I1210" s="352"/>
      <c r="J1210" s="352"/>
      <c r="K1210" s="352"/>
      <c r="L1210" s="352"/>
      <c r="M1210" s="352"/>
      <c r="N1210" s="352"/>
      <c r="O1210" s="352"/>
      <c r="P1210" s="352"/>
      <c r="Q1210" s="352"/>
      <c r="R1210" s="352"/>
      <c r="S1210" s="353"/>
      <c r="U1210" s="78" t="str">
        <f>U1203</f>
        <v>中国ブロック突破に向けた強化事業</v>
      </c>
      <c r="V1210" s="78" t="str">
        <f>U1204</f>
        <v>国スポ入賞に向けた強化事業</v>
      </c>
      <c r="W1210" s="78" t="str">
        <f>U1205</f>
        <v/>
      </c>
      <c r="X1210" s="78" t="str">
        <f>U1206</f>
        <v/>
      </c>
    </row>
    <row r="1211" spans="1:24">
      <c r="A1211" s="1">
        <f t="shared" ref="A1211:B1211" si="1230">A1210</f>
        <v>25</v>
      </c>
      <c r="B1211" s="1">
        <f t="shared" si="1230"/>
        <v>0</v>
      </c>
      <c r="C1211" s="348" t="s">
        <v>56</v>
      </c>
      <c r="D1211" s="346" t="s">
        <v>55</v>
      </c>
      <c r="E1211" s="346"/>
      <c r="F1211" s="349"/>
      <c r="G1211" s="349"/>
      <c r="H1211" s="349"/>
      <c r="I1211" s="349"/>
      <c r="J1211" s="349"/>
      <c r="K1211" s="349"/>
      <c r="L1211" s="349"/>
      <c r="M1211" s="349"/>
      <c r="N1211" s="349"/>
      <c r="O1211" s="349"/>
      <c r="P1211" s="349"/>
      <c r="Q1211" s="349"/>
      <c r="R1211" s="349"/>
      <c r="S1211" s="350"/>
      <c r="U1211" s="6" t="str">
        <f t="shared" ref="U1211:X1214" si="1231">IF(U1161="","",U1161)</f>
        <v>①強化活動</v>
      </c>
      <c r="V1211" s="6" t="str">
        <f t="shared" si="1231"/>
        <v>①強化活動</v>
      </c>
      <c r="W1211" s="6" t="str">
        <f t="shared" si="1231"/>
        <v/>
      </c>
      <c r="X1211" s="6" t="str">
        <f t="shared" si="1231"/>
        <v/>
      </c>
    </row>
    <row r="1212" spans="1:24">
      <c r="A1212" s="1">
        <f t="shared" ref="A1212:B1212" si="1232">A1211</f>
        <v>25</v>
      </c>
      <c r="B1212" s="1">
        <f t="shared" si="1232"/>
        <v>0</v>
      </c>
      <c r="C1212" s="348"/>
      <c r="D1212" s="351" t="s">
        <v>7</v>
      </c>
      <c r="E1212" s="351"/>
      <c r="F1212" s="352"/>
      <c r="G1212" s="352"/>
      <c r="H1212" s="352"/>
      <c r="I1212" s="352"/>
      <c r="J1212" s="352"/>
      <c r="K1212" s="352"/>
      <c r="L1212" s="352"/>
      <c r="M1212" s="352"/>
      <c r="N1212" s="352"/>
      <c r="O1212" s="352"/>
      <c r="P1212" s="352"/>
      <c r="Q1212" s="352"/>
      <c r="R1212" s="352"/>
      <c r="S1212" s="353"/>
      <c r="U1212" s="8" t="str">
        <f t="shared" si="1231"/>
        <v/>
      </c>
      <c r="V1212" s="8" t="str">
        <f t="shared" si="1231"/>
        <v/>
      </c>
      <c r="W1212" s="8" t="str">
        <f t="shared" si="1231"/>
        <v/>
      </c>
      <c r="X1212" s="8" t="str">
        <f t="shared" si="1231"/>
        <v/>
      </c>
    </row>
    <row r="1213" spans="1:24">
      <c r="A1213" s="1">
        <f t="shared" ref="A1213:B1213" si="1233">A1212</f>
        <v>25</v>
      </c>
      <c r="B1213" s="1">
        <f t="shared" si="1233"/>
        <v>0</v>
      </c>
      <c r="C1213" s="354" t="s">
        <v>57</v>
      </c>
      <c r="D1213" s="291" t="s">
        <v>58</v>
      </c>
      <c r="E1213" s="291"/>
      <c r="F1213" s="291" t="s">
        <v>61</v>
      </c>
      <c r="G1213" s="355"/>
      <c r="H1213" s="339" t="s">
        <v>62</v>
      </c>
      <c r="I1213" s="296"/>
      <c r="J1213" s="356" t="s">
        <v>63</v>
      </c>
      <c r="K1213" s="355"/>
      <c r="L1213" s="339" t="s">
        <v>64</v>
      </c>
      <c r="M1213" s="296"/>
      <c r="N1213" s="356" t="s">
        <v>65</v>
      </c>
      <c r="O1213" s="355"/>
      <c r="P1213" s="339" t="s">
        <v>66</v>
      </c>
      <c r="Q1213" s="291"/>
      <c r="R1213" s="356" t="s">
        <v>36</v>
      </c>
      <c r="S1213" s="295"/>
      <c r="U1213" s="8" t="str">
        <f t="shared" si="1231"/>
        <v/>
      </c>
      <c r="V1213" s="8" t="str">
        <f t="shared" si="1231"/>
        <v/>
      </c>
      <c r="W1213" s="8" t="str">
        <f t="shared" si="1231"/>
        <v/>
      </c>
      <c r="X1213" s="8" t="str">
        <f t="shared" si="1231"/>
        <v/>
      </c>
    </row>
    <row r="1214" spans="1:24">
      <c r="A1214" s="1">
        <f t="shared" ref="A1214:B1214" si="1234">A1213</f>
        <v>25</v>
      </c>
      <c r="B1214" s="1">
        <f t="shared" si="1234"/>
        <v>0</v>
      </c>
      <c r="C1214" s="348"/>
      <c r="D1214" s="346" t="s">
        <v>59</v>
      </c>
      <c r="E1214" s="346"/>
      <c r="F1214" s="22">
        <f>VLOOKUP("成男中ﾌﾞﾛ/国ｽﾎﾟ",指導者!$J$133:$AN$156,$F1205+1,)</f>
        <v>0</v>
      </c>
      <c r="G1214" s="23" t="s">
        <v>67</v>
      </c>
      <c r="H1214" s="24">
        <f>VLOOKUP("成女中ﾌﾞﾛ/国ｽﾎﾟ",指導者!$J$133:$AN$156,$F1205+1,)</f>
        <v>0</v>
      </c>
      <c r="I1214" s="25" t="s">
        <v>67</v>
      </c>
      <c r="J1214" s="24">
        <f>VLOOKUP("少男中ﾌﾞﾛ/国ｽﾎﾟ",指導者!$J$133:$AN$156,$F1205+1,)</f>
        <v>0</v>
      </c>
      <c r="K1214" s="23" t="s">
        <v>67</v>
      </c>
      <c r="L1214" s="24">
        <f>VLOOKUP("少女中ﾌﾞﾛ/国ｽﾎﾟ",指導者!$J$133:$AN$156,$F1205+1,)</f>
        <v>0</v>
      </c>
      <c r="M1214" s="25" t="s">
        <v>67</v>
      </c>
      <c r="N1214" s="24">
        <f>VLOOKUP("Jr男中ﾌﾞﾛ/国ｽﾎﾟ",指導者!$J$133:$AN$156,$F1205+1,)</f>
        <v>0</v>
      </c>
      <c r="O1214" s="23" t="s">
        <v>67</v>
      </c>
      <c r="P1214" s="24">
        <f>VLOOKUP("Jr女中ﾌﾞﾛ/国ｽﾎﾟ",指導者!$J$133:$AN$156,$F1205+1,)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48"/>
      <c r="D1215" s="351" t="s">
        <v>60</v>
      </c>
      <c r="E1215" s="351"/>
      <c r="F1215" s="27">
        <f>VLOOKUP("成男中ﾌﾞﾛ/国ｽﾎﾟ",選手!$J$333:$AN$350,$F1205+1,)</f>
        <v>0</v>
      </c>
      <c r="G1215" s="28" t="s">
        <v>67</v>
      </c>
      <c r="H1215" s="29">
        <f>VLOOKUP("成女中ﾌﾞﾛ/国ｽﾎﾟ",選手!$J$333:$AN$350,$F1205+1,)</f>
        <v>0</v>
      </c>
      <c r="I1215" s="30" t="s">
        <v>67</v>
      </c>
      <c r="J1215" s="29">
        <f>VLOOKUP("少男中ﾌﾞﾛ/国ｽﾎﾟ",選手!$J$333:$AN$350,$F1205+1,)</f>
        <v>0</v>
      </c>
      <c r="K1215" s="28" t="s">
        <v>67</v>
      </c>
      <c r="L1215" s="29">
        <f>VLOOKUP("少女中ﾌﾞﾛ/国ｽﾎﾟ",選手!$J$333:$AN$350,$F1205+1,)</f>
        <v>0</v>
      </c>
      <c r="M1215" s="30" t="s">
        <v>67</v>
      </c>
      <c r="N1215" s="29">
        <f>VLOOKUP("Jr男中ﾌﾞﾛ/国ｽﾎﾟ",選手!$J$333:$AN$350,$F1205+1,)</f>
        <v>0</v>
      </c>
      <c r="O1215" s="28" t="s">
        <v>67</v>
      </c>
      <c r="P1215" s="29">
        <f>VLOOKUP("Jr女中ﾌﾞﾛ/国ｽﾎﾟ",選手!$J$333:$AN$350,$F1205+1,)</f>
        <v>0</v>
      </c>
      <c r="Q1215" s="31" t="s">
        <v>67</v>
      </c>
      <c r="R1215" s="28">
        <f>SUM(F1215:Q1215)</f>
        <v>0</v>
      </c>
      <c r="S1215" s="34" t="s">
        <v>67</v>
      </c>
    </row>
    <row r="1216" spans="1:24">
      <c r="A1216" s="1">
        <f t="shared" ref="A1216:B1216" si="1236">A1215</f>
        <v>25</v>
      </c>
      <c r="B1216" s="1">
        <f t="shared" si="1236"/>
        <v>0</v>
      </c>
      <c r="C1216" s="366" t="s">
        <v>69</v>
      </c>
      <c r="D1216" s="367"/>
      <c r="E1216" s="368"/>
      <c r="F1216" s="357"/>
      <c r="G1216" s="358"/>
      <c r="H1216" s="358"/>
      <c r="I1216" s="358"/>
      <c r="J1216" s="358"/>
      <c r="K1216" s="358"/>
      <c r="L1216" s="358"/>
      <c r="M1216" s="358"/>
      <c r="N1216" s="358"/>
      <c r="O1216" s="358"/>
      <c r="P1216" s="358"/>
      <c r="Q1216" s="358"/>
      <c r="R1216" s="358"/>
      <c r="S1216" s="359"/>
    </row>
    <row r="1217" spans="1:19">
      <c r="A1217" s="1">
        <f t="shared" ref="A1217:B1217" si="1237">A1216</f>
        <v>25</v>
      </c>
      <c r="B1217" s="1">
        <f t="shared" si="1237"/>
        <v>0</v>
      </c>
      <c r="C1217" s="369"/>
      <c r="D1217" s="370"/>
      <c r="E1217" s="371"/>
      <c r="F1217" s="360"/>
      <c r="G1217" s="361"/>
      <c r="H1217" s="361"/>
      <c r="I1217" s="361"/>
      <c r="J1217" s="361"/>
      <c r="K1217" s="361"/>
      <c r="L1217" s="361"/>
      <c r="M1217" s="361"/>
      <c r="N1217" s="361"/>
      <c r="O1217" s="361"/>
      <c r="P1217" s="361"/>
      <c r="Q1217" s="361"/>
      <c r="R1217" s="361"/>
      <c r="S1217" s="362"/>
    </row>
    <row r="1218" spans="1:19">
      <c r="A1218" s="1">
        <f t="shared" ref="A1218:B1218" si="1238">A1217</f>
        <v>25</v>
      </c>
      <c r="B1218" s="1">
        <f t="shared" si="1238"/>
        <v>0</v>
      </c>
      <c r="C1218" s="369"/>
      <c r="D1218" s="370"/>
      <c r="E1218" s="371"/>
      <c r="F1218" s="360"/>
      <c r="G1218" s="361"/>
      <c r="H1218" s="361"/>
      <c r="I1218" s="361"/>
      <c r="J1218" s="361"/>
      <c r="K1218" s="361"/>
      <c r="L1218" s="361"/>
      <c r="M1218" s="361"/>
      <c r="N1218" s="361"/>
      <c r="O1218" s="361"/>
      <c r="P1218" s="361"/>
      <c r="Q1218" s="361"/>
      <c r="R1218" s="361"/>
      <c r="S1218" s="362"/>
    </row>
    <row r="1219" spans="1:19">
      <c r="A1219" s="1">
        <f t="shared" ref="A1219:B1219" si="1239">A1218</f>
        <v>25</v>
      </c>
      <c r="B1219" s="1">
        <f t="shared" si="1239"/>
        <v>0</v>
      </c>
      <c r="C1219" s="369"/>
      <c r="D1219" s="370"/>
      <c r="E1219" s="371"/>
      <c r="F1219" s="360"/>
      <c r="G1219" s="361"/>
      <c r="H1219" s="361"/>
      <c r="I1219" s="361"/>
      <c r="J1219" s="361"/>
      <c r="K1219" s="361"/>
      <c r="L1219" s="361"/>
      <c r="M1219" s="361"/>
      <c r="N1219" s="361"/>
      <c r="O1219" s="361"/>
      <c r="P1219" s="361"/>
      <c r="Q1219" s="361"/>
      <c r="R1219" s="361"/>
      <c r="S1219" s="362"/>
    </row>
    <row r="1220" spans="1:19">
      <c r="A1220" s="1">
        <f t="shared" ref="A1220:B1220" si="1240">A1219</f>
        <v>25</v>
      </c>
      <c r="B1220" s="1">
        <f t="shared" si="1240"/>
        <v>0</v>
      </c>
      <c r="C1220" s="369"/>
      <c r="D1220" s="370"/>
      <c r="E1220" s="371"/>
      <c r="F1220" s="360"/>
      <c r="G1220" s="361"/>
      <c r="H1220" s="361"/>
      <c r="I1220" s="361"/>
      <c r="J1220" s="361"/>
      <c r="K1220" s="361"/>
      <c r="L1220" s="361"/>
      <c r="M1220" s="361"/>
      <c r="N1220" s="361"/>
      <c r="O1220" s="361"/>
      <c r="P1220" s="361"/>
      <c r="Q1220" s="361"/>
      <c r="R1220" s="361"/>
      <c r="S1220" s="362"/>
    </row>
    <row r="1221" spans="1:19">
      <c r="A1221" s="1">
        <f t="shared" ref="A1221:B1221" si="1241">A1220</f>
        <v>25</v>
      </c>
      <c r="B1221" s="1">
        <f t="shared" si="1241"/>
        <v>0</v>
      </c>
      <c r="C1221" s="369"/>
      <c r="D1221" s="370"/>
      <c r="E1221" s="371"/>
      <c r="F1221" s="360"/>
      <c r="G1221" s="361"/>
      <c r="H1221" s="361"/>
      <c r="I1221" s="361"/>
      <c r="J1221" s="361"/>
      <c r="K1221" s="361"/>
      <c r="L1221" s="361"/>
      <c r="M1221" s="361"/>
      <c r="N1221" s="361"/>
      <c r="O1221" s="361"/>
      <c r="P1221" s="361"/>
      <c r="Q1221" s="361"/>
      <c r="R1221" s="361"/>
      <c r="S1221" s="362"/>
    </row>
    <row r="1222" spans="1:19" ht="15" thickBot="1">
      <c r="A1222" s="1">
        <f t="shared" ref="A1222:B1222" si="1242">A1221</f>
        <v>25</v>
      </c>
      <c r="B1222" s="1">
        <f t="shared" si="1242"/>
        <v>0</v>
      </c>
      <c r="C1222" s="372"/>
      <c r="D1222" s="373"/>
      <c r="E1222" s="374"/>
      <c r="F1222" s="363"/>
      <c r="G1222" s="364"/>
      <c r="H1222" s="364"/>
      <c r="I1222" s="364"/>
      <c r="J1222" s="364"/>
      <c r="K1222" s="364"/>
      <c r="L1222" s="364"/>
      <c r="M1222" s="364"/>
      <c r="N1222" s="364"/>
      <c r="O1222" s="364"/>
      <c r="P1222" s="364"/>
      <c r="Q1222" s="364"/>
      <c r="R1222" s="364"/>
      <c r="S1222" s="365"/>
    </row>
    <row r="1223" spans="1:19">
      <c r="A1223" s="1">
        <f t="shared" ref="A1223:B1223" si="1243">A1222</f>
        <v>25</v>
      </c>
      <c r="B1223" s="1">
        <f t="shared" si="1243"/>
        <v>0</v>
      </c>
    </row>
    <row r="1224" spans="1:19" ht="15" thickBot="1">
      <c r="A1224" s="1">
        <f t="shared" ref="A1224:B1224" si="1244">A1223</f>
        <v>25</v>
      </c>
      <c r="B1224" s="1">
        <f t="shared" si="1244"/>
        <v>0</v>
      </c>
      <c r="C1224" s="337" t="s">
        <v>70</v>
      </c>
      <c r="D1224" s="337"/>
      <c r="Q1224" s="338" t="s">
        <v>71</v>
      </c>
      <c r="R1224" s="338"/>
      <c r="S1224" s="338"/>
    </row>
    <row r="1225" spans="1:19">
      <c r="A1225" s="1">
        <f t="shared" ref="A1225:B1225" si="1245">A1224</f>
        <v>25</v>
      </c>
      <c r="B1225" s="1">
        <f t="shared" si="1245"/>
        <v>0</v>
      </c>
      <c r="C1225" s="287" t="s">
        <v>72</v>
      </c>
      <c r="D1225" s="290" t="s">
        <v>73</v>
      </c>
      <c r="E1225" s="290"/>
      <c r="F1225" s="290"/>
      <c r="G1225" s="290"/>
      <c r="H1225" s="290" t="s">
        <v>79</v>
      </c>
      <c r="I1225" s="290"/>
      <c r="J1225" s="290" t="s">
        <v>13</v>
      </c>
      <c r="K1225" s="290"/>
      <c r="L1225" s="290"/>
      <c r="M1225" s="290"/>
      <c r="N1225" s="290"/>
      <c r="O1225" s="290"/>
      <c r="P1225" s="290"/>
      <c r="Q1225" s="290"/>
      <c r="R1225" s="290"/>
      <c r="S1225" s="294"/>
    </row>
    <row r="1226" spans="1:19">
      <c r="A1226" s="1">
        <f t="shared" ref="A1226:B1226" si="1246">A1225</f>
        <v>25</v>
      </c>
      <c r="B1226" s="1">
        <f t="shared" si="1246"/>
        <v>0</v>
      </c>
      <c r="C1226" s="288"/>
      <c r="D1226" s="346" t="s">
        <v>74</v>
      </c>
      <c r="E1226" s="346"/>
      <c r="F1226" s="346"/>
      <c r="G1226" s="346"/>
      <c r="H1226" s="347">
        <f>J1251</f>
        <v>0</v>
      </c>
      <c r="I1226" s="347"/>
      <c r="J1226" s="152"/>
      <c r="K1226" s="152"/>
      <c r="L1226" s="152"/>
      <c r="M1226" s="152"/>
      <c r="N1226" s="152"/>
      <c r="O1226" s="152"/>
      <c r="P1226" s="152"/>
      <c r="Q1226" s="152"/>
      <c r="R1226" s="152"/>
      <c r="S1226" s="305"/>
    </row>
    <row r="1227" spans="1:19">
      <c r="A1227" s="1">
        <f t="shared" ref="A1227:B1227" si="1247">A1226</f>
        <v>25</v>
      </c>
      <c r="B1227" s="1">
        <f t="shared" si="1247"/>
        <v>0</v>
      </c>
      <c r="C1227" s="288"/>
      <c r="D1227" s="340" t="s">
        <v>75</v>
      </c>
      <c r="E1227" s="340"/>
      <c r="F1227" s="340"/>
      <c r="G1227" s="340"/>
      <c r="H1227" s="330"/>
      <c r="I1227" s="330"/>
      <c r="J1227" s="335"/>
      <c r="K1227" s="335"/>
      <c r="L1227" s="335"/>
      <c r="M1227" s="335"/>
      <c r="N1227" s="335"/>
      <c r="O1227" s="335"/>
      <c r="P1227" s="335"/>
      <c r="Q1227" s="335"/>
      <c r="R1227" s="335"/>
      <c r="S1227" s="336"/>
    </row>
    <row r="1228" spans="1:19">
      <c r="A1228" s="1">
        <f t="shared" ref="A1228:B1228" si="1248">A1227</f>
        <v>25</v>
      </c>
      <c r="B1228" s="1">
        <f t="shared" si="1248"/>
        <v>0</v>
      </c>
      <c r="C1228" s="288"/>
      <c r="D1228" s="340" t="s">
        <v>76</v>
      </c>
      <c r="E1228" s="340"/>
      <c r="F1228" s="340"/>
      <c r="G1228" s="340"/>
      <c r="H1228" s="330"/>
      <c r="I1228" s="330"/>
      <c r="J1228" s="335"/>
      <c r="K1228" s="335"/>
      <c r="L1228" s="335"/>
      <c r="M1228" s="335"/>
      <c r="N1228" s="335"/>
      <c r="O1228" s="335"/>
      <c r="P1228" s="335"/>
      <c r="Q1228" s="335"/>
      <c r="R1228" s="335"/>
      <c r="S1228" s="336"/>
    </row>
    <row r="1229" spans="1:19" ht="15" thickBot="1">
      <c r="A1229" s="1">
        <f t="shared" ref="A1229:B1229" si="1249">A1228</f>
        <v>25</v>
      </c>
      <c r="B1229" s="1">
        <f t="shared" si="1249"/>
        <v>0</v>
      </c>
      <c r="C1229" s="288"/>
      <c r="D1229" s="341" t="s">
        <v>77</v>
      </c>
      <c r="E1229" s="341"/>
      <c r="F1229" s="341"/>
      <c r="G1229" s="341"/>
      <c r="H1229" s="342">
        <f>H1251-SUM(H1226:I1228)</f>
        <v>0</v>
      </c>
      <c r="I1229" s="342"/>
      <c r="J1229" s="343"/>
      <c r="K1229" s="343"/>
      <c r="L1229" s="343"/>
      <c r="M1229" s="343"/>
      <c r="N1229" s="343"/>
      <c r="O1229" s="343"/>
      <c r="P1229" s="343"/>
      <c r="Q1229" s="343"/>
      <c r="R1229" s="343"/>
      <c r="S1229" s="344"/>
    </row>
    <row r="1230" spans="1:19" ht="15.6" thickTop="1" thickBot="1">
      <c r="A1230" s="1">
        <f t="shared" ref="A1230:B1230" si="1250">A1229</f>
        <v>25</v>
      </c>
      <c r="B1230" s="1">
        <f t="shared" si="1250"/>
        <v>0</v>
      </c>
      <c r="C1230" s="289"/>
      <c r="D1230" s="345" t="s">
        <v>78</v>
      </c>
      <c r="E1230" s="345"/>
      <c r="F1230" s="345"/>
      <c r="G1230" s="345"/>
      <c r="H1230" s="281">
        <f>SUM(H1226:I1229)</f>
        <v>0</v>
      </c>
      <c r="I1230" s="281"/>
      <c r="J1230" s="285"/>
      <c r="K1230" s="285"/>
      <c r="L1230" s="285"/>
      <c r="M1230" s="285"/>
      <c r="N1230" s="285"/>
      <c r="O1230" s="285"/>
      <c r="P1230" s="285"/>
      <c r="Q1230" s="285"/>
      <c r="R1230" s="285"/>
      <c r="S1230" s="286"/>
    </row>
    <row r="1231" spans="1:19">
      <c r="A1231" s="1">
        <f t="shared" ref="A1231:B1231" si="1251">A1230</f>
        <v>25</v>
      </c>
      <c r="B1231" s="1">
        <f t="shared" si="1251"/>
        <v>0</v>
      </c>
      <c r="C1231" s="287" t="s">
        <v>218</v>
      </c>
      <c r="D1231" s="290" t="s">
        <v>73</v>
      </c>
      <c r="E1231" s="290"/>
      <c r="F1231" s="290" t="s">
        <v>83</v>
      </c>
      <c r="G1231" s="290"/>
      <c r="H1231" s="290" t="s">
        <v>79</v>
      </c>
      <c r="I1231" s="292"/>
      <c r="J1231" s="293"/>
      <c r="K1231" s="290"/>
      <c r="L1231" s="290"/>
      <c r="M1231" s="290"/>
      <c r="N1231" s="290" t="s">
        <v>82</v>
      </c>
      <c r="O1231" s="290"/>
      <c r="P1231" s="290"/>
      <c r="Q1231" s="290"/>
      <c r="R1231" s="290"/>
      <c r="S1231" s="294"/>
    </row>
    <row r="1232" spans="1:19">
      <c r="A1232" s="1">
        <f t="shared" ref="A1232:B1232" si="1252">A1231</f>
        <v>25</v>
      </c>
      <c r="B1232" s="1">
        <f t="shared" si="1252"/>
        <v>0</v>
      </c>
      <c r="C1232" s="288"/>
      <c r="D1232" s="291"/>
      <c r="E1232" s="291"/>
      <c r="F1232" s="291"/>
      <c r="G1232" s="291"/>
      <c r="H1232" s="291"/>
      <c r="I1232" s="291"/>
      <c r="J1232" s="296" t="s">
        <v>80</v>
      </c>
      <c r="K1232" s="297"/>
      <c r="L1232" s="297" t="s">
        <v>81</v>
      </c>
      <c r="M1232" s="339"/>
      <c r="N1232" s="291"/>
      <c r="O1232" s="291"/>
      <c r="P1232" s="291"/>
      <c r="Q1232" s="291"/>
      <c r="R1232" s="291"/>
      <c r="S1232" s="295"/>
    </row>
    <row r="1233" spans="1:21">
      <c r="A1233" s="1">
        <f t="shared" ref="A1233:B1233" si="1253">A1232</f>
        <v>25</v>
      </c>
      <c r="B1233" s="1">
        <f t="shared" si="1253"/>
        <v>0</v>
      </c>
      <c r="C1233" s="288"/>
      <c r="D1233" s="298" t="s">
        <v>88</v>
      </c>
      <c r="E1233" s="298"/>
      <c r="F1233" s="298" t="s">
        <v>88</v>
      </c>
      <c r="G1233" s="298"/>
      <c r="H1233" s="323"/>
      <c r="I1233" s="323"/>
      <c r="J1233" s="324"/>
      <c r="K1233" s="325"/>
      <c r="L1233" s="326">
        <f>H1233-J1233</f>
        <v>0</v>
      </c>
      <c r="M1233" s="327"/>
      <c r="N1233" s="167"/>
      <c r="O1233" s="167"/>
      <c r="P1233" s="167"/>
      <c r="Q1233" s="167"/>
      <c r="R1233" s="167"/>
      <c r="S1233" s="328"/>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8"/>
      <c r="D1234" s="298" t="s">
        <v>99</v>
      </c>
      <c r="E1234" s="298"/>
      <c r="F1234" s="299" t="s">
        <v>84</v>
      </c>
      <c r="G1234" s="299"/>
      <c r="H1234" s="300"/>
      <c r="I1234" s="300"/>
      <c r="J1234" s="301"/>
      <c r="K1234" s="302"/>
      <c r="L1234" s="303">
        <f t="shared" ref="L1234:L1250" si="1256">H1234-J1234</f>
        <v>0</v>
      </c>
      <c r="M1234" s="304"/>
      <c r="N1234" s="152"/>
      <c r="O1234" s="152"/>
      <c r="P1234" s="152"/>
      <c r="Q1234" s="152"/>
      <c r="R1234" s="152"/>
      <c r="S1234" s="305"/>
      <c r="T1234" s="54" t="e">
        <f>HLOOKUP(F1206,リスト!$N$7:$AC$25,3,)</f>
        <v>#N/A</v>
      </c>
      <c r="U1234" s="52" t="e">
        <f t="shared" si="1254"/>
        <v>#N/A</v>
      </c>
    </row>
    <row r="1235" spans="1:21">
      <c r="A1235" s="1">
        <f t="shared" ref="A1235:B1235" si="1257">A1234</f>
        <v>25</v>
      </c>
      <c r="B1235" s="1">
        <f t="shared" si="1257"/>
        <v>0</v>
      </c>
      <c r="C1235" s="288"/>
      <c r="D1235" s="298"/>
      <c r="E1235" s="298"/>
      <c r="F1235" s="329" t="s">
        <v>85</v>
      </c>
      <c r="G1235" s="329"/>
      <c r="H1235" s="330"/>
      <c r="I1235" s="330"/>
      <c r="J1235" s="331"/>
      <c r="K1235" s="332"/>
      <c r="L1235" s="333">
        <f t="shared" si="1256"/>
        <v>0</v>
      </c>
      <c r="M1235" s="334"/>
      <c r="N1235" s="335"/>
      <c r="O1235" s="335"/>
      <c r="P1235" s="335"/>
      <c r="Q1235" s="335"/>
      <c r="R1235" s="335"/>
      <c r="S1235" s="336"/>
      <c r="T1235" s="54" t="e">
        <f>HLOOKUP(F1206,リスト!$N$7:$AC$25,4,)</f>
        <v>#N/A</v>
      </c>
      <c r="U1235" s="52" t="e">
        <f t="shared" si="1254"/>
        <v>#N/A</v>
      </c>
    </row>
    <row r="1236" spans="1:21">
      <c r="A1236" s="1">
        <f t="shared" ref="A1236:B1236" si="1258">A1235</f>
        <v>25</v>
      </c>
      <c r="B1236" s="1">
        <f t="shared" si="1258"/>
        <v>0</v>
      </c>
      <c r="C1236" s="288"/>
      <c r="D1236" s="298"/>
      <c r="E1236" s="298"/>
      <c r="F1236" s="306" t="s">
        <v>86</v>
      </c>
      <c r="G1236" s="306"/>
      <c r="H1236" s="307"/>
      <c r="I1236" s="307"/>
      <c r="J1236" s="308"/>
      <c r="K1236" s="309"/>
      <c r="L1236" s="310">
        <f t="shared" si="1256"/>
        <v>0</v>
      </c>
      <c r="M1236" s="311"/>
      <c r="N1236" s="153"/>
      <c r="O1236" s="153"/>
      <c r="P1236" s="153"/>
      <c r="Q1236" s="153"/>
      <c r="R1236" s="153"/>
      <c r="S1236" s="312"/>
      <c r="T1236" s="54" t="e">
        <f>HLOOKUP(F1206,リスト!$N$7:$AC$25,5,)</f>
        <v>#N/A</v>
      </c>
      <c r="U1236" s="52" t="e">
        <f t="shared" si="1254"/>
        <v>#N/A</v>
      </c>
    </row>
    <row r="1237" spans="1:21">
      <c r="A1237" s="1">
        <f t="shared" ref="A1237:B1237" si="1259">A1236</f>
        <v>25</v>
      </c>
      <c r="B1237" s="1">
        <f t="shared" si="1259"/>
        <v>0</v>
      </c>
      <c r="C1237" s="288"/>
      <c r="D1237" s="298" t="s">
        <v>100</v>
      </c>
      <c r="E1237" s="298"/>
      <c r="F1237" s="299" t="s">
        <v>87</v>
      </c>
      <c r="G1237" s="299"/>
      <c r="H1237" s="300"/>
      <c r="I1237" s="300"/>
      <c r="J1237" s="301"/>
      <c r="K1237" s="302"/>
      <c r="L1237" s="303">
        <f t="shared" si="1256"/>
        <v>0</v>
      </c>
      <c r="M1237" s="304"/>
      <c r="N1237" s="152"/>
      <c r="O1237" s="152"/>
      <c r="P1237" s="152"/>
      <c r="Q1237" s="152"/>
      <c r="R1237" s="152"/>
      <c r="S1237" s="305"/>
      <c r="T1237" s="54" t="e">
        <f>HLOOKUP(F1206,リスト!$N$7:$AC$25,6,)</f>
        <v>#N/A</v>
      </c>
      <c r="U1237" s="52" t="e">
        <f t="shared" si="1254"/>
        <v>#N/A</v>
      </c>
    </row>
    <row r="1238" spans="1:21">
      <c r="A1238" s="1">
        <f t="shared" ref="A1238:B1238" si="1260">A1237</f>
        <v>25</v>
      </c>
      <c r="B1238" s="1">
        <f t="shared" si="1260"/>
        <v>0</v>
      </c>
      <c r="C1238" s="288"/>
      <c r="D1238" s="298"/>
      <c r="E1238" s="298"/>
      <c r="F1238" s="329" t="s">
        <v>89</v>
      </c>
      <c r="G1238" s="329"/>
      <c r="H1238" s="330"/>
      <c r="I1238" s="330"/>
      <c r="J1238" s="331"/>
      <c r="K1238" s="332"/>
      <c r="L1238" s="333">
        <f t="shared" si="1256"/>
        <v>0</v>
      </c>
      <c r="M1238" s="334"/>
      <c r="N1238" s="335"/>
      <c r="O1238" s="335"/>
      <c r="P1238" s="335"/>
      <c r="Q1238" s="335"/>
      <c r="R1238" s="335"/>
      <c r="S1238" s="336"/>
      <c r="T1238" s="54" t="e">
        <f>HLOOKUP(F1206,リスト!$N$7:$AC$25,7,)</f>
        <v>#N/A</v>
      </c>
      <c r="U1238" s="52" t="e">
        <f t="shared" si="1254"/>
        <v>#N/A</v>
      </c>
    </row>
    <row r="1239" spans="1:21" ht="14.4" customHeight="1">
      <c r="A1239" s="1">
        <f t="shared" ref="A1239:B1239" si="1261">A1238</f>
        <v>25</v>
      </c>
      <c r="B1239" s="1">
        <f t="shared" si="1261"/>
        <v>0</v>
      </c>
      <c r="C1239" s="288"/>
      <c r="D1239" s="298"/>
      <c r="E1239" s="298"/>
      <c r="F1239" s="329" t="s">
        <v>215</v>
      </c>
      <c r="G1239" s="329"/>
      <c r="H1239" s="330"/>
      <c r="I1239" s="330"/>
      <c r="J1239" s="331"/>
      <c r="K1239" s="332"/>
      <c r="L1239" s="333">
        <f t="shared" si="1256"/>
        <v>0</v>
      </c>
      <c r="M1239" s="334"/>
      <c r="N1239" s="335"/>
      <c r="O1239" s="335"/>
      <c r="P1239" s="335"/>
      <c r="Q1239" s="335"/>
      <c r="R1239" s="335"/>
      <c r="S1239" s="336"/>
      <c r="T1239" s="54" t="e">
        <f>HLOOKUP(F1206,リスト!$N$7:$AC$25,8,)</f>
        <v>#N/A</v>
      </c>
      <c r="U1239" s="52" t="e">
        <f t="shared" si="1254"/>
        <v>#N/A</v>
      </c>
    </row>
    <row r="1240" spans="1:21">
      <c r="A1240" s="1">
        <f t="shared" ref="A1240:B1240" si="1262">A1239</f>
        <v>25</v>
      </c>
      <c r="B1240" s="1">
        <f t="shared" si="1262"/>
        <v>0</v>
      </c>
      <c r="C1240" s="288"/>
      <c r="D1240" s="298"/>
      <c r="E1240" s="298"/>
      <c r="F1240" s="306" t="s">
        <v>90</v>
      </c>
      <c r="G1240" s="306"/>
      <c r="H1240" s="307"/>
      <c r="I1240" s="307"/>
      <c r="J1240" s="308"/>
      <c r="K1240" s="309"/>
      <c r="L1240" s="310">
        <f t="shared" si="1256"/>
        <v>0</v>
      </c>
      <c r="M1240" s="311"/>
      <c r="N1240" s="153"/>
      <c r="O1240" s="153"/>
      <c r="P1240" s="153"/>
      <c r="Q1240" s="153"/>
      <c r="R1240" s="153"/>
      <c r="S1240" s="312"/>
      <c r="T1240" s="54" t="e">
        <f>HLOOKUP(F1206,リスト!$N$7:$AC$25,9,)</f>
        <v>#N/A</v>
      </c>
      <c r="U1240" s="52" t="e">
        <f t="shared" si="1254"/>
        <v>#N/A</v>
      </c>
    </row>
    <row r="1241" spans="1:21">
      <c r="A1241" s="1">
        <f t="shared" ref="A1241:B1241" si="1263">A1240</f>
        <v>25</v>
      </c>
      <c r="B1241" s="1">
        <f t="shared" si="1263"/>
        <v>0</v>
      </c>
      <c r="C1241" s="288"/>
      <c r="D1241" s="298" t="s">
        <v>101</v>
      </c>
      <c r="E1241" s="298"/>
      <c r="F1241" s="299" t="s">
        <v>91</v>
      </c>
      <c r="G1241" s="299"/>
      <c r="H1241" s="300"/>
      <c r="I1241" s="300"/>
      <c r="J1241" s="301"/>
      <c r="K1241" s="302"/>
      <c r="L1241" s="303">
        <f t="shared" si="1256"/>
        <v>0</v>
      </c>
      <c r="M1241" s="304"/>
      <c r="N1241" s="152"/>
      <c r="O1241" s="152"/>
      <c r="P1241" s="152"/>
      <c r="Q1241" s="152"/>
      <c r="R1241" s="152"/>
      <c r="S1241" s="305"/>
      <c r="T1241" s="54" t="e">
        <f>HLOOKUP(F1206,リスト!$N$7:$AC$25,10,)</f>
        <v>#N/A</v>
      </c>
      <c r="U1241" s="52" t="e">
        <f t="shared" si="1254"/>
        <v>#N/A</v>
      </c>
    </row>
    <row r="1242" spans="1:21">
      <c r="A1242" s="1">
        <f t="shared" ref="A1242:B1242" si="1264">A1241</f>
        <v>25</v>
      </c>
      <c r="B1242" s="1">
        <f t="shared" si="1264"/>
        <v>0</v>
      </c>
      <c r="C1242" s="288"/>
      <c r="D1242" s="298"/>
      <c r="E1242" s="298"/>
      <c r="F1242" s="329" t="s">
        <v>92</v>
      </c>
      <c r="G1242" s="329"/>
      <c r="H1242" s="330"/>
      <c r="I1242" s="330"/>
      <c r="J1242" s="331"/>
      <c r="K1242" s="332"/>
      <c r="L1242" s="333">
        <f t="shared" si="1256"/>
        <v>0</v>
      </c>
      <c r="M1242" s="334"/>
      <c r="N1242" s="335"/>
      <c r="O1242" s="335"/>
      <c r="P1242" s="335"/>
      <c r="Q1242" s="335"/>
      <c r="R1242" s="335"/>
      <c r="S1242" s="336"/>
      <c r="T1242" s="54" t="e">
        <f>HLOOKUP(F1206,リスト!$N$7:$AC$25,11,)</f>
        <v>#N/A</v>
      </c>
      <c r="U1242" s="52" t="e">
        <f t="shared" si="1254"/>
        <v>#N/A</v>
      </c>
    </row>
    <row r="1243" spans="1:21">
      <c r="A1243" s="1">
        <f t="shared" ref="A1243:B1243" si="1265">A1242</f>
        <v>25</v>
      </c>
      <c r="B1243" s="1">
        <f t="shared" si="1265"/>
        <v>0</v>
      </c>
      <c r="C1243" s="288"/>
      <c r="D1243" s="298"/>
      <c r="E1243" s="298"/>
      <c r="F1243" s="306" t="s">
        <v>93</v>
      </c>
      <c r="G1243" s="306"/>
      <c r="H1243" s="307"/>
      <c r="I1243" s="307"/>
      <c r="J1243" s="308"/>
      <c r="K1243" s="309"/>
      <c r="L1243" s="310">
        <f t="shared" si="1256"/>
        <v>0</v>
      </c>
      <c r="M1243" s="311"/>
      <c r="N1243" s="153"/>
      <c r="O1243" s="153"/>
      <c r="P1243" s="153"/>
      <c r="Q1243" s="153"/>
      <c r="R1243" s="153"/>
      <c r="S1243" s="312"/>
      <c r="T1243" s="54" t="e">
        <f>HLOOKUP(F1206,リスト!$N$7:$AC$25,12,)</f>
        <v>#N/A</v>
      </c>
      <c r="U1243" s="52" t="e">
        <f t="shared" si="1254"/>
        <v>#N/A</v>
      </c>
    </row>
    <row r="1244" spans="1:21">
      <c r="A1244" s="1">
        <f t="shared" ref="A1244:B1244" si="1266">A1243</f>
        <v>25</v>
      </c>
      <c r="B1244" s="1">
        <f t="shared" si="1266"/>
        <v>0</v>
      </c>
      <c r="C1244" s="288"/>
      <c r="D1244" s="298" t="s">
        <v>102</v>
      </c>
      <c r="E1244" s="298"/>
      <c r="F1244" s="298" t="s">
        <v>102</v>
      </c>
      <c r="G1244" s="298"/>
      <c r="H1244" s="323"/>
      <c r="I1244" s="323"/>
      <c r="J1244" s="324"/>
      <c r="K1244" s="325"/>
      <c r="L1244" s="326">
        <f t="shared" si="1256"/>
        <v>0</v>
      </c>
      <c r="M1244" s="327"/>
      <c r="N1244" s="167"/>
      <c r="O1244" s="167"/>
      <c r="P1244" s="167"/>
      <c r="Q1244" s="167"/>
      <c r="R1244" s="167"/>
      <c r="S1244" s="328"/>
      <c r="T1244" s="54" t="e">
        <f>HLOOKUP(F1206,リスト!$N$7:$AC$25,13,)</f>
        <v>#N/A</v>
      </c>
      <c r="U1244" s="52" t="e">
        <f t="shared" si="1254"/>
        <v>#N/A</v>
      </c>
    </row>
    <row r="1245" spans="1:21">
      <c r="A1245" s="1">
        <f t="shared" ref="A1245:B1245" si="1267">A1244</f>
        <v>25</v>
      </c>
      <c r="B1245" s="1">
        <f t="shared" si="1267"/>
        <v>0</v>
      </c>
      <c r="C1245" s="288"/>
      <c r="D1245" s="321" t="s">
        <v>105</v>
      </c>
      <c r="E1245" s="298"/>
      <c r="F1245" s="299" t="s">
        <v>94</v>
      </c>
      <c r="G1245" s="299"/>
      <c r="H1245" s="300"/>
      <c r="I1245" s="300"/>
      <c r="J1245" s="301"/>
      <c r="K1245" s="302"/>
      <c r="L1245" s="303">
        <f t="shared" si="1256"/>
        <v>0</v>
      </c>
      <c r="M1245" s="304"/>
      <c r="N1245" s="152"/>
      <c r="O1245" s="152"/>
      <c r="P1245" s="152"/>
      <c r="Q1245" s="152"/>
      <c r="R1245" s="152"/>
      <c r="S1245" s="305"/>
      <c r="T1245" s="54" t="e">
        <f>HLOOKUP(F1206,リスト!$N$7:$AC$25,14,)</f>
        <v>#N/A</v>
      </c>
      <c r="U1245" s="52" t="e">
        <f t="shared" si="1254"/>
        <v>#N/A</v>
      </c>
    </row>
    <row r="1246" spans="1:21">
      <c r="A1246" s="1">
        <f t="shared" ref="A1246:B1246" si="1268">A1245</f>
        <v>25</v>
      </c>
      <c r="B1246" s="1">
        <f t="shared" si="1268"/>
        <v>0</v>
      </c>
      <c r="C1246" s="288"/>
      <c r="D1246" s="298"/>
      <c r="E1246" s="298"/>
      <c r="F1246" s="306" t="s">
        <v>95</v>
      </c>
      <c r="G1246" s="306"/>
      <c r="H1246" s="307"/>
      <c r="I1246" s="307"/>
      <c r="J1246" s="308"/>
      <c r="K1246" s="309"/>
      <c r="L1246" s="310">
        <f t="shared" si="1256"/>
        <v>0</v>
      </c>
      <c r="M1246" s="311"/>
      <c r="N1246" s="153"/>
      <c r="O1246" s="153"/>
      <c r="P1246" s="153"/>
      <c r="Q1246" s="153"/>
      <c r="R1246" s="153"/>
      <c r="S1246" s="312"/>
      <c r="T1246" s="54" t="e">
        <f>HLOOKUP(F1206,リスト!$N$7:$AC$25,15,)</f>
        <v>#N/A</v>
      </c>
      <c r="U1246" s="52" t="e">
        <f t="shared" si="1254"/>
        <v>#N/A</v>
      </c>
    </row>
    <row r="1247" spans="1:21">
      <c r="A1247" s="1">
        <f t="shared" ref="A1247:B1247" si="1269">A1246</f>
        <v>25</v>
      </c>
      <c r="B1247" s="1">
        <f t="shared" si="1269"/>
        <v>0</v>
      </c>
      <c r="C1247" s="288"/>
      <c r="D1247" s="322" t="s">
        <v>103</v>
      </c>
      <c r="E1247" s="322"/>
      <c r="F1247" s="298" t="s">
        <v>96</v>
      </c>
      <c r="G1247" s="298"/>
      <c r="H1247" s="323"/>
      <c r="I1247" s="323"/>
      <c r="J1247" s="324"/>
      <c r="K1247" s="325"/>
      <c r="L1247" s="326">
        <f t="shared" si="1256"/>
        <v>0</v>
      </c>
      <c r="M1247" s="327"/>
      <c r="N1247" s="167"/>
      <c r="O1247" s="167"/>
      <c r="P1247" s="167"/>
      <c r="Q1247" s="167"/>
      <c r="R1247" s="167"/>
      <c r="S1247" s="328"/>
      <c r="T1247" s="54" t="e">
        <f>HLOOKUP(F1206,リスト!$N$7:$AC$25,16,)</f>
        <v>#N/A</v>
      </c>
      <c r="U1247" s="52" t="e">
        <f t="shared" si="1254"/>
        <v>#N/A</v>
      </c>
    </row>
    <row r="1248" spans="1:21">
      <c r="A1248" s="1">
        <f t="shared" ref="A1248:B1248" si="1270">A1247</f>
        <v>25</v>
      </c>
      <c r="B1248" s="1">
        <f t="shared" si="1270"/>
        <v>0</v>
      </c>
      <c r="C1248" s="288"/>
      <c r="D1248" s="298" t="s">
        <v>104</v>
      </c>
      <c r="E1248" s="298"/>
      <c r="F1248" s="299" t="s">
        <v>97</v>
      </c>
      <c r="G1248" s="299"/>
      <c r="H1248" s="300"/>
      <c r="I1248" s="300"/>
      <c r="J1248" s="301"/>
      <c r="K1248" s="302"/>
      <c r="L1248" s="303">
        <f t="shared" si="1256"/>
        <v>0</v>
      </c>
      <c r="M1248" s="304"/>
      <c r="N1248" s="152"/>
      <c r="O1248" s="152"/>
      <c r="P1248" s="152"/>
      <c r="Q1248" s="152"/>
      <c r="R1248" s="152"/>
      <c r="S1248" s="305"/>
      <c r="T1248" s="54" t="e">
        <f>HLOOKUP(F1206,リスト!$N$7:$AC$25,17,)</f>
        <v>#N/A</v>
      </c>
      <c r="U1248" s="52" t="e">
        <f t="shared" si="1254"/>
        <v>#N/A</v>
      </c>
    </row>
    <row r="1249" spans="1:24">
      <c r="A1249" s="1">
        <f t="shared" ref="A1249:B1249" si="1271">A1248</f>
        <v>25</v>
      </c>
      <c r="B1249" s="1">
        <f t="shared" si="1271"/>
        <v>0</v>
      </c>
      <c r="C1249" s="288"/>
      <c r="D1249" s="298"/>
      <c r="E1249" s="298"/>
      <c r="F1249" s="306" t="s">
        <v>98</v>
      </c>
      <c r="G1249" s="306"/>
      <c r="H1249" s="307"/>
      <c r="I1249" s="307"/>
      <c r="J1249" s="308"/>
      <c r="K1249" s="309"/>
      <c r="L1249" s="310">
        <f t="shared" si="1256"/>
        <v>0</v>
      </c>
      <c r="M1249" s="311"/>
      <c r="N1249" s="153"/>
      <c r="O1249" s="153"/>
      <c r="P1249" s="153"/>
      <c r="Q1249" s="153"/>
      <c r="R1249" s="153"/>
      <c r="S1249" s="312"/>
      <c r="T1249" s="54" t="e">
        <f>HLOOKUP(F1206,リスト!$N$7:$AC$25,18,)</f>
        <v>#N/A</v>
      </c>
      <c r="U1249" s="52" t="e">
        <f t="shared" si="1254"/>
        <v>#N/A</v>
      </c>
    </row>
    <row r="1250" spans="1:24" ht="15" thickBot="1">
      <c r="A1250" s="1">
        <f t="shared" ref="A1250:B1250" si="1272">A1249</f>
        <v>25</v>
      </c>
      <c r="B1250" s="1">
        <f t="shared" si="1272"/>
        <v>0</v>
      </c>
      <c r="C1250" s="288"/>
      <c r="D1250" s="313" t="s">
        <v>77</v>
      </c>
      <c r="E1250" s="313"/>
      <c r="F1250" s="313" t="s">
        <v>77</v>
      </c>
      <c r="G1250" s="313"/>
      <c r="H1250" s="314"/>
      <c r="I1250" s="314"/>
      <c r="J1250" s="315"/>
      <c r="K1250" s="316"/>
      <c r="L1250" s="317">
        <f t="shared" si="1256"/>
        <v>0</v>
      </c>
      <c r="M1250" s="318"/>
      <c r="N1250" s="319"/>
      <c r="O1250" s="319"/>
      <c r="P1250" s="319"/>
      <c r="Q1250" s="319"/>
      <c r="R1250" s="319"/>
      <c r="S1250" s="320"/>
      <c r="T1250" s="54" t="e">
        <f>HLOOKUP(F1206,リスト!$N$7:$AC$25,19,)</f>
        <v>#N/A</v>
      </c>
      <c r="U1250" s="52" t="e">
        <f t="shared" si="1254"/>
        <v>#N/A</v>
      </c>
    </row>
    <row r="1251" spans="1:24" ht="15.6" thickTop="1" thickBot="1">
      <c r="A1251" s="1">
        <f t="shared" ref="A1251:B1251" si="1273">A1250</f>
        <v>25</v>
      </c>
      <c r="B1251" s="1">
        <f t="shared" si="1273"/>
        <v>0</v>
      </c>
      <c r="C1251" s="289"/>
      <c r="D1251" s="278" t="s">
        <v>78</v>
      </c>
      <c r="E1251" s="279"/>
      <c r="F1251" s="279"/>
      <c r="G1251" s="280"/>
      <c r="H1251" s="281">
        <f>SUM(H1233:I1250)</f>
        <v>0</v>
      </c>
      <c r="I1251" s="281"/>
      <c r="J1251" s="282">
        <f t="shared" ref="J1251" si="1274">SUM(J1233:K1250)</f>
        <v>0</v>
      </c>
      <c r="K1251" s="283"/>
      <c r="L1251" s="283">
        <f t="shared" ref="L1251" si="1275">SUM(L1233:M1250)</f>
        <v>0</v>
      </c>
      <c r="M1251" s="284"/>
      <c r="N1251" s="285"/>
      <c r="O1251" s="285"/>
      <c r="P1251" s="285"/>
      <c r="Q1251" s="285"/>
      <c r="R1251" s="285"/>
      <c r="S1251" s="286"/>
      <c r="T1251" s="54"/>
    </row>
    <row r="1252" spans="1:24">
      <c r="A1252" s="1">
        <f>F1255</f>
        <v>26</v>
      </c>
      <c r="B1252" s="1">
        <f>IF(H1276&gt;0,1,0)</f>
        <v>0</v>
      </c>
      <c r="C1252" s="198" t="s">
        <v>47</v>
      </c>
      <c r="D1252" s="198"/>
      <c r="E1252" s="198"/>
      <c r="U1252" s="11" t="s">
        <v>49</v>
      </c>
      <c r="V1252" s="11" t="s">
        <v>199</v>
      </c>
    </row>
    <row r="1253" spans="1:24">
      <c r="A1253" s="1">
        <f>A1252</f>
        <v>26</v>
      </c>
      <c r="B1253" s="1">
        <f>B1252</f>
        <v>0</v>
      </c>
      <c r="C1253" s="192" t="str">
        <f>"中国ブロック突破・国スポ入賞に向けた強化事業　"&amp;基本!$G$24</f>
        <v>中国ブロック突破・国スポ入賞に向けた強化事業　事業計画書</v>
      </c>
      <c r="D1253" s="192"/>
      <c r="E1253" s="192"/>
      <c r="F1253" s="192"/>
      <c r="G1253" s="192"/>
      <c r="H1253" s="192"/>
      <c r="I1253" s="192"/>
      <c r="J1253" s="192"/>
      <c r="K1253" s="192"/>
      <c r="L1253" s="192"/>
      <c r="M1253" s="192"/>
      <c r="N1253" s="192"/>
      <c r="O1253" s="192"/>
      <c r="P1253" s="192"/>
      <c r="Q1253" s="192"/>
      <c r="R1253" s="192"/>
      <c r="S1253" s="192"/>
      <c r="U1253" s="16" t="str">
        <f t="shared" ref="U1253:V1256" si="1276">IF(U1203="","",U1203)</f>
        <v>中国ブロック突破に向けた強化事業</v>
      </c>
      <c r="V1253" s="16" t="str">
        <f t="shared" si="1276"/>
        <v>中ブロ突破</v>
      </c>
    </row>
    <row r="1254" spans="1:24" ht="15" thickBot="1">
      <c r="A1254" s="1">
        <f t="shared" ref="A1254:B1254" si="1277">A1253</f>
        <v>26</v>
      </c>
      <c r="B1254" s="1">
        <f t="shared" si="1277"/>
        <v>0</v>
      </c>
      <c r="C1254" s="337" t="s">
        <v>48</v>
      </c>
      <c r="D1254" s="337"/>
      <c r="U1254" s="32" t="str">
        <f t="shared" si="1276"/>
        <v>国スポ入賞に向けた強化事業</v>
      </c>
      <c r="V1254" s="32" t="str">
        <f t="shared" si="1276"/>
        <v>国スポ入賞</v>
      </c>
    </row>
    <row r="1255" spans="1:24" ht="15" thickBot="1">
      <c r="A1255" s="1">
        <f t="shared" ref="A1255:B1255" si="1278">A1254</f>
        <v>26</v>
      </c>
      <c r="B1255" s="1">
        <f t="shared" si="1278"/>
        <v>0</v>
      </c>
      <c r="C1255" s="375" t="s">
        <v>50</v>
      </c>
      <c r="D1255" s="376"/>
      <c r="E1255" s="376"/>
      <c r="F1255" s="377">
        <f>F1205+1</f>
        <v>26</v>
      </c>
      <c r="G1255" s="378"/>
      <c r="U1255" s="32" t="str">
        <f t="shared" si="1276"/>
        <v/>
      </c>
      <c r="V1255" s="32" t="str">
        <f t="shared" si="1276"/>
        <v/>
      </c>
    </row>
    <row r="1256" spans="1:24">
      <c r="A1256" s="1">
        <f t="shared" ref="A1256:B1256" si="1279">A1255</f>
        <v>26</v>
      </c>
      <c r="B1256" s="1">
        <f t="shared" si="1279"/>
        <v>0</v>
      </c>
      <c r="C1256" s="379" t="s">
        <v>49</v>
      </c>
      <c r="D1256" s="290"/>
      <c r="E1256" s="290"/>
      <c r="F1256" s="380"/>
      <c r="G1256" s="380"/>
      <c r="H1256" s="380"/>
      <c r="I1256" s="380"/>
      <c r="J1256" s="380"/>
      <c r="K1256" s="380"/>
      <c r="L1256" s="380"/>
      <c r="M1256" s="290" t="s">
        <v>53</v>
      </c>
      <c r="N1256" s="290"/>
      <c r="O1256" s="290"/>
      <c r="P1256" s="380"/>
      <c r="Q1256" s="380"/>
      <c r="R1256" s="380"/>
      <c r="S1256" s="381"/>
      <c r="T1256" s="81" t="str">
        <f>IF(F1256="","",VLOOKUP(F1256,U1253:V1256,2,))</f>
        <v/>
      </c>
      <c r="U1256" s="18" t="str">
        <f t="shared" si="1276"/>
        <v/>
      </c>
      <c r="V1256" s="18" t="str">
        <f t="shared" si="1276"/>
        <v/>
      </c>
    </row>
    <row r="1257" spans="1:24">
      <c r="A1257" s="1">
        <f t="shared" ref="A1257:B1257" si="1280">A1256</f>
        <v>26</v>
      </c>
      <c r="B1257" s="1">
        <f t="shared" si="1280"/>
        <v>0</v>
      </c>
      <c r="C1257" s="389" t="s">
        <v>180</v>
      </c>
      <c r="D1257" s="390"/>
      <c r="E1257" s="356"/>
      <c r="F1257" s="386"/>
      <c r="G1257" s="387"/>
      <c r="H1257" s="387"/>
      <c r="I1257" s="387"/>
      <c r="J1257" s="387"/>
      <c r="K1257" s="387"/>
      <c r="L1257" s="387"/>
      <c r="M1257" s="387"/>
      <c r="N1257" s="387"/>
      <c r="O1257" s="387"/>
      <c r="P1257" s="387"/>
      <c r="Q1257" s="387"/>
      <c r="R1257" s="387"/>
      <c r="S1257" s="388"/>
      <c r="U1257" s="55"/>
    </row>
    <row r="1258" spans="1:24">
      <c r="A1258" s="1">
        <f t="shared" ref="A1258:B1258" si="1281">A1257</f>
        <v>26</v>
      </c>
      <c r="B1258" s="1">
        <f t="shared" si="1281"/>
        <v>0</v>
      </c>
      <c r="C1258" s="348" t="s">
        <v>51</v>
      </c>
      <c r="D1258" s="291"/>
      <c r="E1258" s="291"/>
      <c r="F1258" s="382"/>
      <c r="G1258" s="383"/>
      <c r="H1258" s="383"/>
      <c r="I1258" s="20" t="str">
        <f>IF(F1258="","～",IF(J1258="","","～"))</f>
        <v>～</v>
      </c>
      <c r="J1258" s="383"/>
      <c r="K1258" s="383"/>
      <c r="L1258" s="383"/>
      <c r="M1258" s="21" t="s">
        <v>52</v>
      </c>
      <c r="N1258" s="384" t="str">
        <f>IF(T1258=1,IF(F1258="","",IF(J1258="","",IF(F1258=J1258,"日帰り",(J1258-F1258)&amp;"泊"&amp;(J1258-F1258+1)&amp;"日"))),"")</f>
        <v/>
      </c>
      <c r="O1258" s="384"/>
      <c r="P1258" s="384"/>
      <c r="Q1258" s="13" t="s">
        <v>68</v>
      </c>
      <c r="R1258" s="258"/>
      <c r="S1258" s="385"/>
      <c r="T1258" s="53">
        <v>1</v>
      </c>
    </row>
    <row r="1259" spans="1:24">
      <c r="A1259" s="1">
        <f t="shared" ref="A1259:B1259" si="1282">A1258</f>
        <v>26</v>
      </c>
      <c r="B1259" s="1">
        <f t="shared" si="1282"/>
        <v>0</v>
      </c>
      <c r="C1259" s="348" t="s">
        <v>54</v>
      </c>
      <c r="D1259" s="346" t="s">
        <v>55</v>
      </c>
      <c r="E1259" s="346"/>
      <c r="F1259" s="349"/>
      <c r="G1259" s="349"/>
      <c r="H1259" s="349"/>
      <c r="I1259" s="349"/>
      <c r="J1259" s="349"/>
      <c r="K1259" s="349"/>
      <c r="L1259" s="349"/>
      <c r="M1259" s="349"/>
      <c r="N1259" s="349"/>
      <c r="O1259" s="349"/>
      <c r="P1259" s="349"/>
      <c r="Q1259" s="349"/>
      <c r="R1259" s="349"/>
      <c r="S1259" s="350"/>
      <c r="U1259" s="156" t="s">
        <v>53</v>
      </c>
      <c r="V1259" s="156"/>
      <c r="W1259" s="156"/>
      <c r="X1259" s="156"/>
    </row>
    <row r="1260" spans="1:24">
      <c r="A1260" s="1">
        <f t="shared" ref="A1260:B1260" si="1283">A1259</f>
        <v>26</v>
      </c>
      <c r="B1260" s="1">
        <f t="shared" si="1283"/>
        <v>0</v>
      </c>
      <c r="C1260" s="348"/>
      <c r="D1260" s="351" t="s">
        <v>7</v>
      </c>
      <c r="E1260" s="351"/>
      <c r="F1260" s="352"/>
      <c r="G1260" s="352"/>
      <c r="H1260" s="352"/>
      <c r="I1260" s="352"/>
      <c r="J1260" s="352"/>
      <c r="K1260" s="352"/>
      <c r="L1260" s="352"/>
      <c r="M1260" s="352"/>
      <c r="N1260" s="352"/>
      <c r="O1260" s="352"/>
      <c r="P1260" s="352"/>
      <c r="Q1260" s="352"/>
      <c r="R1260" s="352"/>
      <c r="S1260" s="353"/>
      <c r="U1260" s="78" t="str">
        <f>U1253</f>
        <v>中国ブロック突破に向けた強化事業</v>
      </c>
      <c r="V1260" s="78" t="str">
        <f>U1254</f>
        <v>国スポ入賞に向けた強化事業</v>
      </c>
      <c r="W1260" s="78" t="str">
        <f>U1255</f>
        <v/>
      </c>
      <c r="X1260" s="78" t="str">
        <f>U1256</f>
        <v/>
      </c>
    </row>
    <row r="1261" spans="1:24">
      <c r="A1261" s="1">
        <f t="shared" ref="A1261:B1261" si="1284">A1260</f>
        <v>26</v>
      </c>
      <c r="B1261" s="1">
        <f t="shared" si="1284"/>
        <v>0</v>
      </c>
      <c r="C1261" s="348" t="s">
        <v>56</v>
      </c>
      <c r="D1261" s="346" t="s">
        <v>55</v>
      </c>
      <c r="E1261" s="346"/>
      <c r="F1261" s="349"/>
      <c r="G1261" s="349"/>
      <c r="H1261" s="349"/>
      <c r="I1261" s="349"/>
      <c r="J1261" s="349"/>
      <c r="K1261" s="349"/>
      <c r="L1261" s="349"/>
      <c r="M1261" s="349"/>
      <c r="N1261" s="349"/>
      <c r="O1261" s="349"/>
      <c r="P1261" s="349"/>
      <c r="Q1261" s="349"/>
      <c r="R1261" s="349"/>
      <c r="S1261" s="350"/>
      <c r="U1261" s="6" t="str">
        <f t="shared" ref="U1261:X1264" si="1285">IF(U1211="","",U1211)</f>
        <v>①強化活動</v>
      </c>
      <c r="V1261" s="6" t="str">
        <f t="shared" si="1285"/>
        <v>①強化活動</v>
      </c>
      <c r="W1261" s="6" t="str">
        <f t="shared" si="1285"/>
        <v/>
      </c>
      <c r="X1261" s="6" t="str">
        <f t="shared" si="1285"/>
        <v/>
      </c>
    </row>
    <row r="1262" spans="1:24">
      <c r="A1262" s="1">
        <f t="shared" ref="A1262:B1262" si="1286">A1261</f>
        <v>26</v>
      </c>
      <c r="B1262" s="1">
        <f t="shared" si="1286"/>
        <v>0</v>
      </c>
      <c r="C1262" s="348"/>
      <c r="D1262" s="351" t="s">
        <v>7</v>
      </c>
      <c r="E1262" s="351"/>
      <c r="F1262" s="352"/>
      <c r="G1262" s="352"/>
      <c r="H1262" s="352"/>
      <c r="I1262" s="352"/>
      <c r="J1262" s="352"/>
      <c r="K1262" s="352"/>
      <c r="L1262" s="352"/>
      <c r="M1262" s="352"/>
      <c r="N1262" s="352"/>
      <c r="O1262" s="352"/>
      <c r="P1262" s="352"/>
      <c r="Q1262" s="352"/>
      <c r="R1262" s="352"/>
      <c r="S1262" s="353"/>
      <c r="U1262" s="8" t="str">
        <f t="shared" si="1285"/>
        <v/>
      </c>
      <c r="V1262" s="8" t="str">
        <f t="shared" si="1285"/>
        <v/>
      </c>
      <c r="W1262" s="8" t="str">
        <f t="shared" si="1285"/>
        <v/>
      </c>
      <c r="X1262" s="8" t="str">
        <f t="shared" si="1285"/>
        <v/>
      </c>
    </row>
    <row r="1263" spans="1:24">
      <c r="A1263" s="1">
        <f t="shared" ref="A1263:B1263" si="1287">A1262</f>
        <v>26</v>
      </c>
      <c r="B1263" s="1">
        <f t="shared" si="1287"/>
        <v>0</v>
      </c>
      <c r="C1263" s="354" t="s">
        <v>57</v>
      </c>
      <c r="D1263" s="291" t="s">
        <v>58</v>
      </c>
      <c r="E1263" s="291"/>
      <c r="F1263" s="291" t="s">
        <v>61</v>
      </c>
      <c r="G1263" s="355"/>
      <c r="H1263" s="339" t="s">
        <v>62</v>
      </c>
      <c r="I1263" s="296"/>
      <c r="J1263" s="356" t="s">
        <v>63</v>
      </c>
      <c r="K1263" s="355"/>
      <c r="L1263" s="339" t="s">
        <v>64</v>
      </c>
      <c r="M1263" s="296"/>
      <c r="N1263" s="356" t="s">
        <v>65</v>
      </c>
      <c r="O1263" s="355"/>
      <c r="P1263" s="339" t="s">
        <v>66</v>
      </c>
      <c r="Q1263" s="291"/>
      <c r="R1263" s="356" t="s">
        <v>36</v>
      </c>
      <c r="S1263" s="295"/>
      <c r="U1263" s="8" t="str">
        <f t="shared" si="1285"/>
        <v/>
      </c>
      <c r="V1263" s="8" t="str">
        <f t="shared" si="1285"/>
        <v/>
      </c>
      <c r="W1263" s="8" t="str">
        <f t="shared" si="1285"/>
        <v/>
      </c>
      <c r="X1263" s="8" t="str">
        <f t="shared" si="1285"/>
        <v/>
      </c>
    </row>
    <row r="1264" spans="1:24">
      <c r="A1264" s="1">
        <f t="shared" ref="A1264:B1264" si="1288">A1263</f>
        <v>26</v>
      </c>
      <c r="B1264" s="1">
        <f t="shared" si="1288"/>
        <v>0</v>
      </c>
      <c r="C1264" s="348"/>
      <c r="D1264" s="346" t="s">
        <v>59</v>
      </c>
      <c r="E1264" s="346"/>
      <c r="F1264" s="22">
        <f>VLOOKUP("成男中ﾌﾞﾛ/国ｽﾎﾟ",指導者!$J$133:$AN$156,$F1255+1,)</f>
        <v>0</v>
      </c>
      <c r="G1264" s="23" t="s">
        <v>67</v>
      </c>
      <c r="H1264" s="24">
        <f>VLOOKUP("成女中ﾌﾞﾛ/国ｽﾎﾟ",指導者!$J$133:$AN$156,$F1255+1,)</f>
        <v>0</v>
      </c>
      <c r="I1264" s="25" t="s">
        <v>67</v>
      </c>
      <c r="J1264" s="24">
        <f>VLOOKUP("少男中ﾌﾞﾛ/国ｽﾎﾟ",指導者!$J$133:$AN$156,$F1255+1,)</f>
        <v>0</v>
      </c>
      <c r="K1264" s="23" t="s">
        <v>67</v>
      </c>
      <c r="L1264" s="24">
        <f>VLOOKUP("少女中ﾌﾞﾛ/国ｽﾎﾟ",指導者!$J$133:$AN$156,$F1255+1,)</f>
        <v>0</v>
      </c>
      <c r="M1264" s="25" t="s">
        <v>67</v>
      </c>
      <c r="N1264" s="24">
        <f>VLOOKUP("Jr男中ﾌﾞﾛ/国ｽﾎﾟ",指導者!$J$133:$AN$156,$F1255+1,)</f>
        <v>0</v>
      </c>
      <c r="O1264" s="23" t="s">
        <v>67</v>
      </c>
      <c r="P1264" s="24">
        <f>VLOOKUP("Jr女中ﾌﾞﾛ/国ｽﾎﾟ",指導者!$J$133:$AN$156,$F1255+1,)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48"/>
      <c r="D1265" s="351" t="s">
        <v>60</v>
      </c>
      <c r="E1265" s="351"/>
      <c r="F1265" s="27">
        <f>VLOOKUP("成男中ﾌﾞﾛ/国ｽﾎﾟ",選手!$J$333:$AN$350,$F1255+1,)</f>
        <v>0</v>
      </c>
      <c r="G1265" s="28" t="s">
        <v>67</v>
      </c>
      <c r="H1265" s="29">
        <f>VLOOKUP("成女中ﾌﾞﾛ/国ｽﾎﾟ",選手!$J$333:$AN$350,$F1255+1,)</f>
        <v>0</v>
      </c>
      <c r="I1265" s="30" t="s">
        <v>67</v>
      </c>
      <c r="J1265" s="29">
        <f>VLOOKUP("少男中ﾌﾞﾛ/国ｽﾎﾟ",選手!$J$333:$AN$350,$F1255+1,)</f>
        <v>0</v>
      </c>
      <c r="K1265" s="28" t="s">
        <v>67</v>
      </c>
      <c r="L1265" s="29">
        <f>VLOOKUP("少女中ﾌﾞﾛ/国ｽﾎﾟ",選手!$J$333:$AN$350,$F1255+1,)</f>
        <v>0</v>
      </c>
      <c r="M1265" s="30" t="s">
        <v>67</v>
      </c>
      <c r="N1265" s="29">
        <f>VLOOKUP("Jr男中ﾌﾞﾛ/国ｽﾎﾟ",選手!$J$333:$AN$350,$F1255+1,)</f>
        <v>0</v>
      </c>
      <c r="O1265" s="28" t="s">
        <v>67</v>
      </c>
      <c r="P1265" s="29">
        <f>VLOOKUP("Jr女中ﾌﾞﾛ/国ｽﾎﾟ",選手!$J$333:$AN$350,$F1255+1,)</f>
        <v>0</v>
      </c>
      <c r="Q1265" s="31" t="s">
        <v>67</v>
      </c>
      <c r="R1265" s="28">
        <f>SUM(F1265:Q1265)</f>
        <v>0</v>
      </c>
      <c r="S1265" s="34" t="s">
        <v>67</v>
      </c>
    </row>
    <row r="1266" spans="1:19">
      <c r="A1266" s="1">
        <f t="shared" ref="A1266:B1266" si="1290">A1265</f>
        <v>26</v>
      </c>
      <c r="B1266" s="1">
        <f t="shared" si="1290"/>
        <v>0</v>
      </c>
      <c r="C1266" s="366" t="s">
        <v>69</v>
      </c>
      <c r="D1266" s="367"/>
      <c r="E1266" s="368"/>
      <c r="F1266" s="357"/>
      <c r="G1266" s="358"/>
      <c r="H1266" s="358"/>
      <c r="I1266" s="358"/>
      <c r="J1266" s="358"/>
      <c r="K1266" s="358"/>
      <c r="L1266" s="358"/>
      <c r="M1266" s="358"/>
      <c r="N1266" s="358"/>
      <c r="O1266" s="358"/>
      <c r="P1266" s="358"/>
      <c r="Q1266" s="358"/>
      <c r="R1266" s="358"/>
      <c r="S1266" s="359"/>
    </row>
    <row r="1267" spans="1:19">
      <c r="A1267" s="1">
        <f t="shared" ref="A1267:B1267" si="1291">A1266</f>
        <v>26</v>
      </c>
      <c r="B1267" s="1">
        <f t="shared" si="1291"/>
        <v>0</v>
      </c>
      <c r="C1267" s="369"/>
      <c r="D1267" s="370"/>
      <c r="E1267" s="371"/>
      <c r="F1267" s="360"/>
      <c r="G1267" s="361"/>
      <c r="H1267" s="361"/>
      <c r="I1267" s="361"/>
      <c r="J1267" s="361"/>
      <c r="K1267" s="361"/>
      <c r="L1267" s="361"/>
      <c r="M1267" s="361"/>
      <c r="N1267" s="361"/>
      <c r="O1267" s="361"/>
      <c r="P1267" s="361"/>
      <c r="Q1267" s="361"/>
      <c r="R1267" s="361"/>
      <c r="S1267" s="362"/>
    </row>
    <row r="1268" spans="1:19">
      <c r="A1268" s="1">
        <f t="shared" ref="A1268:B1268" si="1292">A1267</f>
        <v>26</v>
      </c>
      <c r="B1268" s="1">
        <f t="shared" si="1292"/>
        <v>0</v>
      </c>
      <c r="C1268" s="369"/>
      <c r="D1268" s="370"/>
      <c r="E1268" s="371"/>
      <c r="F1268" s="360"/>
      <c r="G1268" s="361"/>
      <c r="H1268" s="361"/>
      <c r="I1268" s="361"/>
      <c r="J1268" s="361"/>
      <c r="K1268" s="361"/>
      <c r="L1268" s="361"/>
      <c r="M1268" s="361"/>
      <c r="N1268" s="361"/>
      <c r="O1268" s="361"/>
      <c r="P1268" s="361"/>
      <c r="Q1268" s="361"/>
      <c r="R1268" s="361"/>
      <c r="S1268" s="362"/>
    </row>
    <row r="1269" spans="1:19">
      <c r="A1269" s="1">
        <f t="shared" ref="A1269:B1269" si="1293">A1268</f>
        <v>26</v>
      </c>
      <c r="B1269" s="1">
        <f t="shared" si="1293"/>
        <v>0</v>
      </c>
      <c r="C1269" s="369"/>
      <c r="D1269" s="370"/>
      <c r="E1269" s="371"/>
      <c r="F1269" s="360"/>
      <c r="G1269" s="361"/>
      <c r="H1269" s="361"/>
      <c r="I1269" s="361"/>
      <c r="J1269" s="361"/>
      <c r="K1269" s="361"/>
      <c r="L1269" s="361"/>
      <c r="M1269" s="361"/>
      <c r="N1269" s="361"/>
      <c r="O1269" s="361"/>
      <c r="P1269" s="361"/>
      <c r="Q1269" s="361"/>
      <c r="R1269" s="361"/>
      <c r="S1269" s="362"/>
    </row>
    <row r="1270" spans="1:19">
      <c r="A1270" s="1">
        <f t="shared" ref="A1270:B1270" si="1294">A1269</f>
        <v>26</v>
      </c>
      <c r="B1270" s="1">
        <f t="shared" si="1294"/>
        <v>0</v>
      </c>
      <c r="C1270" s="369"/>
      <c r="D1270" s="370"/>
      <c r="E1270" s="371"/>
      <c r="F1270" s="360"/>
      <c r="G1270" s="361"/>
      <c r="H1270" s="361"/>
      <c r="I1270" s="361"/>
      <c r="J1270" s="361"/>
      <c r="K1270" s="361"/>
      <c r="L1270" s="361"/>
      <c r="M1270" s="361"/>
      <c r="N1270" s="361"/>
      <c r="O1270" s="361"/>
      <c r="P1270" s="361"/>
      <c r="Q1270" s="361"/>
      <c r="R1270" s="361"/>
      <c r="S1270" s="362"/>
    </row>
    <row r="1271" spans="1:19">
      <c r="A1271" s="1">
        <f t="shared" ref="A1271:B1271" si="1295">A1270</f>
        <v>26</v>
      </c>
      <c r="B1271" s="1">
        <f t="shared" si="1295"/>
        <v>0</v>
      </c>
      <c r="C1271" s="369"/>
      <c r="D1271" s="370"/>
      <c r="E1271" s="371"/>
      <c r="F1271" s="360"/>
      <c r="G1271" s="361"/>
      <c r="H1271" s="361"/>
      <c r="I1271" s="361"/>
      <c r="J1271" s="361"/>
      <c r="K1271" s="361"/>
      <c r="L1271" s="361"/>
      <c r="M1271" s="361"/>
      <c r="N1271" s="361"/>
      <c r="O1271" s="361"/>
      <c r="P1271" s="361"/>
      <c r="Q1271" s="361"/>
      <c r="R1271" s="361"/>
      <c r="S1271" s="362"/>
    </row>
    <row r="1272" spans="1:19" ht="15" thickBot="1">
      <c r="A1272" s="1">
        <f t="shared" ref="A1272:B1272" si="1296">A1271</f>
        <v>26</v>
      </c>
      <c r="B1272" s="1">
        <f t="shared" si="1296"/>
        <v>0</v>
      </c>
      <c r="C1272" s="372"/>
      <c r="D1272" s="373"/>
      <c r="E1272" s="374"/>
      <c r="F1272" s="363"/>
      <c r="G1272" s="364"/>
      <c r="H1272" s="364"/>
      <c r="I1272" s="364"/>
      <c r="J1272" s="364"/>
      <c r="K1272" s="364"/>
      <c r="L1272" s="364"/>
      <c r="M1272" s="364"/>
      <c r="N1272" s="364"/>
      <c r="O1272" s="364"/>
      <c r="P1272" s="364"/>
      <c r="Q1272" s="364"/>
      <c r="R1272" s="364"/>
      <c r="S1272" s="365"/>
    </row>
    <row r="1273" spans="1:19">
      <c r="A1273" s="1">
        <f t="shared" ref="A1273:B1273" si="1297">A1272</f>
        <v>26</v>
      </c>
      <c r="B1273" s="1">
        <f t="shared" si="1297"/>
        <v>0</v>
      </c>
    </row>
    <row r="1274" spans="1:19" ht="15" thickBot="1">
      <c r="A1274" s="1">
        <f t="shared" ref="A1274:B1274" si="1298">A1273</f>
        <v>26</v>
      </c>
      <c r="B1274" s="1">
        <f t="shared" si="1298"/>
        <v>0</v>
      </c>
      <c r="C1274" s="337" t="s">
        <v>70</v>
      </c>
      <c r="D1274" s="337"/>
      <c r="Q1274" s="338" t="s">
        <v>71</v>
      </c>
      <c r="R1274" s="338"/>
      <c r="S1274" s="338"/>
    </row>
    <row r="1275" spans="1:19">
      <c r="A1275" s="1">
        <f t="shared" ref="A1275:B1275" si="1299">A1274</f>
        <v>26</v>
      </c>
      <c r="B1275" s="1">
        <f t="shared" si="1299"/>
        <v>0</v>
      </c>
      <c r="C1275" s="287" t="s">
        <v>72</v>
      </c>
      <c r="D1275" s="290" t="s">
        <v>73</v>
      </c>
      <c r="E1275" s="290"/>
      <c r="F1275" s="290"/>
      <c r="G1275" s="290"/>
      <c r="H1275" s="290" t="s">
        <v>79</v>
      </c>
      <c r="I1275" s="290"/>
      <c r="J1275" s="290" t="s">
        <v>13</v>
      </c>
      <c r="K1275" s="290"/>
      <c r="L1275" s="290"/>
      <c r="M1275" s="290"/>
      <c r="N1275" s="290"/>
      <c r="O1275" s="290"/>
      <c r="P1275" s="290"/>
      <c r="Q1275" s="290"/>
      <c r="R1275" s="290"/>
      <c r="S1275" s="294"/>
    </row>
    <row r="1276" spans="1:19">
      <c r="A1276" s="1">
        <f t="shared" ref="A1276:B1276" si="1300">A1275</f>
        <v>26</v>
      </c>
      <c r="B1276" s="1">
        <f t="shared" si="1300"/>
        <v>0</v>
      </c>
      <c r="C1276" s="288"/>
      <c r="D1276" s="346" t="s">
        <v>74</v>
      </c>
      <c r="E1276" s="346"/>
      <c r="F1276" s="346"/>
      <c r="G1276" s="346"/>
      <c r="H1276" s="347">
        <f>J1301</f>
        <v>0</v>
      </c>
      <c r="I1276" s="347"/>
      <c r="J1276" s="152"/>
      <c r="K1276" s="152"/>
      <c r="L1276" s="152"/>
      <c r="M1276" s="152"/>
      <c r="N1276" s="152"/>
      <c r="O1276" s="152"/>
      <c r="P1276" s="152"/>
      <c r="Q1276" s="152"/>
      <c r="R1276" s="152"/>
      <c r="S1276" s="305"/>
    </row>
    <row r="1277" spans="1:19">
      <c r="A1277" s="1">
        <f t="shared" ref="A1277:B1277" si="1301">A1276</f>
        <v>26</v>
      </c>
      <c r="B1277" s="1">
        <f t="shared" si="1301"/>
        <v>0</v>
      </c>
      <c r="C1277" s="288"/>
      <c r="D1277" s="340" t="s">
        <v>75</v>
      </c>
      <c r="E1277" s="340"/>
      <c r="F1277" s="340"/>
      <c r="G1277" s="340"/>
      <c r="H1277" s="330"/>
      <c r="I1277" s="330"/>
      <c r="J1277" s="335"/>
      <c r="K1277" s="335"/>
      <c r="L1277" s="335"/>
      <c r="M1277" s="335"/>
      <c r="N1277" s="335"/>
      <c r="O1277" s="335"/>
      <c r="P1277" s="335"/>
      <c r="Q1277" s="335"/>
      <c r="R1277" s="335"/>
      <c r="S1277" s="336"/>
    </row>
    <row r="1278" spans="1:19">
      <c r="A1278" s="1">
        <f t="shared" ref="A1278:B1278" si="1302">A1277</f>
        <v>26</v>
      </c>
      <c r="B1278" s="1">
        <f t="shared" si="1302"/>
        <v>0</v>
      </c>
      <c r="C1278" s="288"/>
      <c r="D1278" s="340" t="s">
        <v>76</v>
      </c>
      <c r="E1278" s="340"/>
      <c r="F1278" s="340"/>
      <c r="G1278" s="340"/>
      <c r="H1278" s="330"/>
      <c r="I1278" s="330"/>
      <c r="J1278" s="335"/>
      <c r="K1278" s="335"/>
      <c r="L1278" s="335"/>
      <c r="M1278" s="335"/>
      <c r="N1278" s="335"/>
      <c r="O1278" s="335"/>
      <c r="P1278" s="335"/>
      <c r="Q1278" s="335"/>
      <c r="R1278" s="335"/>
      <c r="S1278" s="336"/>
    </row>
    <row r="1279" spans="1:19" ht="15" thickBot="1">
      <c r="A1279" s="1">
        <f t="shared" ref="A1279:B1279" si="1303">A1278</f>
        <v>26</v>
      </c>
      <c r="B1279" s="1">
        <f t="shared" si="1303"/>
        <v>0</v>
      </c>
      <c r="C1279" s="288"/>
      <c r="D1279" s="341" t="s">
        <v>77</v>
      </c>
      <c r="E1279" s="341"/>
      <c r="F1279" s="341"/>
      <c r="G1279" s="341"/>
      <c r="H1279" s="342">
        <f>H1301-SUM(H1276:I1278)</f>
        <v>0</v>
      </c>
      <c r="I1279" s="342"/>
      <c r="J1279" s="343"/>
      <c r="K1279" s="343"/>
      <c r="L1279" s="343"/>
      <c r="M1279" s="343"/>
      <c r="N1279" s="343"/>
      <c r="O1279" s="343"/>
      <c r="P1279" s="343"/>
      <c r="Q1279" s="343"/>
      <c r="R1279" s="343"/>
      <c r="S1279" s="344"/>
    </row>
    <row r="1280" spans="1:19" ht="15.6" thickTop="1" thickBot="1">
      <c r="A1280" s="1">
        <f t="shared" ref="A1280:B1280" si="1304">A1279</f>
        <v>26</v>
      </c>
      <c r="B1280" s="1">
        <f t="shared" si="1304"/>
        <v>0</v>
      </c>
      <c r="C1280" s="289"/>
      <c r="D1280" s="345" t="s">
        <v>78</v>
      </c>
      <c r="E1280" s="345"/>
      <c r="F1280" s="345"/>
      <c r="G1280" s="345"/>
      <c r="H1280" s="281">
        <f>SUM(H1276:I1279)</f>
        <v>0</v>
      </c>
      <c r="I1280" s="281"/>
      <c r="J1280" s="285"/>
      <c r="K1280" s="285"/>
      <c r="L1280" s="285"/>
      <c r="M1280" s="285"/>
      <c r="N1280" s="285"/>
      <c r="O1280" s="285"/>
      <c r="P1280" s="285"/>
      <c r="Q1280" s="285"/>
      <c r="R1280" s="285"/>
      <c r="S1280" s="286"/>
    </row>
    <row r="1281" spans="1:21">
      <c r="A1281" s="1">
        <f t="shared" ref="A1281:B1281" si="1305">A1280</f>
        <v>26</v>
      </c>
      <c r="B1281" s="1">
        <f t="shared" si="1305"/>
        <v>0</v>
      </c>
      <c r="C1281" s="287" t="s">
        <v>218</v>
      </c>
      <c r="D1281" s="290" t="s">
        <v>73</v>
      </c>
      <c r="E1281" s="290"/>
      <c r="F1281" s="290" t="s">
        <v>83</v>
      </c>
      <c r="G1281" s="290"/>
      <c r="H1281" s="290" t="s">
        <v>79</v>
      </c>
      <c r="I1281" s="292"/>
      <c r="J1281" s="293"/>
      <c r="K1281" s="290"/>
      <c r="L1281" s="290"/>
      <c r="M1281" s="290"/>
      <c r="N1281" s="290" t="s">
        <v>82</v>
      </c>
      <c r="O1281" s="290"/>
      <c r="P1281" s="290"/>
      <c r="Q1281" s="290"/>
      <c r="R1281" s="290"/>
      <c r="S1281" s="294"/>
    </row>
    <row r="1282" spans="1:21">
      <c r="A1282" s="1">
        <f t="shared" ref="A1282:B1282" si="1306">A1281</f>
        <v>26</v>
      </c>
      <c r="B1282" s="1">
        <f t="shared" si="1306"/>
        <v>0</v>
      </c>
      <c r="C1282" s="288"/>
      <c r="D1282" s="291"/>
      <c r="E1282" s="291"/>
      <c r="F1282" s="291"/>
      <c r="G1282" s="291"/>
      <c r="H1282" s="291"/>
      <c r="I1282" s="291"/>
      <c r="J1282" s="296" t="s">
        <v>80</v>
      </c>
      <c r="K1282" s="297"/>
      <c r="L1282" s="297" t="s">
        <v>81</v>
      </c>
      <c r="M1282" s="339"/>
      <c r="N1282" s="291"/>
      <c r="O1282" s="291"/>
      <c r="P1282" s="291"/>
      <c r="Q1282" s="291"/>
      <c r="R1282" s="291"/>
      <c r="S1282" s="295"/>
    </row>
    <row r="1283" spans="1:21">
      <c r="A1283" s="1">
        <f t="shared" ref="A1283:B1283" si="1307">A1282</f>
        <v>26</v>
      </c>
      <c r="B1283" s="1">
        <f t="shared" si="1307"/>
        <v>0</v>
      </c>
      <c r="C1283" s="288"/>
      <c r="D1283" s="298" t="s">
        <v>88</v>
      </c>
      <c r="E1283" s="298"/>
      <c r="F1283" s="298" t="s">
        <v>88</v>
      </c>
      <c r="G1283" s="298"/>
      <c r="H1283" s="323"/>
      <c r="I1283" s="323"/>
      <c r="J1283" s="324"/>
      <c r="K1283" s="325"/>
      <c r="L1283" s="326">
        <f>H1283-J1283</f>
        <v>0</v>
      </c>
      <c r="M1283" s="327"/>
      <c r="N1283" s="167"/>
      <c r="O1283" s="167"/>
      <c r="P1283" s="167"/>
      <c r="Q1283" s="167"/>
      <c r="R1283" s="167"/>
      <c r="S1283" s="328"/>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8"/>
      <c r="D1284" s="298" t="s">
        <v>99</v>
      </c>
      <c r="E1284" s="298"/>
      <c r="F1284" s="299" t="s">
        <v>84</v>
      </c>
      <c r="G1284" s="299"/>
      <c r="H1284" s="300"/>
      <c r="I1284" s="300"/>
      <c r="J1284" s="301"/>
      <c r="K1284" s="302"/>
      <c r="L1284" s="303">
        <f t="shared" ref="L1284:L1300" si="1310">H1284-J1284</f>
        <v>0</v>
      </c>
      <c r="M1284" s="304"/>
      <c r="N1284" s="152"/>
      <c r="O1284" s="152"/>
      <c r="P1284" s="152"/>
      <c r="Q1284" s="152"/>
      <c r="R1284" s="152"/>
      <c r="S1284" s="305"/>
      <c r="T1284" s="54" t="e">
        <f>HLOOKUP(F1256,リスト!$N$7:$AC$25,3,)</f>
        <v>#N/A</v>
      </c>
      <c r="U1284" s="52" t="e">
        <f t="shared" si="1308"/>
        <v>#N/A</v>
      </c>
    </row>
    <row r="1285" spans="1:21">
      <c r="A1285" s="1">
        <f t="shared" ref="A1285:B1285" si="1311">A1284</f>
        <v>26</v>
      </c>
      <c r="B1285" s="1">
        <f t="shared" si="1311"/>
        <v>0</v>
      </c>
      <c r="C1285" s="288"/>
      <c r="D1285" s="298"/>
      <c r="E1285" s="298"/>
      <c r="F1285" s="329" t="s">
        <v>85</v>
      </c>
      <c r="G1285" s="329"/>
      <c r="H1285" s="330"/>
      <c r="I1285" s="330"/>
      <c r="J1285" s="331"/>
      <c r="K1285" s="332"/>
      <c r="L1285" s="333">
        <f t="shared" si="1310"/>
        <v>0</v>
      </c>
      <c r="M1285" s="334"/>
      <c r="N1285" s="335"/>
      <c r="O1285" s="335"/>
      <c r="P1285" s="335"/>
      <c r="Q1285" s="335"/>
      <c r="R1285" s="335"/>
      <c r="S1285" s="336"/>
      <c r="T1285" s="54" t="e">
        <f>HLOOKUP(F1256,リスト!$N$7:$AC$25,4,)</f>
        <v>#N/A</v>
      </c>
      <c r="U1285" s="52" t="e">
        <f t="shared" si="1308"/>
        <v>#N/A</v>
      </c>
    </row>
    <row r="1286" spans="1:21">
      <c r="A1286" s="1">
        <f t="shared" ref="A1286:B1286" si="1312">A1285</f>
        <v>26</v>
      </c>
      <c r="B1286" s="1">
        <f t="shared" si="1312"/>
        <v>0</v>
      </c>
      <c r="C1286" s="288"/>
      <c r="D1286" s="298"/>
      <c r="E1286" s="298"/>
      <c r="F1286" s="306" t="s">
        <v>86</v>
      </c>
      <c r="G1286" s="306"/>
      <c r="H1286" s="307"/>
      <c r="I1286" s="307"/>
      <c r="J1286" s="308"/>
      <c r="K1286" s="309"/>
      <c r="L1286" s="310">
        <f t="shared" si="1310"/>
        <v>0</v>
      </c>
      <c r="M1286" s="311"/>
      <c r="N1286" s="153"/>
      <c r="O1286" s="153"/>
      <c r="P1286" s="153"/>
      <c r="Q1286" s="153"/>
      <c r="R1286" s="153"/>
      <c r="S1286" s="312"/>
      <c r="T1286" s="54" t="e">
        <f>HLOOKUP(F1256,リスト!$N$7:$AC$25,5,)</f>
        <v>#N/A</v>
      </c>
      <c r="U1286" s="52" t="e">
        <f t="shared" si="1308"/>
        <v>#N/A</v>
      </c>
    </row>
    <row r="1287" spans="1:21">
      <c r="A1287" s="1">
        <f t="shared" ref="A1287:B1287" si="1313">A1286</f>
        <v>26</v>
      </c>
      <c r="B1287" s="1">
        <f t="shared" si="1313"/>
        <v>0</v>
      </c>
      <c r="C1287" s="288"/>
      <c r="D1287" s="298" t="s">
        <v>100</v>
      </c>
      <c r="E1287" s="298"/>
      <c r="F1287" s="299" t="s">
        <v>87</v>
      </c>
      <c r="G1287" s="299"/>
      <c r="H1287" s="300"/>
      <c r="I1287" s="300"/>
      <c r="J1287" s="301"/>
      <c r="K1287" s="302"/>
      <c r="L1287" s="303">
        <f t="shared" si="1310"/>
        <v>0</v>
      </c>
      <c r="M1287" s="304"/>
      <c r="N1287" s="152"/>
      <c r="O1287" s="152"/>
      <c r="P1287" s="152"/>
      <c r="Q1287" s="152"/>
      <c r="R1287" s="152"/>
      <c r="S1287" s="305"/>
      <c r="T1287" s="54" t="e">
        <f>HLOOKUP(F1256,リスト!$N$7:$AC$25,6,)</f>
        <v>#N/A</v>
      </c>
      <c r="U1287" s="52" t="e">
        <f t="shared" si="1308"/>
        <v>#N/A</v>
      </c>
    </row>
    <row r="1288" spans="1:21">
      <c r="A1288" s="1">
        <f t="shared" ref="A1288:B1288" si="1314">A1287</f>
        <v>26</v>
      </c>
      <c r="B1288" s="1">
        <f t="shared" si="1314"/>
        <v>0</v>
      </c>
      <c r="C1288" s="288"/>
      <c r="D1288" s="298"/>
      <c r="E1288" s="298"/>
      <c r="F1288" s="329" t="s">
        <v>89</v>
      </c>
      <c r="G1288" s="329"/>
      <c r="H1288" s="330"/>
      <c r="I1288" s="330"/>
      <c r="J1288" s="331"/>
      <c r="K1288" s="332"/>
      <c r="L1288" s="333">
        <f t="shared" si="1310"/>
        <v>0</v>
      </c>
      <c r="M1288" s="334"/>
      <c r="N1288" s="335"/>
      <c r="O1288" s="335"/>
      <c r="P1288" s="335"/>
      <c r="Q1288" s="335"/>
      <c r="R1288" s="335"/>
      <c r="S1288" s="336"/>
      <c r="T1288" s="54" t="e">
        <f>HLOOKUP(F1256,リスト!$N$7:$AC$25,7,)</f>
        <v>#N/A</v>
      </c>
      <c r="U1288" s="52" t="e">
        <f t="shared" si="1308"/>
        <v>#N/A</v>
      </c>
    </row>
    <row r="1289" spans="1:21" ht="14.4" customHeight="1">
      <c r="A1289" s="1">
        <f t="shared" ref="A1289:B1289" si="1315">A1288</f>
        <v>26</v>
      </c>
      <c r="B1289" s="1">
        <f t="shared" si="1315"/>
        <v>0</v>
      </c>
      <c r="C1289" s="288"/>
      <c r="D1289" s="298"/>
      <c r="E1289" s="298"/>
      <c r="F1289" s="329" t="s">
        <v>215</v>
      </c>
      <c r="G1289" s="329"/>
      <c r="H1289" s="330"/>
      <c r="I1289" s="330"/>
      <c r="J1289" s="331"/>
      <c r="K1289" s="332"/>
      <c r="L1289" s="333">
        <f t="shared" si="1310"/>
        <v>0</v>
      </c>
      <c r="M1289" s="334"/>
      <c r="N1289" s="335"/>
      <c r="O1289" s="335"/>
      <c r="P1289" s="335"/>
      <c r="Q1289" s="335"/>
      <c r="R1289" s="335"/>
      <c r="S1289" s="336"/>
      <c r="T1289" s="54" t="e">
        <f>HLOOKUP(F1256,リスト!$N$7:$AC$25,8,)</f>
        <v>#N/A</v>
      </c>
      <c r="U1289" s="52" t="e">
        <f t="shared" si="1308"/>
        <v>#N/A</v>
      </c>
    </row>
    <row r="1290" spans="1:21">
      <c r="A1290" s="1">
        <f t="shared" ref="A1290:B1290" si="1316">A1289</f>
        <v>26</v>
      </c>
      <c r="B1290" s="1">
        <f t="shared" si="1316"/>
        <v>0</v>
      </c>
      <c r="C1290" s="288"/>
      <c r="D1290" s="298"/>
      <c r="E1290" s="298"/>
      <c r="F1290" s="306" t="s">
        <v>90</v>
      </c>
      <c r="G1290" s="306"/>
      <c r="H1290" s="307"/>
      <c r="I1290" s="307"/>
      <c r="J1290" s="308"/>
      <c r="K1290" s="309"/>
      <c r="L1290" s="310">
        <f t="shared" si="1310"/>
        <v>0</v>
      </c>
      <c r="M1290" s="311"/>
      <c r="N1290" s="153"/>
      <c r="O1290" s="153"/>
      <c r="P1290" s="153"/>
      <c r="Q1290" s="153"/>
      <c r="R1290" s="153"/>
      <c r="S1290" s="312"/>
      <c r="T1290" s="54" t="e">
        <f>HLOOKUP(F1256,リスト!$N$7:$AC$25,9,)</f>
        <v>#N/A</v>
      </c>
      <c r="U1290" s="52" t="e">
        <f t="shared" si="1308"/>
        <v>#N/A</v>
      </c>
    </row>
    <row r="1291" spans="1:21">
      <c r="A1291" s="1">
        <f t="shared" ref="A1291:B1291" si="1317">A1290</f>
        <v>26</v>
      </c>
      <c r="B1291" s="1">
        <f t="shared" si="1317"/>
        <v>0</v>
      </c>
      <c r="C1291" s="288"/>
      <c r="D1291" s="298" t="s">
        <v>101</v>
      </c>
      <c r="E1291" s="298"/>
      <c r="F1291" s="299" t="s">
        <v>91</v>
      </c>
      <c r="G1291" s="299"/>
      <c r="H1291" s="300"/>
      <c r="I1291" s="300"/>
      <c r="J1291" s="301"/>
      <c r="K1291" s="302"/>
      <c r="L1291" s="303">
        <f t="shared" si="1310"/>
        <v>0</v>
      </c>
      <c r="M1291" s="304"/>
      <c r="N1291" s="152"/>
      <c r="O1291" s="152"/>
      <c r="P1291" s="152"/>
      <c r="Q1291" s="152"/>
      <c r="R1291" s="152"/>
      <c r="S1291" s="305"/>
      <c r="T1291" s="54" t="e">
        <f>HLOOKUP(F1256,リスト!$N$7:$AC$25,10,)</f>
        <v>#N/A</v>
      </c>
      <c r="U1291" s="52" t="e">
        <f t="shared" si="1308"/>
        <v>#N/A</v>
      </c>
    </row>
    <row r="1292" spans="1:21">
      <c r="A1292" s="1">
        <f t="shared" ref="A1292:B1292" si="1318">A1291</f>
        <v>26</v>
      </c>
      <c r="B1292" s="1">
        <f t="shared" si="1318"/>
        <v>0</v>
      </c>
      <c r="C1292" s="288"/>
      <c r="D1292" s="298"/>
      <c r="E1292" s="298"/>
      <c r="F1292" s="329" t="s">
        <v>92</v>
      </c>
      <c r="G1292" s="329"/>
      <c r="H1292" s="330"/>
      <c r="I1292" s="330"/>
      <c r="J1292" s="331"/>
      <c r="K1292" s="332"/>
      <c r="L1292" s="333">
        <f t="shared" si="1310"/>
        <v>0</v>
      </c>
      <c r="M1292" s="334"/>
      <c r="N1292" s="335"/>
      <c r="O1292" s="335"/>
      <c r="P1292" s="335"/>
      <c r="Q1292" s="335"/>
      <c r="R1292" s="335"/>
      <c r="S1292" s="336"/>
      <c r="T1292" s="54" t="e">
        <f>HLOOKUP(F1256,リスト!$N$7:$AC$25,11,)</f>
        <v>#N/A</v>
      </c>
      <c r="U1292" s="52" t="e">
        <f t="shared" si="1308"/>
        <v>#N/A</v>
      </c>
    </row>
    <row r="1293" spans="1:21">
      <c r="A1293" s="1">
        <f t="shared" ref="A1293:B1293" si="1319">A1292</f>
        <v>26</v>
      </c>
      <c r="B1293" s="1">
        <f t="shared" si="1319"/>
        <v>0</v>
      </c>
      <c r="C1293" s="288"/>
      <c r="D1293" s="298"/>
      <c r="E1293" s="298"/>
      <c r="F1293" s="306" t="s">
        <v>93</v>
      </c>
      <c r="G1293" s="306"/>
      <c r="H1293" s="307"/>
      <c r="I1293" s="307"/>
      <c r="J1293" s="308"/>
      <c r="K1293" s="309"/>
      <c r="L1293" s="310">
        <f t="shared" si="1310"/>
        <v>0</v>
      </c>
      <c r="M1293" s="311"/>
      <c r="N1293" s="153"/>
      <c r="O1293" s="153"/>
      <c r="P1293" s="153"/>
      <c r="Q1293" s="153"/>
      <c r="R1293" s="153"/>
      <c r="S1293" s="312"/>
      <c r="T1293" s="54" t="e">
        <f>HLOOKUP(F1256,リスト!$N$7:$AC$25,12,)</f>
        <v>#N/A</v>
      </c>
      <c r="U1293" s="52" t="e">
        <f t="shared" si="1308"/>
        <v>#N/A</v>
      </c>
    </row>
    <row r="1294" spans="1:21">
      <c r="A1294" s="1">
        <f t="shared" ref="A1294:B1294" si="1320">A1293</f>
        <v>26</v>
      </c>
      <c r="B1294" s="1">
        <f t="shared" si="1320"/>
        <v>0</v>
      </c>
      <c r="C1294" s="288"/>
      <c r="D1294" s="298" t="s">
        <v>102</v>
      </c>
      <c r="E1294" s="298"/>
      <c r="F1294" s="298" t="s">
        <v>102</v>
      </c>
      <c r="G1294" s="298"/>
      <c r="H1294" s="323"/>
      <c r="I1294" s="323"/>
      <c r="J1294" s="324"/>
      <c r="K1294" s="325"/>
      <c r="L1294" s="326">
        <f t="shared" si="1310"/>
        <v>0</v>
      </c>
      <c r="M1294" s="327"/>
      <c r="N1294" s="167"/>
      <c r="O1294" s="167"/>
      <c r="P1294" s="167"/>
      <c r="Q1294" s="167"/>
      <c r="R1294" s="167"/>
      <c r="S1294" s="328"/>
      <c r="T1294" s="54" t="e">
        <f>HLOOKUP(F1256,リスト!$N$7:$AC$25,13,)</f>
        <v>#N/A</v>
      </c>
      <c r="U1294" s="52" t="e">
        <f t="shared" si="1308"/>
        <v>#N/A</v>
      </c>
    </row>
    <row r="1295" spans="1:21">
      <c r="A1295" s="1">
        <f t="shared" ref="A1295:B1295" si="1321">A1294</f>
        <v>26</v>
      </c>
      <c r="B1295" s="1">
        <f t="shared" si="1321"/>
        <v>0</v>
      </c>
      <c r="C1295" s="288"/>
      <c r="D1295" s="321" t="s">
        <v>105</v>
      </c>
      <c r="E1295" s="298"/>
      <c r="F1295" s="299" t="s">
        <v>94</v>
      </c>
      <c r="G1295" s="299"/>
      <c r="H1295" s="300"/>
      <c r="I1295" s="300"/>
      <c r="J1295" s="301"/>
      <c r="K1295" s="302"/>
      <c r="L1295" s="303">
        <f t="shared" si="1310"/>
        <v>0</v>
      </c>
      <c r="M1295" s="304"/>
      <c r="N1295" s="152"/>
      <c r="O1295" s="152"/>
      <c r="P1295" s="152"/>
      <c r="Q1295" s="152"/>
      <c r="R1295" s="152"/>
      <c r="S1295" s="305"/>
      <c r="T1295" s="54" t="e">
        <f>HLOOKUP(F1256,リスト!$N$7:$AC$25,14,)</f>
        <v>#N/A</v>
      </c>
      <c r="U1295" s="52" t="e">
        <f t="shared" si="1308"/>
        <v>#N/A</v>
      </c>
    </row>
    <row r="1296" spans="1:21">
      <c r="A1296" s="1">
        <f t="shared" ref="A1296:B1296" si="1322">A1295</f>
        <v>26</v>
      </c>
      <c r="B1296" s="1">
        <f t="shared" si="1322"/>
        <v>0</v>
      </c>
      <c r="C1296" s="288"/>
      <c r="D1296" s="298"/>
      <c r="E1296" s="298"/>
      <c r="F1296" s="306" t="s">
        <v>95</v>
      </c>
      <c r="G1296" s="306"/>
      <c r="H1296" s="307"/>
      <c r="I1296" s="307"/>
      <c r="J1296" s="308"/>
      <c r="K1296" s="309"/>
      <c r="L1296" s="310">
        <f t="shared" si="1310"/>
        <v>0</v>
      </c>
      <c r="M1296" s="311"/>
      <c r="N1296" s="153"/>
      <c r="O1296" s="153"/>
      <c r="P1296" s="153"/>
      <c r="Q1296" s="153"/>
      <c r="R1296" s="153"/>
      <c r="S1296" s="312"/>
      <c r="T1296" s="54" t="e">
        <f>HLOOKUP(F1256,リスト!$N$7:$AC$25,15,)</f>
        <v>#N/A</v>
      </c>
      <c r="U1296" s="52" t="e">
        <f t="shared" si="1308"/>
        <v>#N/A</v>
      </c>
    </row>
    <row r="1297" spans="1:24">
      <c r="A1297" s="1">
        <f t="shared" ref="A1297:B1297" si="1323">A1296</f>
        <v>26</v>
      </c>
      <c r="B1297" s="1">
        <f t="shared" si="1323"/>
        <v>0</v>
      </c>
      <c r="C1297" s="288"/>
      <c r="D1297" s="322" t="s">
        <v>103</v>
      </c>
      <c r="E1297" s="322"/>
      <c r="F1297" s="298" t="s">
        <v>96</v>
      </c>
      <c r="G1297" s="298"/>
      <c r="H1297" s="323"/>
      <c r="I1297" s="323"/>
      <c r="J1297" s="324"/>
      <c r="K1297" s="325"/>
      <c r="L1297" s="326">
        <f t="shared" si="1310"/>
        <v>0</v>
      </c>
      <c r="M1297" s="327"/>
      <c r="N1297" s="167"/>
      <c r="O1297" s="167"/>
      <c r="P1297" s="167"/>
      <c r="Q1297" s="167"/>
      <c r="R1297" s="167"/>
      <c r="S1297" s="328"/>
      <c r="T1297" s="54" t="e">
        <f>HLOOKUP(F1256,リスト!$N$7:$AC$25,16,)</f>
        <v>#N/A</v>
      </c>
      <c r="U1297" s="52" t="e">
        <f t="shared" si="1308"/>
        <v>#N/A</v>
      </c>
    </row>
    <row r="1298" spans="1:24">
      <c r="A1298" s="1">
        <f t="shared" ref="A1298:B1298" si="1324">A1297</f>
        <v>26</v>
      </c>
      <c r="B1298" s="1">
        <f t="shared" si="1324"/>
        <v>0</v>
      </c>
      <c r="C1298" s="288"/>
      <c r="D1298" s="298" t="s">
        <v>104</v>
      </c>
      <c r="E1298" s="298"/>
      <c r="F1298" s="299" t="s">
        <v>97</v>
      </c>
      <c r="G1298" s="299"/>
      <c r="H1298" s="300"/>
      <c r="I1298" s="300"/>
      <c r="J1298" s="301"/>
      <c r="K1298" s="302"/>
      <c r="L1298" s="303">
        <f t="shared" si="1310"/>
        <v>0</v>
      </c>
      <c r="M1298" s="304"/>
      <c r="N1298" s="152"/>
      <c r="O1298" s="152"/>
      <c r="P1298" s="152"/>
      <c r="Q1298" s="152"/>
      <c r="R1298" s="152"/>
      <c r="S1298" s="305"/>
      <c r="T1298" s="54" t="e">
        <f>HLOOKUP(F1256,リスト!$N$7:$AC$25,17,)</f>
        <v>#N/A</v>
      </c>
      <c r="U1298" s="52" t="e">
        <f t="shared" si="1308"/>
        <v>#N/A</v>
      </c>
    </row>
    <row r="1299" spans="1:24">
      <c r="A1299" s="1">
        <f t="shared" ref="A1299:B1299" si="1325">A1298</f>
        <v>26</v>
      </c>
      <c r="B1299" s="1">
        <f t="shared" si="1325"/>
        <v>0</v>
      </c>
      <c r="C1299" s="288"/>
      <c r="D1299" s="298"/>
      <c r="E1299" s="298"/>
      <c r="F1299" s="306" t="s">
        <v>98</v>
      </c>
      <c r="G1299" s="306"/>
      <c r="H1299" s="307"/>
      <c r="I1299" s="307"/>
      <c r="J1299" s="308"/>
      <c r="K1299" s="309"/>
      <c r="L1299" s="310">
        <f t="shared" si="1310"/>
        <v>0</v>
      </c>
      <c r="M1299" s="311"/>
      <c r="N1299" s="153"/>
      <c r="O1299" s="153"/>
      <c r="P1299" s="153"/>
      <c r="Q1299" s="153"/>
      <c r="R1299" s="153"/>
      <c r="S1299" s="312"/>
      <c r="T1299" s="54" t="e">
        <f>HLOOKUP(F1256,リスト!$N$7:$AC$25,18,)</f>
        <v>#N/A</v>
      </c>
      <c r="U1299" s="52" t="e">
        <f t="shared" si="1308"/>
        <v>#N/A</v>
      </c>
    </row>
    <row r="1300" spans="1:24" ht="15" thickBot="1">
      <c r="A1300" s="1">
        <f t="shared" ref="A1300:B1300" si="1326">A1299</f>
        <v>26</v>
      </c>
      <c r="B1300" s="1">
        <f t="shared" si="1326"/>
        <v>0</v>
      </c>
      <c r="C1300" s="288"/>
      <c r="D1300" s="313" t="s">
        <v>77</v>
      </c>
      <c r="E1300" s="313"/>
      <c r="F1300" s="313" t="s">
        <v>77</v>
      </c>
      <c r="G1300" s="313"/>
      <c r="H1300" s="314"/>
      <c r="I1300" s="314"/>
      <c r="J1300" s="315"/>
      <c r="K1300" s="316"/>
      <c r="L1300" s="317">
        <f t="shared" si="1310"/>
        <v>0</v>
      </c>
      <c r="M1300" s="318"/>
      <c r="N1300" s="319"/>
      <c r="O1300" s="319"/>
      <c r="P1300" s="319"/>
      <c r="Q1300" s="319"/>
      <c r="R1300" s="319"/>
      <c r="S1300" s="320"/>
      <c r="T1300" s="54" t="e">
        <f>HLOOKUP(F1256,リスト!$N$7:$AC$25,19,)</f>
        <v>#N/A</v>
      </c>
      <c r="U1300" s="52" t="e">
        <f t="shared" si="1308"/>
        <v>#N/A</v>
      </c>
    </row>
    <row r="1301" spans="1:24" ht="15.6" thickTop="1" thickBot="1">
      <c r="A1301" s="1">
        <f t="shared" ref="A1301:B1301" si="1327">A1300</f>
        <v>26</v>
      </c>
      <c r="B1301" s="1">
        <f t="shared" si="1327"/>
        <v>0</v>
      </c>
      <c r="C1301" s="289"/>
      <c r="D1301" s="278" t="s">
        <v>78</v>
      </c>
      <c r="E1301" s="279"/>
      <c r="F1301" s="279"/>
      <c r="G1301" s="280"/>
      <c r="H1301" s="281">
        <f>SUM(H1283:I1300)</f>
        <v>0</v>
      </c>
      <c r="I1301" s="281"/>
      <c r="J1301" s="282">
        <f t="shared" ref="J1301" si="1328">SUM(J1283:K1300)</f>
        <v>0</v>
      </c>
      <c r="K1301" s="283"/>
      <c r="L1301" s="283">
        <f t="shared" ref="L1301" si="1329">SUM(L1283:M1300)</f>
        <v>0</v>
      </c>
      <c r="M1301" s="284"/>
      <c r="N1301" s="285"/>
      <c r="O1301" s="285"/>
      <c r="P1301" s="285"/>
      <c r="Q1301" s="285"/>
      <c r="R1301" s="285"/>
      <c r="S1301" s="286"/>
      <c r="T1301" s="54"/>
    </row>
    <row r="1302" spans="1:24">
      <c r="A1302" s="1">
        <f>F1305</f>
        <v>27</v>
      </c>
      <c r="B1302" s="1">
        <f>IF(H1326&gt;0,1,0)</f>
        <v>0</v>
      </c>
      <c r="C1302" s="198" t="s">
        <v>47</v>
      </c>
      <c r="D1302" s="198"/>
      <c r="E1302" s="198"/>
      <c r="U1302" s="11" t="s">
        <v>49</v>
      </c>
      <c r="V1302" s="11" t="s">
        <v>199</v>
      </c>
    </row>
    <row r="1303" spans="1:24">
      <c r="A1303" s="1">
        <f>A1302</f>
        <v>27</v>
      </c>
      <c r="B1303" s="1">
        <f>B1302</f>
        <v>0</v>
      </c>
      <c r="C1303" s="192" t="str">
        <f>"中国ブロック突破・国スポ入賞に向けた強化事業　"&amp;基本!$G$24</f>
        <v>中国ブロック突破・国スポ入賞に向けた強化事業　事業計画書</v>
      </c>
      <c r="D1303" s="192"/>
      <c r="E1303" s="192"/>
      <c r="F1303" s="192"/>
      <c r="G1303" s="192"/>
      <c r="H1303" s="192"/>
      <c r="I1303" s="192"/>
      <c r="J1303" s="192"/>
      <c r="K1303" s="192"/>
      <c r="L1303" s="192"/>
      <c r="M1303" s="192"/>
      <c r="N1303" s="192"/>
      <c r="O1303" s="192"/>
      <c r="P1303" s="192"/>
      <c r="Q1303" s="192"/>
      <c r="R1303" s="192"/>
      <c r="S1303" s="192"/>
      <c r="U1303" s="16" t="str">
        <f t="shared" ref="U1303:V1306" si="1330">IF(U1253="","",U1253)</f>
        <v>中国ブロック突破に向けた強化事業</v>
      </c>
      <c r="V1303" s="16" t="str">
        <f t="shared" si="1330"/>
        <v>中ブロ突破</v>
      </c>
    </row>
    <row r="1304" spans="1:24" ht="15" thickBot="1">
      <c r="A1304" s="1">
        <f t="shared" ref="A1304:B1304" si="1331">A1303</f>
        <v>27</v>
      </c>
      <c r="B1304" s="1">
        <f t="shared" si="1331"/>
        <v>0</v>
      </c>
      <c r="C1304" s="337" t="s">
        <v>48</v>
      </c>
      <c r="D1304" s="337"/>
      <c r="U1304" s="32" t="str">
        <f t="shared" si="1330"/>
        <v>国スポ入賞に向けた強化事業</v>
      </c>
      <c r="V1304" s="32" t="str">
        <f t="shared" si="1330"/>
        <v>国スポ入賞</v>
      </c>
    </row>
    <row r="1305" spans="1:24" ht="15" thickBot="1">
      <c r="A1305" s="1">
        <f t="shared" ref="A1305:B1305" si="1332">A1304</f>
        <v>27</v>
      </c>
      <c r="B1305" s="1">
        <f t="shared" si="1332"/>
        <v>0</v>
      </c>
      <c r="C1305" s="375" t="s">
        <v>50</v>
      </c>
      <c r="D1305" s="376"/>
      <c r="E1305" s="376"/>
      <c r="F1305" s="377">
        <f>F1255+1</f>
        <v>27</v>
      </c>
      <c r="G1305" s="378"/>
      <c r="U1305" s="32" t="str">
        <f t="shared" si="1330"/>
        <v/>
      </c>
      <c r="V1305" s="32" t="str">
        <f t="shared" si="1330"/>
        <v/>
      </c>
    </row>
    <row r="1306" spans="1:24">
      <c r="A1306" s="1">
        <f t="shared" ref="A1306:B1306" si="1333">A1305</f>
        <v>27</v>
      </c>
      <c r="B1306" s="1">
        <f t="shared" si="1333"/>
        <v>0</v>
      </c>
      <c r="C1306" s="379" t="s">
        <v>49</v>
      </c>
      <c r="D1306" s="290"/>
      <c r="E1306" s="290"/>
      <c r="F1306" s="380"/>
      <c r="G1306" s="380"/>
      <c r="H1306" s="380"/>
      <c r="I1306" s="380"/>
      <c r="J1306" s="380"/>
      <c r="K1306" s="380"/>
      <c r="L1306" s="380"/>
      <c r="M1306" s="290" t="s">
        <v>53</v>
      </c>
      <c r="N1306" s="290"/>
      <c r="O1306" s="290"/>
      <c r="P1306" s="380"/>
      <c r="Q1306" s="380"/>
      <c r="R1306" s="380"/>
      <c r="S1306" s="381"/>
      <c r="T1306" s="81" t="str">
        <f>IF(F1306="","",VLOOKUP(F1306,U1303:V1306,2,))</f>
        <v/>
      </c>
      <c r="U1306" s="18" t="str">
        <f t="shared" si="1330"/>
        <v/>
      </c>
      <c r="V1306" s="18" t="str">
        <f t="shared" si="1330"/>
        <v/>
      </c>
    </row>
    <row r="1307" spans="1:24">
      <c r="A1307" s="1">
        <f t="shared" ref="A1307:B1307" si="1334">A1306</f>
        <v>27</v>
      </c>
      <c r="B1307" s="1">
        <f t="shared" si="1334"/>
        <v>0</v>
      </c>
      <c r="C1307" s="389" t="s">
        <v>180</v>
      </c>
      <c r="D1307" s="390"/>
      <c r="E1307" s="356"/>
      <c r="F1307" s="386"/>
      <c r="G1307" s="387"/>
      <c r="H1307" s="387"/>
      <c r="I1307" s="387"/>
      <c r="J1307" s="387"/>
      <c r="K1307" s="387"/>
      <c r="L1307" s="387"/>
      <c r="M1307" s="387"/>
      <c r="N1307" s="387"/>
      <c r="O1307" s="387"/>
      <c r="P1307" s="387"/>
      <c r="Q1307" s="387"/>
      <c r="R1307" s="387"/>
      <c r="S1307" s="388"/>
      <c r="U1307" s="55"/>
    </row>
    <row r="1308" spans="1:24">
      <c r="A1308" s="1">
        <f t="shared" ref="A1308:B1308" si="1335">A1307</f>
        <v>27</v>
      </c>
      <c r="B1308" s="1">
        <f t="shared" si="1335"/>
        <v>0</v>
      </c>
      <c r="C1308" s="348" t="s">
        <v>51</v>
      </c>
      <c r="D1308" s="291"/>
      <c r="E1308" s="291"/>
      <c r="F1308" s="382"/>
      <c r="G1308" s="383"/>
      <c r="H1308" s="383"/>
      <c r="I1308" s="20" t="str">
        <f>IF(F1308="","～",IF(J1308="","","～"))</f>
        <v>～</v>
      </c>
      <c r="J1308" s="383"/>
      <c r="K1308" s="383"/>
      <c r="L1308" s="383"/>
      <c r="M1308" s="21" t="s">
        <v>52</v>
      </c>
      <c r="N1308" s="384" t="str">
        <f>IF(T1308=1,IF(F1308="","",IF(J1308="","",IF(F1308=J1308,"日帰り",(J1308-F1308)&amp;"泊"&amp;(J1308-F1308+1)&amp;"日"))),"")</f>
        <v/>
      </c>
      <c r="O1308" s="384"/>
      <c r="P1308" s="384"/>
      <c r="Q1308" s="13" t="s">
        <v>68</v>
      </c>
      <c r="R1308" s="258"/>
      <c r="S1308" s="385"/>
      <c r="T1308" s="53">
        <v>1</v>
      </c>
    </row>
    <row r="1309" spans="1:24">
      <c r="A1309" s="1">
        <f t="shared" ref="A1309:B1309" si="1336">A1308</f>
        <v>27</v>
      </c>
      <c r="B1309" s="1">
        <f t="shared" si="1336"/>
        <v>0</v>
      </c>
      <c r="C1309" s="348" t="s">
        <v>54</v>
      </c>
      <c r="D1309" s="346" t="s">
        <v>55</v>
      </c>
      <c r="E1309" s="346"/>
      <c r="F1309" s="349"/>
      <c r="G1309" s="349"/>
      <c r="H1309" s="349"/>
      <c r="I1309" s="349"/>
      <c r="J1309" s="349"/>
      <c r="K1309" s="349"/>
      <c r="L1309" s="349"/>
      <c r="M1309" s="349"/>
      <c r="N1309" s="349"/>
      <c r="O1309" s="349"/>
      <c r="P1309" s="349"/>
      <c r="Q1309" s="349"/>
      <c r="R1309" s="349"/>
      <c r="S1309" s="350"/>
      <c r="U1309" s="156" t="s">
        <v>53</v>
      </c>
      <c r="V1309" s="156"/>
      <c r="W1309" s="156"/>
      <c r="X1309" s="156"/>
    </row>
    <row r="1310" spans="1:24">
      <c r="A1310" s="1">
        <f t="shared" ref="A1310:B1310" si="1337">A1309</f>
        <v>27</v>
      </c>
      <c r="B1310" s="1">
        <f t="shared" si="1337"/>
        <v>0</v>
      </c>
      <c r="C1310" s="348"/>
      <c r="D1310" s="351" t="s">
        <v>7</v>
      </c>
      <c r="E1310" s="351"/>
      <c r="F1310" s="352"/>
      <c r="G1310" s="352"/>
      <c r="H1310" s="352"/>
      <c r="I1310" s="352"/>
      <c r="J1310" s="352"/>
      <c r="K1310" s="352"/>
      <c r="L1310" s="352"/>
      <c r="M1310" s="352"/>
      <c r="N1310" s="352"/>
      <c r="O1310" s="352"/>
      <c r="P1310" s="352"/>
      <c r="Q1310" s="352"/>
      <c r="R1310" s="352"/>
      <c r="S1310" s="353"/>
      <c r="U1310" s="78" t="str">
        <f>U1303</f>
        <v>中国ブロック突破に向けた強化事業</v>
      </c>
      <c r="V1310" s="78" t="str">
        <f>U1304</f>
        <v>国スポ入賞に向けた強化事業</v>
      </c>
      <c r="W1310" s="78" t="str">
        <f>U1305</f>
        <v/>
      </c>
      <c r="X1310" s="78" t="str">
        <f>U1306</f>
        <v/>
      </c>
    </row>
    <row r="1311" spans="1:24">
      <c r="A1311" s="1">
        <f t="shared" ref="A1311:B1311" si="1338">A1310</f>
        <v>27</v>
      </c>
      <c r="B1311" s="1">
        <f t="shared" si="1338"/>
        <v>0</v>
      </c>
      <c r="C1311" s="348" t="s">
        <v>56</v>
      </c>
      <c r="D1311" s="346" t="s">
        <v>55</v>
      </c>
      <c r="E1311" s="346"/>
      <c r="F1311" s="349"/>
      <c r="G1311" s="349"/>
      <c r="H1311" s="349"/>
      <c r="I1311" s="349"/>
      <c r="J1311" s="349"/>
      <c r="K1311" s="349"/>
      <c r="L1311" s="349"/>
      <c r="M1311" s="349"/>
      <c r="N1311" s="349"/>
      <c r="O1311" s="349"/>
      <c r="P1311" s="349"/>
      <c r="Q1311" s="349"/>
      <c r="R1311" s="349"/>
      <c r="S1311" s="350"/>
      <c r="U1311" s="6" t="str">
        <f t="shared" ref="U1311:X1314" si="1339">IF(U1261="","",U1261)</f>
        <v>①強化活動</v>
      </c>
      <c r="V1311" s="6" t="str">
        <f t="shared" si="1339"/>
        <v>①強化活動</v>
      </c>
      <c r="W1311" s="6" t="str">
        <f t="shared" si="1339"/>
        <v/>
      </c>
      <c r="X1311" s="6" t="str">
        <f t="shared" si="1339"/>
        <v/>
      </c>
    </row>
    <row r="1312" spans="1:24">
      <c r="A1312" s="1">
        <f t="shared" ref="A1312:B1312" si="1340">A1311</f>
        <v>27</v>
      </c>
      <c r="B1312" s="1">
        <f t="shared" si="1340"/>
        <v>0</v>
      </c>
      <c r="C1312" s="348"/>
      <c r="D1312" s="351" t="s">
        <v>7</v>
      </c>
      <c r="E1312" s="351"/>
      <c r="F1312" s="352"/>
      <c r="G1312" s="352"/>
      <c r="H1312" s="352"/>
      <c r="I1312" s="352"/>
      <c r="J1312" s="352"/>
      <c r="K1312" s="352"/>
      <c r="L1312" s="352"/>
      <c r="M1312" s="352"/>
      <c r="N1312" s="352"/>
      <c r="O1312" s="352"/>
      <c r="P1312" s="352"/>
      <c r="Q1312" s="352"/>
      <c r="R1312" s="352"/>
      <c r="S1312" s="353"/>
      <c r="U1312" s="8" t="str">
        <f t="shared" si="1339"/>
        <v/>
      </c>
      <c r="V1312" s="8" t="str">
        <f t="shared" si="1339"/>
        <v/>
      </c>
      <c r="W1312" s="8" t="str">
        <f t="shared" si="1339"/>
        <v/>
      </c>
      <c r="X1312" s="8" t="str">
        <f t="shared" si="1339"/>
        <v/>
      </c>
    </row>
    <row r="1313" spans="1:24">
      <c r="A1313" s="1">
        <f t="shared" ref="A1313:B1313" si="1341">A1312</f>
        <v>27</v>
      </c>
      <c r="B1313" s="1">
        <f t="shared" si="1341"/>
        <v>0</v>
      </c>
      <c r="C1313" s="354" t="s">
        <v>57</v>
      </c>
      <c r="D1313" s="291" t="s">
        <v>58</v>
      </c>
      <c r="E1313" s="291"/>
      <c r="F1313" s="291" t="s">
        <v>61</v>
      </c>
      <c r="G1313" s="355"/>
      <c r="H1313" s="339" t="s">
        <v>62</v>
      </c>
      <c r="I1313" s="296"/>
      <c r="J1313" s="356" t="s">
        <v>63</v>
      </c>
      <c r="K1313" s="355"/>
      <c r="L1313" s="339" t="s">
        <v>64</v>
      </c>
      <c r="M1313" s="296"/>
      <c r="N1313" s="356" t="s">
        <v>65</v>
      </c>
      <c r="O1313" s="355"/>
      <c r="P1313" s="339" t="s">
        <v>66</v>
      </c>
      <c r="Q1313" s="291"/>
      <c r="R1313" s="356" t="s">
        <v>36</v>
      </c>
      <c r="S1313" s="295"/>
      <c r="U1313" s="8" t="str">
        <f t="shared" si="1339"/>
        <v/>
      </c>
      <c r="V1313" s="8" t="str">
        <f t="shared" si="1339"/>
        <v/>
      </c>
      <c r="W1313" s="8" t="str">
        <f t="shared" si="1339"/>
        <v/>
      </c>
      <c r="X1313" s="8" t="str">
        <f t="shared" si="1339"/>
        <v/>
      </c>
    </row>
    <row r="1314" spans="1:24">
      <c r="A1314" s="1">
        <f t="shared" ref="A1314:B1314" si="1342">A1313</f>
        <v>27</v>
      </c>
      <c r="B1314" s="1">
        <f t="shared" si="1342"/>
        <v>0</v>
      </c>
      <c r="C1314" s="348"/>
      <c r="D1314" s="346" t="s">
        <v>59</v>
      </c>
      <c r="E1314" s="346"/>
      <c r="F1314" s="22">
        <f>VLOOKUP("成男中ﾌﾞﾛ/国ｽﾎﾟ",指導者!$J$133:$AN$156,$F1305+1,)</f>
        <v>0</v>
      </c>
      <c r="G1314" s="23" t="s">
        <v>67</v>
      </c>
      <c r="H1314" s="24">
        <f>VLOOKUP("成女中ﾌﾞﾛ/国ｽﾎﾟ",指導者!$J$133:$AN$156,$F1305+1,)</f>
        <v>0</v>
      </c>
      <c r="I1314" s="25" t="s">
        <v>67</v>
      </c>
      <c r="J1314" s="24">
        <f>VLOOKUP("少男中ﾌﾞﾛ/国ｽﾎﾟ",指導者!$J$133:$AN$156,$F1305+1,)</f>
        <v>0</v>
      </c>
      <c r="K1314" s="23" t="s">
        <v>67</v>
      </c>
      <c r="L1314" s="24">
        <f>VLOOKUP("少女中ﾌﾞﾛ/国ｽﾎﾟ",指導者!$J$133:$AN$156,$F1305+1,)</f>
        <v>0</v>
      </c>
      <c r="M1314" s="25" t="s">
        <v>67</v>
      </c>
      <c r="N1314" s="24">
        <f>VLOOKUP("Jr男中ﾌﾞﾛ/国ｽﾎﾟ",指導者!$J$133:$AN$156,$F1305+1,)</f>
        <v>0</v>
      </c>
      <c r="O1314" s="23" t="s">
        <v>67</v>
      </c>
      <c r="P1314" s="24">
        <f>VLOOKUP("Jr女中ﾌﾞﾛ/国ｽﾎﾟ",指導者!$J$133:$AN$156,$F1305+1,)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48"/>
      <c r="D1315" s="351" t="s">
        <v>60</v>
      </c>
      <c r="E1315" s="351"/>
      <c r="F1315" s="27">
        <f>VLOOKUP("成男中ﾌﾞﾛ/国ｽﾎﾟ",選手!$J$333:$AN$350,$F1305+1,)</f>
        <v>0</v>
      </c>
      <c r="G1315" s="28" t="s">
        <v>67</v>
      </c>
      <c r="H1315" s="29">
        <f>VLOOKUP("成女中ﾌﾞﾛ/国ｽﾎﾟ",選手!$J$333:$AN$350,$F1305+1,)</f>
        <v>0</v>
      </c>
      <c r="I1315" s="30" t="s">
        <v>67</v>
      </c>
      <c r="J1315" s="29">
        <f>VLOOKUP("少男中ﾌﾞﾛ/国ｽﾎﾟ",選手!$J$333:$AN$350,$F1305+1,)</f>
        <v>0</v>
      </c>
      <c r="K1315" s="28" t="s">
        <v>67</v>
      </c>
      <c r="L1315" s="29">
        <f>VLOOKUP("少女中ﾌﾞﾛ/国ｽﾎﾟ",選手!$J$333:$AN$350,$F1305+1,)</f>
        <v>0</v>
      </c>
      <c r="M1315" s="30" t="s">
        <v>67</v>
      </c>
      <c r="N1315" s="29">
        <f>VLOOKUP("Jr男中ﾌﾞﾛ/国ｽﾎﾟ",選手!$J$333:$AN$350,$F1305+1,)</f>
        <v>0</v>
      </c>
      <c r="O1315" s="28" t="s">
        <v>67</v>
      </c>
      <c r="P1315" s="29">
        <f>VLOOKUP("Jr女中ﾌﾞﾛ/国ｽﾎﾟ",選手!$J$333:$AN$350,$F1305+1,)</f>
        <v>0</v>
      </c>
      <c r="Q1315" s="31" t="s">
        <v>67</v>
      </c>
      <c r="R1315" s="28">
        <f>SUM(F1315:Q1315)</f>
        <v>0</v>
      </c>
      <c r="S1315" s="34" t="s">
        <v>67</v>
      </c>
    </row>
    <row r="1316" spans="1:24">
      <c r="A1316" s="1">
        <f t="shared" ref="A1316:B1316" si="1344">A1315</f>
        <v>27</v>
      </c>
      <c r="B1316" s="1">
        <f t="shared" si="1344"/>
        <v>0</v>
      </c>
      <c r="C1316" s="366" t="s">
        <v>69</v>
      </c>
      <c r="D1316" s="367"/>
      <c r="E1316" s="368"/>
      <c r="F1316" s="357"/>
      <c r="G1316" s="358"/>
      <c r="H1316" s="358"/>
      <c r="I1316" s="358"/>
      <c r="J1316" s="358"/>
      <c r="K1316" s="358"/>
      <c r="L1316" s="358"/>
      <c r="M1316" s="358"/>
      <c r="N1316" s="358"/>
      <c r="O1316" s="358"/>
      <c r="P1316" s="358"/>
      <c r="Q1316" s="358"/>
      <c r="R1316" s="358"/>
      <c r="S1316" s="359"/>
    </row>
    <row r="1317" spans="1:24">
      <c r="A1317" s="1">
        <f t="shared" ref="A1317:B1317" si="1345">A1316</f>
        <v>27</v>
      </c>
      <c r="B1317" s="1">
        <f t="shared" si="1345"/>
        <v>0</v>
      </c>
      <c r="C1317" s="369"/>
      <c r="D1317" s="370"/>
      <c r="E1317" s="371"/>
      <c r="F1317" s="360"/>
      <c r="G1317" s="361"/>
      <c r="H1317" s="361"/>
      <c r="I1317" s="361"/>
      <c r="J1317" s="361"/>
      <c r="K1317" s="361"/>
      <c r="L1317" s="361"/>
      <c r="M1317" s="361"/>
      <c r="N1317" s="361"/>
      <c r="O1317" s="361"/>
      <c r="P1317" s="361"/>
      <c r="Q1317" s="361"/>
      <c r="R1317" s="361"/>
      <c r="S1317" s="362"/>
    </row>
    <row r="1318" spans="1:24">
      <c r="A1318" s="1">
        <f t="shared" ref="A1318:B1318" si="1346">A1317</f>
        <v>27</v>
      </c>
      <c r="B1318" s="1">
        <f t="shared" si="1346"/>
        <v>0</v>
      </c>
      <c r="C1318" s="369"/>
      <c r="D1318" s="370"/>
      <c r="E1318" s="371"/>
      <c r="F1318" s="360"/>
      <c r="G1318" s="361"/>
      <c r="H1318" s="361"/>
      <c r="I1318" s="361"/>
      <c r="J1318" s="361"/>
      <c r="K1318" s="361"/>
      <c r="L1318" s="361"/>
      <c r="M1318" s="361"/>
      <c r="N1318" s="361"/>
      <c r="O1318" s="361"/>
      <c r="P1318" s="361"/>
      <c r="Q1318" s="361"/>
      <c r="R1318" s="361"/>
      <c r="S1318" s="362"/>
    </row>
    <row r="1319" spans="1:24">
      <c r="A1319" s="1">
        <f t="shared" ref="A1319:B1319" si="1347">A1318</f>
        <v>27</v>
      </c>
      <c r="B1319" s="1">
        <f t="shared" si="1347"/>
        <v>0</v>
      </c>
      <c r="C1319" s="369"/>
      <c r="D1319" s="370"/>
      <c r="E1319" s="371"/>
      <c r="F1319" s="360"/>
      <c r="G1319" s="361"/>
      <c r="H1319" s="361"/>
      <c r="I1319" s="361"/>
      <c r="J1319" s="361"/>
      <c r="K1319" s="361"/>
      <c r="L1319" s="361"/>
      <c r="M1319" s="361"/>
      <c r="N1319" s="361"/>
      <c r="O1319" s="361"/>
      <c r="P1319" s="361"/>
      <c r="Q1319" s="361"/>
      <c r="R1319" s="361"/>
      <c r="S1319" s="362"/>
    </row>
    <row r="1320" spans="1:24">
      <c r="A1320" s="1">
        <f t="shared" ref="A1320:B1320" si="1348">A1319</f>
        <v>27</v>
      </c>
      <c r="B1320" s="1">
        <f t="shared" si="1348"/>
        <v>0</v>
      </c>
      <c r="C1320" s="369"/>
      <c r="D1320" s="370"/>
      <c r="E1320" s="371"/>
      <c r="F1320" s="360"/>
      <c r="G1320" s="361"/>
      <c r="H1320" s="361"/>
      <c r="I1320" s="361"/>
      <c r="J1320" s="361"/>
      <c r="K1320" s="361"/>
      <c r="L1320" s="361"/>
      <c r="M1320" s="361"/>
      <c r="N1320" s="361"/>
      <c r="O1320" s="361"/>
      <c r="P1320" s="361"/>
      <c r="Q1320" s="361"/>
      <c r="R1320" s="361"/>
      <c r="S1320" s="362"/>
    </row>
    <row r="1321" spans="1:24">
      <c r="A1321" s="1">
        <f t="shared" ref="A1321:B1321" si="1349">A1320</f>
        <v>27</v>
      </c>
      <c r="B1321" s="1">
        <f t="shared" si="1349"/>
        <v>0</v>
      </c>
      <c r="C1321" s="369"/>
      <c r="D1321" s="370"/>
      <c r="E1321" s="371"/>
      <c r="F1321" s="360"/>
      <c r="G1321" s="361"/>
      <c r="H1321" s="361"/>
      <c r="I1321" s="361"/>
      <c r="J1321" s="361"/>
      <c r="K1321" s="361"/>
      <c r="L1321" s="361"/>
      <c r="M1321" s="361"/>
      <c r="N1321" s="361"/>
      <c r="O1321" s="361"/>
      <c r="P1321" s="361"/>
      <c r="Q1321" s="361"/>
      <c r="R1321" s="361"/>
      <c r="S1321" s="362"/>
    </row>
    <row r="1322" spans="1:24" ht="15" thickBot="1">
      <c r="A1322" s="1">
        <f t="shared" ref="A1322:B1322" si="1350">A1321</f>
        <v>27</v>
      </c>
      <c r="B1322" s="1">
        <f t="shared" si="1350"/>
        <v>0</v>
      </c>
      <c r="C1322" s="372"/>
      <c r="D1322" s="373"/>
      <c r="E1322" s="374"/>
      <c r="F1322" s="363"/>
      <c r="G1322" s="364"/>
      <c r="H1322" s="364"/>
      <c r="I1322" s="364"/>
      <c r="J1322" s="364"/>
      <c r="K1322" s="364"/>
      <c r="L1322" s="364"/>
      <c r="M1322" s="364"/>
      <c r="N1322" s="364"/>
      <c r="O1322" s="364"/>
      <c r="P1322" s="364"/>
      <c r="Q1322" s="364"/>
      <c r="R1322" s="364"/>
      <c r="S1322" s="365"/>
    </row>
    <row r="1323" spans="1:24">
      <c r="A1323" s="1">
        <f t="shared" ref="A1323:B1323" si="1351">A1322</f>
        <v>27</v>
      </c>
      <c r="B1323" s="1">
        <f t="shared" si="1351"/>
        <v>0</v>
      </c>
    </row>
    <row r="1324" spans="1:24" ht="15" thickBot="1">
      <c r="A1324" s="1">
        <f t="shared" ref="A1324:B1324" si="1352">A1323</f>
        <v>27</v>
      </c>
      <c r="B1324" s="1">
        <f t="shared" si="1352"/>
        <v>0</v>
      </c>
      <c r="C1324" s="337" t="s">
        <v>70</v>
      </c>
      <c r="D1324" s="337"/>
      <c r="Q1324" s="338" t="s">
        <v>71</v>
      </c>
      <c r="R1324" s="338"/>
      <c r="S1324" s="338"/>
    </row>
    <row r="1325" spans="1:24">
      <c r="A1325" s="1">
        <f t="shared" ref="A1325:B1325" si="1353">A1324</f>
        <v>27</v>
      </c>
      <c r="B1325" s="1">
        <f t="shared" si="1353"/>
        <v>0</v>
      </c>
      <c r="C1325" s="287" t="s">
        <v>72</v>
      </c>
      <c r="D1325" s="290" t="s">
        <v>73</v>
      </c>
      <c r="E1325" s="290"/>
      <c r="F1325" s="290"/>
      <c r="G1325" s="290"/>
      <c r="H1325" s="290" t="s">
        <v>79</v>
      </c>
      <c r="I1325" s="290"/>
      <c r="J1325" s="290" t="s">
        <v>13</v>
      </c>
      <c r="K1325" s="290"/>
      <c r="L1325" s="290"/>
      <c r="M1325" s="290"/>
      <c r="N1325" s="290"/>
      <c r="O1325" s="290"/>
      <c r="P1325" s="290"/>
      <c r="Q1325" s="290"/>
      <c r="R1325" s="290"/>
      <c r="S1325" s="294"/>
    </row>
    <row r="1326" spans="1:24">
      <c r="A1326" s="1">
        <f t="shared" ref="A1326:B1326" si="1354">A1325</f>
        <v>27</v>
      </c>
      <c r="B1326" s="1">
        <f t="shared" si="1354"/>
        <v>0</v>
      </c>
      <c r="C1326" s="288"/>
      <c r="D1326" s="346" t="s">
        <v>74</v>
      </c>
      <c r="E1326" s="346"/>
      <c r="F1326" s="346"/>
      <c r="G1326" s="346"/>
      <c r="H1326" s="347">
        <f>J1351</f>
        <v>0</v>
      </c>
      <c r="I1326" s="347"/>
      <c r="J1326" s="152"/>
      <c r="K1326" s="152"/>
      <c r="L1326" s="152"/>
      <c r="M1326" s="152"/>
      <c r="N1326" s="152"/>
      <c r="O1326" s="152"/>
      <c r="P1326" s="152"/>
      <c r="Q1326" s="152"/>
      <c r="R1326" s="152"/>
      <c r="S1326" s="305"/>
    </row>
    <row r="1327" spans="1:24">
      <c r="A1327" s="1">
        <f t="shared" ref="A1327:B1327" si="1355">A1326</f>
        <v>27</v>
      </c>
      <c r="B1327" s="1">
        <f t="shared" si="1355"/>
        <v>0</v>
      </c>
      <c r="C1327" s="288"/>
      <c r="D1327" s="340" t="s">
        <v>75</v>
      </c>
      <c r="E1327" s="340"/>
      <c r="F1327" s="340"/>
      <c r="G1327" s="340"/>
      <c r="H1327" s="330"/>
      <c r="I1327" s="330"/>
      <c r="J1327" s="335"/>
      <c r="K1327" s="335"/>
      <c r="L1327" s="335"/>
      <c r="M1327" s="335"/>
      <c r="N1327" s="335"/>
      <c r="O1327" s="335"/>
      <c r="P1327" s="335"/>
      <c r="Q1327" s="335"/>
      <c r="R1327" s="335"/>
      <c r="S1327" s="336"/>
    </row>
    <row r="1328" spans="1:24">
      <c r="A1328" s="1">
        <f t="shared" ref="A1328:B1328" si="1356">A1327</f>
        <v>27</v>
      </c>
      <c r="B1328" s="1">
        <f t="shared" si="1356"/>
        <v>0</v>
      </c>
      <c r="C1328" s="288"/>
      <c r="D1328" s="340" t="s">
        <v>76</v>
      </c>
      <c r="E1328" s="340"/>
      <c r="F1328" s="340"/>
      <c r="G1328" s="340"/>
      <c r="H1328" s="330"/>
      <c r="I1328" s="330"/>
      <c r="J1328" s="335"/>
      <c r="K1328" s="335"/>
      <c r="L1328" s="335"/>
      <c r="M1328" s="335"/>
      <c r="N1328" s="335"/>
      <c r="O1328" s="335"/>
      <c r="P1328" s="335"/>
      <c r="Q1328" s="335"/>
      <c r="R1328" s="335"/>
      <c r="S1328" s="336"/>
    </row>
    <row r="1329" spans="1:21" ht="15" thickBot="1">
      <c r="A1329" s="1">
        <f t="shared" ref="A1329:B1329" si="1357">A1328</f>
        <v>27</v>
      </c>
      <c r="B1329" s="1">
        <f t="shared" si="1357"/>
        <v>0</v>
      </c>
      <c r="C1329" s="288"/>
      <c r="D1329" s="341" t="s">
        <v>77</v>
      </c>
      <c r="E1329" s="341"/>
      <c r="F1329" s="341"/>
      <c r="G1329" s="341"/>
      <c r="H1329" s="342">
        <f>H1351-SUM(H1326:I1328)</f>
        <v>0</v>
      </c>
      <c r="I1329" s="342"/>
      <c r="J1329" s="343"/>
      <c r="K1329" s="343"/>
      <c r="L1329" s="343"/>
      <c r="M1329" s="343"/>
      <c r="N1329" s="343"/>
      <c r="O1329" s="343"/>
      <c r="P1329" s="343"/>
      <c r="Q1329" s="343"/>
      <c r="R1329" s="343"/>
      <c r="S1329" s="344"/>
    </row>
    <row r="1330" spans="1:21" ht="15.6" thickTop="1" thickBot="1">
      <c r="A1330" s="1">
        <f t="shared" ref="A1330:B1330" si="1358">A1329</f>
        <v>27</v>
      </c>
      <c r="B1330" s="1">
        <f t="shared" si="1358"/>
        <v>0</v>
      </c>
      <c r="C1330" s="289"/>
      <c r="D1330" s="345" t="s">
        <v>78</v>
      </c>
      <c r="E1330" s="345"/>
      <c r="F1330" s="345"/>
      <c r="G1330" s="345"/>
      <c r="H1330" s="281">
        <f>SUM(H1326:I1329)</f>
        <v>0</v>
      </c>
      <c r="I1330" s="281"/>
      <c r="J1330" s="285"/>
      <c r="K1330" s="285"/>
      <c r="L1330" s="285"/>
      <c r="M1330" s="285"/>
      <c r="N1330" s="285"/>
      <c r="O1330" s="285"/>
      <c r="P1330" s="285"/>
      <c r="Q1330" s="285"/>
      <c r="R1330" s="285"/>
      <c r="S1330" s="286"/>
    </row>
    <row r="1331" spans="1:21">
      <c r="A1331" s="1">
        <f t="shared" ref="A1331:B1331" si="1359">A1330</f>
        <v>27</v>
      </c>
      <c r="B1331" s="1">
        <f t="shared" si="1359"/>
        <v>0</v>
      </c>
      <c r="C1331" s="287" t="s">
        <v>218</v>
      </c>
      <c r="D1331" s="290" t="s">
        <v>73</v>
      </c>
      <c r="E1331" s="290"/>
      <c r="F1331" s="290" t="s">
        <v>83</v>
      </c>
      <c r="G1331" s="290"/>
      <c r="H1331" s="290" t="s">
        <v>79</v>
      </c>
      <c r="I1331" s="292"/>
      <c r="J1331" s="293"/>
      <c r="K1331" s="290"/>
      <c r="L1331" s="290"/>
      <c r="M1331" s="290"/>
      <c r="N1331" s="290" t="s">
        <v>82</v>
      </c>
      <c r="O1331" s="290"/>
      <c r="P1331" s="290"/>
      <c r="Q1331" s="290"/>
      <c r="R1331" s="290"/>
      <c r="S1331" s="294"/>
    </row>
    <row r="1332" spans="1:21">
      <c r="A1332" s="1">
        <f t="shared" ref="A1332:B1332" si="1360">A1331</f>
        <v>27</v>
      </c>
      <c r="B1332" s="1">
        <f t="shared" si="1360"/>
        <v>0</v>
      </c>
      <c r="C1332" s="288"/>
      <c r="D1332" s="291"/>
      <c r="E1332" s="291"/>
      <c r="F1332" s="291"/>
      <c r="G1332" s="291"/>
      <c r="H1332" s="291"/>
      <c r="I1332" s="291"/>
      <c r="J1332" s="296" t="s">
        <v>80</v>
      </c>
      <c r="K1332" s="297"/>
      <c r="L1332" s="297" t="s">
        <v>81</v>
      </c>
      <c r="M1332" s="339"/>
      <c r="N1332" s="291"/>
      <c r="O1332" s="291"/>
      <c r="P1332" s="291"/>
      <c r="Q1332" s="291"/>
      <c r="R1332" s="291"/>
      <c r="S1332" s="295"/>
    </row>
    <row r="1333" spans="1:21">
      <c r="A1333" s="1">
        <f t="shared" ref="A1333:B1333" si="1361">A1332</f>
        <v>27</v>
      </c>
      <c r="B1333" s="1">
        <f t="shared" si="1361"/>
        <v>0</v>
      </c>
      <c r="C1333" s="288"/>
      <c r="D1333" s="298" t="s">
        <v>88</v>
      </c>
      <c r="E1333" s="298"/>
      <c r="F1333" s="298" t="s">
        <v>88</v>
      </c>
      <c r="G1333" s="298"/>
      <c r="H1333" s="323"/>
      <c r="I1333" s="323"/>
      <c r="J1333" s="324"/>
      <c r="K1333" s="325"/>
      <c r="L1333" s="326">
        <f>H1333-J1333</f>
        <v>0</v>
      </c>
      <c r="M1333" s="327"/>
      <c r="N1333" s="167"/>
      <c r="O1333" s="167"/>
      <c r="P1333" s="167"/>
      <c r="Q1333" s="167"/>
      <c r="R1333" s="167"/>
      <c r="S1333" s="328"/>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8"/>
      <c r="D1334" s="298" t="s">
        <v>99</v>
      </c>
      <c r="E1334" s="298"/>
      <c r="F1334" s="299" t="s">
        <v>84</v>
      </c>
      <c r="G1334" s="299"/>
      <c r="H1334" s="300"/>
      <c r="I1334" s="300"/>
      <c r="J1334" s="301"/>
      <c r="K1334" s="302"/>
      <c r="L1334" s="303">
        <f t="shared" ref="L1334:L1350" si="1364">H1334-J1334</f>
        <v>0</v>
      </c>
      <c r="M1334" s="304"/>
      <c r="N1334" s="152"/>
      <c r="O1334" s="152"/>
      <c r="P1334" s="152"/>
      <c r="Q1334" s="152"/>
      <c r="R1334" s="152"/>
      <c r="S1334" s="305"/>
      <c r="T1334" s="54" t="e">
        <f>HLOOKUP(F1306,リスト!$N$7:$AC$25,3,)</f>
        <v>#N/A</v>
      </c>
      <c r="U1334" s="52" t="e">
        <f t="shared" si="1362"/>
        <v>#N/A</v>
      </c>
    </row>
    <row r="1335" spans="1:21">
      <c r="A1335" s="1">
        <f t="shared" ref="A1335:B1335" si="1365">A1334</f>
        <v>27</v>
      </c>
      <c r="B1335" s="1">
        <f t="shared" si="1365"/>
        <v>0</v>
      </c>
      <c r="C1335" s="288"/>
      <c r="D1335" s="298"/>
      <c r="E1335" s="298"/>
      <c r="F1335" s="329" t="s">
        <v>85</v>
      </c>
      <c r="G1335" s="329"/>
      <c r="H1335" s="330"/>
      <c r="I1335" s="330"/>
      <c r="J1335" s="331"/>
      <c r="K1335" s="332"/>
      <c r="L1335" s="333">
        <f t="shared" si="1364"/>
        <v>0</v>
      </c>
      <c r="M1335" s="334"/>
      <c r="N1335" s="335"/>
      <c r="O1335" s="335"/>
      <c r="P1335" s="335"/>
      <c r="Q1335" s="335"/>
      <c r="R1335" s="335"/>
      <c r="S1335" s="336"/>
      <c r="T1335" s="54" t="e">
        <f>HLOOKUP(F1306,リスト!$N$7:$AC$25,4,)</f>
        <v>#N/A</v>
      </c>
      <c r="U1335" s="52" t="e">
        <f t="shared" si="1362"/>
        <v>#N/A</v>
      </c>
    </row>
    <row r="1336" spans="1:21">
      <c r="A1336" s="1">
        <f t="shared" ref="A1336:B1336" si="1366">A1335</f>
        <v>27</v>
      </c>
      <c r="B1336" s="1">
        <f t="shared" si="1366"/>
        <v>0</v>
      </c>
      <c r="C1336" s="288"/>
      <c r="D1336" s="298"/>
      <c r="E1336" s="298"/>
      <c r="F1336" s="306" t="s">
        <v>86</v>
      </c>
      <c r="G1336" s="306"/>
      <c r="H1336" s="307"/>
      <c r="I1336" s="307"/>
      <c r="J1336" s="308"/>
      <c r="K1336" s="309"/>
      <c r="L1336" s="310">
        <f t="shared" si="1364"/>
        <v>0</v>
      </c>
      <c r="M1336" s="311"/>
      <c r="N1336" s="153"/>
      <c r="O1336" s="153"/>
      <c r="P1336" s="153"/>
      <c r="Q1336" s="153"/>
      <c r="R1336" s="153"/>
      <c r="S1336" s="312"/>
      <c r="T1336" s="54" t="e">
        <f>HLOOKUP(F1306,リスト!$N$7:$AC$25,5,)</f>
        <v>#N/A</v>
      </c>
      <c r="U1336" s="52" t="e">
        <f t="shared" si="1362"/>
        <v>#N/A</v>
      </c>
    </row>
    <row r="1337" spans="1:21">
      <c r="A1337" s="1">
        <f t="shared" ref="A1337:B1337" si="1367">A1336</f>
        <v>27</v>
      </c>
      <c r="B1337" s="1">
        <f t="shared" si="1367"/>
        <v>0</v>
      </c>
      <c r="C1337" s="288"/>
      <c r="D1337" s="298" t="s">
        <v>100</v>
      </c>
      <c r="E1337" s="298"/>
      <c r="F1337" s="299" t="s">
        <v>87</v>
      </c>
      <c r="G1337" s="299"/>
      <c r="H1337" s="300"/>
      <c r="I1337" s="300"/>
      <c r="J1337" s="301"/>
      <c r="K1337" s="302"/>
      <c r="L1337" s="303">
        <f t="shared" si="1364"/>
        <v>0</v>
      </c>
      <c r="M1337" s="304"/>
      <c r="N1337" s="152"/>
      <c r="O1337" s="152"/>
      <c r="P1337" s="152"/>
      <c r="Q1337" s="152"/>
      <c r="R1337" s="152"/>
      <c r="S1337" s="305"/>
      <c r="T1337" s="54" t="e">
        <f>HLOOKUP(F1306,リスト!$N$7:$AC$25,6,)</f>
        <v>#N/A</v>
      </c>
      <c r="U1337" s="52" t="e">
        <f t="shared" si="1362"/>
        <v>#N/A</v>
      </c>
    </row>
    <row r="1338" spans="1:21">
      <c r="A1338" s="1">
        <f t="shared" ref="A1338:B1338" si="1368">A1337</f>
        <v>27</v>
      </c>
      <c r="B1338" s="1">
        <f t="shared" si="1368"/>
        <v>0</v>
      </c>
      <c r="C1338" s="288"/>
      <c r="D1338" s="298"/>
      <c r="E1338" s="298"/>
      <c r="F1338" s="329" t="s">
        <v>89</v>
      </c>
      <c r="G1338" s="329"/>
      <c r="H1338" s="330"/>
      <c r="I1338" s="330"/>
      <c r="J1338" s="331"/>
      <c r="K1338" s="332"/>
      <c r="L1338" s="333">
        <f t="shared" si="1364"/>
        <v>0</v>
      </c>
      <c r="M1338" s="334"/>
      <c r="N1338" s="335"/>
      <c r="O1338" s="335"/>
      <c r="P1338" s="335"/>
      <c r="Q1338" s="335"/>
      <c r="R1338" s="335"/>
      <c r="S1338" s="336"/>
      <c r="T1338" s="54" t="e">
        <f>HLOOKUP(F1306,リスト!$N$7:$AC$25,7,)</f>
        <v>#N/A</v>
      </c>
      <c r="U1338" s="52" t="e">
        <f t="shared" si="1362"/>
        <v>#N/A</v>
      </c>
    </row>
    <row r="1339" spans="1:21" ht="14.4" customHeight="1">
      <c r="A1339" s="1">
        <f t="shared" ref="A1339:B1339" si="1369">A1338</f>
        <v>27</v>
      </c>
      <c r="B1339" s="1">
        <f t="shared" si="1369"/>
        <v>0</v>
      </c>
      <c r="C1339" s="288"/>
      <c r="D1339" s="298"/>
      <c r="E1339" s="298"/>
      <c r="F1339" s="329" t="s">
        <v>215</v>
      </c>
      <c r="G1339" s="329"/>
      <c r="H1339" s="330"/>
      <c r="I1339" s="330"/>
      <c r="J1339" s="331"/>
      <c r="K1339" s="332"/>
      <c r="L1339" s="333">
        <f t="shared" si="1364"/>
        <v>0</v>
      </c>
      <c r="M1339" s="334"/>
      <c r="N1339" s="335"/>
      <c r="O1339" s="335"/>
      <c r="P1339" s="335"/>
      <c r="Q1339" s="335"/>
      <c r="R1339" s="335"/>
      <c r="S1339" s="336"/>
      <c r="T1339" s="54" t="e">
        <f>HLOOKUP(F1306,リスト!$N$7:$AC$25,8,)</f>
        <v>#N/A</v>
      </c>
      <c r="U1339" s="52" t="e">
        <f t="shared" si="1362"/>
        <v>#N/A</v>
      </c>
    </row>
    <row r="1340" spans="1:21">
      <c r="A1340" s="1">
        <f t="shared" ref="A1340:B1340" si="1370">A1339</f>
        <v>27</v>
      </c>
      <c r="B1340" s="1">
        <f t="shared" si="1370"/>
        <v>0</v>
      </c>
      <c r="C1340" s="288"/>
      <c r="D1340" s="298"/>
      <c r="E1340" s="298"/>
      <c r="F1340" s="306" t="s">
        <v>90</v>
      </c>
      <c r="G1340" s="306"/>
      <c r="H1340" s="307"/>
      <c r="I1340" s="307"/>
      <c r="J1340" s="308"/>
      <c r="K1340" s="309"/>
      <c r="L1340" s="310">
        <f t="shared" si="1364"/>
        <v>0</v>
      </c>
      <c r="M1340" s="311"/>
      <c r="N1340" s="153"/>
      <c r="O1340" s="153"/>
      <c r="P1340" s="153"/>
      <c r="Q1340" s="153"/>
      <c r="R1340" s="153"/>
      <c r="S1340" s="312"/>
      <c r="T1340" s="54" t="e">
        <f>HLOOKUP(F1306,リスト!$N$7:$AC$25,9,)</f>
        <v>#N/A</v>
      </c>
      <c r="U1340" s="52" t="e">
        <f t="shared" si="1362"/>
        <v>#N/A</v>
      </c>
    </row>
    <row r="1341" spans="1:21">
      <c r="A1341" s="1">
        <f t="shared" ref="A1341:B1341" si="1371">A1340</f>
        <v>27</v>
      </c>
      <c r="B1341" s="1">
        <f t="shared" si="1371"/>
        <v>0</v>
      </c>
      <c r="C1341" s="288"/>
      <c r="D1341" s="298" t="s">
        <v>101</v>
      </c>
      <c r="E1341" s="298"/>
      <c r="F1341" s="299" t="s">
        <v>91</v>
      </c>
      <c r="G1341" s="299"/>
      <c r="H1341" s="300"/>
      <c r="I1341" s="300"/>
      <c r="J1341" s="301"/>
      <c r="K1341" s="302"/>
      <c r="L1341" s="303">
        <f t="shared" si="1364"/>
        <v>0</v>
      </c>
      <c r="M1341" s="304"/>
      <c r="N1341" s="152"/>
      <c r="O1341" s="152"/>
      <c r="P1341" s="152"/>
      <c r="Q1341" s="152"/>
      <c r="R1341" s="152"/>
      <c r="S1341" s="305"/>
      <c r="T1341" s="54" t="e">
        <f>HLOOKUP(F1306,リスト!$N$7:$AC$25,10,)</f>
        <v>#N/A</v>
      </c>
      <c r="U1341" s="52" t="e">
        <f t="shared" si="1362"/>
        <v>#N/A</v>
      </c>
    </row>
    <row r="1342" spans="1:21">
      <c r="A1342" s="1">
        <f t="shared" ref="A1342:B1342" si="1372">A1341</f>
        <v>27</v>
      </c>
      <c r="B1342" s="1">
        <f t="shared" si="1372"/>
        <v>0</v>
      </c>
      <c r="C1342" s="288"/>
      <c r="D1342" s="298"/>
      <c r="E1342" s="298"/>
      <c r="F1342" s="329" t="s">
        <v>92</v>
      </c>
      <c r="G1342" s="329"/>
      <c r="H1342" s="330"/>
      <c r="I1342" s="330"/>
      <c r="J1342" s="331"/>
      <c r="K1342" s="332"/>
      <c r="L1342" s="333">
        <f t="shared" si="1364"/>
        <v>0</v>
      </c>
      <c r="M1342" s="334"/>
      <c r="N1342" s="335"/>
      <c r="O1342" s="335"/>
      <c r="P1342" s="335"/>
      <c r="Q1342" s="335"/>
      <c r="R1342" s="335"/>
      <c r="S1342" s="336"/>
      <c r="T1342" s="54" t="e">
        <f>HLOOKUP(F1306,リスト!$N$7:$AC$25,11,)</f>
        <v>#N/A</v>
      </c>
      <c r="U1342" s="52" t="e">
        <f t="shared" si="1362"/>
        <v>#N/A</v>
      </c>
    </row>
    <row r="1343" spans="1:21">
      <c r="A1343" s="1">
        <f t="shared" ref="A1343:B1343" si="1373">A1342</f>
        <v>27</v>
      </c>
      <c r="B1343" s="1">
        <f t="shared" si="1373"/>
        <v>0</v>
      </c>
      <c r="C1343" s="288"/>
      <c r="D1343" s="298"/>
      <c r="E1343" s="298"/>
      <c r="F1343" s="306" t="s">
        <v>93</v>
      </c>
      <c r="G1343" s="306"/>
      <c r="H1343" s="307"/>
      <c r="I1343" s="307"/>
      <c r="J1343" s="308"/>
      <c r="K1343" s="309"/>
      <c r="L1343" s="310">
        <f t="shared" si="1364"/>
        <v>0</v>
      </c>
      <c r="M1343" s="311"/>
      <c r="N1343" s="153"/>
      <c r="O1343" s="153"/>
      <c r="P1343" s="153"/>
      <c r="Q1343" s="153"/>
      <c r="R1343" s="153"/>
      <c r="S1343" s="312"/>
      <c r="T1343" s="54" t="e">
        <f>HLOOKUP(F1306,リスト!$N$7:$AC$25,12,)</f>
        <v>#N/A</v>
      </c>
      <c r="U1343" s="52" t="e">
        <f t="shared" si="1362"/>
        <v>#N/A</v>
      </c>
    </row>
    <row r="1344" spans="1:21">
      <c r="A1344" s="1">
        <f t="shared" ref="A1344:B1344" si="1374">A1343</f>
        <v>27</v>
      </c>
      <c r="B1344" s="1">
        <f t="shared" si="1374"/>
        <v>0</v>
      </c>
      <c r="C1344" s="288"/>
      <c r="D1344" s="298" t="s">
        <v>102</v>
      </c>
      <c r="E1344" s="298"/>
      <c r="F1344" s="298" t="s">
        <v>102</v>
      </c>
      <c r="G1344" s="298"/>
      <c r="H1344" s="323"/>
      <c r="I1344" s="323"/>
      <c r="J1344" s="324"/>
      <c r="K1344" s="325"/>
      <c r="L1344" s="326">
        <f t="shared" si="1364"/>
        <v>0</v>
      </c>
      <c r="M1344" s="327"/>
      <c r="N1344" s="167"/>
      <c r="O1344" s="167"/>
      <c r="P1344" s="167"/>
      <c r="Q1344" s="167"/>
      <c r="R1344" s="167"/>
      <c r="S1344" s="328"/>
      <c r="T1344" s="54" t="e">
        <f>HLOOKUP(F1306,リスト!$N$7:$AC$25,13,)</f>
        <v>#N/A</v>
      </c>
      <c r="U1344" s="52" t="e">
        <f t="shared" si="1362"/>
        <v>#N/A</v>
      </c>
    </row>
    <row r="1345" spans="1:24">
      <c r="A1345" s="1">
        <f t="shared" ref="A1345:B1345" si="1375">A1344</f>
        <v>27</v>
      </c>
      <c r="B1345" s="1">
        <f t="shared" si="1375"/>
        <v>0</v>
      </c>
      <c r="C1345" s="288"/>
      <c r="D1345" s="321" t="s">
        <v>105</v>
      </c>
      <c r="E1345" s="298"/>
      <c r="F1345" s="299" t="s">
        <v>94</v>
      </c>
      <c r="G1345" s="299"/>
      <c r="H1345" s="300"/>
      <c r="I1345" s="300"/>
      <c r="J1345" s="301"/>
      <c r="K1345" s="302"/>
      <c r="L1345" s="303">
        <f t="shared" si="1364"/>
        <v>0</v>
      </c>
      <c r="M1345" s="304"/>
      <c r="N1345" s="152"/>
      <c r="O1345" s="152"/>
      <c r="P1345" s="152"/>
      <c r="Q1345" s="152"/>
      <c r="R1345" s="152"/>
      <c r="S1345" s="305"/>
      <c r="T1345" s="54" t="e">
        <f>HLOOKUP(F1306,リスト!$N$7:$AC$25,14,)</f>
        <v>#N/A</v>
      </c>
      <c r="U1345" s="52" t="e">
        <f t="shared" si="1362"/>
        <v>#N/A</v>
      </c>
    </row>
    <row r="1346" spans="1:24">
      <c r="A1346" s="1">
        <f t="shared" ref="A1346:B1346" si="1376">A1345</f>
        <v>27</v>
      </c>
      <c r="B1346" s="1">
        <f t="shared" si="1376"/>
        <v>0</v>
      </c>
      <c r="C1346" s="288"/>
      <c r="D1346" s="298"/>
      <c r="E1346" s="298"/>
      <c r="F1346" s="306" t="s">
        <v>95</v>
      </c>
      <c r="G1346" s="306"/>
      <c r="H1346" s="307"/>
      <c r="I1346" s="307"/>
      <c r="J1346" s="308"/>
      <c r="K1346" s="309"/>
      <c r="L1346" s="310">
        <f t="shared" si="1364"/>
        <v>0</v>
      </c>
      <c r="M1346" s="311"/>
      <c r="N1346" s="153"/>
      <c r="O1346" s="153"/>
      <c r="P1346" s="153"/>
      <c r="Q1346" s="153"/>
      <c r="R1346" s="153"/>
      <c r="S1346" s="312"/>
      <c r="T1346" s="54" t="e">
        <f>HLOOKUP(F1306,リスト!$N$7:$AC$25,15,)</f>
        <v>#N/A</v>
      </c>
      <c r="U1346" s="52" t="e">
        <f t="shared" si="1362"/>
        <v>#N/A</v>
      </c>
    </row>
    <row r="1347" spans="1:24">
      <c r="A1347" s="1">
        <f t="shared" ref="A1347:B1347" si="1377">A1346</f>
        <v>27</v>
      </c>
      <c r="B1347" s="1">
        <f t="shared" si="1377"/>
        <v>0</v>
      </c>
      <c r="C1347" s="288"/>
      <c r="D1347" s="322" t="s">
        <v>103</v>
      </c>
      <c r="E1347" s="322"/>
      <c r="F1347" s="298" t="s">
        <v>96</v>
      </c>
      <c r="G1347" s="298"/>
      <c r="H1347" s="323"/>
      <c r="I1347" s="323"/>
      <c r="J1347" s="324"/>
      <c r="K1347" s="325"/>
      <c r="L1347" s="326">
        <f t="shared" si="1364"/>
        <v>0</v>
      </c>
      <c r="M1347" s="327"/>
      <c r="N1347" s="167"/>
      <c r="O1347" s="167"/>
      <c r="P1347" s="167"/>
      <c r="Q1347" s="167"/>
      <c r="R1347" s="167"/>
      <c r="S1347" s="328"/>
      <c r="T1347" s="54" t="e">
        <f>HLOOKUP(F1306,リスト!$N$7:$AC$25,16,)</f>
        <v>#N/A</v>
      </c>
      <c r="U1347" s="52" t="e">
        <f t="shared" si="1362"/>
        <v>#N/A</v>
      </c>
    </row>
    <row r="1348" spans="1:24">
      <c r="A1348" s="1">
        <f t="shared" ref="A1348:B1348" si="1378">A1347</f>
        <v>27</v>
      </c>
      <c r="B1348" s="1">
        <f t="shared" si="1378"/>
        <v>0</v>
      </c>
      <c r="C1348" s="288"/>
      <c r="D1348" s="298" t="s">
        <v>104</v>
      </c>
      <c r="E1348" s="298"/>
      <c r="F1348" s="299" t="s">
        <v>97</v>
      </c>
      <c r="G1348" s="299"/>
      <c r="H1348" s="300"/>
      <c r="I1348" s="300"/>
      <c r="J1348" s="301"/>
      <c r="K1348" s="302"/>
      <c r="L1348" s="303">
        <f t="shared" si="1364"/>
        <v>0</v>
      </c>
      <c r="M1348" s="304"/>
      <c r="N1348" s="152"/>
      <c r="O1348" s="152"/>
      <c r="P1348" s="152"/>
      <c r="Q1348" s="152"/>
      <c r="R1348" s="152"/>
      <c r="S1348" s="305"/>
      <c r="T1348" s="54" t="e">
        <f>HLOOKUP(F1306,リスト!$N$7:$AC$25,17,)</f>
        <v>#N/A</v>
      </c>
      <c r="U1348" s="52" t="e">
        <f t="shared" si="1362"/>
        <v>#N/A</v>
      </c>
    </row>
    <row r="1349" spans="1:24">
      <c r="A1349" s="1">
        <f t="shared" ref="A1349:B1349" si="1379">A1348</f>
        <v>27</v>
      </c>
      <c r="B1349" s="1">
        <f t="shared" si="1379"/>
        <v>0</v>
      </c>
      <c r="C1349" s="288"/>
      <c r="D1349" s="298"/>
      <c r="E1349" s="298"/>
      <c r="F1349" s="306" t="s">
        <v>98</v>
      </c>
      <c r="G1349" s="306"/>
      <c r="H1349" s="307"/>
      <c r="I1349" s="307"/>
      <c r="J1349" s="308"/>
      <c r="K1349" s="309"/>
      <c r="L1349" s="310">
        <f t="shared" si="1364"/>
        <v>0</v>
      </c>
      <c r="M1349" s="311"/>
      <c r="N1349" s="153"/>
      <c r="O1349" s="153"/>
      <c r="P1349" s="153"/>
      <c r="Q1349" s="153"/>
      <c r="R1349" s="153"/>
      <c r="S1349" s="312"/>
      <c r="T1349" s="54" t="e">
        <f>HLOOKUP(F1306,リスト!$N$7:$AC$25,18,)</f>
        <v>#N/A</v>
      </c>
      <c r="U1349" s="52" t="e">
        <f t="shared" si="1362"/>
        <v>#N/A</v>
      </c>
    </row>
    <row r="1350" spans="1:24" ht="15" thickBot="1">
      <c r="A1350" s="1">
        <f t="shared" ref="A1350:B1350" si="1380">A1349</f>
        <v>27</v>
      </c>
      <c r="B1350" s="1">
        <f t="shared" si="1380"/>
        <v>0</v>
      </c>
      <c r="C1350" s="288"/>
      <c r="D1350" s="313" t="s">
        <v>77</v>
      </c>
      <c r="E1350" s="313"/>
      <c r="F1350" s="313" t="s">
        <v>77</v>
      </c>
      <c r="G1350" s="313"/>
      <c r="H1350" s="314"/>
      <c r="I1350" s="314"/>
      <c r="J1350" s="315"/>
      <c r="K1350" s="316"/>
      <c r="L1350" s="317">
        <f t="shared" si="1364"/>
        <v>0</v>
      </c>
      <c r="M1350" s="318"/>
      <c r="N1350" s="319"/>
      <c r="O1350" s="319"/>
      <c r="P1350" s="319"/>
      <c r="Q1350" s="319"/>
      <c r="R1350" s="319"/>
      <c r="S1350" s="320"/>
      <c r="T1350" s="54" t="e">
        <f>HLOOKUP(F1306,リスト!$N$7:$AC$25,19,)</f>
        <v>#N/A</v>
      </c>
      <c r="U1350" s="52" t="e">
        <f t="shared" si="1362"/>
        <v>#N/A</v>
      </c>
    </row>
    <row r="1351" spans="1:24" ht="15.6" thickTop="1" thickBot="1">
      <c r="A1351" s="1">
        <f t="shared" ref="A1351:B1351" si="1381">A1350</f>
        <v>27</v>
      </c>
      <c r="B1351" s="1">
        <f t="shared" si="1381"/>
        <v>0</v>
      </c>
      <c r="C1351" s="289"/>
      <c r="D1351" s="278" t="s">
        <v>78</v>
      </c>
      <c r="E1351" s="279"/>
      <c r="F1351" s="279"/>
      <c r="G1351" s="280"/>
      <c r="H1351" s="281">
        <f>SUM(H1333:I1350)</f>
        <v>0</v>
      </c>
      <c r="I1351" s="281"/>
      <c r="J1351" s="282">
        <f t="shared" ref="J1351" si="1382">SUM(J1333:K1350)</f>
        <v>0</v>
      </c>
      <c r="K1351" s="283"/>
      <c r="L1351" s="283">
        <f t="shared" ref="L1351" si="1383">SUM(L1333:M1350)</f>
        <v>0</v>
      </c>
      <c r="M1351" s="284"/>
      <c r="N1351" s="285"/>
      <c r="O1351" s="285"/>
      <c r="P1351" s="285"/>
      <c r="Q1351" s="285"/>
      <c r="R1351" s="285"/>
      <c r="S1351" s="286"/>
      <c r="T1351" s="54"/>
    </row>
    <row r="1352" spans="1:24">
      <c r="A1352" s="1">
        <f>F1355</f>
        <v>28</v>
      </c>
      <c r="B1352" s="1">
        <f>IF(H1376&gt;0,1,0)</f>
        <v>0</v>
      </c>
      <c r="C1352" s="198" t="s">
        <v>47</v>
      </c>
      <c r="D1352" s="198"/>
      <c r="E1352" s="198"/>
      <c r="U1352" s="11" t="s">
        <v>49</v>
      </c>
      <c r="V1352" s="11" t="s">
        <v>199</v>
      </c>
    </row>
    <row r="1353" spans="1:24">
      <c r="A1353" s="1">
        <f>A1352</f>
        <v>28</v>
      </c>
      <c r="B1353" s="1">
        <f>B1352</f>
        <v>0</v>
      </c>
      <c r="C1353" s="192" t="str">
        <f>"中国ブロック突破・国スポ入賞に向けた強化事業　"&amp;基本!$G$24</f>
        <v>中国ブロック突破・国スポ入賞に向けた強化事業　事業計画書</v>
      </c>
      <c r="D1353" s="192"/>
      <c r="E1353" s="192"/>
      <c r="F1353" s="192"/>
      <c r="G1353" s="192"/>
      <c r="H1353" s="192"/>
      <c r="I1353" s="192"/>
      <c r="J1353" s="192"/>
      <c r="K1353" s="192"/>
      <c r="L1353" s="192"/>
      <c r="M1353" s="192"/>
      <c r="N1353" s="192"/>
      <c r="O1353" s="192"/>
      <c r="P1353" s="192"/>
      <c r="Q1353" s="192"/>
      <c r="R1353" s="192"/>
      <c r="S1353" s="192"/>
      <c r="U1353" s="16" t="str">
        <f t="shared" ref="U1353:V1356" si="1384">IF(U1303="","",U1303)</f>
        <v>中国ブロック突破に向けた強化事業</v>
      </c>
      <c r="V1353" s="16" t="str">
        <f t="shared" si="1384"/>
        <v>中ブロ突破</v>
      </c>
    </row>
    <row r="1354" spans="1:24" ht="15" thickBot="1">
      <c r="A1354" s="1">
        <f t="shared" ref="A1354:B1354" si="1385">A1353</f>
        <v>28</v>
      </c>
      <c r="B1354" s="1">
        <f t="shared" si="1385"/>
        <v>0</v>
      </c>
      <c r="C1354" s="337" t="s">
        <v>48</v>
      </c>
      <c r="D1354" s="337"/>
      <c r="U1354" s="32" t="str">
        <f t="shared" si="1384"/>
        <v>国スポ入賞に向けた強化事業</v>
      </c>
      <c r="V1354" s="32" t="str">
        <f t="shared" si="1384"/>
        <v>国スポ入賞</v>
      </c>
    </row>
    <row r="1355" spans="1:24" ht="15" thickBot="1">
      <c r="A1355" s="1">
        <f t="shared" ref="A1355:B1355" si="1386">A1354</f>
        <v>28</v>
      </c>
      <c r="B1355" s="1">
        <f t="shared" si="1386"/>
        <v>0</v>
      </c>
      <c r="C1355" s="375" t="s">
        <v>50</v>
      </c>
      <c r="D1355" s="376"/>
      <c r="E1355" s="376"/>
      <c r="F1355" s="377">
        <f>F1305+1</f>
        <v>28</v>
      </c>
      <c r="G1355" s="378"/>
      <c r="U1355" s="32" t="str">
        <f t="shared" si="1384"/>
        <v/>
      </c>
      <c r="V1355" s="32" t="str">
        <f t="shared" si="1384"/>
        <v/>
      </c>
    </row>
    <row r="1356" spans="1:24">
      <c r="A1356" s="1">
        <f t="shared" ref="A1356:B1356" si="1387">A1355</f>
        <v>28</v>
      </c>
      <c r="B1356" s="1">
        <f t="shared" si="1387"/>
        <v>0</v>
      </c>
      <c r="C1356" s="379" t="s">
        <v>49</v>
      </c>
      <c r="D1356" s="290"/>
      <c r="E1356" s="290"/>
      <c r="F1356" s="380"/>
      <c r="G1356" s="380"/>
      <c r="H1356" s="380"/>
      <c r="I1356" s="380"/>
      <c r="J1356" s="380"/>
      <c r="K1356" s="380"/>
      <c r="L1356" s="380"/>
      <c r="M1356" s="290" t="s">
        <v>53</v>
      </c>
      <c r="N1356" s="290"/>
      <c r="O1356" s="290"/>
      <c r="P1356" s="380"/>
      <c r="Q1356" s="380"/>
      <c r="R1356" s="380"/>
      <c r="S1356" s="381"/>
      <c r="T1356" s="81" t="str">
        <f>IF(F1356="","",VLOOKUP(F1356,U1353:V1356,2,))</f>
        <v/>
      </c>
      <c r="U1356" s="18" t="str">
        <f t="shared" si="1384"/>
        <v/>
      </c>
      <c r="V1356" s="18" t="str">
        <f t="shared" si="1384"/>
        <v/>
      </c>
    </row>
    <row r="1357" spans="1:24">
      <c r="A1357" s="1">
        <f t="shared" ref="A1357:B1357" si="1388">A1356</f>
        <v>28</v>
      </c>
      <c r="B1357" s="1">
        <f t="shared" si="1388"/>
        <v>0</v>
      </c>
      <c r="C1357" s="389" t="s">
        <v>180</v>
      </c>
      <c r="D1357" s="390"/>
      <c r="E1357" s="356"/>
      <c r="F1357" s="386"/>
      <c r="G1357" s="387"/>
      <c r="H1357" s="387"/>
      <c r="I1357" s="387"/>
      <c r="J1357" s="387"/>
      <c r="K1357" s="387"/>
      <c r="L1357" s="387"/>
      <c r="M1357" s="387"/>
      <c r="N1357" s="387"/>
      <c r="O1357" s="387"/>
      <c r="P1357" s="387"/>
      <c r="Q1357" s="387"/>
      <c r="R1357" s="387"/>
      <c r="S1357" s="388"/>
      <c r="U1357" s="55"/>
    </row>
    <row r="1358" spans="1:24">
      <c r="A1358" s="1">
        <f t="shared" ref="A1358:B1358" si="1389">A1357</f>
        <v>28</v>
      </c>
      <c r="B1358" s="1">
        <f t="shared" si="1389"/>
        <v>0</v>
      </c>
      <c r="C1358" s="348" t="s">
        <v>51</v>
      </c>
      <c r="D1358" s="291"/>
      <c r="E1358" s="291"/>
      <c r="F1358" s="382"/>
      <c r="G1358" s="383"/>
      <c r="H1358" s="383"/>
      <c r="I1358" s="20" t="str">
        <f>IF(F1358="","～",IF(J1358="","","～"))</f>
        <v>～</v>
      </c>
      <c r="J1358" s="383"/>
      <c r="K1358" s="383"/>
      <c r="L1358" s="383"/>
      <c r="M1358" s="21" t="s">
        <v>52</v>
      </c>
      <c r="N1358" s="384" t="str">
        <f>IF(T1358=1,IF(F1358="","",IF(J1358="","",IF(F1358=J1358,"日帰り",(J1358-F1358)&amp;"泊"&amp;(J1358-F1358+1)&amp;"日"))),"")</f>
        <v/>
      </c>
      <c r="O1358" s="384"/>
      <c r="P1358" s="384"/>
      <c r="Q1358" s="13" t="s">
        <v>68</v>
      </c>
      <c r="R1358" s="258"/>
      <c r="S1358" s="385"/>
      <c r="T1358" s="53">
        <v>1</v>
      </c>
    </row>
    <row r="1359" spans="1:24">
      <c r="A1359" s="1">
        <f t="shared" ref="A1359:B1359" si="1390">A1358</f>
        <v>28</v>
      </c>
      <c r="B1359" s="1">
        <f t="shared" si="1390"/>
        <v>0</v>
      </c>
      <c r="C1359" s="348" t="s">
        <v>54</v>
      </c>
      <c r="D1359" s="346" t="s">
        <v>55</v>
      </c>
      <c r="E1359" s="346"/>
      <c r="F1359" s="349"/>
      <c r="G1359" s="349"/>
      <c r="H1359" s="349"/>
      <c r="I1359" s="349"/>
      <c r="J1359" s="349"/>
      <c r="K1359" s="349"/>
      <c r="L1359" s="349"/>
      <c r="M1359" s="349"/>
      <c r="N1359" s="349"/>
      <c r="O1359" s="349"/>
      <c r="P1359" s="349"/>
      <c r="Q1359" s="349"/>
      <c r="R1359" s="349"/>
      <c r="S1359" s="350"/>
      <c r="U1359" s="156" t="s">
        <v>53</v>
      </c>
      <c r="V1359" s="156"/>
      <c r="W1359" s="156"/>
      <c r="X1359" s="156"/>
    </row>
    <row r="1360" spans="1:24">
      <c r="A1360" s="1">
        <f t="shared" ref="A1360:B1360" si="1391">A1359</f>
        <v>28</v>
      </c>
      <c r="B1360" s="1">
        <f t="shared" si="1391"/>
        <v>0</v>
      </c>
      <c r="C1360" s="348"/>
      <c r="D1360" s="351" t="s">
        <v>7</v>
      </c>
      <c r="E1360" s="351"/>
      <c r="F1360" s="352"/>
      <c r="G1360" s="352"/>
      <c r="H1360" s="352"/>
      <c r="I1360" s="352"/>
      <c r="J1360" s="352"/>
      <c r="K1360" s="352"/>
      <c r="L1360" s="352"/>
      <c r="M1360" s="352"/>
      <c r="N1360" s="352"/>
      <c r="O1360" s="352"/>
      <c r="P1360" s="352"/>
      <c r="Q1360" s="352"/>
      <c r="R1360" s="352"/>
      <c r="S1360" s="353"/>
      <c r="U1360" s="78" t="str">
        <f>U1353</f>
        <v>中国ブロック突破に向けた強化事業</v>
      </c>
      <c r="V1360" s="78" t="str">
        <f>U1354</f>
        <v>国スポ入賞に向けた強化事業</v>
      </c>
      <c r="W1360" s="78" t="str">
        <f>U1355</f>
        <v/>
      </c>
      <c r="X1360" s="78" t="str">
        <f>U1356</f>
        <v/>
      </c>
    </row>
    <row r="1361" spans="1:24">
      <c r="A1361" s="1">
        <f t="shared" ref="A1361:B1361" si="1392">A1360</f>
        <v>28</v>
      </c>
      <c r="B1361" s="1">
        <f t="shared" si="1392"/>
        <v>0</v>
      </c>
      <c r="C1361" s="348" t="s">
        <v>56</v>
      </c>
      <c r="D1361" s="346" t="s">
        <v>55</v>
      </c>
      <c r="E1361" s="346"/>
      <c r="F1361" s="349"/>
      <c r="G1361" s="349"/>
      <c r="H1361" s="349"/>
      <c r="I1361" s="349"/>
      <c r="J1361" s="349"/>
      <c r="K1361" s="349"/>
      <c r="L1361" s="349"/>
      <c r="M1361" s="349"/>
      <c r="N1361" s="349"/>
      <c r="O1361" s="349"/>
      <c r="P1361" s="349"/>
      <c r="Q1361" s="349"/>
      <c r="R1361" s="349"/>
      <c r="S1361" s="350"/>
      <c r="U1361" s="6" t="str">
        <f t="shared" ref="U1361:X1364" si="1393">IF(U1311="","",U1311)</f>
        <v>①強化活動</v>
      </c>
      <c r="V1361" s="6" t="str">
        <f t="shared" si="1393"/>
        <v>①強化活動</v>
      </c>
      <c r="W1361" s="6" t="str">
        <f t="shared" si="1393"/>
        <v/>
      </c>
      <c r="X1361" s="6" t="str">
        <f t="shared" si="1393"/>
        <v/>
      </c>
    </row>
    <row r="1362" spans="1:24">
      <c r="A1362" s="1">
        <f t="shared" ref="A1362:B1362" si="1394">A1361</f>
        <v>28</v>
      </c>
      <c r="B1362" s="1">
        <f t="shared" si="1394"/>
        <v>0</v>
      </c>
      <c r="C1362" s="348"/>
      <c r="D1362" s="351" t="s">
        <v>7</v>
      </c>
      <c r="E1362" s="351"/>
      <c r="F1362" s="352"/>
      <c r="G1362" s="352"/>
      <c r="H1362" s="352"/>
      <c r="I1362" s="352"/>
      <c r="J1362" s="352"/>
      <c r="K1362" s="352"/>
      <c r="L1362" s="352"/>
      <c r="M1362" s="352"/>
      <c r="N1362" s="352"/>
      <c r="O1362" s="352"/>
      <c r="P1362" s="352"/>
      <c r="Q1362" s="352"/>
      <c r="R1362" s="352"/>
      <c r="S1362" s="353"/>
      <c r="U1362" s="8" t="str">
        <f t="shared" si="1393"/>
        <v/>
      </c>
      <c r="V1362" s="8" t="str">
        <f t="shared" si="1393"/>
        <v/>
      </c>
      <c r="W1362" s="8" t="str">
        <f t="shared" si="1393"/>
        <v/>
      </c>
      <c r="X1362" s="8" t="str">
        <f t="shared" si="1393"/>
        <v/>
      </c>
    </row>
    <row r="1363" spans="1:24">
      <c r="A1363" s="1">
        <f t="shared" ref="A1363:B1363" si="1395">A1362</f>
        <v>28</v>
      </c>
      <c r="B1363" s="1">
        <f t="shared" si="1395"/>
        <v>0</v>
      </c>
      <c r="C1363" s="354" t="s">
        <v>57</v>
      </c>
      <c r="D1363" s="291" t="s">
        <v>58</v>
      </c>
      <c r="E1363" s="291"/>
      <c r="F1363" s="291" t="s">
        <v>61</v>
      </c>
      <c r="G1363" s="355"/>
      <c r="H1363" s="339" t="s">
        <v>62</v>
      </c>
      <c r="I1363" s="296"/>
      <c r="J1363" s="356" t="s">
        <v>63</v>
      </c>
      <c r="K1363" s="355"/>
      <c r="L1363" s="339" t="s">
        <v>64</v>
      </c>
      <c r="M1363" s="296"/>
      <c r="N1363" s="356" t="s">
        <v>65</v>
      </c>
      <c r="O1363" s="355"/>
      <c r="P1363" s="339" t="s">
        <v>66</v>
      </c>
      <c r="Q1363" s="291"/>
      <c r="R1363" s="356" t="s">
        <v>36</v>
      </c>
      <c r="S1363" s="295"/>
      <c r="U1363" s="8" t="str">
        <f t="shared" si="1393"/>
        <v/>
      </c>
      <c r="V1363" s="8" t="str">
        <f t="shared" si="1393"/>
        <v/>
      </c>
      <c r="W1363" s="8" t="str">
        <f t="shared" si="1393"/>
        <v/>
      </c>
      <c r="X1363" s="8" t="str">
        <f t="shared" si="1393"/>
        <v/>
      </c>
    </row>
    <row r="1364" spans="1:24">
      <c r="A1364" s="1">
        <f t="shared" ref="A1364:B1364" si="1396">A1363</f>
        <v>28</v>
      </c>
      <c r="B1364" s="1">
        <f t="shared" si="1396"/>
        <v>0</v>
      </c>
      <c r="C1364" s="348"/>
      <c r="D1364" s="346" t="s">
        <v>59</v>
      </c>
      <c r="E1364" s="346"/>
      <c r="F1364" s="22">
        <f>VLOOKUP("成男中ﾌﾞﾛ/国ｽﾎﾟ",指導者!$J$133:$AN$156,$F1355+1,)</f>
        <v>0</v>
      </c>
      <c r="G1364" s="23" t="s">
        <v>67</v>
      </c>
      <c r="H1364" s="24">
        <f>VLOOKUP("成女中ﾌﾞﾛ/国ｽﾎﾟ",指導者!$J$133:$AN$156,$F1355+1,)</f>
        <v>0</v>
      </c>
      <c r="I1364" s="25" t="s">
        <v>67</v>
      </c>
      <c r="J1364" s="24">
        <f>VLOOKUP("少男中ﾌﾞﾛ/国ｽﾎﾟ",指導者!$J$133:$AN$156,$F1355+1,)</f>
        <v>0</v>
      </c>
      <c r="K1364" s="23" t="s">
        <v>67</v>
      </c>
      <c r="L1364" s="24">
        <f>VLOOKUP("少女中ﾌﾞﾛ/国ｽﾎﾟ",指導者!$J$133:$AN$156,$F1355+1,)</f>
        <v>0</v>
      </c>
      <c r="M1364" s="25" t="s">
        <v>67</v>
      </c>
      <c r="N1364" s="24">
        <f>VLOOKUP("Jr男中ﾌﾞﾛ/国ｽﾎﾟ",指導者!$J$133:$AN$156,$F1355+1,)</f>
        <v>0</v>
      </c>
      <c r="O1364" s="23" t="s">
        <v>67</v>
      </c>
      <c r="P1364" s="24">
        <f>VLOOKUP("Jr女中ﾌﾞﾛ/国ｽﾎﾟ",指導者!$J$133:$AN$156,$F1355+1,)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48"/>
      <c r="D1365" s="351" t="s">
        <v>60</v>
      </c>
      <c r="E1365" s="351"/>
      <c r="F1365" s="27">
        <f>VLOOKUP("成男中ﾌﾞﾛ/国ｽﾎﾟ",選手!$J$333:$AN$350,$F1355+1,)</f>
        <v>0</v>
      </c>
      <c r="G1365" s="28" t="s">
        <v>67</v>
      </c>
      <c r="H1365" s="29">
        <f>VLOOKUP("成女中ﾌﾞﾛ/国ｽﾎﾟ",選手!$J$333:$AN$350,$F1355+1,)</f>
        <v>0</v>
      </c>
      <c r="I1365" s="30" t="s">
        <v>67</v>
      </c>
      <c r="J1365" s="29">
        <f>VLOOKUP("少男中ﾌﾞﾛ/国ｽﾎﾟ",選手!$J$333:$AN$350,$F1355+1,)</f>
        <v>0</v>
      </c>
      <c r="K1365" s="28" t="s">
        <v>67</v>
      </c>
      <c r="L1365" s="29">
        <f>VLOOKUP("少女中ﾌﾞﾛ/国ｽﾎﾟ",選手!$J$333:$AN$350,$F1355+1,)</f>
        <v>0</v>
      </c>
      <c r="M1365" s="30" t="s">
        <v>67</v>
      </c>
      <c r="N1365" s="29">
        <f>VLOOKUP("Jr男中ﾌﾞﾛ/国ｽﾎﾟ",選手!$J$333:$AN$350,$F1355+1,)</f>
        <v>0</v>
      </c>
      <c r="O1365" s="28" t="s">
        <v>67</v>
      </c>
      <c r="P1365" s="29">
        <f>VLOOKUP("Jr女中ﾌﾞﾛ/国ｽﾎﾟ",選手!$J$333:$AN$350,$F1355+1,)</f>
        <v>0</v>
      </c>
      <c r="Q1365" s="31" t="s">
        <v>67</v>
      </c>
      <c r="R1365" s="28">
        <f>SUM(F1365:Q1365)</f>
        <v>0</v>
      </c>
      <c r="S1365" s="34" t="s">
        <v>67</v>
      </c>
    </row>
    <row r="1366" spans="1:24">
      <c r="A1366" s="1">
        <f t="shared" ref="A1366:B1366" si="1398">A1365</f>
        <v>28</v>
      </c>
      <c r="B1366" s="1">
        <f t="shared" si="1398"/>
        <v>0</v>
      </c>
      <c r="C1366" s="366" t="s">
        <v>69</v>
      </c>
      <c r="D1366" s="367"/>
      <c r="E1366" s="368"/>
      <c r="F1366" s="357"/>
      <c r="G1366" s="358"/>
      <c r="H1366" s="358"/>
      <c r="I1366" s="358"/>
      <c r="J1366" s="358"/>
      <c r="K1366" s="358"/>
      <c r="L1366" s="358"/>
      <c r="M1366" s="358"/>
      <c r="N1366" s="358"/>
      <c r="O1366" s="358"/>
      <c r="P1366" s="358"/>
      <c r="Q1366" s="358"/>
      <c r="R1366" s="358"/>
      <c r="S1366" s="359"/>
    </row>
    <row r="1367" spans="1:24">
      <c r="A1367" s="1">
        <f t="shared" ref="A1367:B1367" si="1399">A1366</f>
        <v>28</v>
      </c>
      <c r="B1367" s="1">
        <f t="shared" si="1399"/>
        <v>0</v>
      </c>
      <c r="C1367" s="369"/>
      <c r="D1367" s="370"/>
      <c r="E1367" s="371"/>
      <c r="F1367" s="360"/>
      <c r="G1367" s="361"/>
      <c r="H1367" s="361"/>
      <c r="I1367" s="361"/>
      <c r="J1367" s="361"/>
      <c r="K1367" s="361"/>
      <c r="L1367" s="361"/>
      <c r="M1367" s="361"/>
      <c r="N1367" s="361"/>
      <c r="O1367" s="361"/>
      <c r="P1367" s="361"/>
      <c r="Q1367" s="361"/>
      <c r="R1367" s="361"/>
      <c r="S1367" s="362"/>
    </row>
    <row r="1368" spans="1:24">
      <c r="A1368" s="1">
        <f t="shared" ref="A1368:B1368" si="1400">A1367</f>
        <v>28</v>
      </c>
      <c r="B1368" s="1">
        <f t="shared" si="1400"/>
        <v>0</v>
      </c>
      <c r="C1368" s="369"/>
      <c r="D1368" s="370"/>
      <c r="E1368" s="371"/>
      <c r="F1368" s="360"/>
      <c r="G1368" s="361"/>
      <c r="H1368" s="361"/>
      <c r="I1368" s="361"/>
      <c r="J1368" s="361"/>
      <c r="K1368" s="361"/>
      <c r="L1368" s="361"/>
      <c r="M1368" s="361"/>
      <c r="N1368" s="361"/>
      <c r="O1368" s="361"/>
      <c r="P1368" s="361"/>
      <c r="Q1368" s="361"/>
      <c r="R1368" s="361"/>
      <c r="S1368" s="362"/>
    </row>
    <row r="1369" spans="1:24">
      <c r="A1369" s="1">
        <f t="shared" ref="A1369:B1369" si="1401">A1368</f>
        <v>28</v>
      </c>
      <c r="B1369" s="1">
        <f t="shared" si="1401"/>
        <v>0</v>
      </c>
      <c r="C1369" s="369"/>
      <c r="D1369" s="370"/>
      <c r="E1369" s="371"/>
      <c r="F1369" s="360"/>
      <c r="G1369" s="361"/>
      <c r="H1369" s="361"/>
      <c r="I1369" s="361"/>
      <c r="J1369" s="361"/>
      <c r="K1369" s="361"/>
      <c r="L1369" s="361"/>
      <c r="M1369" s="361"/>
      <c r="N1369" s="361"/>
      <c r="O1369" s="361"/>
      <c r="P1369" s="361"/>
      <c r="Q1369" s="361"/>
      <c r="R1369" s="361"/>
      <c r="S1369" s="362"/>
    </row>
    <row r="1370" spans="1:24">
      <c r="A1370" s="1">
        <f t="shared" ref="A1370:B1370" si="1402">A1369</f>
        <v>28</v>
      </c>
      <c r="B1370" s="1">
        <f t="shared" si="1402"/>
        <v>0</v>
      </c>
      <c r="C1370" s="369"/>
      <c r="D1370" s="370"/>
      <c r="E1370" s="371"/>
      <c r="F1370" s="360"/>
      <c r="G1370" s="361"/>
      <c r="H1370" s="361"/>
      <c r="I1370" s="361"/>
      <c r="J1370" s="361"/>
      <c r="K1370" s="361"/>
      <c r="L1370" s="361"/>
      <c r="M1370" s="361"/>
      <c r="N1370" s="361"/>
      <c r="O1370" s="361"/>
      <c r="P1370" s="361"/>
      <c r="Q1370" s="361"/>
      <c r="R1370" s="361"/>
      <c r="S1370" s="362"/>
    </row>
    <row r="1371" spans="1:24">
      <c r="A1371" s="1">
        <f t="shared" ref="A1371:B1371" si="1403">A1370</f>
        <v>28</v>
      </c>
      <c r="B1371" s="1">
        <f t="shared" si="1403"/>
        <v>0</v>
      </c>
      <c r="C1371" s="369"/>
      <c r="D1371" s="370"/>
      <c r="E1371" s="371"/>
      <c r="F1371" s="360"/>
      <c r="G1371" s="361"/>
      <c r="H1371" s="361"/>
      <c r="I1371" s="361"/>
      <c r="J1371" s="361"/>
      <c r="K1371" s="361"/>
      <c r="L1371" s="361"/>
      <c r="M1371" s="361"/>
      <c r="N1371" s="361"/>
      <c r="O1371" s="361"/>
      <c r="P1371" s="361"/>
      <c r="Q1371" s="361"/>
      <c r="R1371" s="361"/>
      <c r="S1371" s="362"/>
    </row>
    <row r="1372" spans="1:24" ht="15" thickBot="1">
      <c r="A1372" s="1">
        <f t="shared" ref="A1372:B1372" si="1404">A1371</f>
        <v>28</v>
      </c>
      <c r="B1372" s="1">
        <f t="shared" si="1404"/>
        <v>0</v>
      </c>
      <c r="C1372" s="372"/>
      <c r="D1372" s="373"/>
      <c r="E1372" s="374"/>
      <c r="F1372" s="363"/>
      <c r="G1372" s="364"/>
      <c r="H1372" s="364"/>
      <c r="I1372" s="364"/>
      <c r="J1372" s="364"/>
      <c r="K1372" s="364"/>
      <c r="L1372" s="364"/>
      <c r="M1372" s="364"/>
      <c r="N1372" s="364"/>
      <c r="O1372" s="364"/>
      <c r="P1372" s="364"/>
      <c r="Q1372" s="364"/>
      <c r="R1372" s="364"/>
      <c r="S1372" s="365"/>
    </row>
    <row r="1373" spans="1:24">
      <c r="A1373" s="1">
        <f t="shared" ref="A1373:B1373" si="1405">A1372</f>
        <v>28</v>
      </c>
      <c r="B1373" s="1">
        <f t="shared" si="1405"/>
        <v>0</v>
      </c>
    </row>
    <row r="1374" spans="1:24" ht="15" thickBot="1">
      <c r="A1374" s="1">
        <f t="shared" ref="A1374:B1374" si="1406">A1373</f>
        <v>28</v>
      </c>
      <c r="B1374" s="1">
        <f t="shared" si="1406"/>
        <v>0</v>
      </c>
      <c r="C1374" s="337" t="s">
        <v>70</v>
      </c>
      <c r="D1374" s="337"/>
      <c r="Q1374" s="338" t="s">
        <v>71</v>
      </c>
      <c r="R1374" s="338"/>
      <c r="S1374" s="338"/>
    </row>
    <row r="1375" spans="1:24">
      <c r="A1375" s="1">
        <f t="shared" ref="A1375:B1375" si="1407">A1374</f>
        <v>28</v>
      </c>
      <c r="B1375" s="1">
        <f t="shared" si="1407"/>
        <v>0</v>
      </c>
      <c r="C1375" s="287" t="s">
        <v>72</v>
      </c>
      <c r="D1375" s="290" t="s">
        <v>73</v>
      </c>
      <c r="E1375" s="290"/>
      <c r="F1375" s="290"/>
      <c r="G1375" s="290"/>
      <c r="H1375" s="290" t="s">
        <v>79</v>
      </c>
      <c r="I1375" s="290"/>
      <c r="J1375" s="290" t="s">
        <v>13</v>
      </c>
      <c r="K1375" s="290"/>
      <c r="L1375" s="290"/>
      <c r="M1375" s="290"/>
      <c r="N1375" s="290"/>
      <c r="O1375" s="290"/>
      <c r="P1375" s="290"/>
      <c r="Q1375" s="290"/>
      <c r="R1375" s="290"/>
      <c r="S1375" s="294"/>
    </row>
    <row r="1376" spans="1:24">
      <c r="A1376" s="1">
        <f t="shared" ref="A1376:B1376" si="1408">A1375</f>
        <v>28</v>
      </c>
      <c r="B1376" s="1">
        <f t="shared" si="1408"/>
        <v>0</v>
      </c>
      <c r="C1376" s="288"/>
      <c r="D1376" s="346" t="s">
        <v>74</v>
      </c>
      <c r="E1376" s="346"/>
      <c r="F1376" s="346"/>
      <c r="G1376" s="346"/>
      <c r="H1376" s="347">
        <f>J1401</f>
        <v>0</v>
      </c>
      <c r="I1376" s="347"/>
      <c r="J1376" s="152"/>
      <c r="K1376" s="152"/>
      <c r="L1376" s="152"/>
      <c r="M1376" s="152"/>
      <c r="N1376" s="152"/>
      <c r="O1376" s="152"/>
      <c r="P1376" s="152"/>
      <c r="Q1376" s="152"/>
      <c r="R1376" s="152"/>
      <c r="S1376" s="305"/>
    </row>
    <row r="1377" spans="1:21">
      <c r="A1377" s="1">
        <f t="shared" ref="A1377:B1377" si="1409">A1376</f>
        <v>28</v>
      </c>
      <c r="B1377" s="1">
        <f t="shared" si="1409"/>
        <v>0</v>
      </c>
      <c r="C1377" s="288"/>
      <c r="D1377" s="340" t="s">
        <v>75</v>
      </c>
      <c r="E1377" s="340"/>
      <c r="F1377" s="340"/>
      <c r="G1377" s="340"/>
      <c r="H1377" s="330"/>
      <c r="I1377" s="330"/>
      <c r="J1377" s="335"/>
      <c r="K1377" s="335"/>
      <c r="L1377" s="335"/>
      <c r="M1377" s="335"/>
      <c r="N1377" s="335"/>
      <c r="O1377" s="335"/>
      <c r="P1377" s="335"/>
      <c r="Q1377" s="335"/>
      <c r="R1377" s="335"/>
      <c r="S1377" s="336"/>
    </row>
    <row r="1378" spans="1:21">
      <c r="A1378" s="1">
        <f t="shared" ref="A1378:B1378" si="1410">A1377</f>
        <v>28</v>
      </c>
      <c r="B1378" s="1">
        <f t="shared" si="1410"/>
        <v>0</v>
      </c>
      <c r="C1378" s="288"/>
      <c r="D1378" s="340" t="s">
        <v>76</v>
      </c>
      <c r="E1378" s="340"/>
      <c r="F1378" s="340"/>
      <c r="G1378" s="340"/>
      <c r="H1378" s="330"/>
      <c r="I1378" s="330"/>
      <c r="J1378" s="335"/>
      <c r="K1378" s="335"/>
      <c r="L1378" s="335"/>
      <c r="M1378" s="335"/>
      <c r="N1378" s="335"/>
      <c r="O1378" s="335"/>
      <c r="P1378" s="335"/>
      <c r="Q1378" s="335"/>
      <c r="R1378" s="335"/>
      <c r="S1378" s="336"/>
    </row>
    <row r="1379" spans="1:21" ht="15" thickBot="1">
      <c r="A1379" s="1">
        <f t="shared" ref="A1379:B1379" si="1411">A1378</f>
        <v>28</v>
      </c>
      <c r="B1379" s="1">
        <f t="shared" si="1411"/>
        <v>0</v>
      </c>
      <c r="C1379" s="288"/>
      <c r="D1379" s="341" t="s">
        <v>77</v>
      </c>
      <c r="E1379" s="341"/>
      <c r="F1379" s="341"/>
      <c r="G1379" s="341"/>
      <c r="H1379" s="342">
        <f>H1401-SUM(H1376:I1378)</f>
        <v>0</v>
      </c>
      <c r="I1379" s="342"/>
      <c r="J1379" s="343"/>
      <c r="K1379" s="343"/>
      <c r="L1379" s="343"/>
      <c r="M1379" s="343"/>
      <c r="N1379" s="343"/>
      <c r="O1379" s="343"/>
      <c r="P1379" s="343"/>
      <c r="Q1379" s="343"/>
      <c r="R1379" s="343"/>
      <c r="S1379" s="344"/>
    </row>
    <row r="1380" spans="1:21" ht="15.6" thickTop="1" thickBot="1">
      <c r="A1380" s="1">
        <f t="shared" ref="A1380:B1380" si="1412">A1379</f>
        <v>28</v>
      </c>
      <c r="B1380" s="1">
        <f t="shared" si="1412"/>
        <v>0</v>
      </c>
      <c r="C1380" s="289"/>
      <c r="D1380" s="345" t="s">
        <v>78</v>
      </c>
      <c r="E1380" s="345"/>
      <c r="F1380" s="345"/>
      <c r="G1380" s="345"/>
      <c r="H1380" s="281">
        <f>SUM(H1376:I1379)</f>
        <v>0</v>
      </c>
      <c r="I1380" s="281"/>
      <c r="J1380" s="285"/>
      <c r="K1380" s="285"/>
      <c r="L1380" s="285"/>
      <c r="M1380" s="285"/>
      <c r="N1380" s="285"/>
      <c r="O1380" s="285"/>
      <c r="P1380" s="285"/>
      <c r="Q1380" s="285"/>
      <c r="R1380" s="285"/>
      <c r="S1380" s="286"/>
    </row>
    <row r="1381" spans="1:21">
      <c r="A1381" s="1">
        <f t="shared" ref="A1381:B1381" si="1413">A1380</f>
        <v>28</v>
      </c>
      <c r="B1381" s="1">
        <f t="shared" si="1413"/>
        <v>0</v>
      </c>
      <c r="C1381" s="287" t="s">
        <v>218</v>
      </c>
      <c r="D1381" s="290" t="s">
        <v>73</v>
      </c>
      <c r="E1381" s="290"/>
      <c r="F1381" s="290" t="s">
        <v>83</v>
      </c>
      <c r="G1381" s="290"/>
      <c r="H1381" s="290" t="s">
        <v>79</v>
      </c>
      <c r="I1381" s="292"/>
      <c r="J1381" s="293"/>
      <c r="K1381" s="290"/>
      <c r="L1381" s="290"/>
      <c r="M1381" s="290"/>
      <c r="N1381" s="290" t="s">
        <v>82</v>
      </c>
      <c r="O1381" s="290"/>
      <c r="P1381" s="290"/>
      <c r="Q1381" s="290"/>
      <c r="R1381" s="290"/>
      <c r="S1381" s="294"/>
    </row>
    <row r="1382" spans="1:21">
      <c r="A1382" s="1">
        <f t="shared" ref="A1382:B1382" si="1414">A1381</f>
        <v>28</v>
      </c>
      <c r="B1382" s="1">
        <f t="shared" si="1414"/>
        <v>0</v>
      </c>
      <c r="C1382" s="288"/>
      <c r="D1382" s="291"/>
      <c r="E1382" s="291"/>
      <c r="F1382" s="291"/>
      <c r="G1382" s="291"/>
      <c r="H1382" s="291"/>
      <c r="I1382" s="291"/>
      <c r="J1382" s="296" t="s">
        <v>80</v>
      </c>
      <c r="K1382" s="297"/>
      <c r="L1382" s="297" t="s">
        <v>81</v>
      </c>
      <c r="M1382" s="339"/>
      <c r="N1382" s="291"/>
      <c r="O1382" s="291"/>
      <c r="P1382" s="291"/>
      <c r="Q1382" s="291"/>
      <c r="R1382" s="291"/>
      <c r="S1382" s="295"/>
    </row>
    <row r="1383" spans="1:21">
      <c r="A1383" s="1">
        <f t="shared" ref="A1383:B1383" si="1415">A1382</f>
        <v>28</v>
      </c>
      <c r="B1383" s="1">
        <f t="shared" si="1415"/>
        <v>0</v>
      </c>
      <c r="C1383" s="288"/>
      <c r="D1383" s="298" t="s">
        <v>88</v>
      </c>
      <c r="E1383" s="298"/>
      <c r="F1383" s="298" t="s">
        <v>88</v>
      </c>
      <c r="G1383" s="298"/>
      <c r="H1383" s="323"/>
      <c r="I1383" s="323"/>
      <c r="J1383" s="324"/>
      <c r="K1383" s="325"/>
      <c r="L1383" s="326">
        <f>H1383-J1383</f>
        <v>0</v>
      </c>
      <c r="M1383" s="327"/>
      <c r="N1383" s="167"/>
      <c r="O1383" s="167"/>
      <c r="P1383" s="167"/>
      <c r="Q1383" s="167"/>
      <c r="R1383" s="167"/>
      <c r="S1383" s="328"/>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8"/>
      <c r="D1384" s="298" t="s">
        <v>99</v>
      </c>
      <c r="E1384" s="298"/>
      <c r="F1384" s="299" t="s">
        <v>84</v>
      </c>
      <c r="G1384" s="299"/>
      <c r="H1384" s="300"/>
      <c r="I1384" s="300"/>
      <c r="J1384" s="301"/>
      <c r="K1384" s="302"/>
      <c r="L1384" s="303">
        <f t="shared" ref="L1384:L1400" si="1418">H1384-J1384</f>
        <v>0</v>
      </c>
      <c r="M1384" s="304"/>
      <c r="N1384" s="152"/>
      <c r="O1384" s="152"/>
      <c r="P1384" s="152"/>
      <c r="Q1384" s="152"/>
      <c r="R1384" s="152"/>
      <c r="S1384" s="305"/>
      <c r="T1384" s="54" t="e">
        <f>HLOOKUP(F1356,リスト!$N$7:$AC$25,3,)</f>
        <v>#N/A</v>
      </c>
      <c r="U1384" s="52" t="e">
        <f t="shared" si="1416"/>
        <v>#N/A</v>
      </c>
    </row>
    <row r="1385" spans="1:21">
      <c r="A1385" s="1">
        <f t="shared" ref="A1385:B1385" si="1419">A1384</f>
        <v>28</v>
      </c>
      <c r="B1385" s="1">
        <f t="shared" si="1419"/>
        <v>0</v>
      </c>
      <c r="C1385" s="288"/>
      <c r="D1385" s="298"/>
      <c r="E1385" s="298"/>
      <c r="F1385" s="329" t="s">
        <v>85</v>
      </c>
      <c r="G1385" s="329"/>
      <c r="H1385" s="330"/>
      <c r="I1385" s="330"/>
      <c r="J1385" s="331"/>
      <c r="K1385" s="332"/>
      <c r="L1385" s="333">
        <f t="shared" si="1418"/>
        <v>0</v>
      </c>
      <c r="M1385" s="334"/>
      <c r="N1385" s="335"/>
      <c r="O1385" s="335"/>
      <c r="P1385" s="335"/>
      <c r="Q1385" s="335"/>
      <c r="R1385" s="335"/>
      <c r="S1385" s="336"/>
      <c r="T1385" s="54" t="e">
        <f>HLOOKUP(F1356,リスト!$N$7:$AC$25,4,)</f>
        <v>#N/A</v>
      </c>
      <c r="U1385" s="52" t="e">
        <f t="shared" si="1416"/>
        <v>#N/A</v>
      </c>
    </row>
    <row r="1386" spans="1:21">
      <c r="A1386" s="1">
        <f t="shared" ref="A1386:B1386" si="1420">A1385</f>
        <v>28</v>
      </c>
      <c r="B1386" s="1">
        <f t="shared" si="1420"/>
        <v>0</v>
      </c>
      <c r="C1386" s="288"/>
      <c r="D1386" s="298"/>
      <c r="E1386" s="298"/>
      <c r="F1386" s="306" t="s">
        <v>86</v>
      </c>
      <c r="G1386" s="306"/>
      <c r="H1386" s="307"/>
      <c r="I1386" s="307"/>
      <c r="J1386" s="308"/>
      <c r="K1386" s="309"/>
      <c r="L1386" s="310">
        <f t="shared" si="1418"/>
        <v>0</v>
      </c>
      <c r="M1386" s="311"/>
      <c r="N1386" s="153"/>
      <c r="O1386" s="153"/>
      <c r="P1386" s="153"/>
      <c r="Q1386" s="153"/>
      <c r="R1386" s="153"/>
      <c r="S1386" s="312"/>
      <c r="T1386" s="54" t="e">
        <f>HLOOKUP(F1356,リスト!$N$7:$AC$25,5,)</f>
        <v>#N/A</v>
      </c>
      <c r="U1386" s="52" t="e">
        <f t="shared" si="1416"/>
        <v>#N/A</v>
      </c>
    </row>
    <row r="1387" spans="1:21">
      <c r="A1387" s="1">
        <f t="shared" ref="A1387:B1387" si="1421">A1386</f>
        <v>28</v>
      </c>
      <c r="B1387" s="1">
        <f t="shared" si="1421"/>
        <v>0</v>
      </c>
      <c r="C1387" s="288"/>
      <c r="D1387" s="298" t="s">
        <v>100</v>
      </c>
      <c r="E1387" s="298"/>
      <c r="F1387" s="299" t="s">
        <v>87</v>
      </c>
      <c r="G1387" s="299"/>
      <c r="H1387" s="300"/>
      <c r="I1387" s="300"/>
      <c r="J1387" s="301"/>
      <c r="K1387" s="302"/>
      <c r="L1387" s="303">
        <f t="shared" si="1418"/>
        <v>0</v>
      </c>
      <c r="M1387" s="304"/>
      <c r="N1387" s="152"/>
      <c r="O1387" s="152"/>
      <c r="P1387" s="152"/>
      <c r="Q1387" s="152"/>
      <c r="R1387" s="152"/>
      <c r="S1387" s="305"/>
      <c r="T1387" s="54" t="e">
        <f>HLOOKUP(F1356,リスト!$N$7:$AC$25,6,)</f>
        <v>#N/A</v>
      </c>
      <c r="U1387" s="52" t="e">
        <f t="shared" si="1416"/>
        <v>#N/A</v>
      </c>
    </row>
    <row r="1388" spans="1:21">
      <c r="A1388" s="1">
        <f t="shared" ref="A1388:B1388" si="1422">A1387</f>
        <v>28</v>
      </c>
      <c r="B1388" s="1">
        <f t="shared" si="1422"/>
        <v>0</v>
      </c>
      <c r="C1388" s="288"/>
      <c r="D1388" s="298"/>
      <c r="E1388" s="298"/>
      <c r="F1388" s="329" t="s">
        <v>89</v>
      </c>
      <c r="G1388" s="329"/>
      <c r="H1388" s="330"/>
      <c r="I1388" s="330"/>
      <c r="J1388" s="331"/>
      <c r="K1388" s="332"/>
      <c r="L1388" s="333">
        <f t="shared" si="1418"/>
        <v>0</v>
      </c>
      <c r="M1388" s="334"/>
      <c r="N1388" s="335"/>
      <c r="O1388" s="335"/>
      <c r="P1388" s="335"/>
      <c r="Q1388" s="335"/>
      <c r="R1388" s="335"/>
      <c r="S1388" s="336"/>
      <c r="T1388" s="54" t="e">
        <f>HLOOKUP(F1356,リスト!$N$7:$AC$25,7,)</f>
        <v>#N/A</v>
      </c>
      <c r="U1388" s="52" t="e">
        <f t="shared" si="1416"/>
        <v>#N/A</v>
      </c>
    </row>
    <row r="1389" spans="1:21" ht="14.4" customHeight="1">
      <c r="A1389" s="1">
        <f t="shared" ref="A1389:B1389" si="1423">A1388</f>
        <v>28</v>
      </c>
      <c r="B1389" s="1">
        <f t="shared" si="1423"/>
        <v>0</v>
      </c>
      <c r="C1389" s="288"/>
      <c r="D1389" s="298"/>
      <c r="E1389" s="298"/>
      <c r="F1389" s="329" t="s">
        <v>215</v>
      </c>
      <c r="G1389" s="329"/>
      <c r="H1389" s="330"/>
      <c r="I1389" s="330"/>
      <c r="J1389" s="331"/>
      <c r="K1389" s="332"/>
      <c r="L1389" s="333">
        <f t="shared" si="1418"/>
        <v>0</v>
      </c>
      <c r="M1389" s="334"/>
      <c r="N1389" s="335"/>
      <c r="O1389" s="335"/>
      <c r="P1389" s="335"/>
      <c r="Q1389" s="335"/>
      <c r="R1389" s="335"/>
      <c r="S1389" s="336"/>
      <c r="T1389" s="54" t="e">
        <f>HLOOKUP(F1356,リスト!$N$7:$AC$25,8,)</f>
        <v>#N/A</v>
      </c>
      <c r="U1389" s="52" t="e">
        <f t="shared" si="1416"/>
        <v>#N/A</v>
      </c>
    </row>
    <row r="1390" spans="1:21">
      <c r="A1390" s="1">
        <f t="shared" ref="A1390:B1390" si="1424">A1389</f>
        <v>28</v>
      </c>
      <c r="B1390" s="1">
        <f t="shared" si="1424"/>
        <v>0</v>
      </c>
      <c r="C1390" s="288"/>
      <c r="D1390" s="298"/>
      <c r="E1390" s="298"/>
      <c r="F1390" s="306" t="s">
        <v>90</v>
      </c>
      <c r="G1390" s="306"/>
      <c r="H1390" s="307"/>
      <c r="I1390" s="307"/>
      <c r="J1390" s="308"/>
      <c r="K1390" s="309"/>
      <c r="L1390" s="310">
        <f t="shared" si="1418"/>
        <v>0</v>
      </c>
      <c r="M1390" s="311"/>
      <c r="N1390" s="153"/>
      <c r="O1390" s="153"/>
      <c r="P1390" s="153"/>
      <c r="Q1390" s="153"/>
      <c r="R1390" s="153"/>
      <c r="S1390" s="312"/>
      <c r="T1390" s="54" t="e">
        <f>HLOOKUP(F1356,リスト!$N$7:$AC$25,9,)</f>
        <v>#N/A</v>
      </c>
      <c r="U1390" s="52" t="e">
        <f t="shared" si="1416"/>
        <v>#N/A</v>
      </c>
    </row>
    <row r="1391" spans="1:21">
      <c r="A1391" s="1">
        <f t="shared" ref="A1391:B1391" si="1425">A1390</f>
        <v>28</v>
      </c>
      <c r="B1391" s="1">
        <f t="shared" si="1425"/>
        <v>0</v>
      </c>
      <c r="C1391" s="288"/>
      <c r="D1391" s="298" t="s">
        <v>101</v>
      </c>
      <c r="E1391" s="298"/>
      <c r="F1391" s="299" t="s">
        <v>91</v>
      </c>
      <c r="G1391" s="299"/>
      <c r="H1391" s="300"/>
      <c r="I1391" s="300"/>
      <c r="J1391" s="301"/>
      <c r="K1391" s="302"/>
      <c r="L1391" s="303">
        <f t="shared" si="1418"/>
        <v>0</v>
      </c>
      <c r="M1391" s="304"/>
      <c r="N1391" s="152"/>
      <c r="O1391" s="152"/>
      <c r="P1391" s="152"/>
      <c r="Q1391" s="152"/>
      <c r="R1391" s="152"/>
      <c r="S1391" s="305"/>
      <c r="T1391" s="54" t="e">
        <f>HLOOKUP(F1356,リスト!$N$7:$AC$25,10,)</f>
        <v>#N/A</v>
      </c>
      <c r="U1391" s="52" t="e">
        <f t="shared" si="1416"/>
        <v>#N/A</v>
      </c>
    </row>
    <row r="1392" spans="1:21">
      <c r="A1392" s="1">
        <f t="shared" ref="A1392:B1392" si="1426">A1391</f>
        <v>28</v>
      </c>
      <c r="B1392" s="1">
        <f t="shared" si="1426"/>
        <v>0</v>
      </c>
      <c r="C1392" s="288"/>
      <c r="D1392" s="298"/>
      <c r="E1392" s="298"/>
      <c r="F1392" s="329" t="s">
        <v>92</v>
      </c>
      <c r="G1392" s="329"/>
      <c r="H1392" s="330"/>
      <c r="I1392" s="330"/>
      <c r="J1392" s="331"/>
      <c r="K1392" s="332"/>
      <c r="L1392" s="333">
        <f t="shared" si="1418"/>
        <v>0</v>
      </c>
      <c r="M1392" s="334"/>
      <c r="N1392" s="335"/>
      <c r="O1392" s="335"/>
      <c r="P1392" s="335"/>
      <c r="Q1392" s="335"/>
      <c r="R1392" s="335"/>
      <c r="S1392" s="336"/>
      <c r="T1392" s="54" t="e">
        <f>HLOOKUP(F1356,リスト!$N$7:$AC$25,11,)</f>
        <v>#N/A</v>
      </c>
      <c r="U1392" s="52" t="e">
        <f t="shared" si="1416"/>
        <v>#N/A</v>
      </c>
    </row>
    <row r="1393" spans="1:22">
      <c r="A1393" s="1">
        <f t="shared" ref="A1393:B1393" si="1427">A1392</f>
        <v>28</v>
      </c>
      <c r="B1393" s="1">
        <f t="shared" si="1427"/>
        <v>0</v>
      </c>
      <c r="C1393" s="288"/>
      <c r="D1393" s="298"/>
      <c r="E1393" s="298"/>
      <c r="F1393" s="306" t="s">
        <v>93</v>
      </c>
      <c r="G1393" s="306"/>
      <c r="H1393" s="307"/>
      <c r="I1393" s="307"/>
      <c r="J1393" s="308"/>
      <c r="K1393" s="309"/>
      <c r="L1393" s="310">
        <f t="shared" si="1418"/>
        <v>0</v>
      </c>
      <c r="M1393" s="311"/>
      <c r="N1393" s="153"/>
      <c r="O1393" s="153"/>
      <c r="P1393" s="153"/>
      <c r="Q1393" s="153"/>
      <c r="R1393" s="153"/>
      <c r="S1393" s="312"/>
      <c r="T1393" s="54" t="e">
        <f>HLOOKUP(F1356,リスト!$N$7:$AC$25,12,)</f>
        <v>#N/A</v>
      </c>
      <c r="U1393" s="52" t="e">
        <f t="shared" si="1416"/>
        <v>#N/A</v>
      </c>
    </row>
    <row r="1394" spans="1:22">
      <c r="A1394" s="1">
        <f t="shared" ref="A1394:B1394" si="1428">A1393</f>
        <v>28</v>
      </c>
      <c r="B1394" s="1">
        <f t="shared" si="1428"/>
        <v>0</v>
      </c>
      <c r="C1394" s="288"/>
      <c r="D1394" s="298" t="s">
        <v>102</v>
      </c>
      <c r="E1394" s="298"/>
      <c r="F1394" s="298" t="s">
        <v>102</v>
      </c>
      <c r="G1394" s="298"/>
      <c r="H1394" s="323"/>
      <c r="I1394" s="323"/>
      <c r="J1394" s="324"/>
      <c r="K1394" s="325"/>
      <c r="L1394" s="326">
        <f t="shared" si="1418"/>
        <v>0</v>
      </c>
      <c r="M1394" s="327"/>
      <c r="N1394" s="167"/>
      <c r="O1394" s="167"/>
      <c r="P1394" s="167"/>
      <c r="Q1394" s="167"/>
      <c r="R1394" s="167"/>
      <c r="S1394" s="328"/>
      <c r="T1394" s="54" t="e">
        <f>HLOOKUP(F1356,リスト!$N$7:$AC$25,13,)</f>
        <v>#N/A</v>
      </c>
      <c r="U1394" s="52" t="e">
        <f t="shared" si="1416"/>
        <v>#N/A</v>
      </c>
    </row>
    <row r="1395" spans="1:22">
      <c r="A1395" s="1">
        <f t="shared" ref="A1395:B1395" si="1429">A1394</f>
        <v>28</v>
      </c>
      <c r="B1395" s="1">
        <f t="shared" si="1429"/>
        <v>0</v>
      </c>
      <c r="C1395" s="288"/>
      <c r="D1395" s="321" t="s">
        <v>105</v>
      </c>
      <c r="E1395" s="298"/>
      <c r="F1395" s="299" t="s">
        <v>94</v>
      </c>
      <c r="G1395" s="299"/>
      <c r="H1395" s="300"/>
      <c r="I1395" s="300"/>
      <c r="J1395" s="301"/>
      <c r="K1395" s="302"/>
      <c r="L1395" s="303">
        <f t="shared" si="1418"/>
        <v>0</v>
      </c>
      <c r="M1395" s="304"/>
      <c r="N1395" s="152"/>
      <c r="O1395" s="152"/>
      <c r="P1395" s="152"/>
      <c r="Q1395" s="152"/>
      <c r="R1395" s="152"/>
      <c r="S1395" s="305"/>
      <c r="T1395" s="54" t="e">
        <f>HLOOKUP(F1356,リスト!$N$7:$AC$25,14,)</f>
        <v>#N/A</v>
      </c>
      <c r="U1395" s="52" t="e">
        <f t="shared" si="1416"/>
        <v>#N/A</v>
      </c>
    </row>
    <row r="1396" spans="1:22">
      <c r="A1396" s="1">
        <f t="shared" ref="A1396:B1396" si="1430">A1395</f>
        <v>28</v>
      </c>
      <c r="B1396" s="1">
        <f t="shared" si="1430"/>
        <v>0</v>
      </c>
      <c r="C1396" s="288"/>
      <c r="D1396" s="298"/>
      <c r="E1396" s="298"/>
      <c r="F1396" s="306" t="s">
        <v>95</v>
      </c>
      <c r="G1396" s="306"/>
      <c r="H1396" s="307"/>
      <c r="I1396" s="307"/>
      <c r="J1396" s="308"/>
      <c r="K1396" s="309"/>
      <c r="L1396" s="310">
        <f t="shared" si="1418"/>
        <v>0</v>
      </c>
      <c r="M1396" s="311"/>
      <c r="N1396" s="153"/>
      <c r="O1396" s="153"/>
      <c r="P1396" s="153"/>
      <c r="Q1396" s="153"/>
      <c r="R1396" s="153"/>
      <c r="S1396" s="312"/>
      <c r="T1396" s="54" t="e">
        <f>HLOOKUP(F1356,リスト!$N$7:$AC$25,15,)</f>
        <v>#N/A</v>
      </c>
      <c r="U1396" s="52" t="e">
        <f t="shared" si="1416"/>
        <v>#N/A</v>
      </c>
    </row>
    <row r="1397" spans="1:22">
      <c r="A1397" s="1">
        <f t="shared" ref="A1397:B1397" si="1431">A1396</f>
        <v>28</v>
      </c>
      <c r="B1397" s="1">
        <f t="shared" si="1431"/>
        <v>0</v>
      </c>
      <c r="C1397" s="288"/>
      <c r="D1397" s="322" t="s">
        <v>103</v>
      </c>
      <c r="E1397" s="322"/>
      <c r="F1397" s="298" t="s">
        <v>96</v>
      </c>
      <c r="G1397" s="298"/>
      <c r="H1397" s="323"/>
      <c r="I1397" s="323"/>
      <c r="J1397" s="324"/>
      <c r="K1397" s="325"/>
      <c r="L1397" s="326">
        <f t="shared" si="1418"/>
        <v>0</v>
      </c>
      <c r="M1397" s="327"/>
      <c r="N1397" s="167"/>
      <c r="O1397" s="167"/>
      <c r="P1397" s="167"/>
      <c r="Q1397" s="167"/>
      <c r="R1397" s="167"/>
      <c r="S1397" s="328"/>
      <c r="T1397" s="54" t="e">
        <f>HLOOKUP(F1356,リスト!$N$7:$AC$25,16,)</f>
        <v>#N/A</v>
      </c>
      <c r="U1397" s="52" t="e">
        <f t="shared" si="1416"/>
        <v>#N/A</v>
      </c>
    </row>
    <row r="1398" spans="1:22">
      <c r="A1398" s="1">
        <f t="shared" ref="A1398:B1398" si="1432">A1397</f>
        <v>28</v>
      </c>
      <c r="B1398" s="1">
        <f t="shared" si="1432"/>
        <v>0</v>
      </c>
      <c r="C1398" s="288"/>
      <c r="D1398" s="298" t="s">
        <v>104</v>
      </c>
      <c r="E1398" s="298"/>
      <c r="F1398" s="299" t="s">
        <v>97</v>
      </c>
      <c r="G1398" s="299"/>
      <c r="H1398" s="300"/>
      <c r="I1398" s="300"/>
      <c r="J1398" s="301"/>
      <c r="K1398" s="302"/>
      <c r="L1398" s="303">
        <f t="shared" si="1418"/>
        <v>0</v>
      </c>
      <c r="M1398" s="304"/>
      <c r="N1398" s="152"/>
      <c r="O1398" s="152"/>
      <c r="P1398" s="152"/>
      <c r="Q1398" s="152"/>
      <c r="R1398" s="152"/>
      <c r="S1398" s="305"/>
      <c r="T1398" s="54" t="e">
        <f>HLOOKUP(F1356,リスト!$N$7:$AC$25,17,)</f>
        <v>#N/A</v>
      </c>
      <c r="U1398" s="52" t="e">
        <f t="shared" si="1416"/>
        <v>#N/A</v>
      </c>
    </row>
    <row r="1399" spans="1:22">
      <c r="A1399" s="1">
        <f t="shared" ref="A1399:B1399" si="1433">A1398</f>
        <v>28</v>
      </c>
      <c r="B1399" s="1">
        <f t="shared" si="1433"/>
        <v>0</v>
      </c>
      <c r="C1399" s="288"/>
      <c r="D1399" s="298"/>
      <c r="E1399" s="298"/>
      <c r="F1399" s="306" t="s">
        <v>98</v>
      </c>
      <c r="G1399" s="306"/>
      <c r="H1399" s="307"/>
      <c r="I1399" s="307"/>
      <c r="J1399" s="308"/>
      <c r="K1399" s="309"/>
      <c r="L1399" s="310">
        <f t="shared" si="1418"/>
        <v>0</v>
      </c>
      <c r="M1399" s="311"/>
      <c r="N1399" s="153"/>
      <c r="O1399" s="153"/>
      <c r="P1399" s="153"/>
      <c r="Q1399" s="153"/>
      <c r="R1399" s="153"/>
      <c r="S1399" s="312"/>
      <c r="T1399" s="54" t="e">
        <f>HLOOKUP(F1356,リスト!$N$7:$AC$25,18,)</f>
        <v>#N/A</v>
      </c>
      <c r="U1399" s="52" t="e">
        <f t="shared" si="1416"/>
        <v>#N/A</v>
      </c>
    </row>
    <row r="1400" spans="1:22" ht="15" thickBot="1">
      <c r="A1400" s="1">
        <f t="shared" ref="A1400:B1400" si="1434">A1399</f>
        <v>28</v>
      </c>
      <c r="B1400" s="1">
        <f t="shared" si="1434"/>
        <v>0</v>
      </c>
      <c r="C1400" s="288"/>
      <c r="D1400" s="313" t="s">
        <v>77</v>
      </c>
      <c r="E1400" s="313"/>
      <c r="F1400" s="313" t="s">
        <v>77</v>
      </c>
      <c r="G1400" s="313"/>
      <c r="H1400" s="314"/>
      <c r="I1400" s="314"/>
      <c r="J1400" s="315"/>
      <c r="K1400" s="316"/>
      <c r="L1400" s="317">
        <f t="shared" si="1418"/>
        <v>0</v>
      </c>
      <c r="M1400" s="318"/>
      <c r="N1400" s="319"/>
      <c r="O1400" s="319"/>
      <c r="P1400" s="319"/>
      <c r="Q1400" s="319"/>
      <c r="R1400" s="319"/>
      <c r="S1400" s="320"/>
      <c r="T1400" s="54" t="e">
        <f>HLOOKUP(F1356,リスト!$N$7:$AC$25,19,)</f>
        <v>#N/A</v>
      </c>
      <c r="U1400" s="52" t="e">
        <f t="shared" si="1416"/>
        <v>#N/A</v>
      </c>
    </row>
    <row r="1401" spans="1:22" ht="15.6" thickTop="1" thickBot="1">
      <c r="A1401" s="1">
        <f t="shared" ref="A1401:B1401" si="1435">A1400</f>
        <v>28</v>
      </c>
      <c r="B1401" s="1">
        <f t="shared" si="1435"/>
        <v>0</v>
      </c>
      <c r="C1401" s="289"/>
      <c r="D1401" s="278" t="s">
        <v>78</v>
      </c>
      <c r="E1401" s="279"/>
      <c r="F1401" s="279"/>
      <c r="G1401" s="280"/>
      <c r="H1401" s="281">
        <f>SUM(H1383:I1400)</f>
        <v>0</v>
      </c>
      <c r="I1401" s="281"/>
      <c r="J1401" s="282">
        <f t="shared" ref="J1401" si="1436">SUM(J1383:K1400)</f>
        <v>0</v>
      </c>
      <c r="K1401" s="283"/>
      <c r="L1401" s="283">
        <f t="shared" ref="L1401" si="1437">SUM(L1383:M1400)</f>
        <v>0</v>
      </c>
      <c r="M1401" s="284"/>
      <c r="N1401" s="285"/>
      <c r="O1401" s="285"/>
      <c r="P1401" s="285"/>
      <c r="Q1401" s="285"/>
      <c r="R1401" s="285"/>
      <c r="S1401" s="286"/>
      <c r="T1401" s="54"/>
    </row>
    <row r="1402" spans="1:22">
      <c r="A1402" s="1">
        <f>F1405</f>
        <v>29</v>
      </c>
      <c r="B1402" s="1">
        <f>IF(H1426&gt;0,1,0)</f>
        <v>0</v>
      </c>
      <c r="C1402" s="198" t="s">
        <v>47</v>
      </c>
      <c r="D1402" s="198"/>
      <c r="E1402" s="198"/>
      <c r="U1402" s="11" t="s">
        <v>49</v>
      </c>
      <c r="V1402" s="11" t="s">
        <v>199</v>
      </c>
    </row>
    <row r="1403" spans="1:22">
      <c r="A1403" s="1">
        <f>A1402</f>
        <v>29</v>
      </c>
      <c r="B1403" s="1">
        <f>B1402</f>
        <v>0</v>
      </c>
      <c r="C1403" s="192" t="str">
        <f>"中国ブロック突破・国スポ入賞に向けた強化事業　"&amp;基本!$G$24</f>
        <v>中国ブロック突破・国スポ入賞に向けた強化事業　事業計画書</v>
      </c>
      <c r="D1403" s="192"/>
      <c r="E1403" s="192"/>
      <c r="F1403" s="192"/>
      <c r="G1403" s="192"/>
      <c r="H1403" s="192"/>
      <c r="I1403" s="192"/>
      <c r="J1403" s="192"/>
      <c r="K1403" s="192"/>
      <c r="L1403" s="192"/>
      <c r="M1403" s="192"/>
      <c r="N1403" s="192"/>
      <c r="O1403" s="192"/>
      <c r="P1403" s="192"/>
      <c r="Q1403" s="192"/>
      <c r="R1403" s="192"/>
      <c r="S1403" s="192"/>
      <c r="U1403" s="16" t="str">
        <f t="shared" ref="U1403:V1406" si="1438">IF(U1353="","",U1353)</f>
        <v>中国ブロック突破に向けた強化事業</v>
      </c>
      <c r="V1403" s="16" t="str">
        <f t="shared" si="1438"/>
        <v>中ブロ突破</v>
      </c>
    </row>
    <row r="1404" spans="1:22" ht="15" thickBot="1">
      <c r="A1404" s="1">
        <f t="shared" ref="A1404:B1404" si="1439">A1403</f>
        <v>29</v>
      </c>
      <c r="B1404" s="1">
        <f t="shared" si="1439"/>
        <v>0</v>
      </c>
      <c r="C1404" s="337" t="s">
        <v>48</v>
      </c>
      <c r="D1404" s="337"/>
      <c r="U1404" s="32" t="str">
        <f t="shared" si="1438"/>
        <v>国スポ入賞に向けた強化事業</v>
      </c>
      <c r="V1404" s="32" t="str">
        <f t="shared" si="1438"/>
        <v>国スポ入賞</v>
      </c>
    </row>
    <row r="1405" spans="1:22" ht="15" thickBot="1">
      <c r="A1405" s="1">
        <f t="shared" ref="A1405:B1405" si="1440">A1404</f>
        <v>29</v>
      </c>
      <c r="B1405" s="1">
        <f t="shared" si="1440"/>
        <v>0</v>
      </c>
      <c r="C1405" s="375" t="s">
        <v>50</v>
      </c>
      <c r="D1405" s="376"/>
      <c r="E1405" s="376"/>
      <c r="F1405" s="377">
        <f>F1355+1</f>
        <v>29</v>
      </c>
      <c r="G1405" s="378"/>
      <c r="U1405" s="32" t="str">
        <f t="shared" si="1438"/>
        <v/>
      </c>
      <c r="V1405" s="32" t="str">
        <f t="shared" si="1438"/>
        <v/>
      </c>
    </row>
    <row r="1406" spans="1:22">
      <c r="A1406" s="1">
        <f t="shared" ref="A1406:B1406" si="1441">A1405</f>
        <v>29</v>
      </c>
      <c r="B1406" s="1">
        <f t="shared" si="1441"/>
        <v>0</v>
      </c>
      <c r="C1406" s="379" t="s">
        <v>49</v>
      </c>
      <c r="D1406" s="290"/>
      <c r="E1406" s="290"/>
      <c r="F1406" s="380"/>
      <c r="G1406" s="380"/>
      <c r="H1406" s="380"/>
      <c r="I1406" s="380"/>
      <c r="J1406" s="380"/>
      <c r="K1406" s="380"/>
      <c r="L1406" s="380"/>
      <c r="M1406" s="290" t="s">
        <v>53</v>
      </c>
      <c r="N1406" s="290"/>
      <c r="O1406" s="290"/>
      <c r="P1406" s="380"/>
      <c r="Q1406" s="380"/>
      <c r="R1406" s="380"/>
      <c r="S1406" s="381"/>
      <c r="T1406" s="81" t="str">
        <f>IF(F1406="","",VLOOKUP(F1406,U1403:V1406,2,))</f>
        <v/>
      </c>
      <c r="U1406" s="18" t="str">
        <f t="shared" si="1438"/>
        <v/>
      </c>
      <c r="V1406" s="18" t="str">
        <f t="shared" si="1438"/>
        <v/>
      </c>
    </row>
    <row r="1407" spans="1:22">
      <c r="A1407" s="1">
        <f t="shared" ref="A1407:B1407" si="1442">A1406</f>
        <v>29</v>
      </c>
      <c r="B1407" s="1">
        <f t="shared" si="1442"/>
        <v>0</v>
      </c>
      <c r="C1407" s="389" t="s">
        <v>180</v>
      </c>
      <c r="D1407" s="390"/>
      <c r="E1407" s="356"/>
      <c r="F1407" s="386"/>
      <c r="G1407" s="387"/>
      <c r="H1407" s="387"/>
      <c r="I1407" s="387"/>
      <c r="J1407" s="387"/>
      <c r="K1407" s="387"/>
      <c r="L1407" s="387"/>
      <c r="M1407" s="387"/>
      <c r="N1407" s="387"/>
      <c r="O1407" s="387"/>
      <c r="P1407" s="387"/>
      <c r="Q1407" s="387"/>
      <c r="R1407" s="387"/>
      <c r="S1407" s="388"/>
      <c r="U1407" s="55"/>
    </row>
    <row r="1408" spans="1:22">
      <c r="A1408" s="1">
        <f t="shared" ref="A1408:B1408" si="1443">A1407</f>
        <v>29</v>
      </c>
      <c r="B1408" s="1">
        <f t="shared" si="1443"/>
        <v>0</v>
      </c>
      <c r="C1408" s="348" t="s">
        <v>51</v>
      </c>
      <c r="D1408" s="291"/>
      <c r="E1408" s="291"/>
      <c r="F1408" s="382"/>
      <c r="G1408" s="383"/>
      <c r="H1408" s="383"/>
      <c r="I1408" s="20" t="str">
        <f>IF(F1408="","～",IF(J1408="","","～"))</f>
        <v>～</v>
      </c>
      <c r="J1408" s="383"/>
      <c r="K1408" s="383"/>
      <c r="L1408" s="383"/>
      <c r="M1408" s="21" t="s">
        <v>52</v>
      </c>
      <c r="N1408" s="384" t="str">
        <f>IF(T1408=1,IF(F1408="","",IF(J1408="","",IF(F1408=J1408,"日帰り",(J1408-F1408)&amp;"泊"&amp;(J1408-F1408+1)&amp;"日"))),"")</f>
        <v/>
      </c>
      <c r="O1408" s="384"/>
      <c r="P1408" s="384"/>
      <c r="Q1408" s="13" t="s">
        <v>68</v>
      </c>
      <c r="R1408" s="258"/>
      <c r="S1408" s="385"/>
      <c r="T1408" s="53">
        <v>1</v>
      </c>
    </row>
    <row r="1409" spans="1:24">
      <c r="A1409" s="1">
        <f t="shared" ref="A1409:B1409" si="1444">A1408</f>
        <v>29</v>
      </c>
      <c r="B1409" s="1">
        <f t="shared" si="1444"/>
        <v>0</v>
      </c>
      <c r="C1409" s="348" t="s">
        <v>54</v>
      </c>
      <c r="D1409" s="346" t="s">
        <v>55</v>
      </c>
      <c r="E1409" s="346"/>
      <c r="F1409" s="349"/>
      <c r="G1409" s="349"/>
      <c r="H1409" s="349"/>
      <c r="I1409" s="349"/>
      <c r="J1409" s="349"/>
      <c r="K1409" s="349"/>
      <c r="L1409" s="349"/>
      <c r="M1409" s="349"/>
      <c r="N1409" s="349"/>
      <c r="O1409" s="349"/>
      <c r="P1409" s="349"/>
      <c r="Q1409" s="349"/>
      <c r="R1409" s="349"/>
      <c r="S1409" s="350"/>
      <c r="U1409" s="156" t="s">
        <v>53</v>
      </c>
      <c r="V1409" s="156"/>
      <c r="W1409" s="156"/>
      <c r="X1409" s="156"/>
    </row>
    <row r="1410" spans="1:24">
      <c r="A1410" s="1">
        <f t="shared" ref="A1410:B1410" si="1445">A1409</f>
        <v>29</v>
      </c>
      <c r="B1410" s="1">
        <f t="shared" si="1445"/>
        <v>0</v>
      </c>
      <c r="C1410" s="348"/>
      <c r="D1410" s="351" t="s">
        <v>7</v>
      </c>
      <c r="E1410" s="351"/>
      <c r="F1410" s="352"/>
      <c r="G1410" s="352"/>
      <c r="H1410" s="352"/>
      <c r="I1410" s="352"/>
      <c r="J1410" s="352"/>
      <c r="K1410" s="352"/>
      <c r="L1410" s="352"/>
      <c r="M1410" s="352"/>
      <c r="N1410" s="352"/>
      <c r="O1410" s="352"/>
      <c r="P1410" s="352"/>
      <c r="Q1410" s="352"/>
      <c r="R1410" s="352"/>
      <c r="S1410" s="353"/>
      <c r="U1410" s="78" t="str">
        <f>U1403</f>
        <v>中国ブロック突破に向けた強化事業</v>
      </c>
      <c r="V1410" s="78" t="str">
        <f>U1404</f>
        <v>国スポ入賞に向けた強化事業</v>
      </c>
      <c r="W1410" s="78" t="str">
        <f>U1405</f>
        <v/>
      </c>
      <c r="X1410" s="78" t="str">
        <f>U1406</f>
        <v/>
      </c>
    </row>
    <row r="1411" spans="1:24">
      <c r="A1411" s="1">
        <f t="shared" ref="A1411:B1411" si="1446">A1410</f>
        <v>29</v>
      </c>
      <c r="B1411" s="1">
        <f t="shared" si="1446"/>
        <v>0</v>
      </c>
      <c r="C1411" s="348" t="s">
        <v>56</v>
      </c>
      <c r="D1411" s="346" t="s">
        <v>55</v>
      </c>
      <c r="E1411" s="346"/>
      <c r="F1411" s="349"/>
      <c r="G1411" s="349"/>
      <c r="H1411" s="349"/>
      <c r="I1411" s="349"/>
      <c r="J1411" s="349"/>
      <c r="K1411" s="349"/>
      <c r="L1411" s="349"/>
      <c r="M1411" s="349"/>
      <c r="N1411" s="349"/>
      <c r="O1411" s="349"/>
      <c r="P1411" s="349"/>
      <c r="Q1411" s="349"/>
      <c r="R1411" s="349"/>
      <c r="S1411" s="350"/>
      <c r="U1411" s="6" t="str">
        <f t="shared" ref="U1411:X1414" si="1447">IF(U1361="","",U1361)</f>
        <v>①強化活動</v>
      </c>
      <c r="V1411" s="6" t="str">
        <f t="shared" si="1447"/>
        <v>①強化活動</v>
      </c>
      <c r="W1411" s="6" t="str">
        <f t="shared" si="1447"/>
        <v/>
      </c>
      <c r="X1411" s="6" t="str">
        <f t="shared" si="1447"/>
        <v/>
      </c>
    </row>
    <row r="1412" spans="1:24">
      <c r="A1412" s="1">
        <f t="shared" ref="A1412:B1412" si="1448">A1411</f>
        <v>29</v>
      </c>
      <c r="B1412" s="1">
        <f t="shared" si="1448"/>
        <v>0</v>
      </c>
      <c r="C1412" s="348"/>
      <c r="D1412" s="351" t="s">
        <v>7</v>
      </c>
      <c r="E1412" s="351"/>
      <c r="F1412" s="352"/>
      <c r="G1412" s="352"/>
      <c r="H1412" s="352"/>
      <c r="I1412" s="352"/>
      <c r="J1412" s="352"/>
      <c r="K1412" s="352"/>
      <c r="L1412" s="352"/>
      <c r="M1412" s="352"/>
      <c r="N1412" s="352"/>
      <c r="O1412" s="352"/>
      <c r="P1412" s="352"/>
      <c r="Q1412" s="352"/>
      <c r="R1412" s="352"/>
      <c r="S1412" s="353"/>
      <c r="U1412" s="8" t="str">
        <f t="shared" si="1447"/>
        <v/>
      </c>
      <c r="V1412" s="8" t="str">
        <f t="shared" si="1447"/>
        <v/>
      </c>
      <c r="W1412" s="8" t="str">
        <f t="shared" si="1447"/>
        <v/>
      </c>
      <c r="X1412" s="8" t="str">
        <f t="shared" si="1447"/>
        <v/>
      </c>
    </row>
    <row r="1413" spans="1:24">
      <c r="A1413" s="1">
        <f t="shared" ref="A1413:B1413" si="1449">A1412</f>
        <v>29</v>
      </c>
      <c r="B1413" s="1">
        <f t="shared" si="1449"/>
        <v>0</v>
      </c>
      <c r="C1413" s="354" t="s">
        <v>57</v>
      </c>
      <c r="D1413" s="291" t="s">
        <v>58</v>
      </c>
      <c r="E1413" s="291"/>
      <c r="F1413" s="291" t="s">
        <v>61</v>
      </c>
      <c r="G1413" s="355"/>
      <c r="H1413" s="339" t="s">
        <v>62</v>
      </c>
      <c r="I1413" s="296"/>
      <c r="J1413" s="356" t="s">
        <v>63</v>
      </c>
      <c r="K1413" s="355"/>
      <c r="L1413" s="339" t="s">
        <v>64</v>
      </c>
      <c r="M1413" s="296"/>
      <c r="N1413" s="356" t="s">
        <v>65</v>
      </c>
      <c r="O1413" s="355"/>
      <c r="P1413" s="339" t="s">
        <v>66</v>
      </c>
      <c r="Q1413" s="291"/>
      <c r="R1413" s="356" t="s">
        <v>36</v>
      </c>
      <c r="S1413" s="295"/>
      <c r="U1413" s="8" t="str">
        <f t="shared" si="1447"/>
        <v/>
      </c>
      <c r="V1413" s="8" t="str">
        <f t="shared" si="1447"/>
        <v/>
      </c>
      <c r="W1413" s="8" t="str">
        <f t="shared" si="1447"/>
        <v/>
      </c>
      <c r="X1413" s="8" t="str">
        <f t="shared" si="1447"/>
        <v/>
      </c>
    </row>
    <row r="1414" spans="1:24">
      <c r="A1414" s="1">
        <f t="shared" ref="A1414:B1414" si="1450">A1413</f>
        <v>29</v>
      </c>
      <c r="B1414" s="1">
        <f t="shared" si="1450"/>
        <v>0</v>
      </c>
      <c r="C1414" s="348"/>
      <c r="D1414" s="346" t="s">
        <v>59</v>
      </c>
      <c r="E1414" s="346"/>
      <c r="F1414" s="22">
        <f>VLOOKUP("成男中ﾌﾞﾛ/国ｽﾎﾟ",指導者!$J$133:$AN$156,$F1405+1,)</f>
        <v>0</v>
      </c>
      <c r="G1414" s="23" t="s">
        <v>67</v>
      </c>
      <c r="H1414" s="24">
        <f>VLOOKUP("成女中ﾌﾞﾛ/国ｽﾎﾟ",指導者!$J$133:$AN$156,$F1405+1,)</f>
        <v>0</v>
      </c>
      <c r="I1414" s="25" t="s">
        <v>67</v>
      </c>
      <c r="J1414" s="24">
        <f>VLOOKUP("少男中ﾌﾞﾛ/国ｽﾎﾟ",指導者!$J$133:$AN$156,$F1405+1,)</f>
        <v>0</v>
      </c>
      <c r="K1414" s="23" t="s">
        <v>67</v>
      </c>
      <c r="L1414" s="24">
        <f>VLOOKUP("少女中ﾌﾞﾛ/国ｽﾎﾟ",指導者!$J$133:$AN$156,$F1405+1,)</f>
        <v>0</v>
      </c>
      <c r="M1414" s="25" t="s">
        <v>67</v>
      </c>
      <c r="N1414" s="24">
        <f>VLOOKUP("Jr男中ﾌﾞﾛ/国ｽﾎﾟ",指導者!$J$133:$AN$156,$F1405+1,)</f>
        <v>0</v>
      </c>
      <c r="O1414" s="23" t="s">
        <v>67</v>
      </c>
      <c r="P1414" s="24">
        <f>VLOOKUP("Jr女中ﾌﾞﾛ/国ｽﾎﾟ",指導者!$J$133:$AN$156,$F1405+1,)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48"/>
      <c r="D1415" s="351" t="s">
        <v>60</v>
      </c>
      <c r="E1415" s="351"/>
      <c r="F1415" s="27">
        <f>VLOOKUP("成男中ﾌﾞﾛ/国ｽﾎﾟ",選手!$J$333:$AN$350,$F1405+1,)</f>
        <v>0</v>
      </c>
      <c r="G1415" s="28" t="s">
        <v>67</v>
      </c>
      <c r="H1415" s="29">
        <f>VLOOKUP("成女中ﾌﾞﾛ/国ｽﾎﾟ",選手!$J$333:$AN$350,$F1405+1,)</f>
        <v>0</v>
      </c>
      <c r="I1415" s="30" t="s">
        <v>67</v>
      </c>
      <c r="J1415" s="29">
        <f>VLOOKUP("少男中ﾌﾞﾛ/国ｽﾎﾟ",選手!$J$333:$AN$350,$F1405+1,)</f>
        <v>0</v>
      </c>
      <c r="K1415" s="28" t="s">
        <v>67</v>
      </c>
      <c r="L1415" s="29">
        <f>VLOOKUP("少女中ﾌﾞﾛ/国ｽﾎﾟ",選手!$J$333:$AN$350,$F1405+1,)</f>
        <v>0</v>
      </c>
      <c r="M1415" s="30" t="s">
        <v>67</v>
      </c>
      <c r="N1415" s="29">
        <f>VLOOKUP("Jr男中ﾌﾞﾛ/国ｽﾎﾟ",選手!$J$333:$AN$350,$F1405+1,)</f>
        <v>0</v>
      </c>
      <c r="O1415" s="28" t="s">
        <v>67</v>
      </c>
      <c r="P1415" s="29">
        <f>VLOOKUP("Jr女中ﾌﾞﾛ/国ｽﾎﾟ",選手!$J$333:$AN$350,$F1405+1,)</f>
        <v>0</v>
      </c>
      <c r="Q1415" s="31" t="s">
        <v>67</v>
      </c>
      <c r="R1415" s="28">
        <f>SUM(F1415:Q1415)</f>
        <v>0</v>
      </c>
      <c r="S1415" s="34" t="s">
        <v>67</v>
      </c>
    </row>
    <row r="1416" spans="1:24">
      <c r="A1416" s="1">
        <f t="shared" ref="A1416:B1416" si="1452">A1415</f>
        <v>29</v>
      </c>
      <c r="B1416" s="1">
        <f t="shared" si="1452"/>
        <v>0</v>
      </c>
      <c r="C1416" s="366" t="s">
        <v>69</v>
      </c>
      <c r="D1416" s="367"/>
      <c r="E1416" s="368"/>
      <c r="F1416" s="357"/>
      <c r="G1416" s="358"/>
      <c r="H1416" s="358"/>
      <c r="I1416" s="358"/>
      <c r="J1416" s="358"/>
      <c r="K1416" s="358"/>
      <c r="L1416" s="358"/>
      <c r="M1416" s="358"/>
      <c r="N1416" s="358"/>
      <c r="O1416" s="358"/>
      <c r="P1416" s="358"/>
      <c r="Q1416" s="358"/>
      <c r="R1416" s="358"/>
      <c r="S1416" s="359"/>
    </row>
    <row r="1417" spans="1:24">
      <c r="A1417" s="1">
        <f t="shared" ref="A1417:B1417" si="1453">A1416</f>
        <v>29</v>
      </c>
      <c r="B1417" s="1">
        <f t="shared" si="1453"/>
        <v>0</v>
      </c>
      <c r="C1417" s="369"/>
      <c r="D1417" s="370"/>
      <c r="E1417" s="371"/>
      <c r="F1417" s="360"/>
      <c r="G1417" s="361"/>
      <c r="H1417" s="361"/>
      <c r="I1417" s="361"/>
      <c r="J1417" s="361"/>
      <c r="K1417" s="361"/>
      <c r="L1417" s="361"/>
      <c r="M1417" s="361"/>
      <c r="N1417" s="361"/>
      <c r="O1417" s="361"/>
      <c r="P1417" s="361"/>
      <c r="Q1417" s="361"/>
      <c r="R1417" s="361"/>
      <c r="S1417" s="362"/>
    </row>
    <row r="1418" spans="1:24">
      <c r="A1418" s="1">
        <f t="shared" ref="A1418:B1418" si="1454">A1417</f>
        <v>29</v>
      </c>
      <c r="B1418" s="1">
        <f t="shared" si="1454"/>
        <v>0</v>
      </c>
      <c r="C1418" s="369"/>
      <c r="D1418" s="370"/>
      <c r="E1418" s="371"/>
      <c r="F1418" s="360"/>
      <c r="G1418" s="361"/>
      <c r="H1418" s="361"/>
      <c r="I1418" s="361"/>
      <c r="J1418" s="361"/>
      <c r="K1418" s="361"/>
      <c r="L1418" s="361"/>
      <c r="M1418" s="361"/>
      <c r="N1418" s="361"/>
      <c r="O1418" s="361"/>
      <c r="P1418" s="361"/>
      <c r="Q1418" s="361"/>
      <c r="R1418" s="361"/>
      <c r="S1418" s="362"/>
    </row>
    <row r="1419" spans="1:24">
      <c r="A1419" s="1">
        <f t="shared" ref="A1419:B1419" si="1455">A1418</f>
        <v>29</v>
      </c>
      <c r="B1419" s="1">
        <f t="shared" si="1455"/>
        <v>0</v>
      </c>
      <c r="C1419" s="369"/>
      <c r="D1419" s="370"/>
      <c r="E1419" s="371"/>
      <c r="F1419" s="360"/>
      <c r="G1419" s="361"/>
      <c r="H1419" s="361"/>
      <c r="I1419" s="361"/>
      <c r="J1419" s="361"/>
      <c r="K1419" s="361"/>
      <c r="L1419" s="361"/>
      <c r="M1419" s="361"/>
      <c r="N1419" s="361"/>
      <c r="O1419" s="361"/>
      <c r="P1419" s="361"/>
      <c r="Q1419" s="361"/>
      <c r="R1419" s="361"/>
      <c r="S1419" s="362"/>
    </row>
    <row r="1420" spans="1:24">
      <c r="A1420" s="1">
        <f t="shared" ref="A1420:B1420" si="1456">A1419</f>
        <v>29</v>
      </c>
      <c r="B1420" s="1">
        <f t="shared" si="1456"/>
        <v>0</v>
      </c>
      <c r="C1420" s="369"/>
      <c r="D1420" s="370"/>
      <c r="E1420" s="371"/>
      <c r="F1420" s="360"/>
      <c r="G1420" s="361"/>
      <c r="H1420" s="361"/>
      <c r="I1420" s="361"/>
      <c r="J1420" s="361"/>
      <c r="K1420" s="361"/>
      <c r="L1420" s="361"/>
      <c r="M1420" s="361"/>
      <c r="N1420" s="361"/>
      <c r="O1420" s="361"/>
      <c r="P1420" s="361"/>
      <c r="Q1420" s="361"/>
      <c r="R1420" s="361"/>
      <c r="S1420" s="362"/>
    </row>
    <row r="1421" spans="1:24">
      <c r="A1421" s="1">
        <f t="shared" ref="A1421:B1421" si="1457">A1420</f>
        <v>29</v>
      </c>
      <c r="B1421" s="1">
        <f t="shared" si="1457"/>
        <v>0</v>
      </c>
      <c r="C1421" s="369"/>
      <c r="D1421" s="370"/>
      <c r="E1421" s="371"/>
      <c r="F1421" s="360"/>
      <c r="G1421" s="361"/>
      <c r="H1421" s="361"/>
      <c r="I1421" s="361"/>
      <c r="J1421" s="361"/>
      <c r="K1421" s="361"/>
      <c r="L1421" s="361"/>
      <c r="M1421" s="361"/>
      <c r="N1421" s="361"/>
      <c r="O1421" s="361"/>
      <c r="P1421" s="361"/>
      <c r="Q1421" s="361"/>
      <c r="R1421" s="361"/>
      <c r="S1421" s="362"/>
    </row>
    <row r="1422" spans="1:24" ht="15" thickBot="1">
      <c r="A1422" s="1">
        <f t="shared" ref="A1422:B1422" si="1458">A1421</f>
        <v>29</v>
      </c>
      <c r="B1422" s="1">
        <f t="shared" si="1458"/>
        <v>0</v>
      </c>
      <c r="C1422" s="372"/>
      <c r="D1422" s="373"/>
      <c r="E1422" s="374"/>
      <c r="F1422" s="363"/>
      <c r="G1422" s="364"/>
      <c r="H1422" s="364"/>
      <c r="I1422" s="364"/>
      <c r="J1422" s="364"/>
      <c r="K1422" s="364"/>
      <c r="L1422" s="364"/>
      <c r="M1422" s="364"/>
      <c r="N1422" s="364"/>
      <c r="O1422" s="364"/>
      <c r="P1422" s="364"/>
      <c r="Q1422" s="364"/>
      <c r="R1422" s="364"/>
      <c r="S1422" s="365"/>
    </row>
    <row r="1423" spans="1:24">
      <c r="A1423" s="1">
        <f t="shared" ref="A1423:B1423" si="1459">A1422</f>
        <v>29</v>
      </c>
      <c r="B1423" s="1">
        <f t="shared" si="1459"/>
        <v>0</v>
      </c>
    </row>
    <row r="1424" spans="1:24" ht="15" thickBot="1">
      <c r="A1424" s="1">
        <f t="shared" ref="A1424:B1424" si="1460">A1423</f>
        <v>29</v>
      </c>
      <c r="B1424" s="1">
        <f t="shared" si="1460"/>
        <v>0</v>
      </c>
      <c r="C1424" s="337" t="s">
        <v>70</v>
      </c>
      <c r="D1424" s="337"/>
      <c r="Q1424" s="338" t="s">
        <v>71</v>
      </c>
      <c r="R1424" s="338"/>
      <c r="S1424" s="338"/>
    </row>
    <row r="1425" spans="1:21">
      <c r="A1425" s="1">
        <f t="shared" ref="A1425:B1425" si="1461">A1424</f>
        <v>29</v>
      </c>
      <c r="B1425" s="1">
        <f t="shared" si="1461"/>
        <v>0</v>
      </c>
      <c r="C1425" s="287" t="s">
        <v>72</v>
      </c>
      <c r="D1425" s="290" t="s">
        <v>73</v>
      </c>
      <c r="E1425" s="290"/>
      <c r="F1425" s="290"/>
      <c r="G1425" s="290"/>
      <c r="H1425" s="290" t="s">
        <v>79</v>
      </c>
      <c r="I1425" s="290"/>
      <c r="J1425" s="290" t="s">
        <v>13</v>
      </c>
      <c r="K1425" s="290"/>
      <c r="L1425" s="290"/>
      <c r="M1425" s="290"/>
      <c r="N1425" s="290"/>
      <c r="O1425" s="290"/>
      <c r="P1425" s="290"/>
      <c r="Q1425" s="290"/>
      <c r="R1425" s="290"/>
      <c r="S1425" s="294"/>
    </row>
    <row r="1426" spans="1:21">
      <c r="A1426" s="1">
        <f t="shared" ref="A1426:B1426" si="1462">A1425</f>
        <v>29</v>
      </c>
      <c r="B1426" s="1">
        <f t="shared" si="1462"/>
        <v>0</v>
      </c>
      <c r="C1426" s="288"/>
      <c r="D1426" s="346" t="s">
        <v>74</v>
      </c>
      <c r="E1426" s="346"/>
      <c r="F1426" s="346"/>
      <c r="G1426" s="346"/>
      <c r="H1426" s="347">
        <f>J1451</f>
        <v>0</v>
      </c>
      <c r="I1426" s="347"/>
      <c r="J1426" s="152"/>
      <c r="K1426" s="152"/>
      <c r="L1426" s="152"/>
      <c r="M1426" s="152"/>
      <c r="N1426" s="152"/>
      <c r="O1426" s="152"/>
      <c r="P1426" s="152"/>
      <c r="Q1426" s="152"/>
      <c r="R1426" s="152"/>
      <c r="S1426" s="305"/>
    </row>
    <row r="1427" spans="1:21">
      <c r="A1427" s="1">
        <f t="shared" ref="A1427:B1427" si="1463">A1426</f>
        <v>29</v>
      </c>
      <c r="B1427" s="1">
        <f t="shared" si="1463"/>
        <v>0</v>
      </c>
      <c r="C1427" s="288"/>
      <c r="D1427" s="340" t="s">
        <v>75</v>
      </c>
      <c r="E1427" s="340"/>
      <c r="F1427" s="340"/>
      <c r="G1427" s="340"/>
      <c r="H1427" s="330"/>
      <c r="I1427" s="330"/>
      <c r="J1427" s="335"/>
      <c r="K1427" s="335"/>
      <c r="L1427" s="335"/>
      <c r="M1427" s="335"/>
      <c r="N1427" s="335"/>
      <c r="O1427" s="335"/>
      <c r="P1427" s="335"/>
      <c r="Q1427" s="335"/>
      <c r="R1427" s="335"/>
      <c r="S1427" s="336"/>
    </row>
    <row r="1428" spans="1:21">
      <c r="A1428" s="1">
        <f t="shared" ref="A1428:B1428" si="1464">A1427</f>
        <v>29</v>
      </c>
      <c r="B1428" s="1">
        <f t="shared" si="1464"/>
        <v>0</v>
      </c>
      <c r="C1428" s="288"/>
      <c r="D1428" s="340" t="s">
        <v>76</v>
      </c>
      <c r="E1428" s="340"/>
      <c r="F1428" s="340"/>
      <c r="G1428" s="340"/>
      <c r="H1428" s="330"/>
      <c r="I1428" s="330"/>
      <c r="J1428" s="335"/>
      <c r="K1428" s="335"/>
      <c r="L1428" s="335"/>
      <c r="M1428" s="335"/>
      <c r="N1428" s="335"/>
      <c r="O1428" s="335"/>
      <c r="P1428" s="335"/>
      <c r="Q1428" s="335"/>
      <c r="R1428" s="335"/>
      <c r="S1428" s="336"/>
    </row>
    <row r="1429" spans="1:21" ht="15" thickBot="1">
      <c r="A1429" s="1">
        <f t="shared" ref="A1429:B1429" si="1465">A1428</f>
        <v>29</v>
      </c>
      <c r="B1429" s="1">
        <f t="shared" si="1465"/>
        <v>0</v>
      </c>
      <c r="C1429" s="288"/>
      <c r="D1429" s="341" t="s">
        <v>77</v>
      </c>
      <c r="E1429" s="341"/>
      <c r="F1429" s="341"/>
      <c r="G1429" s="341"/>
      <c r="H1429" s="342">
        <f>H1451-SUM(H1426:I1428)</f>
        <v>0</v>
      </c>
      <c r="I1429" s="342"/>
      <c r="J1429" s="343"/>
      <c r="K1429" s="343"/>
      <c r="L1429" s="343"/>
      <c r="M1429" s="343"/>
      <c r="N1429" s="343"/>
      <c r="O1429" s="343"/>
      <c r="P1429" s="343"/>
      <c r="Q1429" s="343"/>
      <c r="R1429" s="343"/>
      <c r="S1429" s="344"/>
    </row>
    <row r="1430" spans="1:21" ht="15.6" thickTop="1" thickBot="1">
      <c r="A1430" s="1">
        <f t="shared" ref="A1430:B1430" si="1466">A1429</f>
        <v>29</v>
      </c>
      <c r="B1430" s="1">
        <f t="shared" si="1466"/>
        <v>0</v>
      </c>
      <c r="C1430" s="289"/>
      <c r="D1430" s="345" t="s">
        <v>78</v>
      </c>
      <c r="E1430" s="345"/>
      <c r="F1430" s="345"/>
      <c r="G1430" s="345"/>
      <c r="H1430" s="281">
        <f>SUM(H1426:I1429)</f>
        <v>0</v>
      </c>
      <c r="I1430" s="281"/>
      <c r="J1430" s="285"/>
      <c r="K1430" s="285"/>
      <c r="L1430" s="285"/>
      <c r="M1430" s="285"/>
      <c r="N1430" s="285"/>
      <c r="O1430" s="285"/>
      <c r="P1430" s="285"/>
      <c r="Q1430" s="285"/>
      <c r="R1430" s="285"/>
      <c r="S1430" s="286"/>
    </row>
    <row r="1431" spans="1:21">
      <c r="A1431" s="1">
        <f t="shared" ref="A1431:B1431" si="1467">A1430</f>
        <v>29</v>
      </c>
      <c r="B1431" s="1">
        <f t="shared" si="1467"/>
        <v>0</v>
      </c>
      <c r="C1431" s="287" t="s">
        <v>218</v>
      </c>
      <c r="D1431" s="290" t="s">
        <v>73</v>
      </c>
      <c r="E1431" s="290"/>
      <c r="F1431" s="290" t="s">
        <v>83</v>
      </c>
      <c r="G1431" s="290"/>
      <c r="H1431" s="290" t="s">
        <v>79</v>
      </c>
      <c r="I1431" s="292"/>
      <c r="J1431" s="293"/>
      <c r="K1431" s="290"/>
      <c r="L1431" s="290"/>
      <c r="M1431" s="290"/>
      <c r="N1431" s="290" t="s">
        <v>82</v>
      </c>
      <c r="O1431" s="290"/>
      <c r="P1431" s="290"/>
      <c r="Q1431" s="290"/>
      <c r="R1431" s="290"/>
      <c r="S1431" s="294"/>
    </row>
    <row r="1432" spans="1:21">
      <c r="A1432" s="1">
        <f t="shared" ref="A1432:B1432" si="1468">A1431</f>
        <v>29</v>
      </c>
      <c r="B1432" s="1">
        <f t="shared" si="1468"/>
        <v>0</v>
      </c>
      <c r="C1432" s="288"/>
      <c r="D1432" s="291"/>
      <c r="E1432" s="291"/>
      <c r="F1432" s="291"/>
      <c r="G1432" s="291"/>
      <c r="H1432" s="291"/>
      <c r="I1432" s="291"/>
      <c r="J1432" s="296" t="s">
        <v>80</v>
      </c>
      <c r="K1432" s="297"/>
      <c r="L1432" s="297" t="s">
        <v>81</v>
      </c>
      <c r="M1432" s="339"/>
      <c r="N1432" s="291"/>
      <c r="O1432" s="291"/>
      <c r="P1432" s="291"/>
      <c r="Q1432" s="291"/>
      <c r="R1432" s="291"/>
      <c r="S1432" s="295"/>
    </row>
    <row r="1433" spans="1:21">
      <c r="A1433" s="1">
        <f t="shared" ref="A1433:B1433" si="1469">A1432</f>
        <v>29</v>
      </c>
      <c r="B1433" s="1">
        <f t="shared" si="1469"/>
        <v>0</v>
      </c>
      <c r="C1433" s="288"/>
      <c r="D1433" s="298" t="s">
        <v>88</v>
      </c>
      <c r="E1433" s="298"/>
      <c r="F1433" s="298" t="s">
        <v>88</v>
      </c>
      <c r="G1433" s="298"/>
      <c r="H1433" s="323"/>
      <c r="I1433" s="323"/>
      <c r="J1433" s="324"/>
      <c r="K1433" s="325"/>
      <c r="L1433" s="326">
        <f>H1433-J1433</f>
        <v>0</v>
      </c>
      <c r="M1433" s="327"/>
      <c r="N1433" s="167"/>
      <c r="O1433" s="167"/>
      <c r="P1433" s="167"/>
      <c r="Q1433" s="167"/>
      <c r="R1433" s="167"/>
      <c r="S1433" s="328"/>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8"/>
      <c r="D1434" s="298" t="s">
        <v>99</v>
      </c>
      <c r="E1434" s="298"/>
      <c r="F1434" s="299" t="s">
        <v>84</v>
      </c>
      <c r="G1434" s="299"/>
      <c r="H1434" s="300"/>
      <c r="I1434" s="300"/>
      <c r="J1434" s="301"/>
      <c r="K1434" s="302"/>
      <c r="L1434" s="303">
        <f t="shared" ref="L1434:L1450" si="1472">H1434-J1434</f>
        <v>0</v>
      </c>
      <c r="M1434" s="304"/>
      <c r="N1434" s="152"/>
      <c r="O1434" s="152"/>
      <c r="P1434" s="152"/>
      <c r="Q1434" s="152"/>
      <c r="R1434" s="152"/>
      <c r="S1434" s="305"/>
      <c r="T1434" s="54" t="e">
        <f>HLOOKUP(F1406,リスト!$N$7:$AC$25,3,)</f>
        <v>#N/A</v>
      </c>
      <c r="U1434" s="52" t="e">
        <f t="shared" si="1470"/>
        <v>#N/A</v>
      </c>
    </row>
    <row r="1435" spans="1:21">
      <c r="A1435" s="1">
        <f t="shared" ref="A1435:B1435" si="1473">A1434</f>
        <v>29</v>
      </c>
      <c r="B1435" s="1">
        <f t="shared" si="1473"/>
        <v>0</v>
      </c>
      <c r="C1435" s="288"/>
      <c r="D1435" s="298"/>
      <c r="E1435" s="298"/>
      <c r="F1435" s="329" t="s">
        <v>85</v>
      </c>
      <c r="G1435" s="329"/>
      <c r="H1435" s="330"/>
      <c r="I1435" s="330"/>
      <c r="J1435" s="331"/>
      <c r="K1435" s="332"/>
      <c r="L1435" s="333">
        <f t="shared" si="1472"/>
        <v>0</v>
      </c>
      <c r="M1435" s="334"/>
      <c r="N1435" s="335"/>
      <c r="O1435" s="335"/>
      <c r="P1435" s="335"/>
      <c r="Q1435" s="335"/>
      <c r="R1435" s="335"/>
      <c r="S1435" s="336"/>
      <c r="T1435" s="54" t="e">
        <f>HLOOKUP(F1406,リスト!$N$7:$AC$25,4,)</f>
        <v>#N/A</v>
      </c>
      <c r="U1435" s="52" t="e">
        <f t="shared" si="1470"/>
        <v>#N/A</v>
      </c>
    </row>
    <row r="1436" spans="1:21">
      <c r="A1436" s="1">
        <f t="shared" ref="A1436:B1436" si="1474">A1435</f>
        <v>29</v>
      </c>
      <c r="B1436" s="1">
        <f t="shared" si="1474"/>
        <v>0</v>
      </c>
      <c r="C1436" s="288"/>
      <c r="D1436" s="298"/>
      <c r="E1436" s="298"/>
      <c r="F1436" s="306" t="s">
        <v>86</v>
      </c>
      <c r="G1436" s="306"/>
      <c r="H1436" s="307"/>
      <c r="I1436" s="307"/>
      <c r="J1436" s="308"/>
      <c r="K1436" s="309"/>
      <c r="L1436" s="310">
        <f t="shared" si="1472"/>
        <v>0</v>
      </c>
      <c r="M1436" s="311"/>
      <c r="N1436" s="153"/>
      <c r="O1436" s="153"/>
      <c r="P1436" s="153"/>
      <c r="Q1436" s="153"/>
      <c r="R1436" s="153"/>
      <c r="S1436" s="312"/>
      <c r="T1436" s="54" t="e">
        <f>HLOOKUP(F1406,リスト!$N$7:$AC$25,5,)</f>
        <v>#N/A</v>
      </c>
      <c r="U1436" s="52" t="e">
        <f t="shared" si="1470"/>
        <v>#N/A</v>
      </c>
    </row>
    <row r="1437" spans="1:21">
      <c r="A1437" s="1">
        <f t="shared" ref="A1437:B1437" si="1475">A1436</f>
        <v>29</v>
      </c>
      <c r="B1437" s="1">
        <f t="shared" si="1475"/>
        <v>0</v>
      </c>
      <c r="C1437" s="288"/>
      <c r="D1437" s="298" t="s">
        <v>100</v>
      </c>
      <c r="E1437" s="298"/>
      <c r="F1437" s="299" t="s">
        <v>87</v>
      </c>
      <c r="G1437" s="299"/>
      <c r="H1437" s="300"/>
      <c r="I1437" s="300"/>
      <c r="J1437" s="301"/>
      <c r="K1437" s="302"/>
      <c r="L1437" s="303">
        <f t="shared" si="1472"/>
        <v>0</v>
      </c>
      <c r="M1437" s="304"/>
      <c r="N1437" s="152"/>
      <c r="O1437" s="152"/>
      <c r="P1437" s="152"/>
      <c r="Q1437" s="152"/>
      <c r="R1437" s="152"/>
      <c r="S1437" s="305"/>
      <c r="T1437" s="54" t="e">
        <f>HLOOKUP(F1406,リスト!$N$7:$AC$25,6,)</f>
        <v>#N/A</v>
      </c>
      <c r="U1437" s="52" t="e">
        <f t="shared" si="1470"/>
        <v>#N/A</v>
      </c>
    </row>
    <row r="1438" spans="1:21">
      <c r="A1438" s="1">
        <f t="shared" ref="A1438:B1438" si="1476">A1437</f>
        <v>29</v>
      </c>
      <c r="B1438" s="1">
        <f t="shared" si="1476"/>
        <v>0</v>
      </c>
      <c r="C1438" s="288"/>
      <c r="D1438" s="298"/>
      <c r="E1438" s="298"/>
      <c r="F1438" s="329" t="s">
        <v>89</v>
      </c>
      <c r="G1438" s="329"/>
      <c r="H1438" s="330"/>
      <c r="I1438" s="330"/>
      <c r="J1438" s="331"/>
      <c r="K1438" s="332"/>
      <c r="L1438" s="333">
        <f t="shared" si="1472"/>
        <v>0</v>
      </c>
      <c r="M1438" s="334"/>
      <c r="N1438" s="335"/>
      <c r="O1438" s="335"/>
      <c r="P1438" s="335"/>
      <c r="Q1438" s="335"/>
      <c r="R1438" s="335"/>
      <c r="S1438" s="336"/>
      <c r="T1438" s="54" t="e">
        <f>HLOOKUP(F1406,リスト!$N$7:$AC$25,7,)</f>
        <v>#N/A</v>
      </c>
      <c r="U1438" s="52" t="e">
        <f t="shared" si="1470"/>
        <v>#N/A</v>
      </c>
    </row>
    <row r="1439" spans="1:21" ht="14.4" customHeight="1">
      <c r="A1439" s="1">
        <f t="shared" ref="A1439:B1439" si="1477">A1438</f>
        <v>29</v>
      </c>
      <c r="B1439" s="1">
        <f t="shared" si="1477"/>
        <v>0</v>
      </c>
      <c r="C1439" s="288"/>
      <c r="D1439" s="298"/>
      <c r="E1439" s="298"/>
      <c r="F1439" s="329" t="s">
        <v>215</v>
      </c>
      <c r="G1439" s="329"/>
      <c r="H1439" s="330"/>
      <c r="I1439" s="330"/>
      <c r="J1439" s="331"/>
      <c r="K1439" s="332"/>
      <c r="L1439" s="333">
        <f t="shared" si="1472"/>
        <v>0</v>
      </c>
      <c r="M1439" s="334"/>
      <c r="N1439" s="335"/>
      <c r="O1439" s="335"/>
      <c r="P1439" s="335"/>
      <c r="Q1439" s="335"/>
      <c r="R1439" s="335"/>
      <c r="S1439" s="336"/>
      <c r="T1439" s="54" t="e">
        <f>HLOOKUP(F1406,リスト!$N$7:$AC$25,8,)</f>
        <v>#N/A</v>
      </c>
      <c r="U1439" s="52" t="e">
        <f t="shared" si="1470"/>
        <v>#N/A</v>
      </c>
    </row>
    <row r="1440" spans="1:21">
      <c r="A1440" s="1">
        <f t="shared" ref="A1440:B1440" si="1478">A1439</f>
        <v>29</v>
      </c>
      <c r="B1440" s="1">
        <f t="shared" si="1478"/>
        <v>0</v>
      </c>
      <c r="C1440" s="288"/>
      <c r="D1440" s="298"/>
      <c r="E1440" s="298"/>
      <c r="F1440" s="306" t="s">
        <v>90</v>
      </c>
      <c r="G1440" s="306"/>
      <c r="H1440" s="307"/>
      <c r="I1440" s="307"/>
      <c r="J1440" s="308"/>
      <c r="K1440" s="309"/>
      <c r="L1440" s="310">
        <f t="shared" si="1472"/>
        <v>0</v>
      </c>
      <c r="M1440" s="311"/>
      <c r="N1440" s="153"/>
      <c r="O1440" s="153"/>
      <c r="P1440" s="153"/>
      <c r="Q1440" s="153"/>
      <c r="R1440" s="153"/>
      <c r="S1440" s="312"/>
      <c r="T1440" s="54" t="e">
        <f>HLOOKUP(F1406,リスト!$N$7:$AC$25,9,)</f>
        <v>#N/A</v>
      </c>
      <c r="U1440" s="52" t="e">
        <f t="shared" si="1470"/>
        <v>#N/A</v>
      </c>
    </row>
    <row r="1441" spans="1:22">
      <c r="A1441" s="1">
        <f t="shared" ref="A1441:B1441" si="1479">A1440</f>
        <v>29</v>
      </c>
      <c r="B1441" s="1">
        <f t="shared" si="1479"/>
        <v>0</v>
      </c>
      <c r="C1441" s="288"/>
      <c r="D1441" s="298" t="s">
        <v>101</v>
      </c>
      <c r="E1441" s="298"/>
      <c r="F1441" s="299" t="s">
        <v>91</v>
      </c>
      <c r="G1441" s="299"/>
      <c r="H1441" s="300"/>
      <c r="I1441" s="300"/>
      <c r="J1441" s="301"/>
      <c r="K1441" s="302"/>
      <c r="L1441" s="303">
        <f t="shared" si="1472"/>
        <v>0</v>
      </c>
      <c r="M1441" s="304"/>
      <c r="N1441" s="152"/>
      <c r="O1441" s="152"/>
      <c r="P1441" s="152"/>
      <c r="Q1441" s="152"/>
      <c r="R1441" s="152"/>
      <c r="S1441" s="305"/>
      <c r="T1441" s="54" t="e">
        <f>HLOOKUP(F1406,リスト!$N$7:$AC$25,10,)</f>
        <v>#N/A</v>
      </c>
      <c r="U1441" s="52" t="e">
        <f t="shared" si="1470"/>
        <v>#N/A</v>
      </c>
    </row>
    <row r="1442" spans="1:22">
      <c r="A1442" s="1">
        <f t="shared" ref="A1442:B1442" si="1480">A1441</f>
        <v>29</v>
      </c>
      <c r="B1442" s="1">
        <f t="shared" si="1480"/>
        <v>0</v>
      </c>
      <c r="C1442" s="288"/>
      <c r="D1442" s="298"/>
      <c r="E1442" s="298"/>
      <c r="F1442" s="329" t="s">
        <v>92</v>
      </c>
      <c r="G1442" s="329"/>
      <c r="H1442" s="330"/>
      <c r="I1442" s="330"/>
      <c r="J1442" s="331"/>
      <c r="K1442" s="332"/>
      <c r="L1442" s="333">
        <f t="shared" si="1472"/>
        <v>0</v>
      </c>
      <c r="M1442" s="334"/>
      <c r="N1442" s="335"/>
      <c r="O1442" s="335"/>
      <c r="P1442" s="335"/>
      <c r="Q1442" s="335"/>
      <c r="R1442" s="335"/>
      <c r="S1442" s="336"/>
      <c r="T1442" s="54" t="e">
        <f>HLOOKUP(F1406,リスト!$N$7:$AC$25,11,)</f>
        <v>#N/A</v>
      </c>
      <c r="U1442" s="52" t="e">
        <f t="shared" si="1470"/>
        <v>#N/A</v>
      </c>
    </row>
    <row r="1443" spans="1:22">
      <c r="A1443" s="1">
        <f t="shared" ref="A1443:B1443" si="1481">A1442</f>
        <v>29</v>
      </c>
      <c r="B1443" s="1">
        <f t="shared" si="1481"/>
        <v>0</v>
      </c>
      <c r="C1443" s="288"/>
      <c r="D1443" s="298"/>
      <c r="E1443" s="298"/>
      <c r="F1443" s="306" t="s">
        <v>93</v>
      </c>
      <c r="G1443" s="306"/>
      <c r="H1443" s="307"/>
      <c r="I1443" s="307"/>
      <c r="J1443" s="308"/>
      <c r="K1443" s="309"/>
      <c r="L1443" s="310">
        <f t="shared" si="1472"/>
        <v>0</v>
      </c>
      <c r="M1443" s="311"/>
      <c r="N1443" s="153"/>
      <c r="O1443" s="153"/>
      <c r="P1443" s="153"/>
      <c r="Q1443" s="153"/>
      <c r="R1443" s="153"/>
      <c r="S1443" s="312"/>
      <c r="T1443" s="54" t="e">
        <f>HLOOKUP(F1406,リスト!$N$7:$AC$25,12,)</f>
        <v>#N/A</v>
      </c>
      <c r="U1443" s="52" t="e">
        <f t="shared" si="1470"/>
        <v>#N/A</v>
      </c>
    </row>
    <row r="1444" spans="1:22">
      <c r="A1444" s="1">
        <f t="shared" ref="A1444:B1444" si="1482">A1443</f>
        <v>29</v>
      </c>
      <c r="B1444" s="1">
        <f t="shared" si="1482"/>
        <v>0</v>
      </c>
      <c r="C1444" s="288"/>
      <c r="D1444" s="298" t="s">
        <v>102</v>
      </c>
      <c r="E1444" s="298"/>
      <c r="F1444" s="298" t="s">
        <v>102</v>
      </c>
      <c r="G1444" s="298"/>
      <c r="H1444" s="323"/>
      <c r="I1444" s="323"/>
      <c r="J1444" s="324"/>
      <c r="K1444" s="325"/>
      <c r="L1444" s="326">
        <f t="shared" si="1472"/>
        <v>0</v>
      </c>
      <c r="M1444" s="327"/>
      <c r="N1444" s="167"/>
      <c r="O1444" s="167"/>
      <c r="P1444" s="167"/>
      <c r="Q1444" s="167"/>
      <c r="R1444" s="167"/>
      <c r="S1444" s="328"/>
      <c r="T1444" s="54" t="e">
        <f>HLOOKUP(F1406,リスト!$N$7:$AC$25,13,)</f>
        <v>#N/A</v>
      </c>
      <c r="U1444" s="52" t="e">
        <f t="shared" si="1470"/>
        <v>#N/A</v>
      </c>
    </row>
    <row r="1445" spans="1:22">
      <c r="A1445" s="1">
        <f t="shared" ref="A1445:B1445" si="1483">A1444</f>
        <v>29</v>
      </c>
      <c r="B1445" s="1">
        <f t="shared" si="1483"/>
        <v>0</v>
      </c>
      <c r="C1445" s="288"/>
      <c r="D1445" s="321" t="s">
        <v>105</v>
      </c>
      <c r="E1445" s="298"/>
      <c r="F1445" s="299" t="s">
        <v>94</v>
      </c>
      <c r="G1445" s="299"/>
      <c r="H1445" s="300"/>
      <c r="I1445" s="300"/>
      <c r="J1445" s="301"/>
      <c r="K1445" s="302"/>
      <c r="L1445" s="303">
        <f t="shared" si="1472"/>
        <v>0</v>
      </c>
      <c r="M1445" s="304"/>
      <c r="N1445" s="152"/>
      <c r="O1445" s="152"/>
      <c r="P1445" s="152"/>
      <c r="Q1445" s="152"/>
      <c r="R1445" s="152"/>
      <c r="S1445" s="305"/>
      <c r="T1445" s="54" t="e">
        <f>HLOOKUP(F1406,リスト!$N$7:$AC$25,14,)</f>
        <v>#N/A</v>
      </c>
      <c r="U1445" s="52" t="e">
        <f t="shared" si="1470"/>
        <v>#N/A</v>
      </c>
    </row>
    <row r="1446" spans="1:22">
      <c r="A1446" s="1">
        <f t="shared" ref="A1446:B1446" si="1484">A1445</f>
        <v>29</v>
      </c>
      <c r="B1446" s="1">
        <f t="shared" si="1484"/>
        <v>0</v>
      </c>
      <c r="C1446" s="288"/>
      <c r="D1446" s="298"/>
      <c r="E1446" s="298"/>
      <c r="F1446" s="306" t="s">
        <v>95</v>
      </c>
      <c r="G1446" s="306"/>
      <c r="H1446" s="307"/>
      <c r="I1446" s="307"/>
      <c r="J1446" s="308"/>
      <c r="K1446" s="309"/>
      <c r="L1446" s="310">
        <f t="shared" si="1472"/>
        <v>0</v>
      </c>
      <c r="M1446" s="311"/>
      <c r="N1446" s="153"/>
      <c r="O1446" s="153"/>
      <c r="P1446" s="153"/>
      <c r="Q1446" s="153"/>
      <c r="R1446" s="153"/>
      <c r="S1446" s="312"/>
      <c r="T1446" s="54" t="e">
        <f>HLOOKUP(F1406,リスト!$N$7:$AC$25,15,)</f>
        <v>#N/A</v>
      </c>
      <c r="U1446" s="52" t="e">
        <f t="shared" si="1470"/>
        <v>#N/A</v>
      </c>
    </row>
    <row r="1447" spans="1:22">
      <c r="A1447" s="1">
        <f t="shared" ref="A1447:B1447" si="1485">A1446</f>
        <v>29</v>
      </c>
      <c r="B1447" s="1">
        <f t="shared" si="1485"/>
        <v>0</v>
      </c>
      <c r="C1447" s="288"/>
      <c r="D1447" s="322" t="s">
        <v>103</v>
      </c>
      <c r="E1447" s="322"/>
      <c r="F1447" s="298" t="s">
        <v>96</v>
      </c>
      <c r="G1447" s="298"/>
      <c r="H1447" s="323"/>
      <c r="I1447" s="323"/>
      <c r="J1447" s="324"/>
      <c r="K1447" s="325"/>
      <c r="L1447" s="326">
        <f t="shared" si="1472"/>
        <v>0</v>
      </c>
      <c r="M1447" s="327"/>
      <c r="N1447" s="167"/>
      <c r="O1447" s="167"/>
      <c r="P1447" s="167"/>
      <c r="Q1447" s="167"/>
      <c r="R1447" s="167"/>
      <c r="S1447" s="328"/>
      <c r="T1447" s="54" t="e">
        <f>HLOOKUP(F1406,リスト!$N$7:$AC$25,16,)</f>
        <v>#N/A</v>
      </c>
      <c r="U1447" s="52" t="e">
        <f t="shared" si="1470"/>
        <v>#N/A</v>
      </c>
    </row>
    <row r="1448" spans="1:22">
      <c r="A1448" s="1">
        <f t="shared" ref="A1448:B1448" si="1486">A1447</f>
        <v>29</v>
      </c>
      <c r="B1448" s="1">
        <f t="shared" si="1486"/>
        <v>0</v>
      </c>
      <c r="C1448" s="288"/>
      <c r="D1448" s="298" t="s">
        <v>104</v>
      </c>
      <c r="E1448" s="298"/>
      <c r="F1448" s="299" t="s">
        <v>97</v>
      </c>
      <c r="G1448" s="299"/>
      <c r="H1448" s="300"/>
      <c r="I1448" s="300"/>
      <c r="J1448" s="301"/>
      <c r="K1448" s="302"/>
      <c r="L1448" s="303">
        <f t="shared" si="1472"/>
        <v>0</v>
      </c>
      <c r="M1448" s="304"/>
      <c r="N1448" s="152"/>
      <c r="O1448" s="152"/>
      <c r="P1448" s="152"/>
      <c r="Q1448" s="152"/>
      <c r="R1448" s="152"/>
      <c r="S1448" s="305"/>
      <c r="T1448" s="54" t="e">
        <f>HLOOKUP(F1406,リスト!$N$7:$AC$25,17,)</f>
        <v>#N/A</v>
      </c>
      <c r="U1448" s="52" t="e">
        <f t="shared" si="1470"/>
        <v>#N/A</v>
      </c>
    </row>
    <row r="1449" spans="1:22">
      <c r="A1449" s="1">
        <f t="shared" ref="A1449:B1449" si="1487">A1448</f>
        <v>29</v>
      </c>
      <c r="B1449" s="1">
        <f t="shared" si="1487"/>
        <v>0</v>
      </c>
      <c r="C1449" s="288"/>
      <c r="D1449" s="298"/>
      <c r="E1449" s="298"/>
      <c r="F1449" s="306" t="s">
        <v>98</v>
      </c>
      <c r="G1449" s="306"/>
      <c r="H1449" s="307"/>
      <c r="I1449" s="307"/>
      <c r="J1449" s="308"/>
      <c r="K1449" s="309"/>
      <c r="L1449" s="310">
        <f t="shared" si="1472"/>
        <v>0</v>
      </c>
      <c r="M1449" s="311"/>
      <c r="N1449" s="153"/>
      <c r="O1449" s="153"/>
      <c r="P1449" s="153"/>
      <c r="Q1449" s="153"/>
      <c r="R1449" s="153"/>
      <c r="S1449" s="312"/>
      <c r="T1449" s="54" t="e">
        <f>HLOOKUP(F1406,リスト!$N$7:$AC$25,18,)</f>
        <v>#N/A</v>
      </c>
      <c r="U1449" s="52" t="e">
        <f t="shared" si="1470"/>
        <v>#N/A</v>
      </c>
    </row>
    <row r="1450" spans="1:22" ht="15" thickBot="1">
      <c r="A1450" s="1">
        <f t="shared" ref="A1450:B1450" si="1488">A1449</f>
        <v>29</v>
      </c>
      <c r="B1450" s="1">
        <f t="shared" si="1488"/>
        <v>0</v>
      </c>
      <c r="C1450" s="288"/>
      <c r="D1450" s="313" t="s">
        <v>77</v>
      </c>
      <c r="E1450" s="313"/>
      <c r="F1450" s="313" t="s">
        <v>77</v>
      </c>
      <c r="G1450" s="313"/>
      <c r="H1450" s="314"/>
      <c r="I1450" s="314"/>
      <c r="J1450" s="315"/>
      <c r="K1450" s="316"/>
      <c r="L1450" s="317">
        <f t="shared" si="1472"/>
        <v>0</v>
      </c>
      <c r="M1450" s="318"/>
      <c r="N1450" s="319"/>
      <c r="O1450" s="319"/>
      <c r="P1450" s="319"/>
      <c r="Q1450" s="319"/>
      <c r="R1450" s="319"/>
      <c r="S1450" s="320"/>
      <c r="T1450" s="54" t="e">
        <f>HLOOKUP(F1406,リスト!$N$7:$AC$25,19,)</f>
        <v>#N/A</v>
      </c>
      <c r="U1450" s="52" t="e">
        <f t="shared" si="1470"/>
        <v>#N/A</v>
      </c>
    </row>
    <row r="1451" spans="1:22" ht="15.6" thickTop="1" thickBot="1">
      <c r="A1451" s="1">
        <f t="shared" ref="A1451:B1451" si="1489">A1450</f>
        <v>29</v>
      </c>
      <c r="B1451" s="1">
        <f t="shared" si="1489"/>
        <v>0</v>
      </c>
      <c r="C1451" s="289"/>
      <c r="D1451" s="278" t="s">
        <v>78</v>
      </c>
      <c r="E1451" s="279"/>
      <c r="F1451" s="279"/>
      <c r="G1451" s="280"/>
      <c r="H1451" s="281">
        <f>SUM(H1433:I1450)</f>
        <v>0</v>
      </c>
      <c r="I1451" s="281"/>
      <c r="J1451" s="282">
        <f t="shared" ref="J1451" si="1490">SUM(J1433:K1450)</f>
        <v>0</v>
      </c>
      <c r="K1451" s="283"/>
      <c r="L1451" s="283">
        <f t="shared" ref="L1451" si="1491">SUM(L1433:M1450)</f>
        <v>0</v>
      </c>
      <c r="M1451" s="284"/>
      <c r="N1451" s="285"/>
      <c r="O1451" s="285"/>
      <c r="P1451" s="285"/>
      <c r="Q1451" s="285"/>
      <c r="R1451" s="285"/>
      <c r="S1451" s="286"/>
      <c r="T1451" s="54"/>
    </row>
    <row r="1452" spans="1:22">
      <c r="A1452" s="1">
        <f>F1455</f>
        <v>30</v>
      </c>
      <c r="B1452" s="1">
        <f>IF(H1476&gt;0,1,0)</f>
        <v>0</v>
      </c>
      <c r="C1452" s="198" t="s">
        <v>47</v>
      </c>
      <c r="D1452" s="198"/>
      <c r="E1452" s="198"/>
      <c r="U1452" s="11" t="s">
        <v>49</v>
      </c>
      <c r="V1452" s="11" t="s">
        <v>199</v>
      </c>
    </row>
    <row r="1453" spans="1:22">
      <c r="A1453" s="1">
        <f>A1452</f>
        <v>30</v>
      </c>
      <c r="B1453" s="1">
        <f>B1452</f>
        <v>0</v>
      </c>
      <c r="C1453" s="192" t="str">
        <f>"中国ブロック突破・国スポ入賞に向けた強化事業　"&amp;基本!$G$24</f>
        <v>中国ブロック突破・国スポ入賞に向けた強化事業　事業計画書</v>
      </c>
      <c r="D1453" s="192"/>
      <c r="E1453" s="192"/>
      <c r="F1453" s="192"/>
      <c r="G1453" s="192"/>
      <c r="H1453" s="192"/>
      <c r="I1453" s="192"/>
      <c r="J1453" s="192"/>
      <c r="K1453" s="192"/>
      <c r="L1453" s="192"/>
      <c r="M1453" s="192"/>
      <c r="N1453" s="192"/>
      <c r="O1453" s="192"/>
      <c r="P1453" s="192"/>
      <c r="Q1453" s="192"/>
      <c r="R1453" s="192"/>
      <c r="S1453" s="192"/>
      <c r="U1453" s="16" t="str">
        <f t="shared" ref="U1453:V1456" si="1492">IF(U1403="","",U1403)</f>
        <v>中国ブロック突破に向けた強化事業</v>
      </c>
      <c r="V1453" s="16" t="str">
        <f t="shared" si="1492"/>
        <v>中ブロ突破</v>
      </c>
    </row>
    <row r="1454" spans="1:22" ht="15" thickBot="1">
      <c r="A1454" s="1">
        <f t="shared" ref="A1454:B1454" si="1493">A1453</f>
        <v>30</v>
      </c>
      <c r="B1454" s="1">
        <f t="shared" si="1493"/>
        <v>0</v>
      </c>
      <c r="C1454" s="337" t="s">
        <v>48</v>
      </c>
      <c r="D1454" s="337"/>
      <c r="U1454" s="32" t="str">
        <f t="shared" si="1492"/>
        <v>国スポ入賞に向けた強化事業</v>
      </c>
      <c r="V1454" s="32" t="str">
        <f t="shared" si="1492"/>
        <v>国スポ入賞</v>
      </c>
    </row>
    <row r="1455" spans="1:22" ht="15" thickBot="1">
      <c r="A1455" s="1">
        <f t="shared" ref="A1455:B1455" si="1494">A1454</f>
        <v>30</v>
      </c>
      <c r="B1455" s="1">
        <f t="shared" si="1494"/>
        <v>0</v>
      </c>
      <c r="C1455" s="375" t="s">
        <v>50</v>
      </c>
      <c r="D1455" s="376"/>
      <c r="E1455" s="376"/>
      <c r="F1455" s="377">
        <f>F1405+1</f>
        <v>30</v>
      </c>
      <c r="G1455" s="378"/>
      <c r="U1455" s="32" t="str">
        <f t="shared" si="1492"/>
        <v/>
      </c>
      <c r="V1455" s="32" t="str">
        <f t="shared" si="1492"/>
        <v/>
      </c>
    </row>
    <row r="1456" spans="1:22">
      <c r="A1456" s="1">
        <f t="shared" ref="A1456:B1456" si="1495">A1455</f>
        <v>30</v>
      </c>
      <c r="B1456" s="1">
        <f t="shared" si="1495"/>
        <v>0</v>
      </c>
      <c r="C1456" s="379" t="s">
        <v>49</v>
      </c>
      <c r="D1456" s="290"/>
      <c r="E1456" s="290"/>
      <c r="F1456" s="380"/>
      <c r="G1456" s="380"/>
      <c r="H1456" s="380"/>
      <c r="I1456" s="380"/>
      <c r="J1456" s="380"/>
      <c r="K1456" s="380"/>
      <c r="L1456" s="380"/>
      <c r="M1456" s="290" t="s">
        <v>53</v>
      </c>
      <c r="N1456" s="290"/>
      <c r="O1456" s="290"/>
      <c r="P1456" s="380"/>
      <c r="Q1456" s="380"/>
      <c r="R1456" s="380"/>
      <c r="S1456" s="381"/>
      <c r="T1456" s="81" t="str">
        <f>IF(F1456="","",VLOOKUP(F1456,U1453:V1456,2,))</f>
        <v/>
      </c>
      <c r="U1456" s="18" t="str">
        <f t="shared" si="1492"/>
        <v/>
      </c>
      <c r="V1456" s="18" t="str">
        <f t="shared" si="1492"/>
        <v/>
      </c>
    </row>
    <row r="1457" spans="1:24">
      <c r="A1457" s="1">
        <f t="shared" ref="A1457:B1457" si="1496">A1456</f>
        <v>30</v>
      </c>
      <c r="B1457" s="1">
        <f t="shared" si="1496"/>
        <v>0</v>
      </c>
      <c r="C1457" s="389" t="s">
        <v>180</v>
      </c>
      <c r="D1457" s="390"/>
      <c r="E1457" s="356"/>
      <c r="F1457" s="386"/>
      <c r="G1457" s="387"/>
      <c r="H1457" s="387"/>
      <c r="I1457" s="387"/>
      <c r="J1457" s="387"/>
      <c r="K1457" s="387"/>
      <c r="L1457" s="387"/>
      <c r="M1457" s="387"/>
      <c r="N1457" s="387"/>
      <c r="O1457" s="387"/>
      <c r="P1457" s="387"/>
      <c r="Q1457" s="387"/>
      <c r="R1457" s="387"/>
      <c r="S1457" s="388"/>
      <c r="U1457" s="55"/>
    </row>
    <row r="1458" spans="1:24">
      <c r="A1458" s="1">
        <f t="shared" ref="A1458:B1458" si="1497">A1457</f>
        <v>30</v>
      </c>
      <c r="B1458" s="1">
        <f t="shared" si="1497"/>
        <v>0</v>
      </c>
      <c r="C1458" s="348" t="s">
        <v>51</v>
      </c>
      <c r="D1458" s="291"/>
      <c r="E1458" s="291"/>
      <c r="F1458" s="382"/>
      <c r="G1458" s="383"/>
      <c r="H1458" s="383"/>
      <c r="I1458" s="20" t="str">
        <f>IF(F1458="","～",IF(J1458="","","～"))</f>
        <v>～</v>
      </c>
      <c r="J1458" s="383"/>
      <c r="K1458" s="383"/>
      <c r="L1458" s="383"/>
      <c r="M1458" s="21" t="s">
        <v>52</v>
      </c>
      <c r="N1458" s="384" t="str">
        <f>IF(T1458=1,IF(F1458="","",IF(J1458="","",IF(F1458=J1458,"日帰り",(J1458-F1458)&amp;"泊"&amp;(J1458-F1458+1)&amp;"日"))),"")</f>
        <v/>
      </c>
      <c r="O1458" s="384"/>
      <c r="P1458" s="384"/>
      <c r="Q1458" s="13" t="s">
        <v>68</v>
      </c>
      <c r="R1458" s="258"/>
      <c r="S1458" s="385"/>
      <c r="T1458" s="53">
        <v>1</v>
      </c>
    </row>
    <row r="1459" spans="1:24">
      <c r="A1459" s="1">
        <f t="shared" ref="A1459:B1459" si="1498">A1458</f>
        <v>30</v>
      </c>
      <c r="B1459" s="1">
        <f t="shared" si="1498"/>
        <v>0</v>
      </c>
      <c r="C1459" s="348" t="s">
        <v>54</v>
      </c>
      <c r="D1459" s="346" t="s">
        <v>55</v>
      </c>
      <c r="E1459" s="346"/>
      <c r="F1459" s="349"/>
      <c r="G1459" s="349"/>
      <c r="H1459" s="349"/>
      <c r="I1459" s="349"/>
      <c r="J1459" s="349"/>
      <c r="K1459" s="349"/>
      <c r="L1459" s="349"/>
      <c r="M1459" s="349"/>
      <c r="N1459" s="349"/>
      <c r="O1459" s="349"/>
      <c r="P1459" s="349"/>
      <c r="Q1459" s="349"/>
      <c r="R1459" s="349"/>
      <c r="S1459" s="350"/>
      <c r="U1459" s="156" t="s">
        <v>53</v>
      </c>
      <c r="V1459" s="156"/>
      <c r="W1459" s="156"/>
      <c r="X1459" s="156"/>
    </row>
    <row r="1460" spans="1:24">
      <c r="A1460" s="1">
        <f t="shared" ref="A1460:B1460" si="1499">A1459</f>
        <v>30</v>
      </c>
      <c r="B1460" s="1">
        <f t="shared" si="1499"/>
        <v>0</v>
      </c>
      <c r="C1460" s="348"/>
      <c r="D1460" s="351" t="s">
        <v>7</v>
      </c>
      <c r="E1460" s="351"/>
      <c r="F1460" s="352"/>
      <c r="G1460" s="352"/>
      <c r="H1460" s="352"/>
      <c r="I1460" s="352"/>
      <c r="J1460" s="352"/>
      <c r="K1460" s="352"/>
      <c r="L1460" s="352"/>
      <c r="M1460" s="352"/>
      <c r="N1460" s="352"/>
      <c r="O1460" s="352"/>
      <c r="P1460" s="352"/>
      <c r="Q1460" s="352"/>
      <c r="R1460" s="352"/>
      <c r="S1460" s="353"/>
      <c r="U1460" s="78" t="str">
        <f>U1453</f>
        <v>中国ブロック突破に向けた強化事業</v>
      </c>
      <c r="V1460" s="78" t="str">
        <f>U1454</f>
        <v>国スポ入賞に向けた強化事業</v>
      </c>
      <c r="W1460" s="78" t="str">
        <f>U1455</f>
        <v/>
      </c>
      <c r="X1460" s="78" t="str">
        <f>U1456</f>
        <v/>
      </c>
    </row>
    <row r="1461" spans="1:24">
      <c r="A1461" s="1">
        <f t="shared" ref="A1461:B1461" si="1500">A1460</f>
        <v>30</v>
      </c>
      <c r="B1461" s="1">
        <f t="shared" si="1500"/>
        <v>0</v>
      </c>
      <c r="C1461" s="348" t="s">
        <v>56</v>
      </c>
      <c r="D1461" s="346" t="s">
        <v>55</v>
      </c>
      <c r="E1461" s="346"/>
      <c r="F1461" s="349"/>
      <c r="G1461" s="349"/>
      <c r="H1461" s="349"/>
      <c r="I1461" s="349"/>
      <c r="J1461" s="349"/>
      <c r="K1461" s="349"/>
      <c r="L1461" s="349"/>
      <c r="M1461" s="349"/>
      <c r="N1461" s="349"/>
      <c r="O1461" s="349"/>
      <c r="P1461" s="349"/>
      <c r="Q1461" s="349"/>
      <c r="R1461" s="349"/>
      <c r="S1461" s="350"/>
      <c r="U1461" s="6" t="str">
        <f t="shared" ref="U1461:X1464" si="1501">IF(U1411="","",U1411)</f>
        <v>①強化活動</v>
      </c>
      <c r="V1461" s="6" t="str">
        <f t="shared" si="1501"/>
        <v>①強化活動</v>
      </c>
      <c r="W1461" s="6" t="str">
        <f t="shared" si="1501"/>
        <v/>
      </c>
      <c r="X1461" s="6" t="str">
        <f t="shared" si="1501"/>
        <v/>
      </c>
    </row>
    <row r="1462" spans="1:24">
      <c r="A1462" s="1">
        <f t="shared" ref="A1462:B1462" si="1502">A1461</f>
        <v>30</v>
      </c>
      <c r="B1462" s="1">
        <f t="shared" si="1502"/>
        <v>0</v>
      </c>
      <c r="C1462" s="348"/>
      <c r="D1462" s="351" t="s">
        <v>7</v>
      </c>
      <c r="E1462" s="351"/>
      <c r="F1462" s="352"/>
      <c r="G1462" s="352"/>
      <c r="H1462" s="352"/>
      <c r="I1462" s="352"/>
      <c r="J1462" s="352"/>
      <c r="K1462" s="352"/>
      <c r="L1462" s="352"/>
      <c r="M1462" s="352"/>
      <c r="N1462" s="352"/>
      <c r="O1462" s="352"/>
      <c r="P1462" s="352"/>
      <c r="Q1462" s="352"/>
      <c r="R1462" s="352"/>
      <c r="S1462" s="353"/>
      <c r="U1462" s="8" t="str">
        <f t="shared" si="1501"/>
        <v/>
      </c>
      <c r="V1462" s="8" t="str">
        <f t="shared" si="1501"/>
        <v/>
      </c>
      <c r="W1462" s="8" t="str">
        <f t="shared" si="1501"/>
        <v/>
      </c>
      <c r="X1462" s="8" t="str">
        <f t="shared" si="1501"/>
        <v/>
      </c>
    </row>
    <row r="1463" spans="1:24">
      <c r="A1463" s="1">
        <f t="shared" ref="A1463:B1463" si="1503">A1462</f>
        <v>30</v>
      </c>
      <c r="B1463" s="1">
        <f t="shared" si="1503"/>
        <v>0</v>
      </c>
      <c r="C1463" s="354" t="s">
        <v>57</v>
      </c>
      <c r="D1463" s="291" t="s">
        <v>58</v>
      </c>
      <c r="E1463" s="291"/>
      <c r="F1463" s="291" t="s">
        <v>61</v>
      </c>
      <c r="G1463" s="355"/>
      <c r="H1463" s="339" t="s">
        <v>62</v>
      </c>
      <c r="I1463" s="296"/>
      <c r="J1463" s="356" t="s">
        <v>63</v>
      </c>
      <c r="K1463" s="355"/>
      <c r="L1463" s="339" t="s">
        <v>64</v>
      </c>
      <c r="M1463" s="296"/>
      <c r="N1463" s="356" t="s">
        <v>65</v>
      </c>
      <c r="O1463" s="355"/>
      <c r="P1463" s="339" t="s">
        <v>66</v>
      </c>
      <c r="Q1463" s="291"/>
      <c r="R1463" s="356" t="s">
        <v>36</v>
      </c>
      <c r="S1463" s="295"/>
      <c r="U1463" s="8" t="str">
        <f t="shared" si="1501"/>
        <v/>
      </c>
      <c r="V1463" s="8" t="str">
        <f t="shared" si="1501"/>
        <v/>
      </c>
      <c r="W1463" s="8" t="str">
        <f t="shared" si="1501"/>
        <v/>
      </c>
      <c r="X1463" s="8" t="str">
        <f t="shared" si="1501"/>
        <v/>
      </c>
    </row>
    <row r="1464" spans="1:24">
      <c r="A1464" s="1">
        <f t="shared" ref="A1464:B1464" si="1504">A1463</f>
        <v>30</v>
      </c>
      <c r="B1464" s="1">
        <f t="shared" si="1504"/>
        <v>0</v>
      </c>
      <c r="C1464" s="348"/>
      <c r="D1464" s="346" t="s">
        <v>59</v>
      </c>
      <c r="E1464" s="346"/>
      <c r="F1464" s="22">
        <f>VLOOKUP("成男中ﾌﾞﾛ/国ｽﾎﾟ",指導者!$J$133:$AN$156,$F1455+1,)</f>
        <v>0</v>
      </c>
      <c r="G1464" s="23" t="s">
        <v>67</v>
      </c>
      <c r="H1464" s="24">
        <f>VLOOKUP("成女中ﾌﾞﾛ/国ｽﾎﾟ",指導者!$J$133:$AN$156,$F1455+1,)</f>
        <v>0</v>
      </c>
      <c r="I1464" s="25" t="s">
        <v>67</v>
      </c>
      <c r="J1464" s="24">
        <f>VLOOKUP("少男中ﾌﾞﾛ/国ｽﾎﾟ",指導者!$J$133:$AN$156,$F1455+1,)</f>
        <v>0</v>
      </c>
      <c r="K1464" s="23" t="s">
        <v>67</v>
      </c>
      <c r="L1464" s="24">
        <f>VLOOKUP("少女中ﾌﾞﾛ/国ｽﾎﾟ",指導者!$J$133:$AN$156,$F1455+1,)</f>
        <v>0</v>
      </c>
      <c r="M1464" s="25" t="s">
        <v>67</v>
      </c>
      <c r="N1464" s="24">
        <f>VLOOKUP("Jr男中ﾌﾞﾛ/国ｽﾎﾟ",指導者!$J$133:$AN$156,$F1455+1,)</f>
        <v>0</v>
      </c>
      <c r="O1464" s="23" t="s">
        <v>67</v>
      </c>
      <c r="P1464" s="24">
        <f>VLOOKUP("Jr女中ﾌﾞﾛ/国ｽﾎﾟ",指導者!$J$133:$AN$156,$F1455+1,)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48"/>
      <c r="D1465" s="351" t="s">
        <v>60</v>
      </c>
      <c r="E1465" s="351"/>
      <c r="F1465" s="27">
        <f>VLOOKUP("成男中ﾌﾞﾛ/国ｽﾎﾟ",選手!$J$333:$AN$350,$F1455+1,)</f>
        <v>0</v>
      </c>
      <c r="G1465" s="28" t="s">
        <v>67</v>
      </c>
      <c r="H1465" s="29">
        <f>VLOOKUP("成女中ﾌﾞﾛ/国ｽﾎﾟ",選手!$J$333:$AN$350,$F1455+1,)</f>
        <v>0</v>
      </c>
      <c r="I1465" s="30" t="s">
        <v>67</v>
      </c>
      <c r="J1465" s="29">
        <f>VLOOKUP("少男中ﾌﾞﾛ/国ｽﾎﾟ",選手!$J$333:$AN$350,$F1455+1,)</f>
        <v>0</v>
      </c>
      <c r="K1465" s="28" t="s">
        <v>67</v>
      </c>
      <c r="L1465" s="29">
        <f>VLOOKUP("少女中ﾌﾞﾛ/国ｽﾎﾟ",選手!$J$333:$AN$350,$F1455+1,)</f>
        <v>0</v>
      </c>
      <c r="M1465" s="30" t="s">
        <v>67</v>
      </c>
      <c r="N1465" s="29">
        <f>VLOOKUP("Jr男中ﾌﾞﾛ/国ｽﾎﾟ",選手!$J$333:$AN$350,$F1455+1,)</f>
        <v>0</v>
      </c>
      <c r="O1465" s="28" t="s">
        <v>67</v>
      </c>
      <c r="P1465" s="29">
        <f>VLOOKUP("Jr女中ﾌﾞﾛ/国ｽﾎﾟ",選手!$J$333:$AN$350,$F1455+1,)</f>
        <v>0</v>
      </c>
      <c r="Q1465" s="31" t="s">
        <v>67</v>
      </c>
      <c r="R1465" s="28">
        <f>SUM(F1465:Q1465)</f>
        <v>0</v>
      </c>
      <c r="S1465" s="34" t="s">
        <v>67</v>
      </c>
    </row>
    <row r="1466" spans="1:24">
      <c r="A1466" s="1">
        <f t="shared" ref="A1466:B1466" si="1506">A1465</f>
        <v>30</v>
      </c>
      <c r="B1466" s="1">
        <f t="shared" si="1506"/>
        <v>0</v>
      </c>
      <c r="C1466" s="366" t="s">
        <v>69</v>
      </c>
      <c r="D1466" s="367"/>
      <c r="E1466" s="368"/>
      <c r="F1466" s="357"/>
      <c r="G1466" s="358"/>
      <c r="H1466" s="358"/>
      <c r="I1466" s="358"/>
      <c r="J1466" s="358"/>
      <c r="K1466" s="358"/>
      <c r="L1466" s="358"/>
      <c r="M1466" s="358"/>
      <c r="N1466" s="358"/>
      <c r="O1466" s="358"/>
      <c r="P1466" s="358"/>
      <c r="Q1466" s="358"/>
      <c r="R1466" s="358"/>
      <c r="S1466" s="359"/>
    </row>
    <row r="1467" spans="1:24">
      <c r="A1467" s="1">
        <f t="shared" ref="A1467:B1467" si="1507">A1466</f>
        <v>30</v>
      </c>
      <c r="B1467" s="1">
        <f t="shared" si="1507"/>
        <v>0</v>
      </c>
      <c r="C1467" s="369"/>
      <c r="D1467" s="370"/>
      <c r="E1467" s="371"/>
      <c r="F1467" s="360"/>
      <c r="G1467" s="361"/>
      <c r="H1467" s="361"/>
      <c r="I1467" s="361"/>
      <c r="J1467" s="361"/>
      <c r="K1467" s="361"/>
      <c r="L1467" s="361"/>
      <c r="M1467" s="361"/>
      <c r="N1467" s="361"/>
      <c r="O1467" s="361"/>
      <c r="P1467" s="361"/>
      <c r="Q1467" s="361"/>
      <c r="R1467" s="361"/>
      <c r="S1467" s="362"/>
    </row>
    <row r="1468" spans="1:24">
      <c r="A1468" s="1">
        <f t="shared" ref="A1468:B1468" si="1508">A1467</f>
        <v>30</v>
      </c>
      <c r="B1468" s="1">
        <f t="shared" si="1508"/>
        <v>0</v>
      </c>
      <c r="C1468" s="369"/>
      <c r="D1468" s="370"/>
      <c r="E1468" s="371"/>
      <c r="F1468" s="360"/>
      <c r="G1468" s="361"/>
      <c r="H1468" s="361"/>
      <c r="I1468" s="361"/>
      <c r="J1468" s="361"/>
      <c r="K1468" s="361"/>
      <c r="L1468" s="361"/>
      <c r="M1468" s="361"/>
      <c r="N1468" s="361"/>
      <c r="O1468" s="361"/>
      <c r="P1468" s="361"/>
      <c r="Q1468" s="361"/>
      <c r="R1468" s="361"/>
      <c r="S1468" s="362"/>
    </row>
    <row r="1469" spans="1:24">
      <c r="A1469" s="1">
        <f t="shared" ref="A1469:B1469" si="1509">A1468</f>
        <v>30</v>
      </c>
      <c r="B1469" s="1">
        <f t="shared" si="1509"/>
        <v>0</v>
      </c>
      <c r="C1469" s="369"/>
      <c r="D1469" s="370"/>
      <c r="E1469" s="371"/>
      <c r="F1469" s="360"/>
      <c r="G1469" s="361"/>
      <c r="H1469" s="361"/>
      <c r="I1469" s="361"/>
      <c r="J1469" s="361"/>
      <c r="K1469" s="361"/>
      <c r="L1469" s="361"/>
      <c r="M1469" s="361"/>
      <c r="N1469" s="361"/>
      <c r="O1469" s="361"/>
      <c r="P1469" s="361"/>
      <c r="Q1469" s="361"/>
      <c r="R1469" s="361"/>
      <c r="S1469" s="362"/>
    </row>
    <row r="1470" spans="1:24">
      <c r="A1470" s="1">
        <f t="shared" ref="A1470:B1470" si="1510">A1469</f>
        <v>30</v>
      </c>
      <c r="B1470" s="1">
        <f t="shared" si="1510"/>
        <v>0</v>
      </c>
      <c r="C1470" s="369"/>
      <c r="D1470" s="370"/>
      <c r="E1470" s="371"/>
      <c r="F1470" s="360"/>
      <c r="G1470" s="361"/>
      <c r="H1470" s="361"/>
      <c r="I1470" s="361"/>
      <c r="J1470" s="361"/>
      <c r="K1470" s="361"/>
      <c r="L1470" s="361"/>
      <c r="M1470" s="361"/>
      <c r="N1470" s="361"/>
      <c r="O1470" s="361"/>
      <c r="P1470" s="361"/>
      <c r="Q1470" s="361"/>
      <c r="R1470" s="361"/>
      <c r="S1470" s="362"/>
    </row>
    <row r="1471" spans="1:24">
      <c r="A1471" s="1">
        <f t="shared" ref="A1471:B1471" si="1511">A1470</f>
        <v>30</v>
      </c>
      <c r="B1471" s="1">
        <f t="shared" si="1511"/>
        <v>0</v>
      </c>
      <c r="C1471" s="369"/>
      <c r="D1471" s="370"/>
      <c r="E1471" s="371"/>
      <c r="F1471" s="360"/>
      <c r="G1471" s="361"/>
      <c r="H1471" s="361"/>
      <c r="I1471" s="361"/>
      <c r="J1471" s="361"/>
      <c r="K1471" s="361"/>
      <c r="L1471" s="361"/>
      <c r="M1471" s="361"/>
      <c r="N1471" s="361"/>
      <c r="O1471" s="361"/>
      <c r="P1471" s="361"/>
      <c r="Q1471" s="361"/>
      <c r="R1471" s="361"/>
      <c r="S1471" s="362"/>
    </row>
    <row r="1472" spans="1:24" ht="15" thickBot="1">
      <c r="A1472" s="1">
        <f t="shared" ref="A1472:B1472" si="1512">A1471</f>
        <v>30</v>
      </c>
      <c r="B1472" s="1">
        <f t="shared" si="1512"/>
        <v>0</v>
      </c>
      <c r="C1472" s="372"/>
      <c r="D1472" s="373"/>
      <c r="E1472" s="374"/>
      <c r="F1472" s="363"/>
      <c r="G1472" s="364"/>
      <c r="H1472" s="364"/>
      <c r="I1472" s="364"/>
      <c r="J1472" s="364"/>
      <c r="K1472" s="364"/>
      <c r="L1472" s="364"/>
      <c r="M1472" s="364"/>
      <c r="N1472" s="364"/>
      <c r="O1472" s="364"/>
      <c r="P1472" s="364"/>
      <c r="Q1472" s="364"/>
      <c r="R1472" s="364"/>
      <c r="S1472" s="365"/>
    </row>
    <row r="1473" spans="1:21">
      <c r="A1473" s="1">
        <f t="shared" ref="A1473:B1473" si="1513">A1472</f>
        <v>30</v>
      </c>
      <c r="B1473" s="1">
        <f t="shared" si="1513"/>
        <v>0</v>
      </c>
    </row>
    <row r="1474" spans="1:21" ht="15" thickBot="1">
      <c r="A1474" s="1">
        <f t="shared" ref="A1474:B1474" si="1514">A1473</f>
        <v>30</v>
      </c>
      <c r="B1474" s="1">
        <f t="shared" si="1514"/>
        <v>0</v>
      </c>
      <c r="C1474" s="337" t="s">
        <v>70</v>
      </c>
      <c r="D1474" s="337"/>
      <c r="Q1474" s="338" t="s">
        <v>71</v>
      </c>
      <c r="R1474" s="338"/>
      <c r="S1474" s="338"/>
    </row>
    <row r="1475" spans="1:21">
      <c r="A1475" s="1">
        <f t="shared" ref="A1475:B1475" si="1515">A1474</f>
        <v>30</v>
      </c>
      <c r="B1475" s="1">
        <f t="shared" si="1515"/>
        <v>0</v>
      </c>
      <c r="C1475" s="287" t="s">
        <v>72</v>
      </c>
      <c r="D1475" s="290" t="s">
        <v>73</v>
      </c>
      <c r="E1475" s="290"/>
      <c r="F1475" s="290"/>
      <c r="G1475" s="290"/>
      <c r="H1475" s="290" t="s">
        <v>79</v>
      </c>
      <c r="I1475" s="290"/>
      <c r="J1475" s="290" t="s">
        <v>13</v>
      </c>
      <c r="K1475" s="290"/>
      <c r="L1475" s="290"/>
      <c r="M1475" s="290"/>
      <c r="N1475" s="290"/>
      <c r="O1475" s="290"/>
      <c r="P1475" s="290"/>
      <c r="Q1475" s="290"/>
      <c r="R1475" s="290"/>
      <c r="S1475" s="294"/>
    </row>
    <row r="1476" spans="1:21">
      <c r="A1476" s="1">
        <f t="shared" ref="A1476:B1476" si="1516">A1475</f>
        <v>30</v>
      </c>
      <c r="B1476" s="1">
        <f t="shared" si="1516"/>
        <v>0</v>
      </c>
      <c r="C1476" s="288"/>
      <c r="D1476" s="346" t="s">
        <v>74</v>
      </c>
      <c r="E1476" s="346"/>
      <c r="F1476" s="346"/>
      <c r="G1476" s="346"/>
      <c r="H1476" s="347">
        <f>J1501</f>
        <v>0</v>
      </c>
      <c r="I1476" s="347"/>
      <c r="J1476" s="152"/>
      <c r="K1476" s="152"/>
      <c r="L1476" s="152"/>
      <c r="M1476" s="152"/>
      <c r="N1476" s="152"/>
      <c r="O1476" s="152"/>
      <c r="P1476" s="152"/>
      <c r="Q1476" s="152"/>
      <c r="R1476" s="152"/>
      <c r="S1476" s="305"/>
    </row>
    <row r="1477" spans="1:21">
      <c r="A1477" s="1">
        <f t="shared" ref="A1477:B1477" si="1517">A1476</f>
        <v>30</v>
      </c>
      <c r="B1477" s="1">
        <f t="shared" si="1517"/>
        <v>0</v>
      </c>
      <c r="C1477" s="288"/>
      <c r="D1477" s="340" t="s">
        <v>75</v>
      </c>
      <c r="E1477" s="340"/>
      <c r="F1477" s="340"/>
      <c r="G1477" s="340"/>
      <c r="H1477" s="330"/>
      <c r="I1477" s="330"/>
      <c r="J1477" s="335"/>
      <c r="K1477" s="335"/>
      <c r="L1477" s="335"/>
      <c r="M1477" s="335"/>
      <c r="N1477" s="335"/>
      <c r="O1477" s="335"/>
      <c r="P1477" s="335"/>
      <c r="Q1477" s="335"/>
      <c r="R1477" s="335"/>
      <c r="S1477" s="336"/>
    </row>
    <row r="1478" spans="1:21">
      <c r="A1478" s="1">
        <f t="shared" ref="A1478:B1478" si="1518">A1477</f>
        <v>30</v>
      </c>
      <c r="B1478" s="1">
        <f t="shared" si="1518"/>
        <v>0</v>
      </c>
      <c r="C1478" s="288"/>
      <c r="D1478" s="340" t="s">
        <v>76</v>
      </c>
      <c r="E1478" s="340"/>
      <c r="F1478" s="340"/>
      <c r="G1478" s="340"/>
      <c r="H1478" s="330"/>
      <c r="I1478" s="330"/>
      <c r="J1478" s="335"/>
      <c r="K1478" s="335"/>
      <c r="L1478" s="335"/>
      <c r="M1478" s="335"/>
      <c r="N1478" s="335"/>
      <c r="O1478" s="335"/>
      <c r="P1478" s="335"/>
      <c r="Q1478" s="335"/>
      <c r="R1478" s="335"/>
      <c r="S1478" s="336"/>
    </row>
    <row r="1479" spans="1:21" ht="15" thickBot="1">
      <c r="A1479" s="1">
        <f t="shared" ref="A1479:B1479" si="1519">A1478</f>
        <v>30</v>
      </c>
      <c r="B1479" s="1">
        <f t="shared" si="1519"/>
        <v>0</v>
      </c>
      <c r="C1479" s="288"/>
      <c r="D1479" s="341" t="s">
        <v>77</v>
      </c>
      <c r="E1479" s="341"/>
      <c r="F1479" s="341"/>
      <c r="G1479" s="341"/>
      <c r="H1479" s="342">
        <f>H1501-SUM(H1476:I1478)</f>
        <v>0</v>
      </c>
      <c r="I1479" s="342"/>
      <c r="J1479" s="343"/>
      <c r="K1479" s="343"/>
      <c r="L1479" s="343"/>
      <c r="M1479" s="343"/>
      <c r="N1479" s="343"/>
      <c r="O1479" s="343"/>
      <c r="P1479" s="343"/>
      <c r="Q1479" s="343"/>
      <c r="R1479" s="343"/>
      <c r="S1479" s="344"/>
    </row>
    <row r="1480" spans="1:21" ht="15.6" thickTop="1" thickBot="1">
      <c r="A1480" s="1">
        <f t="shared" ref="A1480:B1480" si="1520">A1479</f>
        <v>30</v>
      </c>
      <c r="B1480" s="1">
        <f t="shared" si="1520"/>
        <v>0</v>
      </c>
      <c r="C1480" s="289"/>
      <c r="D1480" s="345" t="s">
        <v>78</v>
      </c>
      <c r="E1480" s="345"/>
      <c r="F1480" s="345"/>
      <c r="G1480" s="345"/>
      <c r="H1480" s="281">
        <f>SUM(H1476:I1479)</f>
        <v>0</v>
      </c>
      <c r="I1480" s="281"/>
      <c r="J1480" s="285"/>
      <c r="K1480" s="285"/>
      <c r="L1480" s="285"/>
      <c r="M1480" s="285"/>
      <c r="N1480" s="285"/>
      <c r="O1480" s="285"/>
      <c r="P1480" s="285"/>
      <c r="Q1480" s="285"/>
      <c r="R1480" s="285"/>
      <c r="S1480" s="286"/>
    </row>
    <row r="1481" spans="1:21">
      <c r="A1481" s="1">
        <f t="shared" ref="A1481:B1481" si="1521">A1480</f>
        <v>30</v>
      </c>
      <c r="B1481" s="1">
        <f t="shared" si="1521"/>
        <v>0</v>
      </c>
      <c r="C1481" s="287" t="s">
        <v>218</v>
      </c>
      <c r="D1481" s="290" t="s">
        <v>73</v>
      </c>
      <c r="E1481" s="290"/>
      <c r="F1481" s="290" t="s">
        <v>83</v>
      </c>
      <c r="G1481" s="290"/>
      <c r="H1481" s="290" t="s">
        <v>79</v>
      </c>
      <c r="I1481" s="292"/>
      <c r="J1481" s="293"/>
      <c r="K1481" s="290"/>
      <c r="L1481" s="290"/>
      <c r="M1481" s="290"/>
      <c r="N1481" s="290" t="s">
        <v>82</v>
      </c>
      <c r="O1481" s="290"/>
      <c r="P1481" s="290"/>
      <c r="Q1481" s="290"/>
      <c r="R1481" s="290"/>
      <c r="S1481" s="294"/>
    </row>
    <row r="1482" spans="1:21">
      <c r="A1482" s="1">
        <f t="shared" ref="A1482:B1482" si="1522">A1481</f>
        <v>30</v>
      </c>
      <c r="B1482" s="1">
        <f t="shared" si="1522"/>
        <v>0</v>
      </c>
      <c r="C1482" s="288"/>
      <c r="D1482" s="291"/>
      <c r="E1482" s="291"/>
      <c r="F1482" s="291"/>
      <c r="G1482" s="291"/>
      <c r="H1482" s="291"/>
      <c r="I1482" s="291"/>
      <c r="J1482" s="296" t="s">
        <v>80</v>
      </c>
      <c r="K1482" s="297"/>
      <c r="L1482" s="297" t="s">
        <v>81</v>
      </c>
      <c r="M1482" s="339"/>
      <c r="N1482" s="291"/>
      <c r="O1482" s="291"/>
      <c r="P1482" s="291"/>
      <c r="Q1482" s="291"/>
      <c r="R1482" s="291"/>
      <c r="S1482" s="295"/>
    </row>
    <row r="1483" spans="1:21">
      <c r="A1483" s="1">
        <f t="shared" ref="A1483:B1483" si="1523">A1482</f>
        <v>30</v>
      </c>
      <c r="B1483" s="1">
        <f t="shared" si="1523"/>
        <v>0</v>
      </c>
      <c r="C1483" s="288"/>
      <c r="D1483" s="298" t="s">
        <v>88</v>
      </c>
      <c r="E1483" s="298"/>
      <c r="F1483" s="298" t="s">
        <v>88</v>
      </c>
      <c r="G1483" s="298"/>
      <c r="H1483" s="323"/>
      <c r="I1483" s="323"/>
      <c r="J1483" s="324"/>
      <c r="K1483" s="325"/>
      <c r="L1483" s="326">
        <f>H1483-J1483</f>
        <v>0</v>
      </c>
      <c r="M1483" s="327"/>
      <c r="N1483" s="167"/>
      <c r="O1483" s="167"/>
      <c r="P1483" s="167"/>
      <c r="Q1483" s="167"/>
      <c r="R1483" s="167"/>
      <c r="S1483" s="328"/>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8"/>
      <c r="D1484" s="298" t="s">
        <v>99</v>
      </c>
      <c r="E1484" s="298"/>
      <c r="F1484" s="299" t="s">
        <v>84</v>
      </c>
      <c r="G1484" s="299"/>
      <c r="H1484" s="300"/>
      <c r="I1484" s="300"/>
      <c r="J1484" s="301"/>
      <c r="K1484" s="302"/>
      <c r="L1484" s="303">
        <f t="shared" ref="L1484:L1500" si="1526">H1484-J1484</f>
        <v>0</v>
      </c>
      <c r="M1484" s="304"/>
      <c r="N1484" s="152"/>
      <c r="O1484" s="152"/>
      <c r="P1484" s="152"/>
      <c r="Q1484" s="152"/>
      <c r="R1484" s="152"/>
      <c r="S1484" s="305"/>
      <c r="T1484" s="54" t="e">
        <f>HLOOKUP(F1456,リスト!$N$7:$AC$25,3,)</f>
        <v>#N/A</v>
      </c>
      <c r="U1484" s="52" t="e">
        <f t="shared" si="1524"/>
        <v>#N/A</v>
      </c>
    </row>
    <row r="1485" spans="1:21">
      <c r="A1485" s="1">
        <f t="shared" ref="A1485:B1485" si="1527">A1484</f>
        <v>30</v>
      </c>
      <c r="B1485" s="1">
        <f t="shared" si="1527"/>
        <v>0</v>
      </c>
      <c r="C1485" s="288"/>
      <c r="D1485" s="298"/>
      <c r="E1485" s="298"/>
      <c r="F1485" s="329" t="s">
        <v>85</v>
      </c>
      <c r="G1485" s="329"/>
      <c r="H1485" s="330"/>
      <c r="I1485" s="330"/>
      <c r="J1485" s="331"/>
      <c r="K1485" s="332"/>
      <c r="L1485" s="333">
        <f t="shared" si="1526"/>
        <v>0</v>
      </c>
      <c r="M1485" s="334"/>
      <c r="N1485" s="335"/>
      <c r="O1485" s="335"/>
      <c r="P1485" s="335"/>
      <c r="Q1485" s="335"/>
      <c r="R1485" s="335"/>
      <c r="S1485" s="336"/>
      <c r="T1485" s="54" t="e">
        <f>HLOOKUP(F1456,リスト!$N$7:$AC$25,4,)</f>
        <v>#N/A</v>
      </c>
      <c r="U1485" s="52" t="e">
        <f t="shared" si="1524"/>
        <v>#N/A</v>
      </c>
    </row>
    <row r="1486" spans="1:21">
      <c r="A1486" s="1">
        <f t="shared" ref="A1486:B1486" si="1528">A1485</f>
        <v>30</v>
      </c>
      <c r="B1486" s="1">
        <f t="shared" si="1528"/>
        <v>0</v>
      </c>
      <c r="C1486" s="288"/>
      <c r="D1486" s="298"/>
      <c r="E1486" s="298"/>
      <c r="F1486" s="306" t="s">
        <v>86</v>
      </c>
      <c r="G1486" s="306"/>
      <c r="H1486" s="307"/>
      <c r="I1486" s="307"/>
      <c r="J1486" s="308"/>
      <c r="K1486" s="309"/>
      <c r="L1486" s="310">
        <f t="shared" si="1526"/>
        <v>0</v>
      </c>
      <c r="M1486" s="311"/>
      <c r="N1486" s="153"/>
      <c r="O1486" s="153"/>
      <c r="P1486" s="153"/>
      <c r="Q1486" s="153"/>
      <c r="R1486" s="153"/>
      <c r="S1486" s="312"/>
      <c r="T1486" s="54" t="e">
        <f>HLOOKUP(F1456,リスト!$N$7:$AC$25,5,)</f>
        <v>#N/A</v>
      </c>
      <c r="U1486" s="52" t="e">
        <f t="shared" si="1524"/>
        <v>#N/A</v>
      </c>
    </row>
    <row r="1487" spans="1:21">
      <c r="A1487" s="1">
        <f t="shared" ref="A1487:B1487" si="1529">A1486</f>
        <v>30</v>
      </c>
      <c r="B1487" s="1">
        <f t="shared" si="1529"/>
        <v>0</v>
      </c>
      <c r="C1487" s="288"/>
      <c r="D1487" s="298" t="s">
        <v>100</v>
      </c>
      <c r="E1487" s="298"/>
      <c r="F1487" s="299" t="s">
        <v>87</v>
      </c>
      <c r="G1487" s="299"/>
      <c r="H1487" s="300"/>
      <c r="I1487" s="300"/>
      <c r="J1487" s="301"/>
      <c r="K1487" s="302"/>
      <c r="L1487" s="303">
        <f t="shared" si="1526"/>
        <v>0</v>
      </c>
      <c r="M1487" s="304"/>
      <c r="N1487" s="152"/>
      <c r="O1487" s="152"/>
      <c r="P1487" s="152"/>
      <c r="Q1487" s="152"/>
      <c r="R1487" s="152"/>
      <c r="S1487" s="305"/>
      <c r="T1487" s="54" t="e">
        <f>HLOOKUP(F1456,リスト!$N$7:$AC$25,6,)</f>
        <v>#N/A</v>
      </c>
      <c r="U1487" s="52" t="e">
        <f t="shared" si="1524"/>
        <v>#N/A</v>
      </c>
    </row>
    <row r="1488" spans="1:21">
      <c r="A1488" s="1">
        <f t="shared" ref="A1488:B1488" si="1530">A1487</f>
        <v>30</v>
      </c>
      <c r="B1488" s="1">
        <f t="shared" si="1530"/>
        <v>0</v>
      </c>
      <c r="C1488" s="288"/>
      <c r="D1488" s="298"/>
      <c r="E1488" s="298"/>
      <c r="F1488" s="329" t="s">
        <v>89</v>
      </c>
      <c r="G1488" s="329"/>
      <c r="H1488" s="330"/>
      <c r="I1488" s="330"/>
      <c r="J1488" s="331"/>
      <c r="K1488" s="332"/>
      <c r="L1488" s="333">
        <f t="shared" si="1526"/>
        <v>0</v>
      </c>
      <c r="M1488" s="334"/>
      <c r="N1488" s="335"/>
      <c r="O1488" s="335"/>
      <c r="P1488" s="335"/>
      <c r="Q1488" s="335"/>
      <c r="R1488" s="335"/>
      <c r="S1488" s="336"/>
      <c r="T1488" s="54" t="e">
        <f>HLOOKUP(F1456,リスト!$N$7:$AC$25,7,)</f>
        <v>#N/A</v>
      </c>
      <c r="U1488" s="52" t="e">
        <f t="shared" si="1524"/>
        <v>#N/A</v>
      </c>
    </row>
    <row r="1489" spans="1:21" ht="14.4" customHeight="1">
      <c r="A1489" s="1">
        <f t="shared" ref="A1489:B1489" si="1531">A1488</f>
        <v>30</v>
      </c>
      <c r="B1489" s="1">
        <f t="shared" si="1531"/>
        <v>0</v>
      </c>
      <c r="C1489" s="288"/>
      <c r="D1489" s="298"/>
      <c r="E1489" s="298"/>
      <c r="F1489" s="329" t="s">
        <v>215</v>
      </c>
      <c r="G1489" s="329"/>
      <c r="H1489" s="330"/>
      <c r="I1489" s="330"/>
      <c r="J1489" s="331"/>
      <c r="K1489" s="332"/>
      <c r="L1489" s="333">
        <f t="shared" si="1526"/>
        <v>0</v>
      </c>
      <c r="M1489" s="334"/>
      <c r="N1489" s="335"/>
      <c r="O1489" s="335"/>
      <c r="P1489" s="335"/>
      <c r="Q1489" s="335"/>
      <c r="R1489" s="335"/>
      <c r="S1489" s="336"/>
      <c r="T1489" s="54" t="e">
        <f>HLOOKUP(F1456,リスト!$N$7:$AC$25,8,)</f>
        <v>#N/A</v>
      </c>
      <c r="U1489" s="52" t="e">
        <f t="shared" si="1524"/>
        <v>#N/A</v>
      </c>
    </row>
    <row r="1490" spans="1:21">
      <c r="A1490" s="1">
        <f t="shared" ref="A1490:B1490" si="1532">A1489</f>
        <v>30</v>
      </c>
      <c r="B1490" s="1">
        <f t="shared" si="1532"/>
        <v>0</v>
      </c>
      <c r="C1490" s="288"/>
      <c r="D1490" s="298"/>
      <c r="E1490" s="298"/>
      <c r="F1490" s="306" t="s">
        <v>90</v>
      </c>
      <c r="G1490" s="306"/>
      <c r="H1490" s="307"/>
      <c r="I1490" s="307"/>
      <c r="J1490" s="308"/>
      <c r="K1490" s="309"/>
      <c r="L1490" s="310">
        <f t="shared" si="1526"/>
        <v>0</v>
      </c>
      <c r="M1490" s="311"/>
      <c r="N1490" s="153"/>
      <c r="O1490" s="153"/>
      <c r="P1490" s="153"/>
      <c r="Q1490" s="153"/>
      <c r="R1490" s="153"/>
      <c r="S1490" s="312"/>
      <c r="T1490" s="54" t="e">
        <f>HLOOKUP(F1456,リスト!$N$7:$AC$25,9,)</f>
        <v>#N/A</v>
      </c>
      <c r="U1490" s="52" t="e">
        <f t="shared" si="1524"/>
        <v>#N/A</v>
      </c>
    </row>
    <row r="1491" spans="1:21">
      <c r="A1491" s="1">
        <f t="shared" ref="A1491:B1491" si="1533">A1490</f>
        <v>30</v>
      </c>
      <c r="B1491" s="1">
        <f t="shared" si="1533"/>
        <v>0</v>
      </c>
      <c r="C1491" s="288"/>
      <c r="D1491" s="298" t="s">
        <v>101</v>
      </c>
      <c r="E1491" s="298"/>
      <c r="F1491" s="299" t="s">
        <v>91</v>
      </c>
      <c r="G1491" s="299"/>
      <c r="H1491" s="300"/>
      <c r="I1491" s="300"/>
      <c r="J1491" s="301"/>
      <c r="K1491" s="302"/>
      <c r="L1491" s="303">
        <f t="shared" si="1526"/>
        <v>0</v>
      </c>
      <c r="M1491" s="304"/>
      <c r="N1491" s="152"/>
      <c r="O1491" s="152"/>
      <c r="P1491" s="152"/>
      <c r="Q1491" s="152"/>
      <c r="R1491" s="152"/>
      <c r="S1491" s="305"/>
      <c r="T1491" s="54" t="e">
        <f>HLOOKUP(F1456,リスト!$N$7:$AC$25,10,)</f>
        <v>#N/A</v>
      </c>
      <c r="U1491" s="52" t="e">
        <f t="shared" si="1524"/>
        <v>#N/A</v>
      </c>
    </row>
    <row r="1492" spans="1:21">
      <c r="A1492" s="1">
        <f t="shared" ref="A1492:B1492" si="1534">A1491</f>
        <v>30</v>
      </c>
      <c r="B1492" s="1">
        <f t="shared" si="1534"/>
        <v>0</v>
      </c>
      <c r="C1492" s="288"/>
      <c r="D1492" s="298"/>
      <c r="E1492" s="298"/>
      <c r="F1492" s="329" t="s">
        <v>92</v>
      </c>
      <c r="G1492" s="329"/>
      <c r="H1492" s="330"/>
      <c r="I1492" s="330"/>
      <c r="J1492" s="331"/>
      <c r="K1492" s="332"/>
      <c r="L1492" s="333">
        <f t="shared" si="1526"/>
        <v>0</v>
      </c>
      <c r="M1492" s="334"/>
      <c r="N1492" s="335"/>
      <c r="O1492" s="335"/>
      <c r="P1492" s="335"/>
      <c r="Q1492" s="335"/>
      <c r="R1492" s="335"/>
      <c r="S1492" s="336"/>
      <c r="T1492" s="54" t="e">
        <f>HLOOKUP(F1456,リスト!$N$7:$AC$25,11,)</f>
        <v>#N/A</v>
      </c>
      <c r="U1492" s="52" t="e">
        <f t="shared" si="1524"/>
        <v>#N/A</v>
      </c>
    </row>
    <row r="1493" spans="1:21">
      <c r="A1493" s="1">
        <f t="shared" ref="A1493:B1493" si="1535">A1492</f>
        <v>30</v>
      </c>
      <c r="B1493" s="1">
        <f t="shared" si="1535"/>
        <v>0</v>
      </c>
      <c r="C1493" s="288"/>
      <c r="D1493" s="298"/>
      <c r="E1493" s="298"/>
      <c r="F1493" s="306" t="s">
        <v>93</v>
      </c>
      <c r="G1493" s="306"/>
      <c r="H1493" s="307"/>
      <c r="I1493" s="307"/>
      <c r="J1493" s="308"/>
      <c r="K1493" s="309"/>
      <c r="L1493" s="310">
        <f t="shared" si="1526"/>
        <v>0</v>
      </c>
      <c r="M1493" s="311"/>
      <c r="N1493" s="153"/>
      <c r="O1493" s="153"/>
      <c r="P1493" s="153"/>
      <c r="Q1493" s="153"/>
      <c r="R1493" s="153"/>
      <c r="S1493" s="312"/>
      <c r="T1493" s="54" t="e">
        <f>HLOOKUP(F1456,リスト!$N$7:$AC$25,12,)</f>
        <v>#N/A</v>
      </c>
      <c r="U1493" s="52" t="e">
        <f t="shared" si="1524"/>
        <v>#N/A</v>
      </c>
    </row>
    <row r="1494" spans="1:21">
      <c r="A1494" s="1">
        <f t="shared" ref="A1494:B1494" si="1536">A1493</f>
        <v>30</v>
      </c>
      <c r="B1494" s="1">
        <f t="shared" si="1536"/>
        <v>0</v>
      </c>
      <c r="C1494" s="288"/>
      <c r="D1494" s="298" t="s">
        <v>102</v>
      </c>
      <c r="E1494" s="298"/>
      <c r="F1494" s="298" t="s">
        <v>102</v>
      </c>
      <c r="G1494" s="298"/>
      <c r="H1494" s="323"/>
      <c r="I1494" s="323"/>
      <c r="J1494" s="324"/>
      <c r="K1494" s="325"/>
      <c r="L1494" s="326">
        <f t="shared" si="1526"/>
        <v>0</v>
      </c>
      <c r="M1494" s="327"/>
      <c r="N1494" s="167"/>
      <c r="O1494" s="167"/>
      <c r="P1494" s="167"/>
      <c r="Q1494" s="167"/>
      <c r="R1494" s="167"/>
      <c r="S1494" s="328"/>
      <c r="T1494" s="54" t="e">
        <f>HLOOKUP(F1456,リスト!$N$7:$AC$25,13,)</f>
        <v>#N/A</v>
      </c>
      <c r="U1494" s="52" t="e">
        <f t="shared" si="1524"/>
        <v>#N/A</v>
      </c>
    </row>
    <row r="1495" spans="1:21">
      <c r="A1495" s="1">
        <f t="shared" ref="A1495:B1495" si="1537">A1494</f>
        <v>30</v>
      </c>
      <c r="B1495" s="1">
        <f t="shared" si="1537"/>
        <v>0</v>
      </c>
      <c r="C1495" s="288"/>
      <c r="D1495" s="321" t="s">
        <v>105</v>
      </c>
      <c r="E1495" s="298"/>
      <c r="F1495" s="299" t="s">
        <v>94</v>
      </c>
      <c r="G1495" s="299"/>
      <c r="H1495" s="300"/>
      <c r="I1495" s="300"/>
      <c r="J1495" s="301"/>
      <c r="K1495" s="302"/>
      <c r="L1495" s="303">
        <f t="shared" si="1526"/>
        <v>0</v>
      </c>
      <c r="M1495" s="304"/>
      <c r="N1495" s="152"/>
      <c r="O1495" s="152"/>
      <c r="P1495" s="152"/>
      <c r="Q1495" s="152"/>
      <c r="R1495" s="152"/>
      <c r="S1495" s="305"/>
      <c r="T1495" s="54" t="e">
        <f>HLOOKUP(F1456,リスト!$N$7:$AC$25,14,)</f>
        <v>#N/A</v>
      </c>
      <c r="U1495" s="52" t="e">
        <f t="shared" si="1524"/>
        <v>#N/A</v>
      </c>
    </row>
    <row r="1496" spans="1:21">
      <c r="A1496" s="1">
        <f t="shared" ref="A1496:B1496" si="1538">A1495</f>
        <v>30</v>
      </c>
      <c r="B1496" s="1">
        <f t="shared" si="1538"/>
        <v>0</v>
      </c>
      <c r="C1496" s="288"/>
      <c r="D1496" s="298"/>
      <c r="E1496" s="298"/>
      <c r="F1496" s="306" t="s">
        <v>95</v>
      </c>
      <c r="G1496" s="306"/>
      <c r="H1496" s="307"/>
      <c r="I1496" s="307"/>
      <c r="J1496" s="308"/>
      <c r="K1496" s="309"/>
      <c r="L1496" s="310">
        <f t="shared" si="1526"/>
        <v>0</v>
      </c>
      <c r="M1496" s="311"/>
      <c r="N1496" s="153"/>
      <c r="O1496" s="153"/>
      <c r="P1496" s="153"/>
      <c r="Q1496" s="153"/>
      <c r="R1496" s="153"/>
      <c r="S1496" s="312"/>
      <c r="T1496" s="54" t="e">
        <f>HLOOKUP(F1456,リスト!$N$7:$AC$25,15,)</f>
        <v>#N/A</v>
      </c>
      <c r="U1496" s="52" t="e">
        <f t="shared" si="1524"/>
        <v>#N/A</v>
      </c>
    </row>
    <row r="1497" spans="1:21">
      <c r="A1497" s="1">
        <f t="shared" ref="A1497:B1497" si="1539">A1496</f>
        <v>30</v>
      </c>
      <c r="B1497" s="1">
        <f t="shared" si="1539"/>
        <v>0</v>
      </c>
      <c r="C1497" s="288"/>
      <c r="D1497" s="322" t="s">
        <v>103</v>
      </c>
      <c r="E1497" s="322"/>
      <c r="F1497" s="298" t="s">
        <v>96</v>
      </c>
      <c r="G1497" s="298"/>
      <c r="H1497" s="323"/>
      <c r="I1497" s="323"/>
      <c r="J1497" s="324"/>
      <c r="K1497" s="325"/>
      <c r="L1497" s="326">
        <f t="shared" si="1526"/>
        <v>0</v>
      </c>
      <c r="M1497" s="327"/>
      <c r="N1497" s="167"/>
      <c r="O1497" s="167"/>
      <c r="P1497" s="167"/>
      <c r="Q1497" s="167"/>
      <c r="R1497" s="167"/>
      <c r="S1497" s="328"/>
      <c r="T1497" s="54" t="e">
        <f>HLOOKUP(F1456,リスト!$N$7:$AC$25,16,)</f>
        <v>#N/A</v>
      </c>
      <c r="U1497" s="52" t="e">
        <f t="shared" si="1524"/>
        <v>#N/A</v>
      </c>
    </row>
    <row r="1498" spans="1:21">
      <c r="A1498" s="1">
        <f t="shared" ref="A1498:B1498" si="1540">A1497</f>
        <v>30</v>
      </c>
      <c r="B1498" s="1">
        <f t="shared" si="1540"/>
        <v>0</v>
      </c>
      <c r="C1498" s="288"/>
      <c r="D1498" s="298" t="s">
        <v>104</v>
      </c>
      <c r="E1498" s="298"/>
      <c r="F1498" s="299" t="s">
        <v>97</v>
      </c>
      <c r="G1498" s="299"/>
      <c r="H1498" s="300"/>
      <c r="I1498" s="300"/>
      <c r="J1498" s="301"/>
      <c r="K1498" s="302"/>
      <c r="L1498" s="303">
        <f t="shared" si="1526"/>
        <v>0</v>
      </c>
      <c r="M1498" s="304"/>
      <c r="N1498" s="152"/>
      <c r="O1498" s="152"/>
      <c r="P1498" s="152"/>
      <c r="Q1498" s="152"/>
      <c r="R1498" s="152"/>
      <c r="S1498" s="305"/>
      <c r="T1498" s="54" t="e">
        <f>HLOOKUP(F1456,リスト!$N$7:$AC$25,17,)</f>
        <v>#N/A</v>
      </c>
      <c r="U1498" s="52" t="e">
        <f t="shared" si="1524"/>
        <v>#N/A</v>
      </c>
    </row>
    <row r="1499" spans="1:21">
      <c r="A1499" s="1">
        <f t="shared" ref="A1499:B1499" si="1541">A1498</f>
        <v>30</v>
      </c>
      <c r="B1499" s="1">
        <f t="shared" si="1541"/>
        <v>0</v>
      </c>
      <c r="C1499" s="288"/>
      <c r="D1499" s="298"/>
      <c r="E1499" s="298"/>
      <c r="F1499" s="306" t="s">
        <v>98</v>
      </c>
      <c r="G1499" s="306"/>
      <c r="H1499" s="307"/>
      <c r="I1499" s="307"/>
      <c r="J1499" s="308"/>
      <c r="K1499" s="309"/>
      <c r="L1499" s="310">
        <f t="shared" si="1526"/>
        <v>0</v>
      </c>
      <c r="M1499" s="311"/>
      <c r="N1499" s="153"/>
      <c r="O1499" s="153"/>
      <c r="P1499" s="153"/>
      <c r="Q1499" s="153"/>
      <c r="R1499" s="153"/>
      <c r="S1499" s="312"/>
      <c r="T1499" s="54" t="e">
        <f>HLOOKUP(F1456,リスト!$N$7:$AC$25,18,)</f>
        <v>#N/A</v>
      </c>
      <c r="U1499" s="52" t="e">
        <f t="shared" si="1524"/>
        <v>#N/A</v>
      </c>
    </row>
    <row r="1500" spans="1:21" ht="15" thickBot="1">
      <c r="A1500" s="1">
        <f t="shared" ref="A1500:B1500" si="1542">A1499</f>
        <v>30</v>
      </c>
      <c r="B1500" s="1">
        <f t="shared" si="1542"/>
        <v>0</v>
      </c>
      <c r="C1500" s="288"/>
      <c r="D1500" s="313" t="s">
        <v>77</v>
      </c>
      <c r="E1500" s="313"/>
      <c r="F1500" s="313" t="s">
        <v>77</v>
      </c>
      <c r="G1500" s="313"/>
      <c r="H1500" s="314"/>
      <c r="I1500" s="314"/>
      <c r="J1500" s="315"/>
      <c r="K1500" s="316"/>
      <c r="L1500" s="317">
        <f t="shared" si="1526"/>
        <v>0</v>
      </c>
      <c r="M1500" s="318"/>
      <c r="N1500" s="319"/>
      <c r="O1500" s="319"/>
      <c r="P1500" s="319"/>
      <c r="Q1500" s="319"/>
      <c r="R1500" s="319"/>
      <c r="S1500" s="320"/>
      <c r="T1500" s="54" t="e">
        <f>HLOOKUP(F1456,リスト!$N$7:$AC$25,19,)</f>
        <v>#N/A</v>
      </c>
      <c r="U1500" s="52" t="e">
        <f t="shared" si="1524"/>
        <v>#N/A</v>
      </c>
    </row>
    <row r="1501" spans="1:21" ht="15.6" thickTop="1" thickBot="1">
      <c r="A1501" s="1">
        <f t="shared" ref="A1501:B1501" si="1543">A1500</f>
        <v>30</v>
      </c>
      <c r="B1501" s="1">
        <f t="shared" si="1543"/>
        <v>0</v>
      </c>
      <c r="C1501" s="289"/>
      <c r="D1501" s="278" t="s">
        <v>78</v>
      </c>
      <c r="E1501" s="279"/>
      <c r="F1501" s="279"/>
      <c r="G1501" s="280"/>
      <c r="H1501" s="281">
        <f>SUM(H1483:I1500)</f>
        <v>0</v>
      </c>
      <c r="I1501" s="281"/>
      <c r="J1501" s="282">
        <f t="shared" ref="J1501" si="1544">SUM(J1483:K1500)</f>
        <v>0</v>
      </c>
      <c r="K1501" s="283"/>
      <c r="L1501" s="283">
        <f t="shared" ref="L1501" si="1545">SUM(L1483:M1500)</f>
        <v>0</v>
      </c>
      <c r="M1501" s="284"/>
      <c r="N1501" s="285"/>
      <c r="O1501" s="285"/>
      <c r="P1501" s="285"/>
      <c r="Q1501" s="285"/>
      <c r="R1501" s="285"/>
      <c r="S1501" s="286"/>
      <c r="T1501" s="54"/>
    </row>
    <row r="1502" spans="1:21" ht="21.6" customHeight="1">
      <c r="A1502" s="1">
        <v>1</v>
      </c>
      <c r="B1502" s="1">
        <v>1</v>
      </c>
      <c r="C1502" s="198" t="s">
        <v>192</v>
      </c>
      <c r="D1502" s="198"/>
      <c r="E1502" s="198"/>
      <c r="T1502" s="1"/>
    </row>
    <row r="1503" spans="1:21" ht="21.6" customHeight="1">
      <c r="A1503" s="1">
        <f t="shared" ref="A1503:B1505" si="1546">A1502</f>
        <v>1</v>
      </c>
      <c r="B1503" s="1">
        <f t="shared" si="1546"/>
        <v>1</v>
      </c>
      <c r="C1503" s="192" t="str">
        <f>"中国ブロック突破・国スポ入賞に向けた強化事業　"&amp;基本!$G$25&amp;"(総括表)"</f>
        <v>中国ブロック突破・国スポ入賞に向けた強化事業　収支予算書(総括表)</v>
      </c>
      <c r="D1503" s="192"/>
      <c r="E1503" s="192"/>
      <c r="F1503" s="192"/>
      <c r="G1503" s="192"/>
      <c r="H1503" s="192"/>
      <c r="I1503" s="192"/>
      <c r="J1503" s="192"/>
      <c r="K1503" s="192"/>
      <c r="L1503" s="192"/>
      <c r="M1503" s="192"/>
      <c r="N1503" s="192"/>
      <c r="O1503" s="192"/>
      <c r="P1503" s="192"/>
      <c r="Q1503" s="192"/>
      <c r="R1503" s="192"/>
      <c r="S1503" s="192"/>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37"/>
      <c r="D1505" s="337"/>
      <c r="Q1505" s="338" t="s">
        <v>71</v>
      </c>
      <c r="R1505" s="338"/>
      <c r="S1505" s="338"/>
      <c r="T1505" s="1"/>
    </row>
    <row r="1506" spans="1:21" ht="21.6" customHeight="1">
      <c r="A1506" s="1">
        <f t="shared" ref="A1506:A1535" si="1547">A1505</f>
        <v>1</v>
      </c>
      <c r="B1506" s="1">
        <f t="shared" ref="B1506:B1535" si="1548">B1505</f>
        <v>1</v>
      </c>
      <c r="C1506" s="287" t="s">
        <v>72</v>
      </c>
      <c r="D1506" s="290" t="s">
        <v>73</v>
      </c>
      <c r="E1506" s="290"/>
      <c r="F1506" s="290"/>
      <c r="G1506" s="290"/>
      <c r="H1506" s="290" t="s">
        <v>79</v>
      </c>
      <c r="I1506" s="290"/>
      <c r="J1506" s="290" t="s">
        <v>13</v>
      </c>
      <c r="K1506" s="290"/>
      <c r="L1506" s="290"/>
      <c r="M1506" s="290"/>
      <c r="N1506" s="290"/>
      <c r="O1506" s="290"/>
      <c r="P1506" s="290"/>
      <c r="Q1506" s="290"/>
      <c r="R1506" s="290"/>
      <c r="S1506" s="294"/>
      <c r="T1506" s="1"/>
    </row>
    <row r="1507" spans="1:21" ht="21.6" customHeight="1">
      <c r="A1507" s="1">
        <f t="shared" si="1547"/>
        <v>1</v>
      </c>
      <c r="B1507" s="1">
        <f t="shared" si="1548"/>
        <v>1</v>
      </c>
      <c r="C1507" s="288"/>
      <c r="D1507" s="346" t="s">
        <v>74</v>
      </c>
      <c r="E1507" s="346"/>
      <c r="F1507" s="346"/>
      <c r="G1507" s="346"/>
      <c r="H1507" s="347">
        <f>SUM(H26,H76,H126,H176,H226,H276,H326,H376,H426,H476,H526,H576,H626,H676,H726,H776,H826,H876,H926,H976,H1026,H1076,H1126,H1176,H1226,H1276,H1326,H1376,H1426,H1476)</f>
        <v>0</v>
      </c>
      <c r="I1507" s="347"/>
      <c r="J1507" s="152"/>
      <c r="K1507" s="152"/>
      <c r="L1507" s="152"/>
      <c r="M1507" s="152"/>
      <c r="N1507" s="152"/>
      <c r="O1507" s="152"/>
      <c r="P1507" s="152"/>
      <c r="Q1507" s="152"/>
      <c r="R1507" s="152"/>
      <c r="S1507" s="305"/>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8"/>
      <c r="D1508" s="340" t="s">
        <v>75</v>
      </c>
      <c r="E1508" s="340"/>
      <c r="F1508" s="340"/>
      <c r="G1508" s="340"/>
      <c r="H1508" s="392">
        <f>SUM(H27,H77,H127,H177,H227,H277,H327,H377,H427,H477,H527,H577,H627,H677,H727,H777,H827,H877,H927,H977,H1027,H1077,H1127,H1177,H1227,H1277,H1327,H1377,H1427,H1477)</f>
        <v>0</v>
      </c>
      <c r="I1508" s="392"/>
      <c r="J1508" s="335"/>
      <c r="K1508" s="335"/>
      <c r="L1508" s="335"/>
      <c r="M1508" s="335"/>
      <c r="N1508" s="335"/>
      <c r="O1508" s="335"/>
      <c r="P1508" s="335"/>
      <c r="Q1508" s="335"/>
      <c r="R1508" s="335"/>
      <c r="S1508" s="336"/>
      <c r="T1508" s="1"/>
    </row>
    <row r="1509" spans="1:21" ht="21.6" customHeight="1">
      <c r="A1509" s="1">
        <f t="shared" si="1547"/>
        <v>1</v>
      </c>
      <c r="B1509" s="1">
        <f t="shared" si="1548"/>
        <v>1</v>
      </c>
      <c r="C1509" s="288"/>
      <c r="D1509" s="340" t="s">
        <v>76</v>
      </c>
      <c r="E1509" s="340"/>
      <c r="F1509" s="340"/>
      <c r="G1509" s="340"/>
      <c r="H1509" s="392">
        <f>SUM(H28,H78,H128,H178,H228,H278,H328,H378,H428,H478,H528,H578,H628,H678,H728,H778,H828,H878,H928,H978,H1028,H1078,H1128,H1178,H1228,H1278,H1328,H1378,H1428,H1478)</f>
        <v>0</v>
      </c>
      <c r="I1509" s="392"/>
      <c r="J1509" s="335"/>
      <c r="K1509" s="335"/>
      <c r="L1509" s="335"/>
      <c r="M1509" s="335"/>
      <c r="N1509" s="335"/>
      <c r="O1509" s="335"/>
      <c r="P1509" s="335"/>
      <c r="Q1509" s="335"/>
      <c r="R1509" s="335"/>
      <c r="S1509" s="336"/>
    </row>
    <row r="1510" spans="1:21" ht="21.6" customHeight="1" thickBot="1">
      <c r="A1510" s="1">
        <f t="shared" si="1547"/>
        <v>1</v>
      </c>
      <c r="B1510" s="1">
        <f t="shared" si="1548"/>
        <v>1</v>
      </c>
      <c r="C1510" s="288"/>
      <c r="D1510" s="341" t="s">
        <v>77</v>
      </c>
      <c r="E1510" s="341"/>
      <c r="F1510" s="341"/>
      <c r="G1510" s="341"/>
      <c r="H1510" s="342">
        <f>SUM(H29,H79,H129,H179,H229,H279,H329,H379,H429,H479,H529,H579,H629,H679,H729,H779,H829,H879,H929,H979,H1029,H1079,H1129,H1179,H1229,H1279,H1329,H1379,H1429,H1479)</f>
        <v>0</v>
      </c>
      <c r="I1510" s="342"/>
      <c r="J1510" s="343"/>
      <c r="K1510" s="343"/>
      <c r="L1510" s="343"/>
      <c r="M1510" s="343"/>
      <c r="N1510" s="343"/>
      <c r="O1510" s="343"/>
      <c r="P1510" s="343"/>
      <c r="Q1510" s="343"/>
      <c r="R1510" s="343"/>
      <c r="S1510" s="344"/>
    </row>
    <row r="1511" spans="1:21" ht="21.6" customHeight="1" thickTop="1" thickBot="1">
      <c r="A1511" s="1">
        <f t="shared" si="1547"/>
        <v>1</v>
      </c>
      <c r="B1511" s="1">
        <f t="shared" si="1548"/>
        <v>1</v>
      </c>
      <c r="C1511" s="289"/>
      <c r="D1511" s="345" t="s">
        <v>78</v>
      </c>
      <c r="E1511" s="345"/>
      <c r="F1511" s="345"/>
      <c r="G1511" s="345"/>
      <c r="H1511" s="281">
        <f>SUM(H1507:I1510)</f>
        <v>0</v>
      </c>
      <c r="I1511" s="281"/>
      <c r="J1511" s="285"/>
      <c r="K1511" s="285"/>
      <c r="L1511" s="285"/>
      <c r="M1511" s="285"/>
      <c r="N1511" s="285"/>
      <c r="O1511" s="285"/>
      <c r="P1511" s="285"/>
      <c r="Q1511" s="285"/>
      <c r="R1511" s="285"/>
      <c r="S1511" s="286"/>
    </row>
    <row r="1512" spans="1:21" ht="21.6" customHeight="1">
      <c r="A1512" s="1">
        <f t="shared" si="1547"/>
        <v>1</v>
      </c>
      <c r="B1512" s="1">
        <f t="shared" si="1548"/>
        <v>1</v>
      </c>
      <c r="C1512" s="287" t="s">
        <v>218</v>
      </c>
      <c r="D1512" s="290" t="s">
        <v>73</v>
      </c>
      <c r="E1512" s="290"/>
      <c r="F1512" s="290" t="s">
        <v>83</v>
      </c>
      <c r="G1512" s="290"/>
      <c r="H1512" s="290" t="s">
        <v>79</v>
      </c>
      <c r="I1512" s="292"/>
      <c r="J1512" s="293"/>
      <c r="K1512" s="290"/>
      <c r="L1512" s="290"/>
      <c r="M1512" s="290"/>
      <c r="N1512" s="290" t="s">
        <v>82</v>
      </c>
      <c r="O1512" s="290"/>
      <c r="P1512" s="290"/>
      <c r="Q1512" s="290"/>
      <c r="R1512" s="290"/>
      <c r="S1512" s="294"/>
    </row>
    <row r="1513" spans="1:21" ht="21.6" customHeight="1">
      <c r="A1513" s="1">
        <f t="shared" si="1547"/>
        <v>1</v>
      </c>
      <c r="B1513" s="1">
        <f t="shared" si="1548"/>
        <v>1</v>
      </c>
      <c r="C1513" s="288"/>
      <c r="D1513" s="291"/>
      <c r="E1513" s="291"/>
      <c r="F1513" s="291"/>
      <c r="G1513" s="291"/>
      <c r="H1513" s="291"/>
      <c r="I1513" s="291"/>
      <c r="J1513" s="296" t="s">
        <v>80</v>
      </c>
      <c r="K1513" s="297"/>
      <c r="L1513" s="297" t="s">
        <v>81</v>
      </c>
      <c r="M1513" s="339"/>
      <c r="N1513" s="291"/>
      <c r="O1513" s="291"/>
      <c r="P1513" s="291"/>
      <c r="Q1513" s="291"/>
      <c r="R1513" s="291"/>
      <c r="S1513" s="295"/>
    </row>
    <row r="1514" spans="1:21" ht="21.6" customHeight="1">
      <c r="A1514" s="1">
        <f t="shared" si="1547"/>
        <v>1</v>
      </c>
      <c r="B1514" s="1">
        <f t="shared" si="1548"/>
        <v>1</v>
      </c>
      <c r="C1514" s="288"/>
      <c r="D1514" s="298" t="s">
        <v>88</v>
      </c>
      <c r="E1514" s="298"/>
      <c r="F1514" s="298" t="s">
        <v>88</v>
      </c>
      <c r="G1514" s="298"/>
      <c r="H1514" s="393">
        <f t="shared" ref="H1514:H1531" si="1549">SUM(H33,H83,H133,H183,H233,H283,H333,H383,H433,H483,H533,H583,H633,H683,H733,H783,H833,H883,H933,H983,H1033,H1083,H1133,H1183,H1233,H1283,H1333,H1383,H1433,H1483)</f>
        <v>0</v>
      </c>
      <c r="I1514" s="393"/>
      <c r="J1514" s="394">
        <f t="shared" ref="J1514:J1531" si="1550">SUM(J33,J83,J133,J183,J233,J283,J333,J383,J433,J483,J533,J583,J633,J683,J733,J783,J833,J883,J933,J983,J1033,J1083,J1133,J1183,J1233,J1283,J1333,J1383,J1433,J1483)</f>
        <v>0</v>
      </c>
      <c r="K1514" s="326"/>
      <c r="L1514" s="326">
        <f>H1514-J1514</f>
        <v>0</v>
      </c>
      <c r="M1514" s="327"/>
      <c r="N1514" s="167"/>
      <c r="O1514" s="167"/>
      <c r="P1514" s="167"/>
      <c r="Q1514" s="167"/>
      <c r="R1514" s="167"/>
      <c r="S1514" s="328"/>
      <c r="T1514" s="54"/>
      <c r="U1514" s="52"/>
    </row>
    <row r="1515" spans="1:21" ht="21.6" customHeight="1">
      <c r="A1515" s="1">
        <f t="shared" si="1547"/>
        <v>1</v>
      </c>
      <c r="B1515" s="1">
        <f t="shared" si="1548"/>
        <v>1</v>
      </c>
      <c r="C1515" s="288"/>
      <c r="D1515" s="298" t="s">
        <v>99</v>
      </c>
      <c r="E1515" s="298"/>
      <c r="F1515" s="299" t="s">
        <v>84</v>
      </c>
      <c r="G1515" s="299"/>
      <c r="H1515" s="347">
        <f t="shared" si="1549"/>
        <v>0</v>
      </c>
      <c r="I1515" s="347"/>
      <c r="J1515" s="395">
        <f t="shared" si="1550"/>
        <v>0</v>
      </c>
      <c r="K1515" s="303"/>
      <c r="L1515" s="303">
        <f t="shared" ref="L1515:L1531" si="1551">H1515-J1515</f>
        <v>0</v>
      </c>
      <c r="M1515" s="304"/>
      <c r="N1515" s="152"/>
      <c r="O1515" s="152"/>
      <c r="P1515" s="152"/>
      <c r="Q1515" s="152"/>
      <c r="R1515" s="152"/>
      <c r="S1515" s="305"/>
      <c r="T1515" s="54"/>
      <c r="U1515" s="52"/>
    </row>
    <row r="1516" spans="1:21" ht="21.6" customHeight="1">
      <c r="A1516" s="1">
        <f t="shared" si="1547"/>
        <v>1</v>
      </c>
      <c r="B1516" s="1">
        <f t="shared" si="1548"/>
        <v>1</v>
      </c>
      <c r="C1516" s="288"/>
      <c r="D1516" s="298"/>
      <c r="E1516" s="298"/>
      <c r="F1516" s="329" t="s">
        <v>85</v>
      </c>
      <c r="G1516" s="329"/>
      <c r="H1516" s="392">
        <f t="shared" si="1549"/>
        <v>0</v>
      </c>
      <c r="I1516" s="392"/>
      <c r="J1516" s="396">
        <f t="shared" si="1550"/>
        <v>0</v>
      </c>
      <c r="K1516" s="333"/>
      <c r="L1516" s="333">
        <f t="shared" si="1551"/>
        <v>0</v>
      </c>
      <c r="M1516" s="334"/>
      <c r="N1516" s="335"/>
      <c r="O1516" s="335"/>
      <c r="P1516" s="335"/>
      <c r="Q1516" s="335"/>
      <c r="R1516" s="335"/>
      <c r="S1516" s="336"/>
      <c r="T1516" s="54"/>
      <c r="U1516" s="52"/>
    </row>
    <row r="1517" spans="1:21" ht="21.6" customHeight="1">
      <c r="A1517" s="1">
        <f t="shared" si="1547"/>
        <v>1</v>
      </c>
      <c r="B1517" s="1">
        <f t="shared" si="1548"/>
        <v>1</v>
      </c>
      <c r="C1517" s="288"/>
      <c r="D1517" s="298"/>
      <c r="E1517" s="298"/>
      <c r="F1517" s="306" t="s">
        <v>86</v>
      </c>
      <c r="G1517" s="306"/>
      <c r="H1517" s="397">
        <f t="shared" si="1549"/>
        <v>0</v>
      </c>
      <c r="I1517" s="397"/>
      <c r="J1517" s="398">
        <f t="shared" si="1550"/>
        <v>0</v>
      </c>
      <c r="K1517" s="310"/>
      <c r="L1517" s="310">
        <f t="shared" si="1551"/>
        <v>0</v>
      </c>
      <c r="M1517" s="311"/>
      <c r="N1517" s="153"/>
      <c r="O1517" s="153"/>
      <c r="P1517" s="153"/>
      <c r="Q1517" s="153"/>
      <c r="R1517" s="153"/>
      <c r="S1517" s="312"/>
      <c r="T1517" s="54"/>
      <c r="U1517" s="52"/>
    </row>
    <row r="1518" spans="1:21" ht="21.6" customHeight="1">
      <c r="A1518" s="1">
        <f t="shared" si="1547"/>
        <v>1</v>
      </c>
      <c r="B1518" s="1">
        <f t="shared" si="1548"/>
        <v>1</v>
      </c>
      <c r="C1518" s="288"/>
      <c r="D1518" s="298" t="s">
        <v>100</v>
      </c>
      <c r="E1518" s="298"/>
      <c r="F1518" s="299" t="s">
        <v>87</v>
      </c>
      <c r="G1518" s="299"/>
      <c r="H1518" s="347">
        <f t="shared" si="1549"/>
        <v>0</v>
      </c>
      <c r="I1518" s="347"/>
      <c r="J1518" s="395">
        <f t="shared" si="1550"/>
        <v>0</v>
      </c>
      <c r="K1518" s="303"/>
      <c r="L1518" s="303">
        <f t="shared" si="1551"/>
        <v>0</v>
      </c>
      <c r="M1518" s="304"/>
      <c r="N1518" s="152"/>
      <c r="O1518" s="152"/>
      <c r="P1518" s="152"/>
      <c r="Q1518" s="152"/>
      <c r="R1518" s="152"/>
      <c r="S1518" s="305"/>
      <c r="T1518" s="54"/>
      <c r="U1518" s="52"/>
    </row>
    <row r="1519" spans="1:21" ht="21.6" customHeight="1">
      <c r="A1519" s="1">
        <f t="shared" si="1547"/>
        <v>1</v>
      </c>
      <c r="B1519" s="1">
        <f t="shared" si="1548"/>
        <v>1</v>
      </c>
      <c r="C1519" s="288"/>
      <c r="D1519" s="298"/>
      <c r="E1519" s="298"/>
      <c r="F1519" s="329" t="s">
        <v>89</v>
      </c>
      <c r="G1519" s="329"/>
      <c r="H1519" s="392">
        <f t="shared" si="1549"/>
        <v>0</v>
      </c>
      <c r="I1519" s="392"/>
      <c r="J1519" s="396">
        <f t="shared" si="1550"/>
        <v>0</v>
      </c>
      <c r="K1519" s="333"/>
      <c r="L1519" s="333">
        <f t="shared" si="1551"/>
        <v>0</v>
      </c>
      <c r="M1519" s="334"/>
      <c r="N1519" s="335"/>
      <c r="O1519" s="335"/>
      <c r="P1519" s="335"/>
      <c r="Q1519" s="335"/>
      <c r="R1519" s="335"/>
      <c r="S1519" s="336"/>
      <c r="T1519" s="54"/>
      <c r="U1519" s="52"/>
    </row>
    <row r="1520" spans="1:21" ht="21.6" customHeight="1">
      <c r="A1520" s="1">
        <f t="shared" si="1547"/>
        <v>1</v>
      </c>
      <c r="B1520" s="1">
        <f t="shared" si="1548"/>
        <v>1</v>
      </c>
      <c r="C1520" s="288"/>
      <c r="D1520" s="298"/>
      <c r="E1520" s="298"/>
      <c r="F1520" s="329" t="s">
        <v>215</v>
      </c>
      <c r="G1520" s="329"/>
      <c r="H1520" s="392">
        <f t="shared" si="1549"/>
        <v>0</v>
      </c>
      <c r="I1520" s="392"/>
      <c r="J1520" s="396">
        <f t="shared" si="1550"/>
        <v>0</v>
      </c>
      <c r="K1520" s="333"/>
      <c r="L1520" s="333">
        <f t="shared" si="1551"/>
        <v>0</v>
      </c>
      <c r="M1520" s="334"/>
      <c r="N1520" s="335"/>
      <c r="O1520" s="335"/>
      <c r="P1520" s="335"/>
      <c r="Q1520" s="335"/>
      <c r="R1520" s="335"/>
      <c r="S1520" s="336"/>
      <c r="T1520" s="54"/>
      <c r="U1520" s="52"/>
    </row>
    <row r="1521" spans="1:21" ht="21.6" customHeight="1">
      <c r="A1521" s="1">
        <f t="shared" si="1547"/>
        <v>1</v>
      </c>
      <c r="B1521" s="1">
        <f t="shared" si="1548"/>
        <v>1</v>
      </c>
      <c r="C1521" s="288"/>
      <c r="D1521" s="298"/>
      <c r="E1521" s="298"/>
      <c r="F1521" s="306" t="s">
        <v>90</v>
      </c>
      <c r="G1521" s="306"/>
      <c r="H1521" s="397">
        <f t="shared" si="1549"/>
        <v>0</v>
      </c>
      <c r="I1521" s="397"/>
      <c r="J1521" s="398">
        <f t="shared" si="1550"/>
        <v>0</v>
      </c>
      <c r="K1521" s="310"/>
      <c r="L1521" s="310">
        <f t="shared" si="1551"/>
        <v>0</v>
      </c>
      <c r="M1521" s="311"/>
      <c r="N1521" s="153"/>
      <c r="O1521" s="153"/>
      <c r="P1521" s="153"/>
      <c r="Q1521" s="153"/>
      <c r="R1521" s="153"/>
      <c r="S1521" s="312"/>
      <c r="T1521" s="54"/>
      <c r="U1521" s="52"/>
    </row>
    <row r="1522" spans="1:21" ht="21.6" customHeight="1">
      <c r="A1522" s="1">
        <f t="shared" si="1547"/>
        <v>1</v>
      </c>
      <c r="B1522" s="1">
        <f t="shared" si="1548"/>
        <v>1</v>
      </c>
      <c r="C1522" s="288"/>
      <c r="D1522" s="298" t="s">
        <v>101</v>
      </c>
      <c r="E1522" s="298"/>
      <c r="F1522" s="299" t="s">
        <v>91</v>
      </c>
      <c r="G1522" s="299"/>
      <c r="H1522" s="347">
        <f t="shared" si="1549"/>
        <v>0</v>
      </c>
      <c r="I1522" s="347"/>
      <c r="J1522" s="395">
        <f t="shared" si="1550"/>
        <v>0</v>
      </c>
      <c r="K1522" s="303"/>
      <c r="L1522" s="303">
        <f t="shared" si="1551"/>
        <v>0</v>
      </c>
      <c r="M1522" s="304"/>
      <c r="N1522" s="152"/>
      <c r="O1522" s="152"/>
      <c r="P1522" s="152"/>
      <c r="Q1522" s="152"/>
      <c r="R1522" s="152"/>
      <c r="S1522" s="305"/>
      <c r="T1522" s="54"/>
      <c r="U1522" s="52"/>
    </row>
    <row r="1523" spans="1:21" ht="21.6" customHeight="1">
      <c r="A1523" s="1">
        <f t="shared" si="1547"/>
        <v>1</v>
      </c>
      <c r="B1523" s="1">
        <f t="shared" si="1548"/>
        <v>1</v>
      </c>
      <c r="C1523" s="288"/>
      <c r="D1523" s="298"/>
      <c r="E1523" s="298"/>
      <c r="F1523" s="329" t="s">
        <v>92</v>
      </c>
      <c r="G1523" s="329"/>
      <c r="H1523" s="392">
        <f t="shared" si="1549"/>
        <v>0</v>
      </c>
      <c r="I1523" s="392"/>
      <c r="J1523" s="396">
        <f t="shared" si="1550"/>
        <v>0</v>
      </c>
      <c r="K1523" s="333"/>
      <c r="L1523" s="333">
        <f t="shared" si="1551"/>
        <v>0</v>
      </c>
      <c r="M1523" s="334"/>
      <c r="N1523" s="335"/>
      <c r="O1523" s="335"/>
      <c r="P1523" s="335"/>
      <c r="Q1523" s="335"/>
      <c r="R1523" s="335"/>
      <c r="S1523" s="336"/>
      <c r="T1523" s="54"/>
      <c r="U1523" s="52"/>
    </row>
    <row r="1524" spans="1:21" ht="21.6" customHeight="1">
      <c r="A1524" s="1">
        <f t="shared" si="1547"/>
        <v>1</v>
      </c>
      <c r="B1524" s="1">
        <f t="shared" si="1548"/>
        <v>1</v>
      </c>
      <c r="C1524" s="288"/>
      <c r="D1524" s="298"/>
      <c r="E1524" s="298"/>
      <c r="F1524" s="306" t="s">
        <v>93</v>
      </c>
      <c r="G1524" s="306"/>
      <c r="H1524" s="397">
        <f t="shared" si="1549"/>
        <v>0</v>
      </c>
      <c r="I1524" s="397"/>
      <c r="J1524" s="398">
        <f t="shared" si="1550"/>
        <v>0</v>
      </c>
      <c r="K1524" s="310"/>
      <c r="L1524" s="310">
        <f t="shared" si="1551"/>
        <v>0</v>
      </c>
      <c r="M1524" s="311"/>
      <c r="N1524" s="153"/>
      <c r="O1524" s="153"/>
      <c r="P1524" s="153"/>
      <c r="Q1524" s="153"/>
      <c r="R1524" s="153"/>
      <c r="S1524" s="312"/>
      <c r="T1524" s="54"/>
      <c r="U1524" s="52"/>
    </row>
    <row r="1525" spans="1:21" ht="21.6" customHeight="1">
      <c r="A1525" s="1">
        <f t="shared" si="1547"/>
        <v>1</v>
      </c>
      <c r="B1525" s="1">
        <f t="shared" si="1548"/>
        <v>1</v>
      </c>
      <c r="C1525" s="288"/>
      <c r="D1525" s="298" t="s">
        <v>102</v>
      </c>
      <c r="E1525" s="298"/>
      <c r="F1525" s="298" t="s">
        <v>102</v>
      </c>
      <c r="G1525" s="298"/>
      <c r="H1525" s="393">
        <f t="shared" si="1549"/>
        <v>0</v>
      </c>
      <c r="I1525" s="393"/>
      <c r="J1525" s="394">
        <f t="shared" si="1550"/>
        <v>0</v>
      </c>
      <c r="K1525" s="326"/>
      <c r="L1525" s="326">
        <f t="shared" si="1551"/>
        <v>0</v>
      </c>
      <c r="M1525" s="327"/>
      <c r="N1525" s="167"/>
      <c r="O1525" s="167"/>
      <c r="P1525" s="167"/>
      <c r="Q1525" s="167"/>
      <c r="R1525" s="167"/>
      <c r="S1525" s="328"/>
      <c r="T1525" s="54"/>
      <c r="U1525" s="52"/>
    </row>
    <row r="1526" spans="1:21" ht="21.6" customHeight="1">
      <c r="A1526" s="1">
        <f t="shared" si="1547"/>
        <v>1</v>
      </c>
      <c r="B1526" s="1">
        <f t="shared" si="1548"/>
        <v>1</v>
      </c>
      <c r="C1526" s="288"/>
      <c r="D1526" s="321" t="s">
        <v>105</v>
      </c>
      <c r="E1526" s="298"/>
      <c r="F1526" s="299" t="s">
        <v>94</v>
      </c>
      <c r="G1526" s="299"/>
      <c r="H1526" s="347">
        <f t="shared" si="1549"/>
        <v>0</v>
      </c>
      <c r="I1526" s="347"/>
      <c r="J1526" s="395">
        <f t="shared" si="1550"/>
        <v>0</v>
      </c>
      <c r="K1526" s="303"/>
      <c r="L1526" s="303">
        <f t="shared" si="1551"/>
        <v>0</v>
      </c>
      <c r="M1526" s="304"/>
      <c r="N1526" s="152"/>
      <c r="O1526" s="152"/>
      <c r="P1526" s="152"/>
      <c r="Q1526" s="152"/>
      <c r="R1526" s="152"/>
      <c r="S1526" s="305"/>
      <c r="T1526" s="54"/>
      <c r="U1526" s="52"/>
    </row>
    <row r="1527" spans="1:21" ht="21.6" customHeight="1">
      <c r="A1527" s="1">
        <f t="shared" si="1547"/>
        <v>1</v>
      </c>
      <c r="B1527" s="1">
        <f t="shared" si="1548"/>
        <v>1</v>
      </c>
      <c r="C1527" s="288"/>
      <c r="D1527" s="298"/>
      <c r="E1527" s="298"/>
      <c r="F1527" s="306" t="s">
        <v>95</v>
      </c>
      <c r="G1527" s="306"/>
      <c r="H1527" s="397">
        <f t="shared" si="1549"/>
        <v>0</v>
      </c>
      <c r="I1527" s="397"/>
      <c r="J1527" s="398">
        <f t="shared" si="1550"/>
        <v>0</v>
      </c>
      <c r="K1527" s="310"/>
      <c r="L1527" s="310">
        <f t="shared" si="1551"/>
        <v>0</v>
      </c>
      <c r="M1527" s="311"/>
      <c r="N1527" s="153"/>
      <c r="O1527" s="153"/>
      <c r="P1527" s="153"/>
      <c r="Q1527" s="153"/>
      <c r="R1527" s="153"/>
      <c r="S1527" s="312"/>
      <c r="T1527" s="54"/>
      <c r="U1527" s="52"/>
    </row>
    <row r="1528" spans="1:21" ht="21.6" customHeight="1">
      <c r="A1528" s="1">
        <f t="shared" si="1547"/>
        <v>1</v>
      </c>
      <c r="B1528" s="1">
        <f t="shared" si="1548"/>
        <v>1</v>
      </c>
      <c r="C1528" s="288"/>
      <c r="D1528" s="322" t="s">
        <v>103</v>
      </c>
      <c r="E1528" s="322"/>
      <c r="F1528" s="298" t="s">
        <v>96</v>
      </c>
      <c r="G1528" s="298"/>
      <c r="H1528" s="393">
        <f t="shared" si="1549"/>
        <v>0</v>
      </c>
      <c r="I1528" s="393"/>
      <c r="J1528" s="394">
        <f t="shared" si="1550"/>
        <v>0</v>
      </c>
      <c r="K1528" s="326"/>
      <c r="L1528" s="326">
        <f t="shared" si="1551"/>
        <v>0</v>
      </c>
      <c r="M1528" s="327"/>
      <c r="N1528" s="167"/>
      <c r="O1528" s="167"/>
      <c r="P1528" s="167"/>
      <c r="Q1528" s="167"/>
      <c r="R1528" s="167"/>
      <c r="S1528" s="328"/>
      <c r="T1528" s="54"/>
      <c r="U1528" s="52"/>
    </row>
    <row r="1529" spans="1:21" ht="21.6" customHeight="1">
      <c r="A1529" s="1">
        <f t="shared" si="1547"/>
        <v>1</v>
      </c>
      <c r="B1529" s="1">
        <f t="shared" si="1548"/>
        <v>1</v>
      </c>
      <c r="C1529" s="288"/>
      <c r="D1529" s="298" t="s">
        <v>104</v>
      </c>
      <c r="E1529" s="298"/>
      <c r="F1529" s="299" t="s">
        <v>97</v>
      </c>
      <c r="G1529" s="299"/>
      <c r="H1529" s="347">
        <f t="shared" si="1549"/>
        <v>0</v>
      </c>
      <c r="I1529" s="347"/>
      <c r="J1529" s="395">
        <f t="shared" si="1550"/>
        <v>0</v>
      </c>
      <c r="K1529" s="303"/>
      <c r="L1529" s="303">
        <f t="shared" si="1551"/>
        <v>0</v>
      </c>
      <c r="M1529" s="304"/>
      <c r="N1529" s="152"/>
      <c r="O1529" s="152"/>
      <c r="P1529" s="152"/>
      <c r="Q1529" s="152"/>
      <c r="R1529" s="152"/>
      <c r="S1529" s="305"/>
      <c r="T1529" s="54"/>
      <c r="U1529" s="52"/>
    </row>
    <row r="1530" spans="1:21" ht="21.6" customHeight="1">
      <c r="A1530" s="1">
        <f t="shared" si="1547"/>
        <v>1</v>
      </c>
      <c r="B1530" s="1">
        <f t="shared" si="1548"/>
        <v>1</v>
      </c>
      <c r="C1530" s="288"/>
      <c r="D1530" s="298"/>
      <c r="E1530" s="298"/>
      <c r="F1530" s="306" t="s">
        <v>98</v>
      </c>
      <c r="G1530" s="306"/>
      <c r="H1530" s="397">
        <f t="shared" si="1549"/>
        <v>0</v>
      </c>
      <c r="I1530" s="397"/>
      <c r="J1530" s="398">
        <f t="shared" si="1550"/>
        <v>0</v>
      </c>
      <c r="K1530" s="310"/>
      <c r="L1530" s="310">
        <f t="shared" si="1551"/>
        <v>0</v>
      </c>
      <c r="M1530" s="311"/>
      <c r="N1530" s="153"/>
      <c r="O1530" s="153"/>
      <c r="P1530" s="153"/>
      <c r="Q1530" s="153"/>
      <c r="R1530" s="153"/>
      <c r="S1530" s="312"/>
      <c r="T1530" s="54"/>
      <c r="U1530" s="52"/>
    </row>
    <row r="1531" spans="1:21" ht="21.6" customHeight="1" thickBot="1">
      <c r="A1531" s="1">
        <f t="shared" si="1547"/>
        <v>1</v>
      </c>
      <c r="B1531" s="1">
        <f t="shared" si="1548"/>
        <v>1</v>
      </c>
      <c r="C1531" s="288"/>
      <c r="D1531" s="313" t="s">
        <v>77</v>
      </c>
      <c r="E1531" s="313"/>
      <c r="F1531" s="313" t="s">
        <v>77</v>
      </c>
      <c r="G1531" s="313"/>
      <c r="H1531" s="410">
        <f t="shared" si="1549"/>
        <v>0</v>
      </c>
      <c r="I1531" s="410"/>
      <c r="J1531" s="411">
        <f t="shared" si="1550"/>
        <v>0</v>
      </c>
      <c r="K1531" s="317"/>
      <c r="L1531" s="317">
        <f t="shared" si="1551"/>
        <v>0</v>
      </c>
      <c r="M1531" s="318"/>
      <c r="N1531" s="319"/>
      <c r="O1531" s="319"/>
      <c r="P1531" s="319"/>
      <c r="Q1531" s="319"/>
      <c r="R1531" s="319"/>
      <c r="S1531" s="320"/>
      <c r="T1531" s="54"/>
      <c r="U1531" s="52"/>
    </row>
    <row r="1532" spans="1:21" ht="21.6" customHeight="1" thickTop="1" thickBot="1">
      <c r="A1532" s="1">
        <f t="shared" si="1547"/>
        <v>1</v>
      </c>
      <c r="B1532" s="1">
        <f t="shared" si="1548"/>
        <v>1</v>
      </c>
      <c r="C1532" s="289"/>
      <c r="D1532" s="278" t="s">
        <v>78</v>
      </c>
      <c r="E1532" s="279"/>
      <c r="F1532" s="279"/>
      <c r="G1532" s="280"/>
      <c r="H1532" s="281">
        <f>SUM(H1514:I1531)</f>
        <v>0</v>
      </c>
      <c r="I1532" s="281"/>
      <c r="J1532" s="282">
        <f t="shared" ref="J1532" si="1552">SUM(J1514:K1531)</f>
        <v>0</v>
      </c>
      <c r="K1532" s="283"/>
      <c r="L1532" s="283">
        <f t="shared" ref="L1532" si="1553">SUM(L1514:M1531)</f>
        <v>0</v>
      </c>
      <c r="M1532" s="284"/>
      <c r="N1532" s="285"/>
      <c r="O1532" s="285"/>
      <c r="P1532" s="285"/>
      <c r="Q1532" s="285"/>
      <c r="R1532" s="285"/>
      <c r="S1532" s="286"/>
      <c r="T1532" s="54"/>
    </row>
    <row r="1533" spans="1:21" ht="21.6" customHeight="1">
      <c r="A1533" s="1">
        <f t="shared" si="1547"/>
        <v>1</v>
      </c>
      <c r="B1533" s="1">
        <f t="shared" si="1548"/>
        <v>1</v>
      </c>
      <c r="C1533" s="391" t="s">
        <v>106</v>
      </c>
      <c r="D1533" s="391"/>
      <c r="E1533" s="391"/>
      <c r="F1533" s="391"/>
      <c r="G1533" s="391"/>
      <c r="H1533" s="391"/>
      <c r="I1533" s="391"/>
      <c r="J1533" s="391"/>
      <c r="K1533" s="391"/>
      <c r="L1533" s="391"/>
      <c r="M1533" s="391"/>
      <c r="N1533" s="391"/>
      <c r="O1533" s="391"/>
      <c r="P1533" s="391"/>
      <c r="Q1533" s="391"/>
      <c r="R1533" s="391"/>
      <c r="S1533" s="391"/>
    </row>
    <row r="1534" spans="1:21" ht="21.6" customHeight="1">
      <c r="A1534" s="1">
        <f t="shared" si="1547"/>
        <v>1</v>
      </c>
      <c r="B1534" s="1">
        <f t="shared" si="1548"/>
        <v>1</v>
      </c>
      <c r="C1534" s="198" t="s">
        <v>107</v>
      </c>
      <c r="D1534" s="198"/>
      <c r="E1534" s="198"/>
      <c r="F1534" s="198"/>
      <c r="G1534" s="198"/>
      <c r="H1534" s="198"/>
      <c r="I1534" s="198"/>
      <c r="J1534" s="198"/>
      <c r="K1534" s="198"/>
      <c r="L1534" s="198"/>
      <c r="M1534" s="198"/>
      <c r="N1534" s="198"/>
      <c r="O1534" s="198"/>
      <c r="P1534" s="198"/>
      <c r="Q1534" s="198"/>
      <c r="R1534" s="198"/>
      <c r="S1534" s="198"/>
      <c r="T1534" s="50" t="str">
        <f>IF(J1518*3&gt;H1507,"消耗品費は原則、補助金総額の1/3以内です!!","")</f>
        <v/>
      </c>
    </row>
    <row r="1535" spans="1:21" ht="21.6" customHeight="1">
      <c r="A1535" s="1">
        <f t="shared" si="1547"/>
        <v>1</v>
      </c>
      <c r="B1535" s="1">
        <f t="shared" si="1548"/>
        <v>1</v>
      </c>
      <c r="C1535" s="198" t="s">
        <v>219</v>
      </c>
      <c r="D1535" s="198"/>
      <c r="E1535" s="198"/>
      <c r="F1535" s="198"/>
      <c r="G1535" s="198"/>
      <c r="H1535" s="198"/>
      <c r="I1535" s="198"/>
      <c r="J1535" s="198"/>
      <c r="K1535" s="198"/>
      <c r="L1535" s="198"/>
      <c r="M1535" s="198"/>
      <c r="N1535" s="198"/>
      <c r="O1535" s="198"/>
      <c r="P1535" s="198"/>
      <c r="Q1535" s="198"/>
      <c r="R1535" s="198"/>
      <c r="S1535" s="198"/>
      <c r="T1535" s="50" t="str">
        <f>IF(J1528+J1531&gt;0,"別途、協議書を作成してください!!","")</f>
        <v/>
      </c>
    </row>
    <row r="1536" spans="1:21">
      <c r="A1536" s="1">
        <v>1</v>
      </c>
      <c r="B1536" s="1">
        <v>1</v>
      </c>
      <c r="C1536" s="198" t="s">
        <v>193</v>
      </c>
      <c r="D1536" s="198"/>
      <c r="E1536" s="198"/>
      <c r="T1536" s="1"/>
    </row>
    <row r="1537" spans="1:20">
      <c r="A1537" s="1">
        <f>A1536</f>
        <v>1</v>
      </c>
      <c r="B1537" s="1">
        <f>B1536</f>
        <v>1</v>
      </c>
      <c r="C1537" s="192" t="str">
        <f>"中国ブロック突破・国スポ入賞に向けた強化事業　"&amp;基本!$G$24&amp;"総括表"</f>
        <v>中国ブロック突破・国スポ入賞に向けた強化事業　事業計画書総括表</v>
      </c>
      <c r="D1537" s="192"/>
      <c r="E1537" s="192"/>
      <c r="F1537" s="192"/>
      <c r="G1537" s="192"/>
      <c r="H1537" s="192"/>
      <c r="I1537" s="192"/>
      <c r="J1537" s="192"/>
      <c r="K1537" s="192"/>
      <c r="L1537" s="192"/>
      <c r="M1537" s="192"/>
      <c r="N1537" s="192"/>
      <c r="O1537" s="192"/>
      <c r="P1537" s="192"/>
      <c r="Q1537" s="192"/>
      <c r="R1537" s="192"/>
      <c r="S1537" s="192"/>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38" t="s">
        <v>195</v>
      </c>
      <c r="N1539" s="338"/>
      <c r="O1539" s="338"/>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13" t="s">
        <v>163</v>
      </c>
      <c r="D1541" s="203" t="s">
        <v>49</v>
      </c>
      <c r="E1541" s="203"/>
      <c r="F1541" s="203" t="s">
        <v>51</v>
      </c>
      <c r="G1541" s="203"/>
      <c r="H1541" s="203" t="s">
        <v>54</v>
      </c>
      <c r="I1541" s="203"/>
      <c r="J1541" s="203"/>
      <c r="K1541" s="203"/>
      <c r="L1541" s="203" t="s">
        <v>198</v>
      </c>
      <c r="M1541" s="203"/>
      <c r="N1541" s="203"/>
      <c r="O1541" s="203"/>
      <c r="P1541" s="203" t="s">
        <v>197</v>
      </c>
      <c r="Q1541" s="203"/>
      <c r="R1541" s="412" t="s">
        <v>212</v>
      </c>
      <c r="S1541" s="203"/>
    </row>
    <row r="1542" spans="1:20">
      <c r="A1542" s="1">
        <f t="shared" si="1554"/>
        <v>1</v>
      </c>
      <c r="B1542" s="1">
        <f t="shared" si="1554"/>
        <v>1</v>
      </c>
      <c r="C1542" s="414"/>
      <c r="D1542" s="203"/>
      <c r="E1542" s="203"/>
      <c r="F1542" s="203"/>
      <c r="G1542" s="203"/>
      <c r="H1542" s="203"/>
      <c r="I1542" s="203"/>
      <c r="J1542" s="203"/>
      <c r="K1542" s="203"/>
      <c r="L1542" s="203"/>
      <c r="M1542" s="203"/>
      <c r="N1542" s="203"/>
      <c r="O1542" s="203"/>
      <c r="P1542" s="62" t="s">
        <v>59</v>
      </c>
      <c r="Q1542" s="62" t="s">
        <v>60</v>
      </c>
      <c r="R1542" s="203"/>
      <c r="S1542" s="203"/>
    </row>
    <row r="1543" spans="1:20" ht="10.8" customHeight="1">
      <c r="A1543" s="1">
        <f t="shared" si="1554"/>
        <v>1</v>
      </c>
      <c r="B1543" s="1">
        <f t="shared" si="1554"/>
        <v>1</v>
      </c>
      <c r="C1543" s="252">
        <v>1</v>
      </c>
      <c r="D1543" s="203" t="str">
        <f>IF(T6="","",T6)</f>
        <v/>
      </c>
      <c r="E1543" s="203"/>
      <c r="F1543" s="399" t="str">
        <f>IF(F8="","",F8)</f>
        <v/>
      </c>
      <c r="G1543" s="400"/>
      <c r="H1543" s="401" t="str">
        <f>IF(F9="","",F9)</f>
        <v/>
      </c>
      <c r="I1543" s="401"/>
      <c r="J1543" s="401"/>
      <c r="K1543" s="401"/>
      <c r="L1543" s="401" t="str">
        <f>IF(F7="","",F7)</f>
        <v/>
      </c>
      <c r="M1543" s="401"/>
      <c r="N1543" s="401"/>
      <c r="O1543" s="401"/>
      <c r="P1543" s="402">
        <f>R14</f>
        <v>0</v>
      </c>
      <c r="Q1543" s="402">
        <f>R15</f>
        <v>0</v>
      </c>
      <c r="R1543" s="393">
        <f>H26/1000</f>
        <v>0</v>
      </c>
      <c r="S1543" s="393"/>
    </row>
    <row r="1544" spans="1:20" ht="10.8" customHeight="1">
      <c r="A1544" s="1">
        <f t="shared" si="1554"/>
        <v>1</v>
      </c>
      <c r="B1544" s="1">
        <f t="shared" si="1554"/>
        <v>1</v>
      </c>
      <c r="C1544" s="252"/>
      <c r="D1544" s="203"/>
      <c r="E1544" s="203"/>
      <c r="F1544" s="403" t="str">
        <f>IF(J8="","",J8)</f>
        <v/>
      </c>
      <c r="G1544" s="404"/>
      <c r="H1544" s="401"/>
      <c r="I1544" s="401"/>
      <c r="J1544" s="401"/>
      <c r="K1544" s="401"/>
      <c r="L1544" s="401"/>
      <c r="M1544" s="401"/>
      <c r="N1544" s="401"/>
      <c r="O1544" s="401"/>
      <c r="P1544" s="402"/>
      <c r="Q1544" s="402"/>
      <c r="R1544" s="393"/>
      <c r="S1544" s="393"/>
    </row>
    <row r="1545" spans="1:20" ht="10.8" customHeight="1">
      <c r="A1545" s="1">
        <f t="shared" si="1554"/>
        <v>1</v>
      </c>
      <c r="B1545" s="1">
        <f t="shared" si="1554"/>
        <v>1</v>
      </c>
      <c r="C1545" s="252">
        <f>C1543+1</f>
        <v>2</v>
      </c>
      <c r="D1545" s="203" t="str">
        <f>IF(T56="","",T56)</f>
        <v/>
      </c>
      <c r="E1545" s="203"/>
      <c r="F1545" s="399" t="str">
        <f>IF(F58="","",F58)</f>
        <v/>
      </c>
      <c r="G1545" s="400"/>
      <c r="H1545" s="401" t="str">
        <f>IF(F59="","",F59)</f>
        <v/>
      </c>
      <c r="I1545" s="401"/>
      <c r="J1545" s="401"/>
      <c r="K1545" s="401"/>
      <c r="L1545" s="401" t="str">
        <f>IF(F57="","",F57)</f>
        <v/>
      </c>
      <c r="M1545" s="401"/>
      <c r="N1545" s="401"/>
      <c r="O1545" s="401"/>
      <c r="P1545" s="402">
        <f>R64</f>
        <v>0</v>
      </c>
      <c r="Q1545" s="402">
        <f>R65</f>
        <v>0</v>
      </c>
      <c r="R1545" s="393">
        <f>H76/1000</f>
        <v>0</v>
      </c>
      <c r="S1545" s="393"/>
    </row>
    <row r="1546" spans="1:20" ht="10.8" customHeight="1">
      <c r="A1546" s="1">
        <f t="shared" si="1554"/>
        <v>1</v>
      </c>
      <c r="B1546" s="1">
        <f t="shared" si="1554"/>
        <v>1</v>
      </c>
      <c r="C1546" s="252"/>
      <c r="D1546" s="203"/>
      <c r="E1546" s="203"/>
      <c r="F1546" s="403" t="str">
        <f>IF(J58="","",J58)</f>
        <v/>
      </c>
      <c r="G1546" s="404"/>
      <c r="H1546" s="401"/>
      <c r="I1546" s="401"/>
      <c r="J1546" s="401"/>
      <c r="K1546" s="401"/>
      <c r="L1546" s="401"/>
      <c r="M1546" s="401"/>
      <c r="N1546" s="401"/>
      <c r="O1546" s="401"/>
      <c r="P1546" s="402"/>
      <c r="Q1546" s="402"/>
      <c r="R1546" s="393"/>
      <c r="S1546" s="393"/>
    </row>
    <row r="1547" spans="1:20" ht="10.8" customHeight="1">
      <c r="A1547" s="1">
        <f t="shared" si="1554"/>
        <v>1</v>
      </c>
      <c r="B1547" s="1">
        <f t="shared" si="1554"/>
        <v>1</v>
      </c>
      <c r="C1547" s="252">
        <f t="shared" ref="C1547" si="1555">C1545+1</f>
        <v>3</v>
      </c>
      <c r="D1547" s="203" t="str">
        <f>IF(T106="","",T106)</f>
        <v/>
      </c>
      <c r="E1547" s="203"/>
      <c r="F1547" s="399" t="str">
        <f>IF(F108="","",F108)</f>
        <v/>
      </c>
      <c r="G1547" s="400"/>
      <c r="H1547" s="401" t="str">
        <f>IF(F109="","",F109)</f>
        <v/>
      </c>
      <c r="I1547" s="401"/>
      <c r="J1547" s="401"/>
      <c r="K1547" s="401"/>
      <c r="L1547" s="401" t="str">
        <f>IF(F107="","",F107)</f>
        <v/>
      </c>
      <c r="M1547" s="401"/>
      <c r="N1547" s="401"/>
      <c r="O1547" s="401"/>
      <c r="P1547" s="402">
        <f>R114</f>
        <v>0</v>
      </c>
      <c r="Q1547" s="402">
        <f>R115</f>
        <v>0</v>
      </c>
      <c r="R1547" s="393">
        <f>H126/1000</f>
        <v>0</v>
      </c>
      <c r="S1547" s="393"/>
    </row>
    <row r="1548" spans="1:20" ht="10.8" customHeight="1">
      <c r="A1548" s="1">
        <f t="shared" si="1554"/>
        <v>1</v>
      </c>
      <c r="B1548" s="1">
        <f t="shared" si="1554"/>
        <v>1</v>
      </c>
      <c r="C1548" s="252"/>
      <c r="D1548" s="203"/>
      <c r="E1548" s="203"/>
      <c r="F1548" s="403" t="str">
        <f>IF(J108="","",J108)</f>
        <v/>
      </c>
      <c r="G1548" s="404"/>
      <c r="H1548" s="401"/>
      <c r="I1548" s="401"/>
      <c r="J1548" s="401"/>
      <c r="K1548" s="401"/>
      <c r="L1548" s="401"/>
      <c r="M1548" s="401"/>
      <c r="N1548" s="401"/>
      <c r="O1548" s="401"/>
      <c r="P1548" s="402"/>
      <c r="Q1548" s="402"/>
      <c r="R1548" s="393"/>
      <c r="S1548" s="393"/>
    </row>
    <row r="1549" spans="1:20" ht="10.8" customHeight="1">
      <c r="A1549" s="1">
        <f t="shared" si="1554"/>
        <v>1</v>
      </c>
      <c r="B1549" s="1">
        <f t="shared" si="1554"/>
        <v>1</v>
      </c>
      <c r="C1549" s="252">
        <f t="shared" ref="C1549" si="1556">C1547+1</f>
        <v>4</v>
      </c>
      <c r="D1549" s="203" t="str">
        <f>IF(T156="","",T156)</f>
        <v/>
      </c>
      <c r="E1549" s="203"/>
      <c r="F1549" s="399" t="str">
        <f>IF(F158="","",F158)</f>
        <v/>
      </c>
      <c r="G1549" s="400"/>
      <c r="H1549" s="401" t="str">
        <f>IF(F159="","",F159)</f>
        <v/>
      </c>
      <c r="I1549" s="401"/>
      <c r="J1549" s="401"/>
      <c r="K1549" s="401"/>
      <c r="L1549" s="401" t="str">
        <f>IF(F157="","",F157)</f>
        <v/>
      </c>
      <c r="M1549" s="401"/>
      <c r="N1549" s="401"/>
      <c r="O1549" s="401"/>
      <c r="P1549" s="402">
        <f>R164</f>
        <v>0</v>
      </c>
      <c r="Q1549" s="402">
        <f>R165</f>
        <v>0</v>
      </c>
      <c r="R1549" s="393">
        <f>H176/1000</f>
        <v>0</v>
      </c>
      <c r="S1549" s="393"/>
    </row>
    <row r="1550" spans="1:20" ht="10.8" customHeight="1">
      <c r="A1550" s="1">
        <f t="shared" si="1554"/>
        <v>1</v>
      </c>
      <c r="B1550" s="1">
        <f t="shared" si="1554"/>
        <v>1</v>
      </c>
      <c r="C1550" s="252"/>
      <c r="D1550" s="203"/>
      <c r="E1550" s="203"/>
      <c r="F1550" s="403" t="str">
        <f>IF(J158="","",J158)</f>
        <v/>
      </c>
      <c r="G1550" s="404"/>
      <c r="H1550" s="401"/>
      <c r="I1550" s="401"/>
      <c r="J1550" s="401"/>
      <c r="K1550" s="401"/>
      <c r="L1550" s="401"/>
      <c r="M1550" s="401"/>
      <c r="N1550" s="401"/>
      <c r="O1550" s="401"/>
      <c r="P1550" s="402"/>
      <c r="Q1550" s="402"/>
      <c r="R1550" s="393"/>
      <c r="S1550" s="393"/>
    </row>
    <row r="1551" spans="1:20" ht="10.8" customHeight="1">
      <c r="A1551" s="1">
        <f t="shared" si="1554"/>
        <v>1</v>
      </c>
      <c r="B1551" s="1">
        <f t="shared" si="1554"/>
        <v>1</v>
      </c>
      <c r="C1551" s="252">
        <f t="shared" ref="C1551" si="1557">C1549+1</f>
        <v>5</v>
      </c>
      <c r="D1551" s="203" t="str">
        <f>IF(T206="","",T206)</f>
        <v/>
      </c>
      <c r="E1551" s="203"/>
      <c r="F1551" s="399" t="str">
        <f>IF(F208="","",F208)</f>
        <v/>
      </c>
      <c r="G1551" s="400"/>
      <c r="H1551" s="401" t="str">
        <f>IF(F209="","",F209)</f>
        <v/>
      </c>
      <c r="I1551" s="401"/>
      <c r="J1551" s="401"/>
      <c r="K1551" s="401"/>
      <c r="L1551" s="401" t="str">
        <f>IF(F207="","",F207)</f>
        <v/>
      </c>
      <c r="M1551" s="401"/>
      <c r="N1551" s="401"/>
      <c r="O1551" s="401"/>
      <c r="P1551" s="402">
        <f>R214</f>
        <v>0</v>
      </c>
      <c r="Q1551" s="402">
        <f>R215</f>
        <v>0</v>
      </c>
      <c r="R1551" s="393">
        <f>H226/1000</f>
        <v>0</v>
      </c>
      <c r="S1551" s="393"/>
    </row>
    <row r="1552" spans="1:20" ht="10.8" customHeight="1">
      <c r="A1552" s="1">
        <f t="shared" si="1554"/>
        <v>1</v>
      </c>
      <c r="B1552" s="1">
        <f t="shared" si="1554"/>
        <v>1</v>
      </c>
      <c r="C1552" s="252"/>
      <c r="D1552" s="203"/>
      <c r="E1552" s="203"/>
      <c r="F1552" s="403" t="str">
        <f>IF(J208="","",J208)</f>
        <v/>
      </c>
      <c r="G1552" s="404"/>
      <c r="H1552" s="401"/>
      <c r="I1552" s="401"/>
      <c r="J1552" s="401"/>
      <c r="K1552" s="401"/>
      <c r="L1552" s="401"/>
      <c r="M1552" s="401"/>
      <c r="N1552" s="401"/>
      <c r="O1552" s="401"/>
      <c r="P1552" s="402"/>
      <c r="Q1552" s="402"/>
      <c r="R1552" s="393"/>
      <c r="S1552" s="393"/>
    </row>
    <row r="1553" spans="1:19" ht="10.8" customHeight="1">
      <c r="A1553" s="1">
        <f t="shared" si="1554"/>
        <v>1</v>
      </c>
      <c r="B1553" s="1">
        <f t="shared" si="1554"/>
        <v>1</v>
      </c>
      <c r="C1553" s="252">
        <f t="shared" ref="C1553" si="1558">C1551+1</f>
        <v>6</v>
      </c>
      <c r="D1553" s="203" t="str">
        <f>IF(T256="","",T256)</f>
        <v/>
      </c>
      <c r="E1553" s="203"/>
      <c r="F1553" s="399" t="str">
        <f>IF(F258="","",F258)</f>
        <v/>
      </c>
      <c r="G1553" s="400"/>
      <c r="H1553" s="401" t="str">
        <f>IF(F259="","",F259)</f>
        <v/>
      </c>
      <c r="I1553" s="401"/>
      <c r="J1553" s="401"/>
      <c r="K1553" s="401"/>
      <c r="L1553" s="401" t="str">
        <f>IF(F257="","",F257)</f>
        <v/>
      </c>
      <c r="M1553" s="401"/>
      <c r="N1553" s="401"/>
      <c r="O1553" s="401"/>
      <c r="P1553" s="402">
        <f>R264</f>
        <v>0</v>
      </c>
      <c r="Q1553" s="402">
        <f>R265</f>
        <v>0</v>
      </c>
      <c r="R1553" s="393">
        <f>H276/1000</f>
        <v>0</v>
      </c>
      <c r="S1553" s="393"/>
    </row>
    <row r="1554" spans="1:19" ht="10.8" customHeight="1">
      <c r="A1554" s="1">
        <f t="shared" ref="A1554:B1569" si="1559">A1553</f>
        <v>1</v>
      </c>
      <c r="B1554" s="1">
        <f t="shared" si="1559"/>
        <v>1</v>
      </c>
      <c r="C1554" s="252"/>
      <c r="D1554" s="203"/>
      <c r="E1554" s="203"/>
      <c r="F1554" s="403" t="str">
        <f>IF(J258="","",J258)</f>
        <v/>
      </c>
      <c r="G1554" s="404"/>
      <c r="H1554" s="401"/>
      <c r="I1554" s="401"/>
      <c r="J1554" s="401"/>
      <c r="K1554" s="401"/>
      <c r="L1554" s="401"/>
      <c r="M1554" s="401"/>
      <c r="N1554" s="401"/>
      <c r="O1554" s="401"/>
      <c r="P1554" s="402"/>
      <c r="Q1554" s="402"/>
      <c r="R1554" s="393"/>
      <c r="S1554" s="393"/>
    </row>
    <row r="1555" spans="1:19" ht="10.8" customHeight="1">
      <c r="A1555" s="1">
        <f t="shared" si="1559"/>
        <v>1</v>
      </c>
      <c r="B1555" s="1">
        <f t="shared" si="1559"/>
        <v>1</v>
      </c>
      <c r="C1555" s="252">
        <f t="shared" ref="C1555" si="1560">C1553+1</f>
        <v>7</v>
      </c>
      <c r="D1555" s="203" t="str">
        <f>IF(T306="","",T306)</f>
        <v/>
      </c>
      <c r="E1555" s="203"/>
      <c r="F1555" s="399" t="str">
        <f>IF(F308="","",F308)</f>
        <v/>
      </c>
      <c r="G1555" s="400"/>
      <c r="H1555" s="401" t="str">
        <f>IF(F309="","",F309)</f>
        <v/>
      </c>
      <c r="I1555" s="401"/>
      <c r="J1555" s="401"/>
      <c r="K1555" s="401"/>
      <c r="L1555" s="401" t="str">
        <f>IF(F307="","",F307)</f>
        <v/>
      </c>
      <c r="M1555" s="401"/>
      <c r="N1555" s="401"/>
      <c r="O1555" s="401"/>
      <c r="P1555" s="402">
        <f>R314</f>
        <v>0</v>
      </c>
      <c r="Q1555" s="402">
        <f>R315</f>
        <v>0</v>
      </c>
      <c r="R1555" s="393">
        <f>H326/1000</f>
        <v>0</v>
      </c>
      <c r="S1555" s="393"/>
    </row>
    <row r="1556" spans="1:19" ht="10.8" customHeight="1">
      <c r="A1556" s="1">
        <f t="shared" si="1559"/>
        <v>1</v>
      </c>
      <c r="B1556" s="1">
        <f t="shared" si="1559"/>
        <v>1</v>
      </c>
      <c r="C1556" s="252"/>
      <c r="D1556" s="203"/>
      <c r="E1556" s="203"/>
      <c r="F1556" s="403" t="str">
        <f>IF(J308="","",J308)</f>
        <v/>
      </c>
      <c r="G1556" s="404"/>
      <c r="H1556" s="401"/>
      <c r="I1556" s="401"/>
      <c r="J1556" s="401"/>
      <c r="K1556" s="401"/>
      <c r="L1556" s="401"/>
      <c r="M1556" s="401"/>
      <c r="N1556" s="401"/>
      <c r="O1556" s="401"/>
      <c r="P1556" s="402"/>
      <c r="Q1556" s="402"/>
      <c r="R1556" s="393"/>
      <c r="S1556" s="393"/>
    </row>
    <row r="1557" spans="1:19" ht="10.8" customHeight="1">
      <c r="A1557" s="1">
        <f t="shared" si="1559"/>
        <v>1</v>
      </c>
      <c r="B1557" s="1">
        <f t="shared" si="1559"/>
        <v>1</v>
      </c>
      <c r="C1557" s="252">
        <f t="shared" ref="C1557" si="1561">C1555+1</f>
        <v>8</v>
      </c>
      <c r="D1557" s="203" t="str">
        <f>IF(T356="","",T356)</f>
        <v/>
      </c>
      <c r="E1557" s="203"/>
      <c r="F1557" s="399" t="str">
        <f>IF(F358="","",F358)</f>
        <v/>
      </c>
      <c r="G1557" s="400"/>
      <c r="H1557" s="401" t="str">
        <f>IF(F359="","",F359)</f>
        <v/>
      </c>
      <c r="I1557" s="401"/>
      <c r="J1557" s="401"/>
      <c r="K1557" s="401"/>
      <c r="L1557" s="401" t="str">
        <f>IF(F357="","",F357)</f>
        <v/>
      </c>
      <c r="M1557" s="401"/>
      <c r="N1557" s="401"/>
      <c r="O1557" s="401"/>
      <c r="P1557" s="402">
        <f>R364</f>
        <v>0</v>
      </c>
      <c r="Q1557" s="402">
        <f>R365</f>
        <v>0</v>
      </c>
      <c r="R1557" s="393">
        <f>H376/1000</f>
        <v>0</v>
      </c>
      <c r="S1557" s="393"/>
    </row>
    <row r="1558" spans="1:19" ht="10.8" customHeight="1">
      <c r="A1558" s="1">
        <f t="shared" si="1559"/>
        <v>1</v>
      </c>
      <c r="B1558" s="1">
        <f t="shared" si="1559"/>
        <v>1</v>
      </c>
      <c r="C1558" s="252"/>
      <c r="D1558" s="203"/>
      <c r="E1558" s="203"/>
      <c r="F1558" s="403" t="str">
        <f>IF(J358="","",J358)</f>
        <v/>
      </c>
      <c r="G1558" s="404"/>
      <c r="H1558" s="401"/>
      <c r="I1558" s="401"/>
      <c r="J1558" s="401"/>
      <c r="K1558" s="401"/>
      <c r="L1558" s="401"/>
      <c r="M1558" s="401"/>
      <c r="N1558" s="401"/>
      <c r="O1558" s="401"/>
      <c r="P1558" s="402"/>
      <c r="Q1558" s="402"/>
      <c r="R1558" s="393"/>
      <c r="S1558" s="393"/>
    </row>
    <row r="1559" spans="1:19" ht="10.8" customHeight="1">
      <c r="A1559" s="1">
        <f t="shared" si="1559"/>
        <v>1</v>
      </c>
      <c r="B1559" s="1">
        <f t="shared" si="1559"/>
        <v>1</v>
      </c>
      <c r="C1559" s="252">
        <f t="shared" ref="C1559" si="1562">C1557+1</f>
        <v>9</v>
      </c>
      <c r="D1559" s="203" t="str">
        <f>IF(T406="","",T406)</f>
        <v/>
      </c>
      <c r="E1559" s="203"/>
      <c r="F1559" s="399" t="str">
        <f>IF(F408="","",F408)</f>
        <v/>
      </c>
      <c r="G1559" s="400"/>
      <c r="H1559" s="401" t="str">
        <f>IF(F409="","",F409)</f>
        <v/>
      </c>
      <c r="I1559" s="401"/>
      <c r="J1559" s="401"/>
      <c r="K1559" s="401"/>
      <c r="L1559" s="401" t="str">
        <f>IF(F407="","",F407)</f>
        <v/>
      </c>
      <c r="M1559" s="401"/>
      <c r="N1559" s="401"/>
      <c r="O1559" s="401"/>
      <c r="P1559" s="402">
        <f>R414</f>
        <v>0</v>
      </c>
      <c r="Q1559" s="402">
        <f>R415</f>
        <v>0</v>
      </c>
      <c r="R1559" s="393">
        <f>H426/1000</f>
        <v>0</v>
      </c>
      <c r="S1559" s="393"/>
    </row>
    <row r="1560" spans="1:19" ht="10.8" customHeight="1">
      <c r="A1560" s="1">
        <f t="shared" si="1559"/>
        <v>1</v>
      </c>
      <c r="B1560" s="1">
        <f t="shared" si="1559"/>
        <v>1</v>
      </c>
      <c r="C1560" s="252"/>
      <c r="D1560" s="203"/>
      <c r="E1560" s="203"/>
      <c r="F1560" s="403" t="str">
        <f>IF(J408="","",J408)</f>
        <v/>
      </c>
      <c r="G1560" s="404"/>
      <c r="H1560" s="401"/>
      <c r="I1560" s="401"/>
      <c r="J1560" s="401"/>
      <c r="K1560" s="401"/>
      <c r="L1560" s="401"/>
      <c r="M1560" s="401"/>
      <c r="N1560" s="401"/>
      <c r="O1560" s="401"/>
      <c r="P1560" s="402"/>
      <c r="Q1560" s="402"/>
      <c r="R1560" s="393"/>
      <c r="S1560" s="393"/>
    </row>
    <row r="1561" spans="1:19" ht="10.8" customHeight="1">
      <c r="A1561" s="1">
        <f t="shared" si="1559"/>
        <v>1</v>
      </c>
      <c r="B1561" s="1">
        <f t="shared" si="1559"/>
        <v>1</v>
      </c>
      <c r="C1561" s="252">
        <f t="shared" ref="C1561" si="1563">C1559+1</f>
        <v>10</v>
      </c>
      <c r="D1561" s="203" t="str">
        <f>IF(T456="","",T456)</f>
        <v/>
      </c>
      <c r="E1561" s="203"/>
      <c r="F1561" s="399" t="str">
        <f>IF(F458="","",F458)</f>
        <v/>
      </c>
      <c r="G1561" s="400"/>
      <c r="H1561" s="401" t="str">
        <f>IF(F459="","",F459)</f>
        <v/>
      </c>
      <c r="I1561" s="401"/>
      <c r="J1561" s="401"/>
      <c r="K1561" s="401"/>
      <c r="L1561" s="401" t="str">
        <f>IF(F457="","",F457)</f>
        <v/>
      </c>
      <c r="M1561" s="401"/>
      <c r="N1561" s="401"/>
      <c r="O1561" s="401"/>
      <c r="P1561" s="402">
        <f>R464</f>
        <v>0</v>
      </c>
      <c r="Q1561" s="402">
        <f>R465</f>
        <v>0</v>
      </c>
      <c r="R1561" s="393">
        <f>H476/1000</f>
        <v>0</v>
      </c>
      <c r="S1561" s="393"/>
    </row>
    <row r="1562" spans="1:19" ht="10.8" customHeight="1">
      <c r="A1562" s="1">
        <f t="shared" si="1559"/>
        <v>1</v>
      </c>
      <c r="B1562" s="1">
        <f t="shared" si="1559"/>
        <v>1</v>
      </c>
      <c r="C1562" s="252"/>
      <c r="D1562" s="203"/>
      <c r="E1562" s="203"/>
      <c r="F1562" s="403" t="str">
        <f>IF(J458="","",J458)</f>
        <v/>
      </c>
      <c r="G1562" s="404"/>
      <c r="H1562" s="401"/>
      <c r="I1562" s="401"/>
      <c r="J1562" s="401"/>
      <c r="K1562" s="401"/>
      <c r="L1562" s="401"/>
      <c r="M1562" s="401"/>
      <c r="N1562" s="401"/>
      <c r="O1562" s="401"/>
      <c r="P1562" s="402"/>
      <c r="Q1562" s="402"/>
      <c r="R1562" s="393"/>
      <c r="S1562" s="393"/>
    </row>
    <row r="1563" spans="1:19" ht="10.8" customHeight="1">
      <c r="A1563" s="1">
        <f t="shared" si="1559"/>
        <v>1</v>
      </c>
      <c r="B1563" s="1">
        <f t="shared" si="1559"/>
        <v>1</v>
      </c>
      <c r="C1563" s="252">
        <f t="shared" ref="C1563" si="1564">C1561+1</f>
        <v>11</v>
      </c>
      <c r="D1563" s="203" t="str">
        <f>IF(T506="","",T506)</f>
        <v/>
      </c>
      <c r="E1563" s="203"/>
      <c r="F1563" s="399" t="str">
        <f>IF(F508="","",F508)</f>
        <v/>
      </c>
      <c r="G1563" s="400"/>
      <c r="H1563" s="401" t="str">
        <f>IF(F509="","",F509)</f>
        <v/>
      </c>
      <c r="I1563" s="401"/>
      <c r="J1563" s="401"/>
      <c r="K1563" s="401"/>
      <c r="L1563" s="401" t="str">
        <f>IF(F507="","",F507)</f>
        <v/>
      </c>
      <c r="M1563" s="401"/>
      <c r="N1563" s="401"/>
      <c r="O1563" s="401"/>
      <c r="P1563" s="402">
        <f>R514</f>
        <v>0</v>
      </c>
      <c r="Q1563" s="402">
        <f>R515</f>
        <v>0</v>
      </c>
      <c r="R1563" s="393">
        <f>H526/1000</f>
        <v>0</v>
      </c>
      <c r="S1563" s="393"/>
    </row>
    <row r="1564" spans="1:19" ht="10.8" customHeight="1">
      <c r="A1564" s="1">
        <f t="shared" si="1559"/>
        <v>1</v>
      </c>
      <c r="B1564" s="1">
        <f t="shared" si="1559"/>
        <v>1</v>
      </c>
      <c r="C1564" s="252"/>
      <c r="D1564" s="203"/>
      <c r="E1564" s="203"/>
      <c r="F1564" s="403" t="str">
        <f>IF(J508="","",J508)</f>
        <v/>
      </c>
      <c r="G1564" s="404"/>
      <c r="H1564" s="401"/>
      <c r="I1564" s="401"/>
      <c r="J1564" s="401"/>
      <c r="K1564" s="401"/>
      <c r="L1564" s="401"/>
      <c r="M1564" s="401"/>
      <c r="N1564" s="401"/>
      <c r="O1564" s="401"/>
      <c r="P1564" s="402"/>
      <c r="Q1564" s="402"/>
      <c r="R1564" s="393"/>
      <c r="S1564" s="393"/>
    </row>
    <row r="1565" spans="1:19" ht="10.8" customHeight="1">
      <c r="A1565" s="1">
        <f t="shared" si="1559"/>
        <v>1</v>
      </c>
      <c r="B1565" s="1">
        <f t="shared" si="1559"/>
        <v>1</v>
      </c>
      <c r="C1565" s="252">
        <f t="shared" ref="C1565" si="1565">C1563+1</f>
        <v>12</v>
      </c>
      <c r="D1565" s="203" t="str">
        <f>IF(T556="","",T556)</f>
        <v/>
      </c>
      <c r="E1565" s="203"/>
      <c r="F1565" s="399" t="str">
        <f>IF(F558="","",F558)</f>
        <v/>
      </c>
      <c r="G1565" s="400"/>
      <c r="H1565" s="401" t="str">
        <f>IF(F559="","",F559)</f>
        <v/>
      </c>
      <c r="I1565" s="401"/>
      <c r="J1565" s="401"/>
      <c r="K1565" s="401"/>
      <c r="L1565" s="401" t="str">
        <f>IF(F557="","",F557)</f>
        <v/>
      </c>
      <c r="M1565" s="401"/>
      <c r="N1565" s="401"/>
      <c r="O1565" s="401"/>
      <c r="P1565" s="402">
        <f>R564</f>
        <v>0</v>
      </c>
      <c r="Q1565" s="402">
        <f>R565</f>
        <v>0</v>
      </c>
      <c r="R1565" s="393">
        <f>H576/1000</f>
        <v>0</v>
      </c>
      <c r="S1565" s="393"/>
    </row>
    <row r="1566" spans="1:19" ht="10.8" customHeight="1">
      <c r="A1566" s="1">
        <f t="shared" si="1559"/>
        <v>1</v>
      </c>
      <c r="B1566" s="1">
        <f t="shared" si="1559"/>
        <v>1</v>
      </c>
      <c r="C1566" s="252"/>
      <c r="D1566" s="203"/>
      <c r="E1566" s="203"/>
      <c r="F1566" s="403" t="str">
        <f>IF(J558="","",J558)</f>
        <v/>
      </c>
      <c r="G1566" s="404"/>
      <c r="H1566" s="401"/>
      <c r="I1566" s="401"/>
      <c r="J1566" s="401"/>
      <c r="K1566" s="401"/>
      <c r="L1566" s="401"/>
      <c r="M1566" s="401"/>
      <c r="N1566" s="401"/>
      <c r="O1566" s="401"/>
      <c r="P1566" s="402"/>
      <c r="Q1566" s="402"/>
      <c r="R1566" s="393"/>
      <c r="S1566" s="393"/>
    </row>
    <row r="1567" spans="1:19" ht="10.8" customHeight="1">
      <c r="A1567" s="1">
        <f t="shared" si="1559"/>
        <v>1</v>
      </c>
      <c r="B1567" s="1">
        <f t="shared" si="1559"/>
        <v>1</v>
      </c>
      <c r="C1567" s="252">
        <f t="shared" ref="C1567" si="1566">C1565+1</f>
        <v>13</v>
      </c>
      <c r="D1567" s="203" t="str">
        <f>IF(T606="","",T606)</f>
        <v/>
      </c>
      <c r="E1567" s="203"/>
      <c r="F1567" s="399" t="str">
        <f>IF(F608="","",F608)</f>
        <v/>
      </c>
      <c r="G1567" s="400"/>
      <c r="H1567" s="401" t="str">
        <f>IF(F609="","",F609)</f>
        <v/>
      </c>
      <c r="I1567" s="401"/>
      <c r="J1567" s="401"/>
      <c r="K1567" s="401"/>
      <c r="L1567" s="401" t="str">
        <f>IF(F607="","",F607)</f>
        <v/>
      </c>
      <c r="M1567" s="401"/>
      <c r="N1567" s="401"/>
      <c r="O1567" s="401"/>
      <c r="P1567" s="402">
        <f>R614</f>
        <v>0</v>
      </c>
      <c r="Q1567" s="402">
        <f>R615</f>
        <v>0</v>
      </c>
      <c r="R1567" s="393">
        <f>H626/1000</f>
        <v>0</v>
      </c>
      <c r="S1567" s="393"/>
    </row>
    <row r="1568" spans="1:19" ht="10.8" customHeight="1">
      <c r="A1568" s="1">
        <f t="shared" si="1559"/>
        <v>1</v>
      </c>
      <c r="B1568" s="1">
        <f t="shared" si="1559"/>
        <v>1</v>
      </c>
      <c r="C1568" s="252"/>
      <c r="D1568" s="203"/>
      <c r="E1568" s="203"/>
      <c r="F1568" s="403" t="str">
        <f>IF(J608="","",J608)</f>
        <v/>
      </c>
      <c r="G1568" s="404"/>
      <c r="H1568" s="401"/>
      <c r="I1568" s="401"/>
      <c r="J1568" s="401"/>
      <c r="K1568" s="401"/>
      <c r="L1568" s="401"/>
      <c r="M1568" s="401"/>
      <c r="N1568" s="401"/>
      <c r="O1568" s="401"/>
      <c r="P1568" s="402"/>
      <c r="Q1568" s="402"/>
      <c r="R1568" s="393"/>
      <c r="S1568" s="393"/>
    </row>
    <row r="1569" spans="1:19" ht="10.8" customHeight="1">
      <c r="A1569" s="1">
        <f t="shared" si="1559"/>
        <v>1</v>
      </c>
      <c r="B1569" s="1">
        <f t="shared" si="1559"/>
        <v>1</v>
      </c>
      <c r="C1569" s="252">
        <f t="shared" ref="C1569" si="1567">C1567+1</f>
        <v>14</v>
      </c>
      <c r="D1569" s="203" t="str">
        <f>IF(T656="","",T656)</f>
        <v/>
      </c>
      <c r="E1569" s="203"/>
      <c r="F1569" s="399" t="str">
        <f>IF(F658="","",F658)</f>
        <v/>
      </c>
      <c r="G1569" s="400"/>
      <c r="H1569" s="401" t="str">
        <f>IF(F659="","",F659)</f>
        <v/>
      </c>
      <c r="I1569" s="401"/>
      <c r="J1569" s="401"/>
      <c r="K1569" s="401"/>
      <c r="L1569" s="401" t="str">
        <f>IF(F657="","",F657)</f>
        <v/>
      </c>
      <c r="M1569" s="401"/>
      <c r="N1569" s="401"/>
      <c r="O1569" s="401"/>
      <c r="P1569" s="402">
        <f>R664</f>
        <v>0</v>
      </c>
      <c r="Q1569" s="402">
        <f>R665</f>
        <v>0</v>
      </c>
      <c r="R1569" s="393">
        <f>H676/1000</f>
        <v>0</v>
      </c>
      <c r="S1569" s="393"/>
    </row>
    <row r="1570" spans="1:19" ht="10.8" customHeight="1">
      <c r="A1570" s="1">
        <f t="shared" ref="A1570:B1585" si="1568">A1569</f>
        <v>1</v>
      </c>
      <c r="B1570" s="1">
        <f t="shared" si="1568"/>
        <v>1</v>
      </c>
      <c r="C1570" s="252"/>
      <c r="D1570" s="203"/>
      <c r="E1570" s="203"/>
      <c r="F1570" s="403" t="str">
        <f>IF(J658="","",J658)</f>
        <v/>
      </c>
      <c r="G1570" s="404"/>
      <c r="H1570" s="401"/>
      <c r="I1570" s="401"/>
      <c r="J1570" s="401"/>
      <c r="K1570" s="401"/>
      <c r="L1570" s="401"/>
      <c r="M1570" s="401"/>
      <c r="N1570" s="401"/>
      <c r="O1570" s="401"/>
      <c r="P1570" s="402"/>
      <c r="Q1570" s="402"/>
      <c r="R1570" s="393"/>
      <c r="S1570" s="393"/>
    </row>
    <row r="1571" spans="1:19" ht="10.8" customHeight="1">
      <c r="A1571" s="1">
        <f t="shared" si="1568"/>
        <v>1</v>
      </c>
      <c r="B1571" s="1">
        <f t="shared" si="1568"/>
        <v>1</v>
      </c>
      <c r="C1571" s="252">
        <f t="shared" ref="C1571" si="1569">C1569+1</f>
        <v>15</v>
      </c>
      <c r="D1571" s="203" t="str">
        <f>IF(T706="","",T706)</f>
        <v/>
      </c>
      <c r="E1571" s="203"/>
      <c r="F1571" s="399" t="str">
        <f>IF(F708="","",F708)</f>
        <v/>
      </c>
      <c r="G1571" s="400"/>
      <c r="H1571" s="401" t="str">
        <f>IF(F709="","",F709)</f>
        <v/>
      </c>
      <c r="I1571" s="401"/>
      <c r="J1571" s="401"/>
      <c r="K1571" s="401"/>
      <c r="L1571" s="401" t="str">
        <f>IF(F707="","",F707)</f>
        <v/>
      </c>
      <c r="M1571" s="401"/>
      <c r="N1571" s="401"/>
      <c r="O1571" s="401"/>
      <c r="P1571" s="402">
        <f>R714</f>
        <v>0</v>
      </c>
      <c r="Q1571" s="402">
        <f>R715</f>
        <v>0</v>
      </c>
      <c r="R1571" s="393">
        <f>H726/1000</f>
        <v>0</v>
      </c>
      <c r="S1571" s="393"/>
    </row>
    <row r="1572" spans="1:19" ht="10.8" customHeight="1">
      <c r="A1572" s="1">
        <f t="shared" si="1568"/>
        <v>1</v>
      </c>
      <c r="B1572" s="1">
        <f t="shared" si="1568"/>
        <v>1</v>
      </c>
      <c r="C1572" s="252"/>
      <c r="D1572" s="203"/>
      <c r="E1572" s="203"/>
      <c r="F1572" s="403" t="str">
        <f>IF(J708="","",J708)</f>
        <v/>
      </c>
      <c r="G1572" s="404"/>
      <c r="H1572" s="401"/>
      <c r="I1572" s="401"/>
      <c r="J1572" s="401"/>
      <c r="K1572" s="401"/>
      <c r="L1572" s="401"/>
      <c r="M1572" s="401"/>
      <c r="N1572" s="401"/>
      <c r="O1572" s="401"/>
      <c r="P1572" s="402"/>
      <c r="Q1572" s="402"/>
      <c r="R1572" s="393"/>
      <c r="S1572" s="393"/>
    </row>
    <row r="1573" spans="1:19" ht="10.8" customHeight="1">
      <c r="A1573" s="1">
        <f t="shared" si="1568"/>
        <v>1</v>
      </c>
      <c r="B1573" s="1">
        <f t="shared" si="1568"/>
        <v>1</v>
      </c>
      <c r="C1573" s="252">
        <f t="shared" ref="C1573" si="1570">C1571+1</f>
        <v>16</v>
      </c>
      <c r="D1573" s="203" t="str">
        <f>IF(T756="","",T756)</f>
        <v/>
      </c>
      <c r="E1573" s="203"/>
      <c r="F1573" s="399" t="str">
        <f>IF(F758="","",F758)</f>
        <v/>
      </c>
      <c r="G1573" s="400"/>
      <c r="H1573" s="401" t="str">
        <f>IF(F759="","",F759)</f>
        <v/>
      </c>
      <c r="I1573" s="401"/>
      <c r="J1573" s="401"/>
      <c r="K1573" s="401"/>
      <c r="L1573" s="401" t="str">
        <f>IF(F757="","",F757)</f>
        <v/>
      </c>
      <c r="M1573" s="401"/>
      <c r="N1573" s="401"/>
      <c r="O1573" s="401"/>
      <c r="P1573" s="402">
        <f>R764</f>
        <v>0</v>
      </c>
      <c r="Q1573" s="402">
        <f>R765</f>
        <v>0</v>
      </c>
      <c r="R1573" s="393">
        <f>H776/1000</f>
        <v>0</v>
      </c>
      <c r="S1573" s="393"/>
    </row>
    <row r="1574" spans="1:19" ht="10.8" customHeight="1">
      <c r="A1574" s="1">
        <f t="shared" si="1568"/>
        <v>1</v>
      </c>
      <c r="B1574" s="1">
        <f t="shared" si="1568"/>
        <v>1</v>
      </c>
      <c r="C1574" s="252"/>
      <c r="D1574" s="203"/>
      <c r="E1574" s="203"/>
      <c r="F1574" s="403" t="str">
        <f>IF(J758="","",J758)</f>
        <v/>
      </c>
      <c r="G1574" s="404"/>
      <c r="H1574" s="401"/>
      <c r="I1574" s="401"/>
      <c r="J1574" s="401"/>
      <c r="K1574" s="401"/>
      <c r="L1574" s="401"/>
      <c r="M1574" s="401"/>
      <c r="N1574" s="401"/>
      <c r="O1574" s="401"/>
      <c r="P1574" s="402"/>
      <c r="Q1574" s="402"/>
      <c r="R1574" s="393"/>
      <c r="S1574" s="393"/>
    </row>
    <row r="1575" spans="1:19" ht="10.8" customHeight="1">
      <c r="A1575" s="1">
        <f t="shared" si="1568"/>
        <v>1</v>
      </c>
      <c r="B1575" s="1">
        <f t="shared" si="1568"/>
        <v>1</v>
      </c>
      <c r="C1575" s="252">
        <f t="shared" ref="C1575" si="1571">C1573+1</f>
        <v>17</v>
      </c>
      <c r="D1575" s="203" t="str">
        <f>IF(T806="","",T806)</f>
        <v/>
      </c>
      <c r="E1575" s="203"/>
      <c r="F1575" s="399" t="str">
        <f>IF(F808="","",F808)</f>
        <v/>
      </c>
      <c r="G1575" s="400"/>
      <c r="H1575" s="401" t="str">
        <f>IF(F809="","",F809)</f>
        <v/>
      </c>
      <c r="I1575" s="401"/>
      <c r="J1575" s="401"/>
      <c r="K1575" s="401"/>
      <c r="L1575" s="401" t="str">
        <f>IF(F807="","",F807)</f>
        <v/>
      </c>
      <c r="M1575" s="401"/>
      <c r="N1575" s="401"/>
      <c r="O1575" s="401"/>
      <c r="P1575" s="402">
        <f>R814</f>
        <v>0</v>
      </c>
      <c r="Q1575" s="402">
        <f>R815</f>
        <v>0</v>
      </c>
      <c r="R1575" s="393">
        <f>H826/1000</f>
        <v>0</v>
      </c>
      <c r="S1575" s="393"/>
    </row>
    <row r="1576" spans="1:19" ht="10.8" customHeight="1">
      <c r="A1576" s="1">
        <f t="shared" si="1568"/>
        <v>1</v>
      </c>
      <c r="B1576" s="1">
        <f t="shared" si="1568"/>
        <v>1</v>
      </c>
      <c r="C1576" s="252"/>
      <c r="D1576" s="203"/>
      <c r="E1576" s="203"/>
      <c r="F1576" s="403" t="str">
        <f>IF(J808="","",J808)</f>
        <v/>
      </c>
      <c r="G1576" s="404"/>
      <c r="H1576" s="401"/>
      <c r="I1576" s="401"/>
      <c r="J1576" s="401"/>
      <c r="K1576" s="401"/>
      <c r="L1576" s="401"/>
      <c r="M1576" s="401"/>
      <c r="N1576" s="401"/>
      <c r="O1576" s="401"/>
      <c r="P1576" s="402"/>
      <c r="Q1576" s="402"/>
      <c r="R1576" s="393"/>
      <c r="S1576" s="393"/>
    </row>
    <row r="1577" spans="1:19" ht="10.8" customHeight="1">
      <c r="A1577" s="1">
        <f t="shared" si="1568"/>
        <v>1</v>
      </c>
      <c r="B1577" s="1">
        <f t="shared" si="1568"/>
        <v>1</v>
      </c>
      <c r="C1577" s="252">
        <f t="shared" ref="C1577" si="1572">C1575+1</f>
        <v>18</v>
      </c>
      <c r="D1577" s="203" t="str">
        <f>IF(T856="","",T856)</f>
        <v/>
      </c>
      <c r="E1577" s="203"/>
      <c r="F1577" s="399" t="str">
        <f>IF(F858="","",F858)</f>
        <v/>
      </c>
      <c r="G1577" s="400"/>
      <c r="H1577" s="401" t="str">
        <f>IF(F859="","",F859)</f>
        <v/>
      </c>
      <c r="I1577" s="401"/>
      <c r="J1577" s="401"/>
      <c r="K1577" s="401"/>
      <c r="L1577" s="401" t="str">
        <f>IF(F857="","",F857)</f>
        <v/>
      </c>
      <c r="M1577" s="401"/>
      <c r="N1577" s="401"/>
      <c r="O1577" s="401"/>
      <c r="P1577" s="402">
        <f>R864</f>
        <v>0</v>
      </c>
      <c r="Q1577" s="402">
        <f>R865</f>
        <v>0</v>
      </c>
      <c r="R1577" s="393">
        <f>H876/1000</f>
        <v>0</v>
      </c>
      <c r="S1577" s="393"/>
    </row>
    <row r="1578" spans="1:19" ht="10.8" customHeight="1">
      <c r="A1578" s="1">
        <f t="shared" si="1568"/>
        <v>1</v>
      </c>
      <c r="B1578" s="1">
        <f t="shared" si="1568"/>
        <v>1</v>
      </c>
      <c r="C1578" s="252"/>
      <c r="D1578" s="203"/>
      <c r="E1578" s="203"/>
      <c r="F1578" s="403" t="str">
        <f>IF(J858="","",J858)</f>
        <v/>
      </c>
      <c r="G1578" s="404"/>
      <c r="H1578" s="401"/>
      <c r="I1578" s="401"/>
      <c r="J1578" s="401"/>
      <c r="K1578" s="401"/>
      <c r="L1578" s="401"/>
      <c r="M1578" s="401"/>
      <c r="N1578" s="401"/>
      <c r="O1578" s="401"/>
      <c r="P1578" s="402"/>
      <c r="Q1578" s="402"/>
      <c r="R1578" s="393"/>
      <c r="S1578" s="393"/>
    </row>
    <row r="1579" spans="1:19" ht="10.8" customHeight="1">
      <c r="A1579" s="1">
        <f t="shared" si="1568"/>
        <v>1</v>
      </c>
      <c r="B1579" s="1">
        <f t="shared" si="1568"/>
        <v>1</v>
      </c>
      <c r="C1579" s="252">
        <f t="shared" ref="C1579" si="1573">C1577+1</f>
        <v>19</v>
      </c>
      <c r="D1579" s="203" t="str">
        <f>IF(T906="","",T906)</f>
        <v/>
      </c>
      <c r="E1579" s="203"/>
      <c r="F1579" s="399" t="str">
        <f>IF(F908="","",F908)</f>
        <v/>
      </c>
      <c r="G1579" s="400"/>
      <c r="H1579" s="401" t="str">
        <f>IF(F909="","",F909)</f>
        <v/>
      </c>
      <c r="I1579" s="401"/>
      <c r="J1579" s="401"/>
      <c r="K1579" s="401"/>
      <c r="L1579" s="401" t="str">
        <f>IF(F907="","",F907)</f>
        <v/>
      </c>
      <c r="M1579" s="401"/>
      <c r="N1579" s="401"/>
      <c r="O1579" s="401"/>
      <c r="P1579" s="402">
        <f>R914</f>
        <v>0</v>
      </c>
      <c r="Q1579" s="402">
        <f>R915</f>
        <v>0</v>
      </c>
      <c r="R1579" s="393">
        <f>H926/1000</f>
        <v>0</v>
      </c>
      <c r="S1579" s="393"/>
    </row>
    <row r="1580" spans="1:19" ht="10.8" customHeight="1">
      <c r="A1580" s="1">
        <f t="shared" si="1568"/>
        <v>1</v>
      </c>
      <c r="B1580" s="1">
        <f t="shared" si="1568"/>
        <v>1</v>
      </c>
      <c r="C1580" s="252"/>
      <c r="D1580" s="203"/>
      <c r="E1580" s="203"/>
      <c r="F1580" s="403" t="str">
        <f>IF(J908="","",J908)</f>
        <v/>
      </c>
      <c r="G1580" s="404"/>
      <c r="H1580" s="401"/>
      <c r="I1580" s="401"/>
      <c r="J1580" s="401"/>
      <c r="K1580" s="401"/>
      <c r="L1580" s="401"/>
      <c r="M1580" s="401"/>
      <c r="N1580" s="401"/>
      <c r="O1580" s="401"/>
      <c r="P1580" s="402"/>
      <c r="Q1580" s="402"/>
      <c r="R1580" s="393"/>
      <c r="S1580" s="393"/>
    </row>
    <row r="1581" spans="1:19" ht="10.8" customHeight="1">
      <c r="A1581" s="1">
        <f t="shared" si="1568"/>
        <v>1</v>
      </c>
      <c r="B1581" s="1">
        <f t="shared" si="1568"/>
        <v>1</v>
      </c>
      <c r="C1581" s="252">
        <f t="shared" ref="C1581" si="1574">C1579+1</f>
        <v>20</v>
      </c>
      <c r="D1581" s="203" t="str">
        <f>IF(T956="","",T956)</f>
        <v/>
      </c>
      <c r="E1581" s="203"/>
      <c r="F1581" s="399" t="str">
        <f>IF(F958="","",F958)</f>
        <v/>
      </c>
      <c r="G1581" s="400"/>
      <c r="H1581" s="401" t="str">
        <f>IF(F959="","",F959)</f>
        <v/>
      </c>
      <c r="I1581" s="401"/>
      <c r="J1581" s="401"/>
      <c r="K1581" s="401"/>
      <c r="L1581" s="401" t="str">
        <f>IF(F957="","",F957)</f>
        <v/>
      </c>
      <c r="M1581" s="401"/>
      <c r="N1581" s="401"/>
      <c r="O1581" s="401"/>
      <c r="P1581" s="402">
        <f>R964</f>
        <v>0</v>
      </c>
      <c r="Q1581" s="402">
        <f>R965</f>
        <v>0</v>
      </c>
      <c r="R1581" s="393">
        <f>H976/1000</f>
        <v>0</v>
      </c>
      <c r="S1581" s="393"/>
    </row>
    <row r="1582" spans="1:19" ht="10.8" customHeight="1">
      <c r="A1582" s="1">
        <f t="shared" si="1568"/>
        <v>1</v>
      </c>
      <c r="B1582" s="1">
        <f t="shared" si="1568"/>
        <v>1</v>
      </c>
      <c r="C1582" s="252"/>
      <c r="D1582" s="203"/>
      <c r="E1582" s="203"/>
      <c r="F1582" s="403" t="str">
        <f>IF(J958="","",J958)</f>
        <v/>
      </c>
      <c r="G1582" s="404"/>
      <c r="H1582" s="401"/>
      <c r="I1582" s="401"/>
      <c r="J1582" s="401"/>
      <c r="K1582" s="401"/>
      <c r="L1582" s="401"/>
      <c r="M1582" s="401"/>
      <c r="N1582" s="401"/>
      <c r="O1582" s="401"/>
      <c r="P1582" s="402"/>
      <c r="Q1582" s="402"/>
      <c r="R1582" s="393"/>
      <c r="S1582" s="393"/>
    </row>
    <row r="1583" spans="1:19" ht="10.8" customHeight="1">
      <c r="A1583" s="1">
        <f t="shared" si="1568"/>
        <v>1</v>
      </c>
      <c r="B1583" s="1">
        <f t="shared" si="1568"/>
        <v>1</v>
      </c>
      <c r="C1583" s="252">
        <f t="shared" ref="C1583" si="1575">C1581+1</f>
        <v>21</v>
      </c>
      <c r="D1583" s="203" t="str">
        <f>IF(T1006="","",T1006)</f>
        <v/>
      </c>
      <c r="E1583" s="203"/>
      <c r="F1583" s="399" t="str">
        <f>IF(F1008="","",F1008)</f>
        <v/>
      </c>
      <c r="G1583" s="400"/>
      <c r="H1583" s="401" t="str">
        <f>IF(F1009="","",F1009)</f>
        <v/>
      </c>
      <c r="I1583" s="401"/>
      <c r="J1583" s="401"/>
      <c r="K1583" s="401"/>
      <c r="L1583" s="401" t="str">
        <f>IF(F1007="","",F1007)</f>
        <v/>
      </c>
      <c r="M1583" s="401"/>
      <c r="N1583" s="401"/>
      <c r="O1583" s="401"/>
      <c r="P1583" s="402">
        <f>R1014</f>
        <v>0</v>
      </c>
      <c r="Q1583" s="402">
        <f>R1015</f>
        <v>0</v>
      </c>
      <c r="R1583" s="393">
        <f>H1026/1000</f>
        <v>0</v>
      </c>
      <c r="S1583" s="393"/>
    </row>
    <row r="1584" spans="1:19" ht="10.8" customHeight="1">
      <c r="A1584" s="1">
        <f t="shared" si="1568"/>
        <v>1</v>
      </c>
      <c r="B1584" s="1">
        <f t="shared" si="1568"/>
        <v>1</v>
      </c>
      <c r="C1584" s="252"/>
      <c r="D1584" s="203"/>
      <c r="E1584" s="203"/>
      <c r="F1584" s="403" t="str">
        <f>IF(J1008="","",J1008)</f>
        <v/>
      </c>
      <c r="G1584" s="404"/>
      <c r="H1584" s="401"/>
      <c r="I1584" s="401"/>
      <c r="J1584" s="401"/>
      <c r="K1584" s="401"/>
      <c r="L1584" s="401"/>
      <c r="M1584" s="401"/>
      <c r="N1584" s="401"/>
      <c r="O1584" s="401"/>
      <c r="P1584" s="402"/>
      <c r="Q1584" s="402"/>
      <c r="R1584" s="393"/>
      <c r="S1584" s="393"/>
    </row>
    <row r="1585" spans="1:19" ht="10.8" customHeight="1">
      <c r="A1585" s="1">
        <f t="shared" si="1568"/>
        <v>1</v>
      </c>
      <c r="B1585" s="1">
        <f t="shared" si="1568"/>
        <v>1</v>
      </c>
      <c r="C1585" s="252">
        <f t="shared" ref="C1585" si="1576">C1583+1</f>
        <v>22</v>
      </c>
      <c r="D1585" s="203" t="str">
        <f>IF(T1056="","",T1056)</f>
        <v/>
      </c>
      <c r="E1585" s="203"/>
      <c r="F1585" s="399" t="str">
        <f>IF(F1058="","",F1058)</f>
        <v/>
      </c>
      <c r="G1585" s="400"/>
      <c r="H1585" s="401" t="str">
        <f>IF(F1059="","",F1059)</f>
        <v/>
      </c>
      <c r="I1585" s="401"/>
      <c r="J1585" s="401"/>
      <c r="K1585" s="401"/>
      <c r="L1585" s="401" t="str">
        <f>IF(F1057="","",F1057)</f>
        <v/>
      </c>
      <c r="M1585" s="401"/>
      <c r="N1585" s="401"/>
      <c r="O1585" s="401"/>
      <c r="P1585" s="402">
        <f>R1064</f>
        <v>0</v>
      </c>
      <c r="Q1585" s="402">
        <f>R1065</f>
        <v>0</v>
      </c>
      <c r="R1585" s="393">
        <f>H1076/1000</f>
        <v>0</v>
      </c>
      <c r="S1585" s="393"/>
    </row>
    <row r="1586" spans="1:19" ht="10.8" customHeight="1">
      <c r="A1586" s="1">
        <f t="shared" ref="A1586:B1601" si="1577">A1585</f>
        <v>1</v>
      </c>
      <c r="B1586" s="1">
        <f t="shared" si="1577"/>
        <v>1</v>
      </c>
      <c r="C1586" s="252"/>
      <c r="D1586" s="203"/>
      <c r="E1586" s="203"/>
      <c r="F1586" s="403" t="str">
        <f>IF(J1058="","",J1058)</f>
        <v/>
      </c>
      <c r="G1586" s="404"/>
      <c r="H1586" s="401"/>
      <c r="I1586" s="401"/>
      <c r="J1586" s="401"/>
      <c r="K1586" s="401"/>
      <c r="L1586" s="401"/>
      <c r="M1586" s="401"/>
      <c r="N1586" s="401"/>
      <c r="O1586" s="401"/>
      <c r="P1586" s="402"/>
      <c r="Q1586" s="402"/>
      <c r="R1586" s="393"/>
      <c r="S1586" s="393"/>
    </row>
    <row r="1587" spans="1:19" ht="10.8" customHeight="1">
      <c r="A1587" s="1">
        <f t="shared" si="1577"/>
        <v>1</v>
      </c>
      <c r="B1587" s="1">
        <f t="shared" si="1577"/>
        <v>1</v>
      </c>
      <c r="C1587" s="252">
        <f t="shared" ref="C1587" si="1578">C1585+1</f>
        <v>23</v>
      </c>
      <c r="D1587" s="203" t="str">
        <f>IF(T1106="","",T1106)</f>
        <v/>
      </c>
      <c r="E1587" s="203"/>
      <c r="F1587" s="399" t="str">
        <f>IF(F1108="","",F1108)</f>
        <v/>
      </c>
      <c r="G1587" s="400"/>
      <c r="H1587" s="401" t="str">
        <f>IF(F1109="","",F1109)</f>
        <v/>
      </c>
      <c r="I1587" s="401"/>
      <c r="J1587" s="401"/>
      <c r="K1587" s="401"/>
      <c r="L1587" s="401" t="str">
        <f>IF(F1107="","",F1107)</f>
        <v/>
      </c>
      <c r="M1587" s="401"/>
      <c r="N1587" s="401"/>
      <c r="O1587" s="401"/>
      <c r="P1587" s="402">
        <f>R1114</f>
        <v>0</v>
      </c>
      <c r="Q1587" s="402">
        <f>R1115</f>
        <v>0</v>
      </c>
      <c r="R1587" s="393">
        <f>H1126/1000</f>
        <v>0</v>
      </c>
      <c r="S1587" s="393"/>
    </row>
    <row r="1588" spans="1:19" ht="10.8" customHeight="1">
      <c r="A1588" s="1">
        <f t="shared" si="1577"/>
        <v>1</v>
      </c>
      <c r="B1588" s="1">
        <f t="shared" si="1577"/>
        <v>1</v>
      </c>
      <c r="C1588" s="252"/>
      <c r="D1588" s="203"/>
      <c r="E1588" s="203"/>
      <c r="F1588" s="403" t="str">
        <f>IF(J1108="","",J1108)</f>
        <v/>
      </c>
      <c r="G1588" s="404"/>
      <c r="H1588" s="401"/>
      <c r="I1588" s="401"/>
      <c r="J1588" s="401"/>
      <c r="K1588" s="401"/>
      <c r="L1588" s="401"/>
      <c r="M1588" s="401"/>
      <c r="N1588" s="401"/>
      <c r="O1588" s="401"/>
      <c r="P1588" s="402"/>
      <c r="Q1588" s="402"/>
      <c r="R1588" s="393"/>
      <c r="S1588" s="393"/>
    </row>
    <row r="1589" spans="1:19" ht="10.8" customHeight="1">
      <c r="A1589" s="1">
        <f t="shared" si="1577"/>
        <v>1</v>
      </c>
      <c r="B1589" s="1">
        <f t="shared" si="1577"/>
        <v>1</v>
      </c>
      <c r="C1589" s="252">
        <f t="shared" ref="C1589" si="1579">C1587+1</f>
        <v>24</v>
      </c>
      <c r="D1589" s="203" t="str">
        <f>IF(T1156="","",T1156)</f>
        <v/>
      </c>
      <c r="E1589" s="203"/>
      <c r="F1589" s="399" t="str">
        <f>IF(F1158="","",F1158)</f>
        <v/>
      </c>
      <c r="G1589" s="400"/>
      <c r="H1589" s="401" t="str">
        <f>IF(F1159="","",F1159)</f>
        <v/>
      </c>
      <c r="I1589" s="401"/>
      <c r="J1589" s="401"/>
      <c r="K1589" s="401"/>
      <c r="L1589" s="401" t="str">
        <f>IF(F1157="","",F1157)</f>
        <v/>
      </c>
      <c r="M1589" s="401"/>
      <c r="N1589" s="401"/>
      <c r="O1589" s="401"/>
      <c r="P1589" s="402">
        <f>R1164</f>
        <v>0</v>
      </c>
      <c r="Q1589" s="402">
        <f>R1165</f>
        <v>0</v>
      </c>
      <c r="R1589" s="393">
        <f>H1176/1000</f>
        <v>0</v>
      </c>
      <c r="S1589" s="393"/>
    </row>
    <row r="1590" spans="1:19" ht="10.8" customHeight="1">
      <c r="A1590" s="1">
        <f t="shared" si="1577"/>
        <v>1</v>
      </c>
      <c r="B1590" s="1">
        <f t="shared" si="1577"/>
        <v>1</v>
      </c>
      <c r="C1590" s="252"/>
      <c r="D1590" s="203"/>
      <c r="E1590" s="203"/>
      <c r="F1590" s="403" t="str">
        <f>IF(J1158="","",J1158)</f>
        <v/>
      </c>
      <c r="G1590" s="404"/>
      <c r="H1590" s="401"/>
      <c r="I1590" s="401"/>
      <c r="J1590" s="401"/>
      <c r="K1590" s="401"/>
      <c r="L1590" s="401"/>
      <c r="M1590" s="401"/>
      <c r="N1590" s="401"/>
      <c r="O1590" s="401"/>
      <c r="P1590" s="402"/>
      <c r="Q1590" s="402"/>
      <c r="R1590" s="393"/>
      <c r="S1590" s="393"/>
    </row>
    <row r="1591" spans="1:19" ht="10.8" customHeight="1">
      <c r="A1591" s="1">
        <f t="shared" si="1577"/>
        <v>1</v>
      </c>
      <c r="B1591" s="1">
        <f t="shared" si="1577"/>
        <v>1</v>
      </c>
      <c r="C1591" s="252">
        <f t="shared" ref="C1591" si="1580">C1589+1</f>
        <v>25</v>
      </c>
      <c r="D1591" s="203" t="str">
        <f>IF(T1206="","",T1206)</f>
        <v/>
      </c>
      <c r="E1591" s="203"/>
      <c r="F1591" s="399" t="str">
        <f>IF(F1208="","",F1208)</f>
        <v/>
      </c>
      <c r="G1591" s="400"/>
      <c r="H1591" s="401" t="str">
        <f>IF(F1209="","",F1209)</f>
        <v/>
      </c>
      <c r="I1591" s="401"/>
      <c r="J1591" s="401"/>
      <c r="K1591" s="401"/>
      <c r="L1591" s="401" t="str">
        <f>IF(F1207="","",F1207)</f>
        <v/>
      </c>
      <c r="M1591" s="401"/>
      <c r="N1591" s="401"/>
      <c r="O1591" s="401"/>
      <c r="P1591" s="402">
        <f>R1214</f>
        <v>0</v>
      </c>
      <c r="Q1591" s="402">
        <f>R1215</f>
        <v>0</v>
      </c>
      <c r="R1591" s="393">
        <f>H1226/1000</f>
        <v>0</v>
      </c>
      <c r="S1591" s="393"/>
    </row>
    <row r="1592" spans="1:19" ht="10.8" customHeight="1">
      <c r="A1592" s="1">
        <f t="shared" si="1577"/>
        <v>1</v>
      </c>
      <c r="B1592" s="1">
        <f t="shared" si="1577"/>
        <v>1</v>
      </c>
      <c r="C1592" s="252"/>
      <c r="D1592" s="203"/>
      <c r="E1592" s="203"/>
      <c r="F1592" s="403" t="str">
        <f>IF(J1208="","",J1208)</f>
        <v/>
      </c>
      <c r="G1592" s="404"/>
      <c r="H1592" s="401"/>
      <c r="I1592" s="401"/>
      <c r="J1592" s="401"/>
      <c r="K1592" s="401"/>
      <c r="L1592" s="401"/>
      <c r="M1592" s="401"/>
      <c r="N1592" s="401"/>
      <c r="O1592" s="401"/>
      <c r="P1592" s="402"/>
      <c r="Q1592" s="402"/>
      <c r="R1592" s="393"/>
      <c r="S1592" s="393"/>
    </row>
    <row r="1593" spans="1:19" ht="10.8" customHeight="1">
      <c r="A1593" s="1">
        <f t="shared" si="1577"/>
        <v>1</v>
      </c>
      <c r="B1593" s="1">
        <f t="shared" si="1577"/>
        <v>1</v>
      </c>
      <c r="C1593" s="252">
        <f t="shared" ref="C1593" si="1581">C1591+1</f>
        <v>26</v>
      </c>
      <c r="D1593" s="203" t="str">
        <f>IF(T1256="","",T1256)</f>
        <v/>
      </c>
      <c r="E1593" s="203"/>
      <c r="F1593" s="399" t="str">
        <f>IF(F1258="","",F1258)</f>
        <v/>
      </c>
      <c r="G1593" s="400"/>
      <c r="H1593" s="401" t="str">
        <f>IF(F1259="","",F1259)</f>
        <v/>
      </c>
      <c r="I1593" s="401"/>
      <c r="J1593" s="401"/>
      <c r="K1593" s="401"/>
      <c r="L1593" s="401" t="str">
        <f>IF(F1257="","",F1257)</f>
        <v/>
      </c>
      <c r="M1593" s="401"/>
      <c r="N1593" s="401"/>
      <c r="O1593" s="401"/>
      <c r="P1593" s="402">
        <f>R1264</f>
        <v>0</v>
      </c>
      <c r="Q1593" s="402">
        <f>R1265</f>
        <v>0</v>
      </c>
      <c r="R1593" s="393">
        <f>H1276/1000</f>
        <v>0</v>
      </c>
      <c r="S1593" s="393"/>
    </row>
    <row r="1594" spans="1:19" ht="10.8" customHeight="1">
      <c r="A1594" s="1">
        <f t="shared" si="1577"/>
        <v>1</v>
      </c>
      <c r="B1594" s="1">
        <f t="shared" si="1577"/>
        <v>1</v>
      </c>
      <c r="C1594" s="252"/>
      <c r="D1594" s="203"/>
      <c r="E1594" s="203"/>
      <c r="F1594" s="403" t="str">
        <f>IF(J1258="","",J1258)</f>
        <v/>
      </c>
      <c r="G1594" s="404"/>
      <c r="H1594" s="401"/>
      <c r="I1594" s="401"/>
      <c r="J1594" s="401"/>
      <c r="K1594" s="401"/>
      <c r="L1594" s="401"/>
      <c r="M1594" s="401"/>
      <c r="N1594" s="401"/>
      <c r="O1594" s="401"/>
      <c r="P1594" s="402"/>
      <c r="Q1594" s="402"/>
      <c r="R1594" s="393"/>
      <c r="S1594" s="393"/>
    </row>
    <row r="1595" spans="1:19" ht="10.8" customHeight="1">
      <c r="A1595" s="1">
        <f t="shared" si="1577"/>
        <v>1</v>
      </c>
      <c r="B1595" s="1">
        <f t="shared" si="1577"/>
        <v>1</v>
      </c>
      <c r="C1595" s="252">
        <f t="shared" ref="C1595" si="1582">C1593+1</f>
        <v>27</v>
      </c>
      <c r="D1595" s="203" t="str">
        <f>IF(T1306="","",T1306)</f>
        <v/>
      </c>
      <c r="E1595" s="203"/>
      <c r="F1595" s="399" t="str">
        <f>IF(F1308="","",F1308)</f>
        <v/>
      </c>
      <c r="G1595" s="400"/>
      <c r="H1595" s="401" t="str">
        <f>IF(F1309="","",F1309)</f>
        <v/>
      </c>
      <c r="I1595" s="401"/>
      <c r="J1595" s="401"/>
      <c r="K1595" s="401"/>
      <c r="L1595" s="401" t="str">
        <f>IF(F1307="","",F1307)</f>
        <v/>
      </c>
      <c r="M1595" s="401"/>
      <c r="N1595" s="401"/>
      <c r="O1595" s="401"/>
      <c r="P1595" s="402">
        <f>R1314</f>
        <v>0</v>
      </c>
      <c r="Q1595" s="402">
        <f>R1315</f>
        <v>0</v>
      </c>
      <c r="R1595" s="393">
        <f>H1326/1000</f>
        <v>0</v>
      </c>
      <c r="S1595" s="393"/>
    </row>
    <row r="1596" spans="1:19" ht="10.8" customHeight="1">
      <c r="A1596" s="1">
        <f t="shared" si="1577"/>
        <v>1</v>
      </c>
      <c r="B1596" s="1">
        <f t="shared" si="1577"/>
        <v>1</v>
      </c>
      <c r="C1596" s="252"/>
      <c r="D1596" s="203"/>
      <c r="E1596" s="203"/>
      <c r="F1596" s="403" t="str">
        <f>IF(J1308="","",J1308)</f>
        <v/>
      </c>
      <c r="G1596" s="404"/>
      <c r="H1596" s="401"/>
      <c r="I1596" s="401"/>
      <c r="J1596" s="401"/>
      <c r="K1596" s="401"/>
      <c r="L1596" s="401"/>
      <c r="M1596" s="401"/>
      <c r="N1596" s="401"/>
      <c r="O1596" s="401"/>
      <c r="P1596" s="402"/>
      <c r="Q1596" s="402"/>
      <c r="R1596" s="393"/>
      <c r="S1596" s="393"/>
    </row>
    <row r="1597" spans="1:19" ht="10.8" customHeight="1">
      <c r="A1597" s="1">
        <f t="shared" si="1577"/>
        <v>1</v>
      </c>
      <c r="B1597" s="1">
        <f t="shared" si="1577"/>
        <v>1</v>
      </c>
      <c r="C1597" s="252">
        <f t="shared" ref="C1597" si="1583">C1595+1</f>
        <v>28</v>
      </c>
      <c r="D1597" s="203" t="str">
        <f>IF(T1356="","",T1356)</f>
        <v/>
      </c>
      <c r="E1597" s="203"/>
      <c r="F1597" s="399" t="str">
        <f>IF(F1358="","",F1358)</f>
        <v/>
      </c>
      <c r="G1597" s="400"/>
      <c r="H1597" s="401" t="str">
        <f>IF(F1359="","",F1359)</f>
        <v/>
      </c>
      <c r="I1597" s="401"/>
      <c r="J1597" s="401"/>
      <c r="K1597" s="401"/>
      <c r="L1597" s="401" t="str">
        <f>IF(F1357="","",F1357)</f>
        <v/>
      </c>
      <c r="M1597" s="401"/>
      <c r="N1597" s="401"/>
      <c r="O1597" s="401"/>
      <c r="P1597" s="402">
        <f>R1364</f>
        <v>0</v>
      </c>
      <c r="Q1597" s="402">
        <f>R1365</f>
        <v>0</v>
      </c>
      <c r="R1597" s="393">
        <f>H1376/1000</f>
        <v>0</v>
      </c>
      <c r="S1597" s="393"/>
    </row>
    <row r="1598" spans="1:19" ht="10.8" customHeight="1">
      <c r="A1598" s="1">
        <f t="shared" si="1577"/>
        <v>1</v>
      </c>
      <c r="B1598" s="1">
        <f t="shared" si="1577"/>
        <v>1</v>
      </c>
      <c r="C1598" s="252"/>
      <c r="D1598" s="203"/>
      <c r="E1598" s="203"/>
      <c r="F1598" s="403" t="str">
        <f>IF(J1358="","",J1358)</f>
        <v/>
      </c>
      <c r="G1598" s="404"/>
      <c r="H1598" s="401"/>
      <c r="I1598" s="401"/>
      <c r="J1598" s="401"/>
      <c r="K1598" s="401"/>
      <c r="L1598" s="401"/>
      <c r="M1598" s="401"/>
      <c r="N1598" s="401"/>
      <c r="O1598" s="401"/>
      <c r="P1598" s="402"/>
      <c r="Q1598" s="402"/>
      <c r="R1598" s="393"/>
      <c r="S1598" s="393"/>
    </row>
    <row r="1599" spans="1:19" ht="10.8" customHeight="1">
      <c r="A1599" s="1">
        <f t="shared" si="1577"/>
        <v>1</v>
      </c>
      <c r="B1599" s="1">
        <f t="shared" si="1577"/>
        <v>1</v>
      </c>
      <c r="C1599" s="252">
        <f t="shared" ref="C1599" si="1584">C1597+1</f>
        <v>29</v>
      </c>
      <c r="D1599" s="203" t="str">
        <f>IF(T1406="","",T1406)</f>
        <v/>
      </c>
      <c r="E1599" s="203"/>
      <c r="F1599" s="399" t="str">
        <f>IF(F1408="","",F1408)</f>
        <v/>
      </c>
      <c r="G1599" s="400"/>
      <c r="H1599" s="401" t="str">
        <f>IF(F1409="","",F1409)</f>
        <v/>
      </c>
      <c r="I1599" s="401"/>
      <c r="J1599" s="401"/>
      <c r="K1599" s="401"/>
      <c r="L1599" s="401" t="str">
        <f>IF(F1407="","",F1407)</f>
        <v/>
      </c>
      <c r="M1599" s="401"/>
      <c r="N1599" s="401"/>
      <c r="O1599" s="401"/>
      <c r="P1599" s="402">
        <f>R1414</f>
        <v>0</v>
      </c>
      <c r="Q1599" s="402">
        <f>R1415</f>
        <v>0</v>
      </c>
      <c r="R1599" s="393">
        <f>H1426/1000</f>
        <v>0</v>
      </c>
      <c r="S1599" s="393"/>
    </row>
    <row r="1600" spans="1:19" ht="10.8" customHeight="1">
      <c r="A1600" s="1">
        <f t="shared" si="1577"/>
        <v>1</v>
      </c>
      <c r="B1600" s="1">
        <f t="shared" si="1577"/>
        <v>1</v>
      </c>
      <c r="C1600" s="252"/>
      <c r="D1600" s="203"/>
      <c r="E1600" s="203"/>
      <c r="F1600" s="403" t="str">
        <f>IF(J1408="","",J1408)</f>
        <v/>
      </c>
      <c r="G1600" s="404"/>
      <c r="H1600" s="401"/>
      <c r="I1600" s="401"/>
      <c r="J1600" s="401"/>
      <c r="K1600" s="401"/>
      <c r="L1600" s="401"/>
      <c r="M1600" s="401"/>
      <c r="N1600" s="401"/>
      <c r="O1600" s="401"/>
      <c r="P1600" s="402"/>
      <c r="Q1600" s="402"/>
      <c r="R1600" s="393"/>
      <c r="S1600" s="393"/>
    </row>
    <row r="1601" spans="1:19" ht="10.8" customHeight="1">
      <c r="A1601" s="1">
        <f t="shared" si="1577"/>
        <v>1</v>
      </c>
      <c r="B1601" s="1">
        <f t="shared" si="1577"/>
        <v>1</v>
      </c>
      <c r="C1601" s="252">
        <f t="shared" ref="C1601" si="1585">C1599+1</f>
        <v>30</v>
      </c>
      <c r="D1601" s="203" t="str">
        <f>IF(T1456="","",T1456)</f>
        <v/>
      </c>
      <c r="E1601" s="203"/>
      <c r="F1601" s="399" t="str">
        <f>IF(F1458="","",F1458)</f>
        <v/>
      </c>
      <c r="G1601" s="400"/>
      <c r="H1601" s="401" t="str">
        <f>IF(F1459="","",F1459)</f>
        <v/>
      </c>
      <c r="I1601" s="401"/>
      <c r="J1601" s="401"/>
      <c r="K1601" s="401"/>
      <c r="L1601" s="401" t="str">
        <f>IF(F1457="","",F1457)</f>
        <v/>
      </c>
      <c r="M1601" s="401"/>
      <c r="N1601" s="401"/>
      <c r="O1601" s="401"/>
      <c r="P1601" s="402">
        <f>R1464</f>
        <v>0</v>
      </c>
      <c r="Q1601" s="402">
        <f>R1465</f>
        <v>0</v>
      </c>
      <c r="R1601" s="393">
        <f>H1476/1000</f>
        <v>0</v>
      </c>
      <c r="S1601" s="393"/>
    </row>
    <row r="1602" spans="1:19" ht="10.8" customHeight="1">
      <c r="A1602" s="1">
        <f t="shared" ref="A1602:B1602" si="1586">A1601</f>
        <v>1</v>
      </c>
      <c r="B1602" s="1">
        <f t="shared" si="1586"/>
        <v>1</v>
      </c>
      <c r="C1602" s="252"/>
      <c r="D1602" s="203"/>
      <c r="E1602" s="203"/>
      <c r="F1602" s="403" t="str">
        <f>IF(J1458="","",J1458)</f>
        <v/>
      </c>
      <c r="G1602" s="404"/>
      <c r="H1602" s="401"/>
      <c r="I1602" s="401"/>
      <c r="J1602" s="401"/>
      <c r="K1602" s="401"/>
      <c r="L1602" s="401"/>
      <c r="M1602" s="401"/>
      <c r="N1602" s="401"/>
      <c r="O1602" s="401"/>
      <c r="P1602" s="402"/>
      <c r="Q1602" s="402"/>
      <c r="R1602" s="393"/>
      <c r="S1602" s="393"/>
    </row>
  </sheetData>
  <sheetProtection sheet="1" objects="1" scenarios="1" selectLockedCells="1" autoFilter="0"/>
  <autoFilter ref="A1:X1602" xr:uid="{2C054E75-5F22-40E7-AED2-4034C7B15F8F}">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s>
  <phoneticPr fontId="3"/>
  <conditionalFormatting sqref="F6:L6 P6:S6 F8:H8 F56:L56 P56:S56 F58:H58">
    <cfRule type="containsBlanks" dxfId="682" priority="196">
      <formula>LEN(TRIM(F6))=0</formula>
    </cfRule>
  </conditionalFormatting>
  <conditionalFormatting sqref="F106:L106 P106:S106 F108:H108">
    <cfRule type="containsBlanks" dxfId="681" priority="140">
      <formula>LEN(TRIM(F106))=0</formula>
    </cfRule>
  </conditionalFormatting>
  <conditionalFormatting sqref="F156:L156 P156:S156 F158:H158">
    <cfRule type="containsBlanks" dxfId="680" priority="135">
      <formula>LEN(TRIM(F156))=0</formula>
    </cfRule>
  </conditionalFormatting>
  <conditionalFormatting sqref="F206:L206 P206:S206 F208:H208">
    <cfRule type="containsBlanks" dxfId="679" priority="130">
      <formula>LEN(TRIM(F206))=0</formula>
    </cfRule>
  </conditionalFormatting>
  <conditionalFormatting sqref="F256:L256 P256:S256 F258:H258">
    <cfRule type="containsBlanks" dxfId="678" priority="125">
      <formula>LEN(TRIM(F256))=0</formula>
    </cfRule>
  </conditionalFormatting>
  <conditionalFormatting sqref="F306:L306 P306:S306 F308:H308">
    <cfRule type="containsBlanks" dxfId="677" priority="120">
      <formula>LEN(TRIM(F306))=0</formula>
    </cfRule>
  </conditionalFormatting>
  <conditionalFormatting sqref="F356:L356 P356:S356 F358:H358">
    <cfRule type="containsBlanks" dxfId="676" priority="115">
      <formula>LEN(TRIM(F356))=0</formula>
    </cfRule>
  </conditionalFormatting>
  <conditionalFormatting sqref="F406:L406 P406:S406 F408:H408">
    <cfRule type="containsBlanks" dxfId="675" priority="110">
      <formula>LEN(TRIM(F406))=0</formula>
    </cfRule>
  </conditionalFormatting>
  <conditionalFormatting sqref="F456:L456 P456:S456 F458:H458">
    <cfRule type="containsBlanks" dxfId="674" priority="105">
      <formula>LEN(TRIM(F456))=0</formula>
    </cfRule>
  </conditionalFormatting>
  <conditionalFormatting sqref="F506:L506 P506:S506 F508:H508">
    <cfRule type="containsBlanks" dxfId="673" priority="100">
      <formula>LEN(TRIM(F506))=0</formula>
    </cfRule>
  </conditionalFormatting>
  <conditionalFormatting sqref="F556:L556 P556:S556 F558:H558">
    <cfRule type="containsBlanks" dxfId="672" priority="95">
      <formula>LEN(TRIM(F556))=0</formula>
    </cfRule>
  </conditionalFormatting>
  <conditionalFormatting sqref="F606:L606 P606:S606 F608:H608">
    <cfRule type="containsBlanks" dxfId="671" priority="90">
      <formula>LEN(TRIM(F606))=0</formula>
    </cfRule>
  </conditionalFormatting>
  <conditionalFormatting sqref="F656:L656 P656:S656 F658:H658">
    <cfRule type="containsBlanks" dxfId="670" priority="85">
      <formula>LEN(TRIM(F656))=0</formula>
    </cfRule>
  </conditionalFormatting>
  <conditionalFormatting sqref="F706:L706 P706:S706 F708:H708">
    <cfRule type="containsBlanks" dxfId="669" priority="80">
      <formula>LEN(TRIM(F706))=0</formula>
    </cfRule>
  </conditionalFormatting>
  <conditionalFormatting sqref="F756:L756 P756:S756 F758:H758">
    <cfRule type="containsBlanks" dxfId="668" priority="75">
      <formula>LEN(TRIM(F756))=0</formula>
    </cfRule>
  </conditionalFormatting>
  <conditionalFormatting sqref="F806:L806 P806:S806 F808:H808">
    <cfRule type="containsBlanks" dxfId="667" priority="70">
      <formula>LEN(TRIM(F806))=0</formula>
    </cfRule>
  </conditionalFormatting>
  <conditionalFormatting sqref="F856:L856 P856:S856 F858:H858">
    <cfRule type="containsBlanks" dxfId="666" priority="65">
      <formula>LEN(TRIM(F856))=0</formula>
    </cfRule>
  </conditionalFormatting>
  <conditionalFormatting sqref="F906:L906 P906:S906 F908:H908">
    <cfRule type="containsBlanks" dxfId="665" priority="60">
      <formula>LEN(TRIM(F906))=0</formula>
    </cfRule>
  </conditionalFormatting>
  <conditionalFormatting sqref="F956:L956 P956:S956 F958:H958">
    <cfRule type="containsBlanks" dxfId="664" priority="55">
      <formula>LEN(TRIM(F956))=0</formula>
    </cfRule>
  </conditionalFormatting>
  <conditionalFormatting sqref="F1006:L1006 P1006:S1006 F1008:H1008">
    <cfRule type="containsBlanks" dxfId="663" priority="50">
      <formula>LEN(TRIM(F1006))=0</formula>
    </cfRule>
  </conditionalFormatting>
  <conditionalFormatting sqref="F1056:L1056 P1056:S1056 F1058:H1058">
    <cfRule type="containsBlanks" dxfId="662" priority="45">
      <formula>LEN(TRIM(F1056))=0</formula>
    </cfRule>
  </conditionalFormatting>
  <conditionalFormatting sqref="F1106:L1106 P1106:S1106 F1108:H1108">
    <cfRule type="containsBlanks" dxfId="661" priority="40">
      <formula>LEN(TRIM(F1106))=0</formula>
    </cfRule>
  </conditionalFormatting>
  <conditionalFormatting sqref="F1156:L1156 P1156:S1156 F1158:H1158">
    <cfRule type="containsBlanks" dxfId="660" priority="35">
      <formula>LEN(TRIM(F1156))=0</formula>
    </cfRule>
  </conditionalFormatting>
  <conditionalFormatting sqref="F1206:L1206 P1206:S1206 F1208:H1208">
    <cfRule type="containsBlanks" dxfId="659" priority="30">
      <formula>LEN(TRIM(F1206))=0</formula>
    </cfRule>
  </conditionalFormatting>
  <conditionalFormatting sqref="F1256:L1256 P1256:S1256 F1258:H1258">
    <cfRule type="containsBlanks" dxfId="658" priority="25">
      <formula>LEN(TRIM(F1256))=0</formula>
    </cfRule>
  </conditionalFormatting>
  <conditionalFormatting sqref="F1306:L1306 P1306:S1306 F1308:H1308">
    <cfRule type="containsBlanks" dxfId="657" priority="20">
      <formula>LEN(TRIM(F1306))=0</formula>
    </cfRule>
  </conditionalFormatting>
  <conditionalFormatting sqref="F1356:L1356 P1356:S1356 F1358:H1358">
    <cfRule type="containsBlanks" dxfId="656" priority="15">
      <formula>LEN(TRIM(F1356))=0</formula>
    </cfRule>
  </conditionalFormatting>
  <conditionalFormatting sqref="F1406:L1406 P1406:S1406 F1408:H1408">
    <cfRule type="containsBlanks" dxfId="655" priority="10">
      <formula>LEN(TRIM(F1406))=0</formula>
    </cfRule>
  </conditionalFormatting>
  <conditionalFormatting sqref="F1456:L1456 P1456:S1456 F1458:H1458">
    <cfRule type="containsBlanks" dxfId="654" priority="5">
      <formula>LEN(TRIM(F1456))=0</formula>
    </cfRule>
  </conditionalFormatting>
  <conditionalFormatting sqref="F7:S7">
    <cfRule type="containsBlanks" dxfId="653" priority="192">
      <formula>LEN(TRIM(F7))=0</formula>
    </cfRule>
  </conditionalFormatting>
  <conditionalFormatting sqref="F9:S10">
    <cfRule type="containsBlanks" dxfId="652" priority="190">
      <formula>LEN(TRIM(F9))=0</formula>
    </cfRule>
  </conditionalFormatting>
  <conditionalFormatting sqref="F16:S22">
    <cfRule type="containsBlanks" dxfId="651" priority="187">
      <formula>LEN(TRIM(F16))=0</formula>
    </cfRule>
  </conditionalFormatting>
  <conditionalFormatting sqref="F57:S57">
    <cfRule type="containsBlanks" dxfId="650" priority="191">
      <formula>LEN(TRIM(F57))=0</formula>
    </cfRule>
  </conditionalFormatting>
  <conditionalFormatting sqref="F59:S60">
    <cfRule type="containsBlanks" dxfId="649" priority="189">
      <formula>LEN(TRIM(F59))=0</formula>
    </cfRule>
  </conditionalFormatting>
  <conditionalFormatting sqref="F66:S72">
    <cfRule type="containsBlanks" dxfId="648" priority="186">
      <formula>LEN(TRIM(F66))=0</formula>
    </cfRule>
  </conditionalFormatting>
  <conditionalFormatting sqref="F107:S107">
    <cfRule type="containsBlanks" dxfId="647" priority="138">
      <formula>LEN(TRIM(F107))=0</formula>
    </cfRule>
  </conditionalFormatting>
  <conditionalFormatting sqref="F109:S110">
    <cfRule type="containsBlanks" dxfId="646" priority="137">
      <formula>LEN(TRIM(F109))=0</formula>
    </cfRule>
  </conditionalFormatting>
  <conditionalFormatting sqref="F116:S122">
    <cfRule type="containsBlanks" dxfId="645" priority="136">
      <formula>LEN(TRIM(F116))=0</formula>
    </cfRule>
  </conditionalFormatting>
  <conditionalFormatting sqref="F157:S157">
    <cfRule type="containsBlanks" dxfId="644" priority="133">
      <formula>LEN(TRIM(F157))=0</formula>
    </cfRule>
  </conditionalFormatting>
  <conditionalFormatting sqref="F159:S160">
    <cfRule type="containsBlanks" dxfId="643" priority="132">
      <formula>LEN(TRIM(F159))=0</formula>
    </cfRule>
  </conditionalFormatting>
  <conditionalFormatting sqref="F166:S172">
    <cfRule type="containsBlanks" dxfId="642" priority="131">
      <formula>LEN(TRIM(F166))=0</formula>
    </cfRule>
  </conditionalFormatting>
  <conditionalFormatting sqref="F207:S207">
    <cfRule type="containsBlanks" dxfId="641" priority="128">
      <formula>LEN(TRIM(F207))=0</formula>
    </cfRule>
  </conditionalFormatting>
  <conditionalFormatting sqref="F209:S210">
    <cfRule type="containsBlanks" dxfId="640" priority="127">
      <formula>LEN(TRIM(F209))=0</formula>
    </cfRule>
  </conditionalFormatting>
  <conditionalFormatting sqref="F216:S222">
    <cfRule type="containsBlanks" dxfId="639" priority="126">
      <formula>LEN(TRIM(F216))=0</formula>
    </cfRule>
  </conditionalFormatting>
  <conditionalFormatting sqref="F257:S257">
    <cfRule type="containsBlanks" dxfId="638" priority="123">
      <formula>LEN(TRIM(F257))=0</formula>
    </cfRule>
  </conditionalFormatting>
  <conditionalFormatting sqref="F259:S260">
    <cfRule type="containsBlanks" dxfId="637" priority="122">
      <formula>LEN(TRIM(F259))=0</formula>
    </cfRule>
  </conditionalFormatting>
  <conditionalFormatting sqref="F266:S272">
    <cfRule type="containsBlanks" dxfId="636" priority="121">
      <formula>LEN(TRIM(F266))=0</formula>
    </cfRule>
  </conditionalFormatting>
  <conditionalFormatting sqref="F307:S307">
    <cfRule type="containsBlanks" dxfId="635" priority="118">
      <formula>LEN(TRIM(F307))=0</formula>
    </cfRule>
  </conditionalFormatting>
  <conditionalFormatting sqref="F309:S310">
    <cfRule type="containsBlanks" dxfId="634" priority="117">
      <formula>LEN(TRIM(F309))=0</formula>
    </cfRule>
  </conditionalFormatting>
  <conditionalFormatting sqref="F316:S322">
    <cfRule type="containsBlanks" dxfId="633" priority="116">
      <formula>LEN(TRIM(F316))=0</formula>
    </cfRule>
  </conditionalFormatting>
  <conditionalFormatting sqref="F357:S357">
    <cfRule type="containsBlanks" dxfId="632" priority="113">
      <formula>LEN(TRIM(F357))=0</formula>
    </cfRule>
  </conditionalFormatting>
  <conditionalFormatting sqref="F359:S360">
    <cfRule type="containsBlanks" dxfId="631" priority="112">
      <formula>LEN(TRIM(F359))=0</formula>
    </cfRule>
  </conditionalFormatting>
  <conditionalFormatting sqref="F366:S372">
    <cfRule type="containsBlanks" dxfId="630" priority="111">
      <formula>LEN(TRIM(F366))=0</formula>
    </cfRule>
  </conditionalFormatting>
  <conditionalFormatting sqref="F407:S407">
    <cfRule type="containsBlanks" dxfId="629" priority="108">
      <formula>LEN(TRIM(F407))=0</formula>
    </cfRule>
  </conditionalFormatting>
  <conditionalFormatting sqref="F409:S410">
    <cfRule type="containsBlanks" dxfId="628" priority="107">
      <formula>LEN(TRIM(F409))=0</formula>
    </cfRule>
  </conditionalFormatting>
  <conditionalFormatting sqref="F416:S422">
    <cfRule type="containsBlanks" dxfId="627" priority="106">
      <formula>LEN(TRIM(F416))=0</formula>
    </cfRule>
  </conditionalFormatting>
  <conditionalFormatting sqref="F457:S457">
    <cfRule type="containsBlanks" dxfId="626" priority="103">
      <formula>LEN(TRIM(F457))=0</formula>
    </cfRule>
  </conditionalFormatting>
  <conditionalFormatting sqref="F459:S460">
    <cfRule type="containsBlanks" dxfId="625" priority="102">
      <formula>LEN(TRIM(F459))=0</formula>
    </cfRule>
  </conditionalFormatting>
  <conditionalFormatting sqref="F466:S472">
    <cfRule type="containsBlanks" dxfId="624" priority="101">
      <formula>LEN(TRIM(F466))=0</formula>
    </cfRule>
  </conditionalFormatting>
  <conditionalFormatting sqref="F507:S507">
    <cfRule type="containsBlanks" dxfId="623" priority="98">
      <formula>LEN(TRIM(F507))=0</formula>
    </cfRule>
  </conditionalFormatting>
  <conditionalFormatting sqref="F509:S510">
    <cfRule type="containsBlanks" dxfId="622" priority="97">
      <formula>LEN(TRIM(F509))=0</formula>
    </cfRule>
  </conditionalFormatting>
  <conditionalFormatting sqref="F516:S522">
    <cfRule type="containsBlanks" dxfId="621" priority="96">
      <formula>LEN(TRIM(F516))=0</formula>
    </cfRule>
  </conditionalFormatting>
  <conditionalFormatting sqref="F557:S557">
    <cfRule type="containsBlanks" dxfId="620" priority="93">
      <formula>LEN(TRIM(F557))=0</formula>
    </cfRule>
  </conditionalFormatting>
  <conditionalFormatting sqref="F559:S560">
    <cfRule type="containsBlanks" dxfId="619" priority="92">
      <formula>LEN(TRIM(F559))=0</formula>
    </cfRule>
  </conditionalFormatting>
  <conditionalFormatting sqref="F566:S572">
    <cfRule type="containsBlanks" dxfId="618" priority="91">
      <formula>LEN(TRIM(F566))=0</formula>
    </cfRule>
  </conditionalFormatting>
  <conditionalFormatting sqref="F607:S607">
    <cfRule type="containsBlanks" dxfId="617" priority="88">
      <formula>LEN(TRIM(F607))=0</formula>
    </cfRule>
  </conditionalFormatting>
  <conditionalFormatting sqref="F609:S610">
    <cfRule type="containsBlanks" dxfId="616" priority="87">
      <formula>LEN(TRIM(F609))=0</formula>
    </cfRule>
  </conditionalFormatting>
  <conditionalFormatting sqref="F616:S622">
    <cfRule type="containsBlanks" dxfId="615" priority="86">
      <formula>LEN(TRIM(F616))=0</formula>
    </cfRule>
  </conditionalFormatting>
  <conditionalFormatting sqref="F657:S657">
    <cfRule type="containsBlanks" dxfId="614" priority="83">
      <formula>LEN(TRIM(F657))=0</formula>
    </cfRule>
  </conditionalFormatting>
  <conditionalFormatting sqref="F659:S660">
    <cfRule type="containsBlanks" dxfId="613" priority="82">
      <formula>LEN(TRIM(F659))=0</formula>
    </cfRule>
  </conditionalFormatting>
  <conditionalFormatting sqref="F666:S672">
    <cfRule type="containsBlanks" dxfId="612" priority="81">
      <formula>LEN(TRIM(F666))=0</formula>
    </cfRule>
  </conditionalFormatting>
  <conditionalFormatting sqref="F707:S707">
    <cfRule type="containsBlanks" dxfId="611" priority="78">
      <formula>LEN(TRIM(F707))=0</formula>
    </cfRule>
  </conditionalFormatting>
  <conditionalFormatting sqref="F709:S710">
    <cfRule type="containsBlanks" dxfId="610" priority="77">
      <formula>LEN(TRIM(F709))=0</formula>
    </cfRule>
  </conditionalFormatting>
  <conditionalFormatting sqref="F716:S722">
    <cfRule type="containsBlanks" dxfId="609" priority="76">
      <formula>LEN(TRIM(F716))=0</formula>
    </cfRule>
  </conditionalFormatting>
  <conditionalFormatting sqref="F757:S757">
    <cfRule type="containsBlanks" dxfId="608" priority="73">
      <formula>LEN(TRIM(F757))=0</formula>
    </cfRule>
  </conditionalFormatting>
  <conditionalFormatting sqref="F759:S760">
    <cfRule type="containsBlanks" dxfId="607" priority="72">
      <formula>LEN(TRIM(F759))=0</formula>
    </cfRule>
  </conditionalFormatting>
  <conditionalFormatting sqref="F766:S772">
    <cfRule type="containsBlanks" dxfId="606" priority="71">
      <formula>LEN(TRIM(F766))=0</formula>
    </cfRule>
  </conditionalFormatting>
  <conditionalFormatting sqref="F807:S807">
    <cfRule type="containsBlanks" dxfId="605" priority="68">
      <formula>LEN(TRIM(F807))=0</formula>
    </cfRule>
  </conditionalFormatting>
  <conditionalFormatting sqref="F809:S810">
    <cfRule type="containsBlanks" dxfId="604" priority="67">
      <formula>LEN(TRIM(F809))=0</formula>
    </cfRule>
  </conditionalFormatting>
  <conditionalFormatting sqref="F816:S822">
    <cfRule type="containsBlanks" dxfId="603" priority="66">
      <formula>LEN(TRIM(F816))=0</formula>
    </cfRule>
  </conditionalFormatting>
  <conditionalFormatting sqref="F857:S857">
    <cfRule type="containsBlanks" dxfId="602" priority="63">
      <formula>LEN(TRIM(F857))=0</formula>
    </cfRule>
  </conditionalFormatting>
  <conditionalFormatting sqref="F859:S860">
    <cfRule type="containsBlanks" dxfId="601" priority="62">
      <formula>LEN(TRIM(F859))=0</formula>
    </cfRule>
  </conditionalFormatting>
  <conditionalFormatting sqref="F866:S872">
    <cfRule type="containsBlanks" dxfId="600" priority="61">
      <formula>LEN(TRIM(F866))=0</formula>
    </cfRule>
  </conditionalFormatting>
  <conditionalFormatting sqref="F907:S907">
    <cfRule type="containsBlanks" dxfId="599" priority="58">
      <formula>LEN(TRIM(F907))=0</formula>
    </cfRule>
  </conditionalFormatting>
  <conditionalFormatting sqref="F909:S910">
    <cfRule type="containsBlanks" dxfId="598" priority="57">
      <formula>LEN(TRIM(F909))=0</formula>
    </cfRule>
  </conditionalFormatting>
  <conditionalFormatting sqref="F916:S922">
    <cfRule type="containsBlanks" dxfId="597" priority="56">
      <formula>LEN(TRIM(F916))=0</formula>
    </cfRule>
  </conditionalFormatting>
  <conditionalFormatting sqref="F957:S957">
    <cfRule type="containsBlanks" dxfId="596" priority="53">
      <formula>LEN(TRIM(F957))=0</formula>
    </cfRule>
  </conditionalFormatting>
  <conditionalFormatting sqref="F959:S960">
    <cfRule type="containsBlanks" dxfId="595" priority="52">
      <formula>LEN(TRIM(F959))=0</formula>
    </cfRule>
  </conditionalFormatting>
  <conditionalFormatting sqref="F966:S972">
    <cfRule type="containsBlanks" dxfId="594" priority="51">
      <formula>LEN(TRIM(F966))=0</formula>
    </cfRule>
  </conditionalFormatting>
  <conditionalFormatting sqref="F1007:S1007">
    <cfRule type="containsBlanks" dxfId="593" priority="48">
      <formula>LEN(TRIM(F1007))=0</formula>
    </cfRule>
  </conditionalFormatting>
  <conditionalFormatting sqref="F1009:S1010">
    <cfRule type="containsBlanks" dxfId="592" priority="47">
      <formula>LEN(TRIM(F1009))=0</formula>
    </cfRule>
  </conditionalFormatting>
  <conditionalFormatting sqref="F1016:S1022">
    <cfRule type="containsBlanks" dxfId="591" priority="46">
      <formula>LEN(TRIM(F1016))=0</formula>
    </cfRule>
  </conditionalFormatting>
  <conditionalFormatting sqref="F1057:S1057">
    <cfRule type="containsBlanks" dxfId="590" priority="43">
      <formula>LEN(TRIM(F1057))=0</formula>
    </cfRule>
  </conditionalFormatting>
  <conditionalFormatting sqref="F1059:S1060">
    <cfRule type="containsBlanks" dxfId="589" priority="42">
      <formula>LEN(TRIM(F1059))=0</formula>
    </cfRule>
  </conditionalFormatting>
  <conditionalFormatting sqref="F1066:S1072">
    <cfRule type="containsBlanks" dxfId="588" priority="41">
      <formula>LEN(TRIM(F1066))=0</formula>
    </cfRule>
  </conditionalFormatting>
  <conditionalFormatting sqref="F1107:S1107">
    <cfRule type="containsBlanks" dxfId="587" priority="38">
      <formula>LEN(TRIM(F1107))=0</formula>
    </cfRule>
  </conditionalFormatting>
  <conditionalFormatting sqref="F1109:S1110">
    <cfRule type="containsBlanks" dxfId="586" priority="37">
      <formula>LEN(TRIM(F1109))=0</formula>
    </cfRule>
  </conditionalFormatting>
  <conditionalFormatting sqref="F1116:S1122">
    <cfRule type="containsBlanks" dxfId="585" priority="36">
      <formula>LEN(TRIM(F1116))=0</formula>
    </cfRule>
  </conditionalFormatting>
  <conditionalFormatting sqref="F1157:S1157">
    <cfRule type="containsBlanks" dxfId="584" priority="33">
      <formula>LEN(TRIM(F1157))=0</formula>
    </cfRule>
  </conditionalFormatting>
  <conditionalFormatting sqref="F1159:S1160">
    <cfRule type="containsBlanks" dxfId="583" priority="32">
      <formula>LEN(TRIM(F1159))=0</formula>
    </cfRule>
  </conditionalFormatting>
  <conditionalFormatting sqref="F1166:S1172">
    <cfRule type="containsBlanks" dxfId="582" priority="31">
      <formula>LEN(TRIM(F1166))=0</formula>
    </cfRule>
  </conditionalFormatting>
  <conditionalFormatting sqref="F1207:S1207">
    <cfRule type="containsBlanks" dxfId="581" priority="28">
      <formula>LEN(TRIM(F1207))=0</formula>
    </cfRule>
  </conditionalFormatting>
  <conditionalFormatting sqref="F1209:S1210">
    <cfRule type="containsBlanks" dxfId="580" priority="27">
      <formula>LEN(TRIM(F1209))=0</formula>
    </cfRule>
  </conditionalFormatting>
  <conditionalFormatting sqref="F1216:S1222">
    <cfRule type="containsBlanks" dxfId="579" priority="26">
      <formula>LEN(TRIM(F1216))=0</formula>
    </cfRule>
  </conditionalFormatting>
  <conditionalFormatting sqref="F1257:S1257">
    <cfRule type="containsBlanks" dxfId="578" priority="23">
      <formula>LEN(TRIM(F1257))=0</formula>
    </cfRule>
  </conditionalFormatting>
  <conditionalFormatting sqref="F1259:S1260">
    <cfRule type="containsBlanks" dxfId="577" priority="22">
      <formula>LEN(TRIM(F1259))=0</formula>
    </cfRule>
  </conditionalFormatting>
  <conditionalFormatting sqref="F1266:S1272">
    <cfRule type="containsBlanks" dxfId="576" priority="21">
      <formula>LEN(TRIM(F1266))=0</formula>
    </cfRule>
  </conditionalFormatting>
  <conditionalFormatting sqref="F1307:S1307">
    <cfRule type="containsBlanks" dxfId="575" priority="18">
      <formula>LEN(TRIM(F1307))=0</formula>
    </cfRule>
  </conditionalFormatting>
  <conditionalFormatting sqref="F1309:S1310">
    <cfRule type="containsBlanks" dxfId="574" priority="17">
      <formula>LEN(TRIM(F1309))=0</formula>
    </cfRule>
  </conditionalFormatting>
  <conditionalFormatting sqref="F1316:S1322">
    <cfRule type="containsBlanks" dxfId="573" priority="16">
      <formula>LEN(TRIM(F1316))=0</formula>
    </cfRule>
  </conditionalFormatting>
  <conditionalFormatting sqref="F1357:S1357">
    <cfRule type="containsBlanks" dxfId="572" priority="13">
      <formula>LEN(TRIM(F1357))=0</formula>
    </cfRule>
  </conditionalFormatting>
  <conditionalFormatting sqref="F1359:S1360">
    <cfRule type="containsBlanks" dxfId="571" priority="12">
      <formula>LEN(TRIM(F1359))=0</formula>
    </cfRule>
  </conditionalFormatting>
  <conditionalFormatting sqref="F1366:S1372">
    <cfRule type="containsBlanks" dxfId="570" priority="11">
      <formula>LEN(TRIM(F1366))=0</formula>
    </cfRule>
  </conditionalFormatting>
  <conditionalFormatting sqref="F1407:S1407">
    <cfRule type="containsBlanks" dxfId="569" priority="8">
      <formula>LEN(TRIM(F1407))=0</formula>
    </cfRule>
  </conditionalFormatting>
  <conditionalFormatting sqref="F1409:S1410">
    <cfRule type="containsBlanks" dxfId="568" priority="7">
      <formula>LEN(TRIM(F1409))=0</formula>
    </cfRule>
  </conditionalFormatting>
  <conditionalFormatting sqref="F1416:S1422">
    <cfRule type="containsBlanks" dxfId="567" priority="6">
      <formula>LEN(TRIM(F1416))=0</formula>
    </cfRule>
  </conditionalFormatting>
  <conditionalFormatting sqref="F1457:S1457">
    <cfRule type="containsBlanks" dxfId="566" priority="3">
      <formula>LEN(TRIM(F1457))=0</formula>
    </cfRule>
  </conditionalFormatting>
  <conditionalFormatting sqref="F1459:S1460">
    <cfRule type="containsBlanks" dxfId="565" priority="2">
      <formula>LEN(TRIM(F1459))=0</formula>
    </cfRule>
  </conditionalFormatting>
  <conditionalFormatting sqref="F1466:S1472">
    <cfRule type="containsBlanks" dxfId="564" priority="1">
      <formula>LEN(TRIM(F1466))=0</formula>
    </cfRule>
  </conditionalFormatting>
  <conditionalFormatting sqref="H27:I28 H33:K50 H77:I78 H83:K100">
    <cfRule type="containsBlanks" dxfId="563" priority="195">
      <formula>LEN(TRIM(H27))=0</formula>
    </cfRule>
  </conditionalFormatting>
  <conditionalFormatting sqref="H127:I128 H133:K150">
    <cfRule type="containsBlanks" dxfId="562" priority="139">
      <formula>LEN(TRIM(H127))=0</formula>
    </cfRule>
  </conditionalFormatting>
  <conditionalFormatting sqref="H177:I178 H183:K200">
    <cfRule type="containsBlanks" dxfId="561" priority="134">
      <formula>LEN(TRIM(H177))=0</formula>
    </cfRule>
  </conditionalFormatting>
  <conditionalFormatting sqref="H227:I228 H233:K250">
    <cfRule type="containsBlanks" dxfId="560" priority="129">
      <formula>LEN(TRIM(H227))=0</formula>
    </cfRule>
  </conditionalFormatting>
  <conditionalFormatting sqref="H277:I278 H283:K300">
    <cfRule type="containsBlanks" dxfId="559" priority="124">
      <formula>LEN(TRIM(H277))=0</formula>
    </cfRule>
  </conditionalFormatting>
  <conditionalFormatting sqref="H327:I328 H333:K350">
    <cfRule type="containsBlanks" dxfId="558" priority="119">
      <formula>LEN(TRIM(H327))=0</formula>
    </cfRule>
  </conditionalFormatting>
  <conditionalFormatting sqref="H377:I378 H383:K400">
    <cfRule type="containsBlanks" dxfId="557" priority="114">
      <formula>LEN(TRIM(H377))=0</formula>
    </cfRule>
  </conditionalFormatting>
  <conditionalFormatting sqref="H427:I428 H433:K450">
    <cfRule type="containsBlanks" dxfId="556" priority="109">
      <formula>LEN(TRIM(H427))=0</formula>
    </cfRule>
  </conditionalFormatting>
  <conditionalFormatting sqref="H477:I478 H483:K500">
    <cfRule type="containsBlanks" dxfId="555" priority="104">
      <formula>LEN(TRIM(H477))=0</formula>
    </cfRule>
  </conditionalFormatting>
  <conditionalFormatting sqref="H527:I528 H533:K550">
    <cfRule type="containsBlanks" dxfId="554" priority="99">
      <formula>LEN(TRIM(H527))=0</formula>
    </cfRule>
  </conditionalFormatting>
  <conditionalFormatting sqref="H577:I578 H583:K600">
    <cfRule type="containsBlanks" dxfId="553" priority="94">
      <formula>LEN(TRIM(H577))=0</formula>
    </cfRule>
  </conditionalFormatting>
  <conditionalFormatting sqref="H627:I628 H633:K650">
    <cfRule type="containsBlanks" dxfId="552" priority="89">
      <formula>LEN(TRIM(H627))=0</formula>
    </cfRule>
  </conditionalFormatting>
  <conditionalFormatting sqref="H677:I678 H683:K700">
    <cfRule type="containsBlanks" dxfId="551" priority="84">
      <formula>LEN(TRIM(H677))=0</formula>
    </cfRule>
  </conditionalFormatting>
  <conditionalFormatting sqref="H727:I728 H733:K750">
    <cfRule type="containsBlanks" dxfId="550" priority="79">
      <formula>LEN(TRIM(H727))=0</formula>
    </cfRule>
  </conditionalFormatting>
  <conditionalFormatting sqref="H777:I778 H783:K800">
    <cfRule type="containsBlanks" dxfId="549" priority="74">
      <formula>LEN(TRIM(H777))=0</formula>
    </cfRule>
  </conditionalFormatting>
  <conditionalFormatting sqref="H827:I828 H833:K850">
    <cfRule type="containsBlanks" dxfId="548" priority="69">
      <formula>LEN(TRIM(H827))=0</formula>
    </cfRule>
  </conditionalFormatting>
  <conditionalFormatting sqref="H877:I878 H883:K900">
    <cfRule type="containsBlanks" dxfId="547" priority="64">
      <formula>LEN(TRIM(H877))=0</formula>
    </cfRule>
  </conditionalFormatting>
  <conditionalFormatting sqref="H927:I928 H933:K950">
    <cfRule type="containsBlanks" dxfId="546" priority="59">
      <formula>LEN(TRIM(H927))=0</formula>
    </cfRule>
  </conditionalFormatting>
  <conditionalFormatting sqref="H977:I978 H983:K1000">
    <cfRule type="containsBlanks" dxfId="545" priority="54">
      <formula>LEN(TRIM(H977))=0</formula>
    </cfRule>
  </conditionalFormatting>
  <conditionalFormatting sqref="H1027:I1028 H1033:K1050">
    <cfRule type="containsBlanks" dxfId="544" priority="49">
      <formula>LEN(TRIM(H1027))=0</formula>
    </cfRule>
  </conditionalFormatting>
  <conditionalFormatting sqref="H1077:I1078 H1083:K1100">
    <cfRule type="containsBlanks" dxfId="543" priority="44">
      <formula>LEN(TRIM(H1077))=0</formula>
    </cfRule>
  </conditionalFormatting>
  <conditionalFormatting sqref="H1127:I1128 H1133:K1150">
    <cfRule type="containsBlanks" dxfId="542" priority="39">
      <formula>LEN(TRIM(H1127))=0</formula>
    </cfRule>
  </conditionalFormatting>
  <conditionalFormatting sqref="H1177:I1178 H1183:K1200">
    <cfRule type="containsBlanks" dxfId="541" priority="34">
      <formula>LEN(TRIM(H1177))=0</formula>
    </cfRule>
  </conditionalFormatting>
  <conditionalFormatting sqref="H1227:I1228 H1233:K1250">
    <cfRule type="containsBlanks" dxfId="540" priority="29">
      <formula>LEN(TRIM(H1227))=0</formula>
    </cfRule>
  </conditionalFormatting>
  <conditionalFormatting sqref="H1277:I1278 H1283:K1300">
    <cfRule type="containsBlanks" dxfId="539" priority="24">
      <formula>LEN(TRIM(H1277))=0</formula>
    </cfRule>
  </conditionalFormatting>
  <conditionalFormatting sqref="H1327:I1328 H1333:K1350">
    <cfRule type="containsBlanks" dxfId="538" priority="19">
      <formula>LEN(TRIM(H1327))=0</formula>
    </cfRule>
  </conditionalFormatting>
  <conditionalFormatting sqref="H1377:I1378 H1383:K1400">
    <cfRule type="containsBlanks" dxfId="537" priority="14">
      <formula>LEN(TRIM(H1377))=0</formula>
    </cfRule>
  </conditionalFormatting>
  <conditionalFormatting sqref="H1427:I1428 H1433:K1450">
    <cfRule type="containsBlanks" dxfId="536" priority="9">
      <formula>LEN(TRIM(H1427))=0</formula>
    </cfRule>
  </conditionalFormatting>
  <conditionalFormatting sqref="H1477:I1478 H1483:K1500">
    <cfRule type="containsBlanks" dxfId="535" priority="4">
      <formula>LEN(TRIM(H1477))=0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19AD45C5-3470-4F58-A52D-FF8F2C94FBC3}">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A2C3048D-F3B6-4F16-AD07-B3777690A3A7}">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6474-5D38-45B4-BD24-B36673201D98}">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J37" sqref="J37:K37"/>
    </sheetView>
  </sheetViews>
  <sheetFormatPr defaultColWidth="4.69921875" defaultRowHeight="14.4"/>
  <cols>
    <col min="1" max="2" width="2.8984375" style="1" customWidth="1"/>
    <col min="3" max="19" width="4.69921875" style="1"/>
    <col min="20" max="20" width="9.59765625" style="53" customWidth="1"/>
    <col min="21" max="21" width="36.09765625" style="1" bestFit="1" customWidth="1"/>
    <col min="22" max="24" width="36.09765625" style="1" customWidth="1"/>
    <col min="25" max="16384" width="4.69921875" style="1"/>
  </cols>
  <sheetData>
    <row r="1" spans="1:24">
      <c r="C1" s="277" t="s">
        <v>220</v>
      </c>
      <c r="D1" s="277"/>
      <c r="E1" s="277"/>
      <c r="F1" s="277"/>
      <c r="G1" s="277"/>
      <c r="H1" s="277"/>
      <c r="I1" s="277"/>
      <c r="J1" s="277"/>
      <c r="K1" s="277"/>
      <c r="L1" s="277"/>
      <c r="M1" s="277"/>
      <c r="N1" s="277"/>
      <c r="O1" s="277"/>
      <c r="P1" s="277"/>
      <c r="Q1" s="277"/>
      <c r="R1" s="277"/>
      <c r="S1" s="277"/>
    </row>
    <row r="2" spans="1:24">
      <c r="A2" s="1">
        <f>F5</f>
        <v>1</v>
      </c>
      <c r="B2" s="1">
        <f>IF(H26&gt;0,1,0)</f>
        <v>0</v>
      </c>
      <c r="C2" s="198" t="s">
        <v>47</v>
      </c>
      <c r="D2" s="198"/>
      <c r="E2" s="198"/>
      <c r="U2" s="11" t="s">
        <v>49</v>
      </c>
      <c r="V2" s="11" t="s">
        <v>199</v>
      </c>
    </row>
    <row r="3" spans="1:24">
      <c r="A3" s="1">
        <f>A2</f>
        <v>1</v>
      </c>
      <c r="B3" s="1">
        <f>B2</f>
        <v>0</v>
      </c>
      <c r="C3" s="192" t="str">
        <f>"山口次世代コーチャーズ育成事業　"&amp;基本!$G$24</f>
        <v>山口次世代コーチャーズ育成事業　事業計画書</v>
      </c>
      <c r="D3" s="192"/>
      <c r="E3" s="192"/>
      <c r="F3" s="192"/>
      <c r="G3" s="192"/>
      <c r="H3" s="192"/>
      <c r="I3" s="192"/>
      <c r="J3" s="192"/>
      <c r="K3" s="192"/>
      <c r="L3" s="192"/>
      <c r="M3" s="192"/>
      <c r="N3" s="192"/>
      <c r="O3" s="192"/>
      <c r="P3" s="192"/>
      <c r="Q3" s="192"/>
      <c r="R3" s="192"/>
      <c r="S3" s="192"/>
      <c r="U3" s="16" t="s">
        <v>146</v>
      </c>
      <c r="V3" s="16" t="s">
        <v>205</v>
      </c>
    </row>
    <row r="4" spans="1:24" ht="15" thickBot="1">
      <c r="A4" s="1">
        <f t="shared" ref="A4:B17" si="0">A3</f>
        <v>1</v>
      </c>
      <c r="B4" s="1">
        <f t="shared" si="0"/>
        <v>0</v>
      </c>
      <c r="C4" s="337" t="s">
        <v>48</v>
      </c>
      <c r="D4" s="337"/>
      <c r="U4" s="32" t="s">
        <v>147</v>
      </c>
      <c r="V4" s="32" t="s">
        <v>206</v>
      </c>
    </row>
    <row r="5" spans="1:24" ht="15" thickBot="1">
      <c r="A5" s="1">
        <f t="shared" si="0"/>
        <v>1</v>
      </c>
      <c r="B5" s="1">
        <f t="shared" si="0"/>
        <v>0</v>
      </c>
      <c r="C5" s="375" t="s">
        <v>50</v>
      </c>
      <c r="D5" s="376"/>
      <c r="E5" s="376"/>
      <c r="F5" s="377">
        <v>1</v>
      </c>
      <c r="G5" s="378"/>
      <c r="U5" s="32" t="s">
        <v>118</v>
      </c>
      <c r="V5" s="32" t="s">
        <v>207</v>
      </c>
    </row>
    <row r="6" spans="1:24">
      <c r="A6" s="1">
        <f t="shared" si="0"/>
        <v>1</v>
      </c>
      <c r="B6" s="1">
        <f t="shared" si="0"/>
        <v>0</v>
      </c>
      <c r="C6" s="417" t="s">
        <v>49</v>
      </c>
      <c r="D6" s="418"/>
      <c r="E6" s="418"/>
      <c r="F6" s="380"/>
      <c r="G6" s="380"/>
      <c r="H6" s="380"/>
      <c r="I6" s="380"/>
      <c r="J6" s="380"/>
      <c r="K6" s="380"/>
      <c r="L6" s="380"/>
      <c r="M6" s="290" t="s">
        <v>53</v>
      </c>
      <c r="N6" s="290"/>
      <c r="O6" s="290"/>
      <c r="P6" s="380"/>
      <c r="Q6" s="380"/>
      <c r="R6" s="380"/>
      <c r="S6" s="381"/>
      <c r="T6" s="81" t="str">
        <f>IF(F6="","",VLOOKUP(F6,U3:V6,2,))</f>
        <v/>
      </c>
      <c r="U6" s="18"/>
      <c r="V6" s="18"/>
    </row>
    <row r="7" spans="1:24">
      <c r="A7" s="1">
        <f t="shared" si="0"/>
        <v>1</v>
      </c>
      <c r="B7" s="1">
        <f t="shared" si="0"/>
        <v>0</v>
      </c>
      <c r="C7" s="389" t="s">
        <v>180</v>
      </c>
      <c r="D7" s="390"/>
      <c r="E7" s="356"/>
      <c r="F7" s="386"/>
      <c r="G7" s="387"/>
      <c r="H7" s="387"/>
      <c r="I7" s="387"/>
      <c r="J7" s="387"/>
      <c r="K7" s="387"/>
      <c r="L7" s="387"/>
      <c r="M7" s="387"/>
      <c r="N7" s="387"/>
      <c r="O7" s="387"/>
      <c r="P7" s="387"/>
      <c r="Q7" s="387"/>
      <c r="R7" s="387"/>
      <c r="S7" s="388"/>
      <c r="U7" s="55"/>
    </row>
    <row r="8" spans="1:24">
      <c r="A8" s="1">
        <f t="shared" si="0"/>
        <v>1</v>
      </c>
      <c r="B8" s="1">
        <f t="shared" si="0"/>
        <v>0</v>
      </c>
      <c r="C8" s="348" t="s">
        <v>51</v>
      </c>
      <c r="D8" s="291"/>
      <c r="E8" s="291"/>
      <c r="F8" s="382"/>
      <c r="G8" s="383"/>
      <c r="H8" s="383"/>
      <c r="I8" s="20" t="str">
        <f>IF(F8="","～",IF(J8="","","～"))</f>
        <v>～</v>
      </c>
      <c r="J8" s="383"/>
      <c r="K8" s="383"/>
      <c r="L8" s="383"/>
      <c r="M8" s="21" t="s">
        <v>52</v>
      </c>
      <c r="N8" s="384" t="str">
        <f>IF(T8=1,IF(F8="","",IF(J8="","",IF(F8=J8,"日帰り",(J8-F8)&amp;"泊"&amp;(J8-F8+1)&amp;"日"))),"")</f>
        <v/>
      </c>
      <c r="O8" s="384"/>
      <c r="P8" s="384"/>
      <c r="Q8" s="13" t="s">
        <v>68</v>
      </c>
      <c r="R8" s="258"/>
      <c r="S8" s="385"/>
      <c r="T8" s="53">
        <f>IF(P6=U11,1,IF(P6=W11,1,0))</f>
        <v>0</v>
      </c>
    </row>
    <row r="9" spans="1:24">
      <c r="A9" s="1">
        <f t="shared" si="0"/>
        <v>1</v>
      </c>
      <c r="B9" s="1">
        <f t="shared" si="0"/>
        <v>0</v>
      </c>
      <c r="C9" s="348" t="s">
        <v>54</v>
      </c>
      <c r="D9" s="346" t="s">
        <v>55</v>
      </c>
      <c r="E9" s="346"/>
      <c r="F9" s="349"/>
      <c r="G9" s="349"/>
      <c r="H9" s="349"/>
      <c r="I9" s="349"/>
      <c r="J9" s="349"/>
      <c r="K9" s="349"/>
      <c r="L9" s="349"/>
      <c r="M9" s="349"/>
      <c r="N9" s="349"/>
      <c r="O9" s="349"/>
      <c r="P9" s="349"/>
      <c r="Q9" s="349"/>
      <c r="R9" s="349"/>
      <c r="S9" s="350"/>
      <c r="U9" s="156" t="s">
        <v>53</v>
      </c>
      <c r="V9" s="156"/>
      <c r="W9" s="156"/>
      <c r="X9" s="156"/>
    </row>
    <row r="10" spans="1:24">
      <c r="A10" s="1">
        <f t="shared" si="0"/>
        <v>1</v>
      </c>
      <c r="B10" s="1">
        <f t="shared" si="0"/>
        <v>0</v>
      </c>
      <c r="C10" s="348"/>
      <c r="D10" s="351" t="s">
        <v>7</v>
      </c>
      <c r="E10" s="351"/>
      <c r="F10" s="352"/>
      <c r="G10" s="352"/>
      <c r="H10" s="352"/>
      <c r="I10" s="352"/>
      <c r="J10" s="352"/>
      <c r="K10" s="352"/>
      <c r="L10" s="352"/>
      <c r="M10" s="352"/>
      <c r="N10" s="352"/>
      <c r="O10" s="352"/>
      <c r="P10" s="352"/>
      <c r="Q10" s="352"/>
      <c r="R10" s="352"/>
      <c r="S10" s="353"/>
      <c r="U10" s="78" t="str">
        <f>U3</f>
        <v>チームやまぐち優秀指導者育成事業</v>
      </c>
      <c r="V10" s="78" t="str">
        <f>U4</f>
        <v>トップコーチ育成事業</v>
      </c>
      <c r="W10" s="78" t="str">
        <f>U5</f>
        <v>コーチングセミナー事業</v>
      </c>
      <c r="X10" s="78">
        <f>U6</f>
        <v>0</v>
      </c>
    </row>
    <row r="11" spans="1:24">
      <c r="A11" s="1">
        <f t="shared" si="0"/>
        <v>1</v>
      </c>
      <c r="B11" s="1">
        <f t="shared" si="0"/>
        <v>0</v>
      </c>
      <c r="C11" s="348" t="s">
        <v>56</v>
      </c>
      <c r="D11" s="346" t="s">
        <v>55</v>
      </c>
      <c r="E11" s="346"/>
      <c r="F11" s="349"/>
      <c r="G11" s="349"/>
      <c r="H11" s="349"/>
      <c r="I11" s="349"/>
      <c r="J11" s="349"/>
      <c r="K11" s="349"/>
      <c r="L11" s="349"/>
      <c r="M11" s="349"/>
      <c r="N11" s="349"/>
      <c r="O11" s="349"/>
      <c r="P11" s="349"/>
      <c r="Q11" s="349"/>
      <c r="R11" s="349"/>
      <c r="S11" s="350"/>
      <c r="U11" s="6" t="s">
        <v>148</v>
      </c>
      <c r="V11" s="6" t="s">
        <v>148</v>
      </c>
      <c r="W11" s="6" t="s">
        <v>151</v>
      </c>
      <c r="X11" s="6"/>
    </row>
    <row r="12" spans="1:24">
      <c r="A12" s="1">
        <f t="shared" si="0"/>
        <v>1</v>
      </c>
      <c r="B12" s="1">
        <f t="shared" si="0"/>
        <v>0</v>
      </c>
      <c r="C12" s="348"/>
      <c r="D12" s="351" t="s">
        <v>7</v>
      </c>
      <c r="E12" s="351"/>
      <c r="F12" s="352"/>
      <c r="G12" s="352"/>
      <c r="H12" s="352"/>
      <c r="I12" s="352"/>
      <c r="J12" s="352"/>
      <c r="K12" s="352"/>
      <c r="L12" s="352"/>
      <c r="M12" s="352"/>
      <c r="N12" s="352"/>
      <c r="O12" s="352"/>
      <c r="P12" s="352"/>
      <c r="Q12" s="352"/>
      <c r="R12" s="352"/>
      <c r="S12" s="353"/>
      <c r="U12" s="8" t="s">
        <v>149</v>
      </c>
      <c r="V12" s="8" t="s">
        <v>150</v>
      </c>
      <c r="W12" s="8" t="s">
        <v>152</v>
      </c>
      <c r="X12" s="8"/>
    </row>
    <row r="13" spans="1:24">
      <c r="A13" s="1">
        <f t="shared" si="0"/>
        <v>1</v>
      </c>
      <c r="B13" s="1">
        <f t="shared" si="0"/>
        <v>0</v>
      </c>
      <c r="C13" s="354" t="s">
        <v>57</v>
      </c>
      <c r="D13" s="291" t="s">
        <v>58</v>
      </c>
      <c r="E13" s="291"/>
      <c r="F13" s="291" t="s">
        <v>61</v>
      </c>
      <c r="G13" s="355"/>
      <c r="H13" s="339" t="s">
        <v>62</v>
      </c>
      <c r="I13" s="296"/>
      <c r="J13" s="356" t="s">
        <v>63</v>
      </c>
      <c r="K13" s="355"/>
      <c r="L13" s="339" t="s">
        <v>64</v>
      </c>
      <c r="M13" s="296"/>
      <c r="N13" s="356" t="s">
        <v>65</v>
      </c>
      <c r="O13" s="355"/>
      <c r="P13" s="339" t="s">
        <v>66</v>
      </c>
      <c r="Q13" s="291"/>
      <c r="R13" s="356" t="s">
        <v>36</v>
      </c>
      <c r="S13" s="295"/>
      <c r="U13" s="8"/>
      <c r="V13" s="8"/>
      <c r="W13" s="8"/>
      <c r="X13" s="8"/>
    </row>
    <row r="14" spans="1:24">
      <c r="A14" s="1">
        <f t="shared" si="0"/>
        <v>1</v>
      </c>
      <c r="B14" s="1">
        <f t="shared" si="0"/>
        <v>0</v>
      </c>
      <c r="C14" s="348"/>
      <c r="D14" s="346" t="s">
        <v>59</v>
      </c>
      <c r="E14" s="346"/>
      <c r="F14" s="22">
        <f>VLOOKUP("成男ｺｰﾁｬｰｽﾞ",指導者!$J$133:$AN$156,$F5+1,)</f>
        <v>0</v>
      </c>
      <c r="G14" s="23" t="s">
        <v>67</v>
      </c>
      <c r="H14" s="24">
        <f>VLOOKUP("成女ｺｰﾁｬｰｽﾞ",指導者!$J$133:$AN$156,$F5+1,)</f>
        <v>0</v>
      </c>
      <c r="I14" s="25" t="s">
        <v>67</v>
      </c>
      <c r="J14" s="24">
        <f>VLOOKUP("少男ｺｰﾁｬｰｽﾞ",指導者!$J$133:$AN$156,$F5+1,)</f>
        <v>0</v>
      </c>
      <c r="K14" s="23" t="s">
        <v>67</v>
      </c>
      <c r="L14" s="24">
        <f>VLOOKUP("少女ｺｰﾁｬｰｽﾞ",指導者!$J$133:$AN$156,$F5+1,)</f>
        <v>0</v>
      </c>
      <c r="M14" s="25" t="s">
        <v>67</v>
      </c>
      <c r="N14" s="24">
        <f>VLOOKUP("Jr男ｺｰﾁｬｰｽﾞ",指導者!$J$133:$AN$156,$F5+1,)</f>
        <v>0</v>
      </c>
      <c r="O14" s="23" t="s">
        <v>67</v>
      </c>
      <c r="P14" s="24">
        <f>VLOOKUP("Jr女ｺｰﾁｬｰｽﾞ",指導者!$J$133:$AN$156,$F5+1,)</f>
        <v>0</v>
      </c>
      <c r="Q14" s="26" t="s">
        <v>67</v>
      </c>
      <c r="R14" s="23">
        <f>SUM(F14:Q14)</f>
        <v>0</v>
      </c>
      <c r="S14" s="33" t="s">
        <v>67</v>
      </c>
      <c r="U14" s="10"/>
      <c r="V14" s="10"/>
      <c r="W14" s="10"/>
      <c r="X14" s="10"/>
    </row>
    <row r="15" spans="1:24">
      <c r="A15" s="1">
        <f t="shared" si="0"/>
        <v>1</v>
      </c>
      <c r="B15" s="1">
        <f t="shared" si="0"/>
        <v>0</v>
      </c>
      <c r="C15" s="348"/>
      <c r="D15" s="351" t="s">
        <v>60</v>
      </c>
      <c r="E15" s="351"/>
      <c r="F15" s="57" t="s">
        <v>164</v>
      </c>
      <c r="G15" s="28" t="s">
        <v>67</v>
      </c>
      <c r="H15" s="59" t="s">
        <v>164</v>
      </c>
      <c r="I15" s="30" t="s">
        <v>67</v>
      </c>
      <c r="J15" s="61" t="s">
        <v>164</v>
      </c>
      <c r="K15" s="28" t="s">
        <v>67</v>
      </c>
      <c r="L15" s="59" t="s">
        <v>164</v>
      </c>
      <c r="M15" s="30" t="s">
        <v>67</v>
      </c>
      <c r="N15" s="61" t="s">
        <v>164</v>
      </c>
      <c r="O15" s="28" t="s">
        <v>67</v>
      </c>
      <c r="P15" s="59" t="s">
        <v>164</v>
      </c>
      <c r="Q15" s="31" t="s">
        <v>67</v>
      </c>
      <c r="R15" s="61" t="s">
        <v>164</v>
      </c>
      <c r="S15" s="34" t="s">
        <v>67</v>
      </c>
    </row>
    <row r="16" spans="1:24">
      <c r="A16" s="1">
        <f t="shared" si="0"/>
        <v>1</v>
      </c>
      <c r="B16" s="1">
        <f t="shared" si="0"/>
        <v>0</v>
      </c>
      <c r="C16" s="366" t="s">
        <v>69</v>
      </c>
      <c r="D16" s="367"/>
      <c r="E16" s="368"/>
      <c r="F16" s="357"/>
      <c r="G16" s="358"/>
      <c r="H16" s="358"/>
      <c r="I16" s="358"/>
      <c r="J16" s="358"/>
      <c r="K16" s="358"/>
      <c r="L16" s="358"/>
      <c r="M16" s="358"/>
      <c r="N16" s="358"/>
      <c r="O16" s="358"/>
      <c r="P16" s="358"/>
      <c r="Q16" s="358"/>
      <c r="R16" s="358"/>
      <c r="S16" s="359"/>
    </row>
    <row r="17" spans="1:20">
      <c r="A17" s="1">
        <f t="shared" si="0"/>
        <v>1</v>
      </c>
      <c r="B17" s="1">
        <f t="shared" si="0"/>
        <v>0</v>
      </c>
      <c r="C17" s="369"/>
      <c r="D17" s="370"/>
      <c r="E17" s="371"/>
      <c r="F17" s="360"/>
      <c r="G17" s="361"/>
      <c r="H17" s="361"/>
      <c r="I17" s="361"/>
      <c r="J17" s="361"/>
      <c r="K17" s="361"/>
      <c r="L17" s="361"/>
      <c r="M17" s="361"/>
      <c r="N17" s="361"/>
      <c r="O17" s="361"/>
      <c r="P17" s="361"/>
      <c r="Q17" s="361"/>
      <c r="R17" s="361"/>
      <c r="S17" s="362"/>
    </row>
    <row r="18" spans="1:20">
      <c r="A18" s="1">
        <f t="shared" ref="A18:B18" si="1">A17</f>
        <v>1</v>
      </c>
      <c r="B18" s="1">
        <f t="shared" si="1"/>
        <v>0</v>
      </c>
      <c r="C18" s="369"/>
      <c r="D18" s="370"/>
      <c r="E18" s="371"/>
      <c r="F18" s="360"/>
      <c r="G18" s="361"/>
      <c r="H18" s="361"/>
      <c r="I18" s="361"/>
      <c r="J18" s="361"/>
      <c r="K18" s="361"/>
      <c r="L18" s="361"/>
      <c r="M18" s="361"/>
      <c r="N18" s="361"/>
      <c r="O18" s="361"/>
      <c r="P18" s="361"/>
      <c r="Q18" s="361"/>
      <c r="R18" s="361"/>
      <c r="S18" s="362"/>
    </row>
    <row r="19" spans="1:20">
      <c r="A19" s="1">
        <f t="shared" ref="A19:B19" si="2">A18</f>
        <v>1</v>
      </c>
      <c r="B19" s="1">
        <f t="shared" si="2"/>
        <v>0</v>
      </c>
      <c r="C19" s="369"/>
      <c r="D19" s="370"/>
      <c r="E19" s="371"/>
      <c r="F19" s="360"/>
      <c r="G19" s="361"/>
      <c r="H19" s="361"/>
      <c r="I19" s="361"/>
      <c r="J19" s="361"/>
      <c r="K19" s="361"/>
      <c r="L19" s="361"/>
      <c r="M19" s="361"/>
      <c r="N19" s="361"/>
      <c r="O19" s="361"/>
      <c r="P19" s="361"/>
      <c r="Q19" s="361"/>
      <c r="R19" s="361"/>
      <c r="S19" s="362"/>
    </row>
    <row r="20" spans="1:20">
      <c r="A20" s="1">
        <f t="shared" ref="A20:B20" si="3">A19</f>
        <v>1</v>
      </c>
      <c r="B20" s="1">
        <f t="shared" si="3"/>
        <v>0</v>
      </c>
      <c r="C20" s="369"/>
      <c r="D20" s="370"/>
      <c r="E20" s="371"/>
      <c r="F20" s="360"/>
      <c r="G20" s="361"/>
      <c r="H20" s="361"/>
      <c r="I20" s="361"/>
      <c r="J20" s="361"/>
      <c r="K20" s="361"/>
      <c r="L20" s="361"/>
      <c r="M20" s="361"/>
      <c r="N20" s="361"/>
      <c r="O20" s="361"/>
      <c r="P20" s="361"/>
      <c r="Q20" s="361"/>
      <c r="R20" s="361"/>
      <c r="S20" s="362"/>
    </row>
    <row r="21" spans="1:20">
      <c r="A21" s="1">
        <f t="shared" ref="A21:B21" si="4">A20</f>
        <v>1</v>
      </c>
      <c r="B21" s="1">
        <f t="shared" si="4"/>
        <v>0</v>
      </c>
      <c r="C21" s="369"/>
      <c r="D21" s="370"/>
      <c r="E21" s="371"/>
      <c r="F21" s="360"/>
      <c r="G21" s="361"/>
      <c r="H21" s="361"/>
      <c r="I21" s="361"/>
      <c r="J21" s="361"/>
      <c r="K21" s="361"/>
      <c r="L21" s="361"/>
      <c r="M21" s="361"/>
      <c r="N21" s="361"/>
      <c r="O21" s="361"/>
      <c r="P21" s="361"/>
      <c r="Q21" s="361"/>
      <c r="R21" s="361"/>
      <c r="S21" s="362"/>
    </row>
    <row r="22" spans="1:20" ht="15" thickBot="1">
      <c r="A22" s="1">
        <f t="shared" ref="A22:B22" si="5">A21</f>
        <v>1</v>
      </c>
      <c r="B22" s="1">
        <f t="shared" si="5"/>
        <v>0</v>
      </c>
      <c r="C22" s="372"/>
      <c r="D22" s="373"/>
      <c r="E22" s="374"/>
      <c r="F22" s="363"/>
      <c r="G22" s="364"/>
      <c r="H22" s="364"/>
      <c r="I22" s="364"/>
      <c r="J22" s="364"/>
      <c r="K22" s="364"/>
      <c r="L22" s="364"/>
      <c r="M22" s="364"/>
      <c r="N22" s="364"/>
      <c r="O22" s="364"/>
      <c r="P22" s="364"/>
      <c r="Q22" s="364"/>
      <c r="R22" s="364"/>
      <c r="S22" s="365"/>
    </row>
    <row r="23" spans="1:20">
      <c r="A23" s="1">
        <f t="shared" ref="A23:B23" si="6">A22</f>
        <v>1</v>
      </c>
      <c r="B23" s="1">
        <f t="shared" si="6"/>
        <v>0</v>
      </c>
    </row>
    <row r="24" spans="1:20" ht="15" thickBot="1">
      <c r="A24" s="1">
        <f t="shared" ref="A24:B24" si="7">A23</f>
        <v>1</v>
      </c>
      <c r="B24" s="1">
        <f t="shared" si="7"/>
        <v>0</v>
      </c>
      <c r="C24" s="337" t="s">
        <v>70</v>
      </c>
      <c r="D24" s="337"/>
      <c r="Q24" s="338" t="s">
        <v>71</v>
      </c>
      <c r="R24" s="338"/>
      <c r="S24" s="338"/>
    </row>
    <row r="25" spans="1:20">
      <c r="A25" s="1">
        <f t="shared" ref="A25:B25" si="8">A24</f>
        <v>1</v>
      </c>
      <c r="B25" s="1">
        <f t="shared" si="8"/>
        <v>0</v>
      </c>
      <c r="C25" s="287" t="s">
        <v>72</v>
      </c>
      <c r="D25" s="290" t="s">
        <v>73</v>
      </c>
      <c r="E25" s="290"/>
      <c r="F25" s="290"/>
      <c r="G25" s="290"/>
      <c r="H25" s="290" t="s">
        <v>79</v>
      </c>
      <c r="I25" s="290"/>
      <c r="J25" s="290" t="s">
        <v>13</v>
      </c>
      <c r="K25" s="290"/>
      <c r="L25" s="290"/>
      <c r="M25" s="290"/>
      <c r="N25" s="290"/>
      <c r="O25" s="290"/>
      <c r="P25" s="290"/>
      <c r="Q25" s="290"/>
      <c r="R25" s="290"/>
      <c r="S25" s="294"/>
    </row>
    <row r="26" spans="1:20">
      <c r="A26" s="1">
        <f t="shared" ref="A26:B26" si="9">A25</f>
        <v>1</v>
      </c>
      <c r="B26" s="1">
        <f t="shared" si="9"/>
        <v>0</v>
      </c>
      <c r="C26" s="288"/>
      <c r="D26" s="346" t="s">
        <v>74</v>
      </c>
      <c r="E26" s="346"/>
      <c r="F26" s="346"/>
      <c r="G26" s="346"/>
      <c r="H26" s="415">
        <f>ROUND(J51*T26,)</f>
        <v>0</v>
      </c>
      <c r="I26" s="416"/>
      <c r="J26" s="152"/>
      <c r="K26" s="152"/>
      <c r="L26" s="152"/>
      <c r="M26" s="152"/>
      <c r="N26" s="152"/>
      <c r="O26" s="152"/>
      <c r="P26" s="152"/>
      <c r="Q26" s="152"/>
      <c r="R26" s="152"/>
      <c r="S26" s="305"/>
      <c r="T26" s="53">
        <f>IF(F6=U5,1,0.5)</f>
        <v>0.5</v>
      </c>
    </row>
    <row r="27" spans="1:20">
      <c r="A27" s="1">
        <f t="shared" ref="A27:B27" si="10">A26</f>
        <v>1</v>
      </c>
      <c r="B27" s="1">
        <f t="shared" si="10"/>
        <v>0</v>
      </c>
      <c r="C27" s="288"/>
      <c r="D27" s="340" t="s">
        <v>75</v>
      </c>
      <c r="E27" s="340"/>
      <c r="F27" s="340"/>
      <c r="G27" s="340"/>
      <c r="H27" s="330"/>
      <c r="I27" s="330"/>
      <c r="J27" s="335"/>
      <c r="K27" s="335"/>
      <c r="L27" s="335"/>
      <c r="M27" s="335"/>
      <c r="N27" s="335"/>
      <c r="O27" s="335"/>
      <c r="P27" s="335"/>
      <c r="Q27" s="335"/>
      <c r="R27" s="335"/>
      <c r="S27" s="336"/>
    </row>
    <row r="28" spans="1:20">
      <c r="A28" s="1">
        <f t="shared" ref="A28:B28" si="11">A27</f>
        <v>1</v>
      </c>
      <c r="B28" s="1">
        <f t="shared" si="11"/>
        <v>0</v>
      </c>
      <c r="C28" s="288"/>
      <c r="D28" s="340" t="s">
        <v>76</v>
      </c>
      <c r="E28" s="340"/>
      <c r="F28" s="340"/>
      <c r="G28" s="340"/>
      <c r="H28" s="330"/>
      <c r="I28" s="330"/>
      <c r="J28" s="335"/>
      <c r="K28" s="335"/>
      <c r="L28" s="335"/>
      <c r="M28" s="335"/>
      <c r="N28" s="335"/>
      <c r="O28" s="335"/>
      <c r="P28" s="335"/>
      <c r="Q28" s="335"/>
      <c r="R28" s="335"/>
      <c r="S28" s="336"/>
    </row>
    <row r="29" spans="1:20" ht="15" thickBot="1">
      <c r="A29" s="1">
        <f t="shared" ref="A29:B29" si="12">A28</f>
        <v>1</v>
      </c>
      <c r="B29" s="1">
        <f t="shared" si="12"/>
        <v>0</v>
      </c>
      <c r="C29" s="288"/>
      <c r="D29" s="341" t="s">
        <v>77</v>
      </c>
      <c r="E29" s="341"/>
      <c r="F29" s="341"/>
      <c r="G29" s="341"/>
      <c r="H29" s="342">
        <f>H51-SUM(H26:I28)</f>
        <v>0</v>
      </c>
      <c r="I29" s="342"/>
      <c r="J29" s="343"/>
      <c r="K29" s="343"/>
      <c r="L29" s="343"/>
      <c r="M29" s="343"/>
      <c r="N29" s="343"/>
      <c r="O29" s="343"/>
      <c r="P29" s="343"/>
      <c r="Q29" s="343"/>
      <c r="R29" s="343"/>
      <c r="S29" s="344"/>
    </row>
    <row r="30" spans="1:20" ht="15.6" thickTop="1" thickBot="1">
      <c r="A30" s="1">
        <f t="shared" ref="A30:B30" si="13">A29</f>
        <v>1</v>
      </c>
      <c r="B30" s="1">
        <f t="shared" si="13"/>
        <v>0</v>
      </c>
      <c r="C30" s="289"/>
      <c r="D30" s="345" t="s">
        <v>78</v>
      </c>
      <c r="E30" s="345"/>
      <c r="F30" s="345"/>
      <c r="G30" s="345"/>
      <c r="H30" s="281">
        <f>SUM(H26:I29)</f>
        <v>0</v>
      </c>
      <c r="I30" s="281"/>
      <c r="J30" s="285"/>
      <c r="K30" s="285"/>
      <c r="L30" s="285"/>
      <c r="M30" s="285"/>
      <c r="N30" s="285"/>
      <c r="O30" s="285"/>
      <c r="P30" s="285"/>
      <c r="Q30" s="285"/>
      <c r="R30" s="285"/>
      <c r="S30" s="286"/>
    </row>
    <row r="31" spans="1:20">
      <c r="A31" s="1">
        <f t="shared" ref="A31:B31" si="14">A30</f>
        <v>1</v>
      </c>
      <c r="B31" s="1">
        <f t="shared" si="14"/>
        <v>0</v>
      </c>
      <c r="C31" s="287" t="s">
        <v>218</v>
      </c>
      <c r="D31" s="290" t="s">
        <v>73</v>
      </c>
      <c r="E31" s="290"/>
      <c r="F31" s="290" t="s">
        <v>83</v>
      </c>
      <c r="G31" s="290"/>
      <c r="H31" s="290" t="s">
        <v>79</v>
      </c>
      <c r="I31" s="292"/>
      <c r="J31" s="293"/>
      <c r="K31" s="290"/>
      <c r="L31" s="290"/>
      <c r="M31" s="290"/>
      <c r="N31" s="290" t="s">
        <v>82</v>
      </c>
      <c r="O31" s="290"/>
      <c r="P31" s="290"/>
      <c r="Q31" s="290"/>
      <c r="R31" s="290"/>
      <c r="S31" s="294"/>
    </row>
    <row r="32" spans="1:20">
      <c r="A32" s="1">
        <f t="shared" ref="A32:B32" si="15">A31</f>
        <v>1</v>
      </c>
      <c r="B32" s="1">
        <f t="shared" si="15"/>
        <v>0</v>
      </c>
      <c r="C32" s="288"/>
      <c r="D32" s="291"/>
      <c r="E32" s="291"/>
      <c r="F32" s="291"/>
      <c r="G32" s="291"/>
      <c r="H32" s="291"/>
      <c r="I32" s="291"/>
      <c r="J32" s="296" t="s">
        <v>80</v>
      </c>
      <c r="K32" s="297"/>
      <c r="L32" s="297" t="s">
        <v>81</v>
      </c>
      <c r="M32" s="339"/>
      <c r="N32" s="291"/>
      <c r="O32" s="291"/>
      <c r="P32" s="291"/>
      <c r="Q32" s="291"/>
      <c r="R32" s="291"/>
      <c r="S32" s="295"/>
    </row>
    <row r="33" spans="1:21">
      <c r="A33" s="1">
        <f t="shared" ref="A33:B33" si="16">A32</f>
        <v>1</v>
      </c>
      <c r="B33" s="1">
        <f t="shared" si="16"/>
        <v>0</v>
      </c>
      <c r="C33" s="288"/>
      <c r="D33" s="298" t="s">
        <v>88</v>
      </c>
      <c r="E33" s="298"/>
      <c r="F33" s="298" t="s">
        <v>88</v>
      </c>
      <c r="G33" s="298"/>
      <c r="H33" s="323"/>
      <c r="I33" s="323"/>
      <c r="J33" s="324"/>
      <c r="K33" s="325"/>
      <c r="L33" s="326">
        <f>H33-J33</f>
        <v>0</v>
      </c>
      <c r="M33" s="327"/>
      <c r="N33" s="167"/>
      <c r="O33" s="167"/>
      <c r="P33" s="167"/>
      <c r="Q33" s="167"/>
      <c r="R33" s="167"/>
      <c r="S33" s="328"/>
      <c r="T33" s="54" t="e">
        <f>HLOOKUP(F6,リスト!$N$7:$AC$25,2,)</f>
        <v>#N/A</v>
      </c>
      <c r="U33" s="52" t="e">
        <f t="shared" ref="U33:U50" si="17">IF(T33="対象外",IF(J33&gt;0,"補助対象外経費です!!",""),"")</f>
        <v>#N/A</v>
      </c>
    </row>
    <row r="34" spans="1:21">
      <c r="A34" s="1">
        <f t="shared" ref="A34:B34" si="18">A33</f>
        <v>1</v>
      </c>
      <c r="B34" s="1">
        <f t="shared" si="18"/>
        <v>0</v>
      </c>
      <c r="C34" s="288"/>
      <c r="D34" s="298" t="s">
        <v>99</v>
      </c>
      <c r="E34" s="298"/>
      <c r="F34" s="299" t="s">
        <v>84</v>
      </c>
      <c r="G34" s="299"/>
      <c r="H34" s="300"/>
      <c r="I34" s="300"/>
      <c r="J34" s="301"/>
      <c r="K34" s="302"/>
      <c r="L34" s="303">
        <f t="shared" ref="L34:L50" si="19">H34-J34</f>
        <v>0</v>
      </c>
      <c r="M34" s="304"/>
      <c r="N34" s="152"/>
      <c r="O34" s="152"/>
      <c r="P34" s="152"/>
      <c r="Q34" s="152"/>
      <c r="R34" s="152"/>
      <c r="S34" s="305"/>
      <c r="T34" s="54" t="e">
        <f>HLOOKUP(F6,リスト!$N$7:$AC$25,3,)</f>
        <v>#N/A</v>
      </c>
      <c r="U34" s="52" t="e">
        <f t="shared" si="17"/>
        <v>#N/A</v>
      </c>
    </row>
    <row r="35" spans="1:21">
      <c r="A35" s="1">
        <f t="shared" ref="A35:B35" si="20">A34</f>
        <v>1</v>
      </c>
      <c r="B35" s="1">
        <f t="shared" si="20"/>
        <v>0</v>
      </c>
      <c r="C35" s="288"/>
      <c r="D35" s="298"/>
      <c r="E35" s="298"/>
      <c r="F35" s="329" t="s">
        <v>85</v>
      </c>
      <c r="G35" s="329"/>
      <c r="H35" s="330"/>
      <c r="I35" s="330"/>
      <c r="J35" s="331"/>
      <c r="K35" s="332"/>
      <c r="L35" s="333">
        <f t="shared" si="19"/>
        <v>0</v>
      </c>
      <c r="M35" s="334"/>
      <c r="N35" s="335"/>
      <c r="O35" s="335"/>
      <c r="P35" s="335"/>
      <c r="Q35" s="335"/>
      <c r="R35" s="335"/>
      <c r="S35" s="336"/>
      <c r="T35" s="54" t="e">
        <f>HLOOKUP(F6,リスト!$N$7:$AC$25,4,)</f>
        <v>#N/A</v>
      </c>
      <c r="U35" s="52" t="e">
        <f t="shared" si="17"/>
        <v>#N/A</v>
      </c>
    </row>
    <row r="36" spans="1:21">
      <c r="A36" s="1">
        <f t="shared" ref="A36:B36" si="21">A35</f>
        <v>1</v>
      </c>
      <c r="B36" s="1">
        <f t="shared" si="21"/>
        <v>0</v>
      </c>
      <c r="C36" s="288"/>
      <c r="D36" s="298"/>
      <c r="E36" s="298"/>
      <c r="F36" s="306" t="s">
        <v>86</v>
      </c>
      <c r="G36" s="306"/>
      <c r="H36" s="307"/>
      <c r="I36" s="307"/>
      <c r="J36" s="308"/>
      <c r="K36" s="309"/>
      <c r="L36" s="310">
        <f t="shared" si="19"/>
        <v>0</v>
      </c>
      <c r="M36" s="311"/>
      <c r="N36" s="153"/>
      <c r="O36" s="153"/>
      <c r="P36" s="153"/>
      <c r="Q36" s="153"/>
      <c r="R36" s="153"/>
      <c r="S36" s="312"/>
      <c r="T36" s="54" t="e">
        <f>HLOOKUP(F6,リスト!$N$7:$AC$25,5,)</f>
        <v>#N/A</v>
      </c>
      <c r="U36" s="52" t="e">
        <f t="shared" si="17"/>
        <v>#N/A</v>
      </c>
    </row>
    <row r="37" spans="1:21">
      <c r="A37" s="1">
        <f t="shared" ref="A37:B37" si="22">A36</f>
        <v>1</v>
      </c>
      <c r="B37" s="1">
        <f t="shared" si="22"/>
        <v>0</v>
      </c>
      <c r="C37" s="288"/>
      <c r="D37" s="298" t="s">
        <v>100</v>
      </c>
      <c r="E37" s="298"/>
      <c r="F37" s="299" t="s">
        <v>87</v>
      </c>
      <c r="G37" s="299"/>
      <c r="H37" s="300"/>
      <c r="I37" s="300"/>
      <c r="J37" s="301"/>
      <c r="K37" s="302"/>
      <c r="L37" s="303">
        <f t="shared" si="19"/>
        <v>0</v>
      </c>
      <c r="M37" s="304"/>
      <c r="N37" s="152"/>
      <c r="O37" s="152"/>
      <c r="P37" s="152"/>
      <c r="Q37" s="152"/>
      <c r="R37" s="152"/>
      <c r="S37" s="305"/>
      <c r="T37" s="54" t="e">
        <f>HLOOKUP(F6,リスト!$N$7:$AC$25,6,)</f>
        <v>#N/A</v>
      </c>
      <c r="U37" s="52" t="e">
        <f t="shared" si="17"/>
        <v>#N/A</v>
      </c>
    </row>
    <row r="38" spans="1:21">
      <c r="A38" s="1">
        <f t="shared" ref="A38:B38" si="23">A37</f>
        <v>1</v>
      </c>
      <c r="B38" s="1">
        <f t="shared" si="23"/>
        <v>0</v>
      </c>
      <c r="C38" s="288"/>
      <c r="D38" s="298"/>
      <c r="E38" s="298"/>
      <c r="F38" s="329" t="s">
        <v>89</v>
      </c>
      <c r="G38" s="329"/>
      <c r="H38" s="330"/>
      <c r="I38" s="330"/>
      <c r="J38" s="331"/>
      <c r="K38" s="332"/>
      <c r="L38" s="333">
        <f t="shared" si="19"/>
        <v>0</v>
      </c>
      <c r="M38" s="334"/>
      <c r="N38" s="335"/>
      <c r="O38" s="335"/>
      <c r="P38" s="335"/>
      <c r="Q38" s="335"/>
      <c r="R38" s="335"/>
      <c r="S38" s="336"/>
      <c r="T38" s="54" t="e">
        <f>HLOOKUP(F6,リスト!$N$7:$AC$25,7,)</f>
        <v>#N/A</v>
      </c>
      <c r="U38" s="52" t="e">
        <f t="shared" si="17"/>
        <v>#N/A</v>
      </c>
    </row>
    <row r="39" spans="1:21" ht="14.4" customHeight="1">
      <c r="A39" s="1">
        <f t="shared" ref="A39:B39" si="24">A38</f>
        <v>1</v>
      </c>
      <c r="B39" s="1">
        <f t="shared" si="24"/>
        <v>0</v>
      </c>
      <c r="C39" s="288"/>
      <c r="D39" s="298"/>
      <c r="E39" s="298"/>
      <c r="F39" s="329" t="s">
        <v>215</v>
      </c>
      <c r="G39" s="329"/>
      <c r="H39" s="330"/>
      <c r="I39" s="330"/>
      <c r="J39" s="331"/>
      <c r="K39" s="332"/>
      <c r="L39" s="333">
        <f t="shared" si="19"/>
        <v>0</v>
      </c>
      <c r="M39" s="334"/>
      <c r="N39" s="335"/>
      <c r="O39" s="335"/>
      <c r="P39" s="335"/>
      <c r="Q39" s="335"/>
      <c r="R39" s="335"/>
      <c r="S39" s="336"/>
      <c r="T39" s="54" t="e">
        <f>HLOOKUP(F6,リスト!$N$7:$AC$25,8,)</f>
        <v>#N/A</v>
      </c>
      <c r="U39" s="52" t="e">
        <f t="shared" si="17"/>
        <v>#N/A</v>
      </c>
    </row>
    <row r="40" spans="1:21">
      <c r="A40" s="1">
        <f t="shared" ref="A40:B40" si="25">A39</f>
        <v>1</v>
      </c>
      <c r="B40" s="1">
        <f t="shared" si="25"/>
        <v>0</v>
      </c>
      <c r="C40" s="288"/>
      <c r="D40" s="298"/>
      <c r="E40" s="298"/>
      <c r="F40" s="306" t="s">
        <v>90</v>
      </c>
      <c r="G40" s="306"/>
      <c r="H40" s="307"/>
      <c r="I40" s="307"/>
      <c r="J40" s="308"/>
      <c r="K40" s="309"/>
      <c r="L40" s="310">
        <f t="shared" si="19"/>
        <v>0</v>
      </c>
      <c r="M40" s="311"/>
      <c r="N40" s="153"/>
      <c r="O40" s="153"/>
      <c r="P40" s="153"/>
      <c r="Q40" s="153"/>
      <c r="R40" s="153"/>
      <c r="S40" s="312"/>
      <c r="T40" s="54" t="e">
        <f>HLOOKUP(F6,リスト!$N$7:$AC$25,9,)</f>
        <v>#N/A</v>
      </c>
      <c r="U40" s="52" t="e">
        <f t="shared" si="17"/>
        <v>#N/A</v>
      </c>
    </row>
    <row r="41" spans="1:21">
      <c r="A41" s="1">
        <f t="shared" ref="A41:B41" si="26">A40</f>
        <v>1</v>
      </c>
      <c r="B41" s="1">
        <f t="shared" si="26"/>
        <v>0</v>
      </c>
      <c r="C41" s="288"/>
      <c r="D41" s="298" t="s">
        <v>101</v>
      </c>
      <c r="E41" s="298"/>
      <c r="F41" s="299" t="s">
        <v>91</v>
      </c>
      <c r="G41" s="299"/>
      <c r="H41" s="300"/>
      <c r="I41" s="300"/>
      <c r="J41" s="301"/>
      <c r="K41" s="302"/>
      <c r="L41" s="303">
        <f t="shared" si="19"/>
        <v>0</v>
      </c>
      <c r="M41" s="304"/>
      <c r="N41" s="152"/>
      <c r="O41" s="152"/>
      <c r="P41" s="152"/>
      <c r="Q41" s="152"/>
      <c r="R41" s="152"/>
      <c r="S41" s="305"/>
      <c r="T41" s="54" t="e">
        <f>HLOOKUP(F6,リスト!$N$7:$AC$25,10,)</f>
        <v>#N/A</v>
      </c>
      <c r="U41" s="52" t="e">
        <f t="shared" si="17"/>
        <v>#N/A</v>
      </c>
    </row>
    <row r="42" spans="1:21">
      <c r="A42" s="1">
        <f t="shared" ref="A42:B42" si="27">A41</f>
        <v>1</v>
      </c>
      <c r="B42" s="1">
        <f t="shared" si="27"/>
        <v>0</v>
      </c>
      <c r="C42" s="288"/>
      <c r="D42" s="298"/>
      <c r="E42" s="298"/>
      <c r="F42" s="329" t="s">
        <v>92</v>
      </c>
      <c r="G42" s="329"/>
      <c r="H42" s="330"/>
      <c r="I42" s="330"/>
      <c r="J42" s="331"/>
      <c r="K42" s="332"/>
      <c r="L42" s="333">
        <f t="shared" si="19"/>
        <v>0</v>
      </c>
      <c r="M42" s="334"/>
      <c r="N42" s="335"/>
      <c r="O42" s="335"/>
      <c r="P42" s="335"/>
      <c r="Q42" s="335"/>
      <c r="R42" s="335"/>
      <c r="S42" s="336"/>
      <c r="T42" s="54" t="e">
        <f>HLOOKUP(F6,リスト!$N$7:$AC$25,11,)</f>
        <v>#N/A</v>
      </c>
      <c r="U42" s="52" t="e">
        <f t="shared" si="17"/>
        <v>#N/A</v>
      </c>
    </row>
    <row r="43" spans="1:21">
      <c r="A43" s="1">
        <f t="shared" ref="A43:B43" si="28">A42</f>
        <v>1</v>
      </c>
      <c r="B43" s="1">
        <f t="shared" si="28"/>
        <v>0</v>
      </c>
      <c r="C43" s="288"/>
      <c r="D43" s="298"/>
      <c r="E43" s="298"/>
      <c r="F43" s="306" t="s">
        <v>93</v>
      </c>
      <c r="G43" s="306"/>
      <c r="H43" s="307"/>
      <c r="I43" s="307"/>
      <c r="J43" s="308"/>
      <c r="K43" s="309"/>
      <c r="L43" s="310">
        <f t="shared" si="19"/>
        <v>0</v>
      </c>
      <c r="M43" s="311"/>
      <c r="N43" s="153"/>
      <c r="O43" s="153"/>
      <c r="P43" s="153"/>
      <c r="Q43" s="153"/>
      <c r="R43" s="153"/>
      <c r="S43" s="312"/>
      <c r="T43" s="54" t="e">
        <f>HLOOKUP(F6,リスト!$N$7:$AC$25,12,)</f>
        <v>#N/A</v>
      </c>
      <c r="U43" s="52" t="e">
        <f t="shared" si="17"/>
        <v>#N/A</v>
      </c>
    </row>
    <row r="44" spans="1:21">
      <c r="A44" s="1">
        <f t="shared" ref="A44:B44" si="29">A43</f>
        <v>1</v>
      </c>
      <c r="B44" s="1">
        <f t="shared" si="29"/>
        <v>0</v>
      </c>
      <c r="C44" s="288"/>
      <c r="D44" s="298" t="s">
        <v>102</v>
      </c>
      <c r="E44" s="298"/>
      <c r="F44" s="298" t="s">
        <v>102</v>
      </c>
      <c r="G44" s="298"/>
      <c r="H44" s="323"/>
      <c r="I44" s="323"/>
      <c r="J44" s="324"/>
      <c r="K44" s="325"/>
      <c r="L44" s="326">
        <f t="shared" si="19"/>
        <v>0</v>
      </c>
      <c r="M44" s="327"/>
      <c r="N44" s="167"/>
      <c r="O44" s="167"/>
      <c r="P44" s="167"/>
      <c r="Q44" s="167"/>
      <c r="R44" s="167"/>
      <c r="S44" s="328"/>
      <c r="T44" s="54" t="e">
        <f>HLOOKUP(F6,リスト!$N$7:$AC$25,13,)</f>
        <v>#N/A</v>
      </c>
      <c r="U44" s="52" t="e">
        <f t="shared" si="17"/>
        <v>#N/A</v>
      </c>
    </row>
    <row r="45" spans="1:21">
      <c r="A45" s="1">
        <f t="shared" ref="A45:B45" si="30">A44</f>
        <v>1</v>
      </c>
      <c r="B45" s="1">
        <f t="shared" si="30"/>
        <v>0</v>
      </c>
      <c r="C45" s="288"/>
      <c r="D45" s="321" t="s">
        <v>105</v>
      </c>
      <c r="E45" s="298"/>
      <c r="F45" s="299" t="s">
        <v>94</v>
      </c>
      <c r="G45" s="299"/>
      <c r="H45" s="300"/>
      <c r="I45" s="300"/>
      <c r="J45" s="301"/>
      <c r="K45" s="302"/>
      <c r="L45" s="303">
        <f t="shared" si="19"/>
        <v>0</v>
      </c>
      <c r="M45" s="304"/>
      <c r="N45" s="152"/>
      <c r="O45" s="152"/>
      <c r="P45" s="152"/>
      <c r="Q45" s="152"/>
      <c r="R45" s="152"/>
      <c r="S45" s="305"/>
      <c r="T45" s="54" t="e">
        <f>HLOOKUP(F6,リスト!$N$7:$AC$25,14,)</f>
        <v>#N/A</v>
      </c>
      <c r="U45" s="52" t="e">
        <f t="shared" si="17"/>
        <v>#N/A</v>
      </c>
    </row>
    <row r="46" spans="1:21">
      <c r="A46" s="1">
        <f t="shared" ref="A46:B46" si="31">A45</f>
        <v>1</v>
      </c>
      <c r="B46" s="1">
        <f t="shared" si="31"/>
        <v>0</v>
      </c>
      <c r="C46" s="288"/>
      <c r="D46" s="298"/>
      <c r="E46" s="298"/>
      <c r="F46" s="306" t="s">
        <v>95</v>
      </c>
      <c r="G46" s="306"/>
      <c r="H46" s="307"/>
      <c r="I46" s="307"/>
      <c r="J46" s="308"/>
      <c r="K46" s="309"/>
      <c r="L46" s="310">
        <f t="shared" si="19"/>
        <v>0</v>
      </c>
      <c r="M46" s="311"/>
      <c r="N46" s="153"/>
      <c r="O46" s="153"/>
      <c r="P46" s="153"/>
      <c r="Q46" s="153"/>
      <c r="R46" s="153"/>
      <c r="S46" s="312"/>
      <c r="T46" s="54" t="e">
        <f>HLOOKUP(F6,リスト!$N$7:$AC$25,15,)</f>
        <v>#N/A</v>
      </c>
      <c r="U46" s="52" t="e">
        <f t="shared" si="17"/>
        <v>#N/A</v>
      </c>
    </row>
    <row r="47" spans="1:21">
      <c r="A47" s="1">
        <f t="shared" ref="A47:B47" si="32">A46</f>
        <v>1</v>
      </c>
      <c r="B47" s="1">
        <f t="shared" si="32"/>
        <v>0</v>
      </c>
      <c r="C47" s="288"/>
      <c r="D47" s="322" t="s">
        <v>103</v>
      </c>
      <c r="E47" s="322"/>
      <c r="F47" s="298" t="s">
        <v>96</v>
      </c>
      <c r="G47" s="298"/>
      <c r="H47" s="323"/>
      <c r="I47" s="323"/>
      <c r="J47" s="324"/>
      <c r="K47" s="325"/>
      <c r="L47" s="326">
        <f t="shared" si="19"/>
        <v>0</v>
      </c>
      <c r="M47" s="327"/>
      <c r="N47" s="167"/>
      <c r="O47" s="167"/>
      <c r="P47" s="167"/>
      <c r="Q47" s="167"/>
      <c r="R47" s="167"/>
      <c r="S47" s="328"/>
      <c r="T47" s="54" t="e">
        <f>HLOOKUP(F6,リスト!$N$7:$AC$25,16,)</f>
        <v>#N/A</v>
      </c>
      <c r="U47" s="52" t="e">
        <f t="shared" si="17"/>
        <v>#N/A</v>
      </c>
    </row>
    <row r="48" spans="1:21">
      <c r="A48" s="1">
        <f t="shared" ref="A48:B48" si="33">A47</f>
        <v>1</v>
      </c>
      <c r="B48" s="1">
        <f t="shared" si="33"/>
        <v>0</v>
      </c>
      <c r="C48" s="288"/>
      <c r="D48" s="298" t="s">
        <v>104</v>
      </c>
      <c r="E48" s="298"/>
      <c r="F48" s="299" t="s">
        <v>97</v>
      </c>
      <c r="G48" s="299"/>
      <c r="H48" s="300"/>
      <c r="I48" s="300"/>
      <c r="J48" s="301"/>
      <c r="K48" s="302"/>
      <c r="L48" s="303">
        <f t="shared" si="19"/>
        <v>0</v>
      </c>
      <c r="M48" s="304"/>
      <c r="N48" s="152"/>
      <c r="O48" s="152"/>
      <c r="P48" s="152"/>
      <c r="Q48" s="152"/>
      <c r="R48" s="152"/>
      <c r="S48" s="305"/>
      <c r="T48" s="54" t="e">
        <f>HLOOKUP(F6,リスト!$N$7:$AC$25,17,)</f>
        <v>#N/A</v>
      </c>
      <c r="U48" s="52" t="e">
        <f t="shared" si="17"/>
        <v>#N/A</v>
      </c>
    </row>
    <row r="49" spans="1:24">
      <c r="A49" s="1">
        <f t="shared" ref="A49:B49" si="34">A48</f>
        <v>1</v>
      </c>
      <c r="B49" s="1">
        <f t="shared" si="34"/>
        <v>0</v>
      </c>
      <c r="C49" s="288"/>
      <c r="D49" s="298"/>
      <c r="E49" s="298"/>
      <c r="F49" s="306" t="s">
        <v>98</v>
      </c>
      <c r="G49" s="306"/>
      <c r="H49" s="307"/>
      <c r="I49" s="307"/>
      <c r="J49" s="308"/>
      <c r="K49" s="309"/>
      <c r="L49" s="310">
        <f t="shared" si="19"/>
        <v>0</v>
      </c>
      <c r="M49" s="311"/>
      <c r="N49" s="153"/>
      <c r="O49" s="153"/>
      <c r="P49" s="153"/>
      <c r="Q49" s="153"/>
      <c r="R49" s="153"/>
      <c r="S49" s="312"/>
      <c r="T49" s="54" t="e">
        <f>HLOOKUP(F6,リスト!$N$7:$AC$25,18,)</f>
        <v>#N/A</v>
      </c>
      <c r="U49" s="52" t="e">
        <f t="shared" si="17"/>
        <v>#N/A</v>
      </c>
    </row>
    <row r="50" spans="1:24" ht="15" thickBot="1">
      <c r="A50" s="1">
        <f t="shared" ref="A50:B50" si="35">A49</f>
        <v>1</v>
      </c>
      <c r="B50" s="1">
        <f t="shared" si="35"/>
        <v>0</v>
      </c>
      <c r="C50" s="288"/>
      <c r="D50" s="313" t="s">
        <v>77</v>
      </c>
      <c r="E50" s="313"/>
      <c r="F50" s="313" t="s">
        <v>77</v>
      </c>
      <c r="G50" s="313"/>
      <c r="H50" s="314"/>
      <c r="I50" s="314"/>
      <c r="J50" s="315"/>
      <c r="K50" s="316"/>
      <c r="L50" s="317">
        <f t="shared" si="19"/>
        <v>0</v>
      </c>
      <c r="M50" s="318"/>
      <c r="N50" s="319"/>
      <c r="O50" s="319"/>
      <c r="P50" s="319"/>
      <c r="Q50" s="319"/>
      <c r="R50" s="319"/>
      <c r="S50" s="320"/>
      <c r="T50" s="54" t="e">
        <f>HLOOKUP(F6,リスト!$N$7:$AC$25,19,)</f>
        <v>#N/A</v>
      </c>
      <c r="U50" s="52" t="e">
        <f t="shared" si="17"/>
        <v>#N/A</v>
      </c>
    </row>
    <row r="51" spans="1:24" ht="15.6" thickTop="1" thickBot="1">
      <c r="A51" s="1">
        <f t="shared" ref="A51:B51" si="36">A50</f>
        <v>1</v>
      </c>
      <c r="B51" s="1">
        <f t="shared" si="36"/>
        <v>0</v>
      </c>
      <c r="C51" s="289"/>
      <c r="D51" s="278" t="s">
        <v>78</v>
      </c>
      <c r="E51" s="279"/>
      <c r="F51" s="279"/>
      <c r="G51" s="280"/>
      <c r="H51" s="281">
        <f>SUM(H33:I50)</f>
        <v>0</v>
      </c>
      <c r="I51" s="281"/>
      <c r="J51" s="282">
        <f t="shared" ref="J51" si="37">SUM(J33:K50)</f>
        <v>0</v>
      </c>
      <c r="K51" s="283"/>
      <c r="L51" s="283">
        <f t="shared" ref="L51" si="38">SUM(L33:M50)</f>
        <v>0</v>
      </c>
      <c r="M51" s="284"/>
      <c r="N51" s="285"/>
      <c r="O51" s="285"/>
      <c r="P51" s="285"/>
      <c r="Q51" s="285"/>
      <c r="R51" s="285"/>
      <c r="S51" s="286"/>
      <c r="T51" s="54"/>
    </row>
    <row r="52" spans="1:24">
      <c r="A52" s="1">
        <f>F55</f>
        <v>2</v>
      </c>
      <c r="B52" s="1">
        <f>IF(H76&gt;0,1,0)</f>
        <v>0</v>
      </c>
      <c r="C52" s="198" t="s">
        <v>47</v>
      </c>
      <c r="D52" s="198"/>
      <c r="E52" s="198"/>
      <c r="U52" s="11" t="s">
        <v>49</v>
      </c>
      <c r="V52" s="11" t="s">
        <v>199</v>
      </c>
    </row>
    <row r="53" spans="1:24">
      <c r="A53" s="1">
        <f>A52</f>
        <v>2</v>
      </c>
      <c r="B53" s="1">
        <f>B52</f>
        <v>0</v>
      </c>
      <c r="C53" s="192" t="str">
        <f>"山口次世代コーチャーズ育成事業　"&amp;基本!$G$24</f>
        <v>山口次世代コーチャーズ育成事業　事業計画書</v>
      </c>
      <c r="D53" s="192"/>
      <c r="E53" s="192"/>
      <c r="F53" s="192"/>
      <c r="G53" s="192"/>
      <c r="H53" s="192"/>
      <c r="I53" s="192"/>
      <c r="J53" s="192"/>
      <c r="K53" s="192"/>
      <c r="L53" s="192"/>
      <c r="M53" s="192"/>
      <c r="N53" s="192"/>
      <c r="O53" s="192"/>
      <c r="P53" s="192"/>
      <c r="Q53" s="192"/>
      <c r="R53" s="192"/>
      <c r="S53" s="192"/>
      <c r="U53" s="16" t="str">
        <f t="shared" ref="U53:V56" si="39">IF(U3="","",U3)</f>
        <v>チームやまぐち優秀指導者育成事業</v>
      </c>
      <c r="V53" s="16" t="str">
        <f t="shared" si="39"/>
        <v>優秀指導者</v>
      </c>
    </row>
    <row r="54" spans="1:24" ht="15" thickBot="1">
      <c r="A54" s="1">
        <f t="shared" ref="A54:A101" si="40">A53</f>
        <v>2</v>
      </c>
      <c r="B54" s="1">
        <f t="shared" ref="B54:B101" si="41">B53</f>
        <v>0</v>
      </c>
      <c r="C54" s="337" t="s">
        <v>48</v>
      </c>
      <c r="D54" s="337"/>
      <c r="U54" s="32" t="str">
        <f t="shared" si="39"/>
        <v>トップコーチ育成事業</v>
      </c>
      <c r="V54" s="32" t="str">
        <f t="shared" si="39"/>
        <v>トップコーチ</v>
      </c>
    </row>
    <row r="55" spans="1:24" ht="15" thickBot="1">
      <c r="A55" s="1">
        <f t="shared" si="40"/>
        <v>2</v>
      </c>
      <c r="B55" s="1">
        <f t="shared" si="41"/>
        <v>0</v>
      </c>
      <c r="C55" s="375" t="s">
        <v>50</v>
      </c>
      <c r="D55" s="376"/>
      <c r="E55" s="376"/>
      <c r="F55" s="377">
        <f>F5+1</f>
        <v>2</v>
      </c>
      <c r="G55" s="378"/>
      <c r="U55" s="32" t="str">
        <f t="shared" si="39"/>
        <v>コーチングセミナー事業</v>
      </c>
      <c r="V55" s="32" t="str">
        <f t="shared" si="39"/>
        <v>セミナー</v>
      </c>
    </row>
    <row r="56" spans="1:24">
      <c r="A56" s="1">
        <f t="shared" si="40"/>
        <v>2</v>
      </c>
      <c r="B56" s="1">
        <f t="shared" si="41"/>
        <v>0</v>
      </c>
      <c r="C56" s="379" t="s">
        <v>49</v>
      </c>
      <c r="D56" s="290"/>
      <c r="E56" s="290"/>
      <c r="F56" s="380"/>
      <c r="G56" s="380"/>
      <c r="H56" s="380"/>
      <c r="I56" s="380"/>
      <c r="J56" s="380"/>
      <c r="K56" s="380"/>
      <c r="L56" s="380"/>
      <c r="M56" s="290" t="s">
        <v>53</v>
      </c>
      <c r="N56" s="290"/>
      <c r="O56" s="290"/>
      <c r="P56" s="380"/>
      <c r="Q56" s="380"/>
      <c r="R56" s="380"/>
      <c r="S56" s="381"/>
      <c r="T56" s="81" t="str">
        <f>IF(F56="","",VLOOKUP(F56,U53:V56,2,))</f>
        <v/>
      </c>
      <c r="U56" s="18" t="str">
        <f t="shared" si="39"/>
        <v/>
      </c>
      <c r="V56" s="18" t="str">
        <f t="shared" si="39"/>
        <v/>
      </c>
    </row>
    <row r="57" spans="1:24">
      <c r="A57" s="1">
        <f t="shared" si="40"/>
        <v>2</v>
      </c>
      <c r="B57" s="1">
        <f t="shared" si="41"/>
        <v>0</v>
      </c>
      <c r="C57" s="389" t="s">
        <v>180</v>
      </c>
      <c r="D57" s="390"/>
      <c r="E57" s="356"/>
      <c r="F57" s="386"/>
      <c r="G57" s="387"/>
      <c r="H57" s="387"/>
      <c r="I57" s="387"/>
      <c r="J57" s="387"/>
      <c r="K57" s="387"/>
      <c r="L57" s="387"/>
      <c r="M57" s="387"/>
      <c r="N57" s="387"/>
      <c r="O57" s="387"/>
      <c r="P57" s="387"/>
      <c r="Q57" s="387"/>
      <c r="R57" s="387"/>
      <c r="S57" s="388"/>
      <c r="U57" s="55"/>
    </row>
    <row r="58" spans="1:24">
      <c r="A58" s="1">
        <f t="shared" si="40"/>
        <v>2</v>
      </c>
      <c r="B58" s="1">
        <f t="shared" si="41"/>
        <v>0</v>
      </c>
      <c r="C58" s="348" t="s">
        <v>51</v>
      </c>
      <c r="D58" s="291"/>
      <c r="E58" s="291"/>
      <c r="F58" s="382"/>
      <c r="G58" s="383"/>
      <c r="H58" s="383"/>
      <c r="I58" s="20" t="str">
        <f>IF(F58="","～",IF(J58="","","～"))</f>
        <v>～</v>
      </c>
      <c r="J58" s="383"/>
      <c r="K58" s="383"/>
      <c r="L58" s="383"/>
      <c r="M58" s="21" t="s">
        <v>52</v>
      </c>
      <c r="N58" s="384" t="str">
        <f>IF(T58=1,IF(F58="","",IF(J58="","",IF(F58=J58,"日帰り",(J58-F58)&amp;"泊"&amp;(J58-F58+1)&amp;"日"))),"")</f>
        <v/>
      </c>
      <c r="O58" s="384"/>
      <c r="P58" s="384"/>
      <c r="Q58" s="13" t="s">
        <v>68</v>
      </c>
      <c r="R58" s="258"/>
      <c r="S58" s="385"/>
      <c r="T58" s="53">
        <f>IF(P56=U61,1,IF(P56=W61,1,0))</f>
        <v>0</v>
      </c>
    </row>
    <row r="59" spans="1:24">
      <c r="A59" s="1">
        <f t="shared" si="40"/>
        <v>2</v>
      </c>
      <c r="B59" s="1">
        <f t="shared" si="41"/>
        <v>0</v>
      </c>
      <c r="C59" s="348" t="s">
        <v>54</v>
      </c>
      <c r="D59" s="346" t="s">
        <v>55</v>
      </c>
      <c r="E59" s="346"/>
      <c r="F59" s="349"/>
      <c r="G59" s="349"/>
      <c r="H59" s="349"/>
      <c r="I59" s="349"/>
      <c r="J59" s="349"/>
      <c r="K59" s="349"/>
      <c r="L59" s="349"/>
      <c r="M59" s="349"/>
      <c r="N59" s="349"/>
      <c r="O59" s="349"/>
      <c r="P59" s="349"/>
      <c r="Q59" s="349"/>
      <c r="R59" s="349"/>
      <c r="S59" s="350"/>
      <c r="U59" s="156" t="s">
        <v>53</v>
      </c>
      <c r="V59" s="156"/>
      <c r="W59" s="156"/>
      <c r="X59" s="156"/>
    </row>
    <row r="60" spans="1:24">
      <c r="A60" s="1">
        <f t="shared" si="40"/>
        <v>2</v>
      </c>
      <c r="B60" s="1">
        <f t="shared" si="41"/>
        <v>0</v>
      </c>
      <c r="C60" s="348"/>
      <c r="D60" s="351" t="s">
        <v>7</v>
      </c>
      <c r="E60" s="351"/>
      <c r="F60" s="352"/>
      <c r="G60" s="352"/>
      <c r="H60" s="352"/>
      <c r="I60" s="352"/>
      <c r="J60" s="352"/>
      <c r="K60" s="352"/>
      <c r="L60" s="352"/>
      <c r="M60" s="352"/>
      <c r="N60" s="352"/>
      <c r="O60" s="352"/>
      <c r="P60" s="352"/>
      <c r="Q60" s="352"/>
      <c r="R60" s="352"/>
      <c r="S60" s="353"/>
      <c r="U60" s="78" t="str">
        <f>U53</f>
        <v>チームやまぐち優秀指導者育成事業</v>
      </c>
      <c r="V60" s="78" t="str">
        <f>U54</f>
        <v>トップコーチ育成事業</v>
      </c>
      <c r="W60" s="78" t="str">
        <f>U55</f>
        <v>コーチングセミナー事業</v>
      </c>
      <c r="X60" s="78" t="str">
        <f>U56</f>
        <v/>
      </c>
    </row>
    <row r="61" spans="1:24">
      <c r="A61" s="1">
        <f t="shared" si="40"/>
        <v>2</v>
      </c>
      <c r="B61" s="1">
        <f t="shared" si="41"/>
        <v>0</v>
      </c>
      <c r="C61" s="348" t="s">
        <v>56</v>
      </c>
      <c r="D61" s="346" t="s">
        <v>55</v>
      </c>
      <c r="E61" s="346"/>
      <c r="F61" s="349"/>
      <c r="G61" s="349"/>
      <c r="H61" s="349"/>
      <c r="I61" s="349"/>
      <c r="J61" s="349"/>
      <c r="K61" s="349"/>
      <c r="L61" s="349"/>
      <c r="M61" s="349"/>
      <c r="N61" s="349"/>
      <c r="O61" s="349"/>
      <c r="P61" s="349"/>
      <c r="Q61" s="349"/>
      <c r="R61" s="349"/>
      <c r="S61" s="350"/>
      <c r="U61" s="6" t="str">
        <f t="shared" ref="U61:X64" si="42">IF(U11="","",U11)</f>
        <v>①研修派遣</v>
      </c>
      <c r="V61" s="6" t="str">
        <f t="shared" si="42"/>
        <v>①研修派遣</v>
      </c>
      <c r="W61" s="6" t="str">
        <f t="shared" si="42"/>
        <v>①指導者研修会</v>
      </c>
      <c r="X61" s="6" t="str">
        <f t="shared" si="42"/>
        <v/>
      </c>
    </row>
    <row r="62" spans="1:24">
      <c r="A62" s="1">
        <f t="shared" si="40"/>
        <v>2</v>
      </c>
      <c r="B62" s="1">
        <f t="shared" si="41"/>
        <v>0</v>
      </c>
      <c r="C62" s="348"/>
      <c r="D62" s="351" t="s">
        <v>7</v>
      </c>
      <c r="E62" s="351"/>
      <c r="F62" s="352"/>
      <c r="G62" s="352"/>
      <c r="H62" s="352"/>
      <c r="I62" s="352"/>
      <c r="J62" s="352"/>
      <c r="K62" s="352"/>
      <c r="L62" s="352"/>
      <c r="M62" s="352"/>
      <c r="N62" s="352"/>
      <c r="O62" s="352"/>
      <c r="P62" s="352"/>
      <c r="Q62" s="352"/>
      <c r="R62" s="352"/>
      <c r="S62" s="353"/>
      <c r="U62" s="8" t="str">
        <f t="shared" si="42"/>
        <v>②調査・研究</v>
      </c>
      <c r="V62" s="8" t="str">
        <f t="shared" si="42"/>
        <v>②伝達講習会</v>
      </c>
      <c r="W62" s="8" t="str">
        <f t="shared" si="42"/>
        <v>②スーパーアドバイザー</v>
      </c>
      <c r="X62" s="8" t="str">
        <f t="shared" si="42"/>
        <v/>
      </c>
    </row>
    <row r="63" spans="1:24">
      <c r="A63" s="1">
        <f t="shared" si="40"/>
        <v>2</v>
      </c>
      <c r="B63" s="1">
        <f t="shared" si="41"/>
        <v>0</v>
      </c>
      <c r="C63" s="354" t="s">
        <v>57</v>
      </c>
      <c r="D63" s="291" t="s">
        <v>58</v>
      </c>
      <c r="E63" s="291"/>
      <c r="F63" s="291" t="s">
        <v>61</v>
      </c>
      <c r="G63" s="355"/>
      <c r="H63" s="339" t="s">
        <v>62</v>
      </c>
      <c r="I63" s="296"/>
      <c r="J63" s="356" t="s">
        <v>63</v>
      </c>
      <c r="K63" s="355"/>
      <c r="L63" s="339" t="s">
        <v>64</v>
      </c>
      <c r="M63" s="296"/>
      <c r="N63" s="356" t="s">
        <v>65</v>
      </c>
      <c r="O63" s="355"/>
      <c r="P63" s="339" t="s">
        <v>66</v>
      </c>
      <c r="Q63" s="291"/>
      <c r="R63" s="356" t="s">
        <v>36</v>
      </c>
      <c r="S63" s="295"/>
      <c r="U63" s="8" t="str">
        <f t="shared" si="42"/>
        <v/>
      </c>
      <c r="V63" s="8" t="str">
        <f t="shared" si="42"/>
        <v/>
      </c>
      <c r="W63" s="8" t="str">
        <f t="shared" si="42"/>
        <v/>
      </c>
      <c r="X63" s="8" t="str">
        <f t="shared" si="42"/>
        <v/>
      </c>
    </row>
    <row r="64" spans="1:24">
      <c r="A64" s="1">
        <f t="shared" si="40"/>
        <v>2</v>
      </c>
      <c r="B64" s="1">
        <f t="shared" si="41"/>
        <v>0</v>
      </c>
      <c r="C64" s="348"/>
      <c r="D64" s="346" t="s">
        <v>59</v>
      </c>
      <c r="E64" s="346"/>
      <c r="F64" s="22">
        <f>VLOOKUP("成男ｺｰﾁｬｰｽﾞ",指導者!$J$133:$AN$156,$F55+1,)</f>
        <v>0</v>
      </c>
      <c r="G64" s="23" t="s">
        <v>67</v>
      </c>
      <c r="H64" s="24">
        <f>VLOOKUP("成女ｺｰﾁｬｰｽﾞ",指導者!$J$133:$AN$156,$F55+1,)</f>
        <v>0</v>
      </c>
      <c r="I64" s="25" t="s">
        <v>67</v>
      </c>
      <c r="J64" s="24">
        <f>VLOOKUP("少男ｺｰﾁｬｰｽﾞ",指導者!$J$133:$AN$156,$F55+1,)</f>
        <v>0</v>
      </c>
      <c r="K64" s="23" t="s">
        <v>67</v>
      </c>
      <c r="L64" s="24">
        <f>VLOOKUP("少女ｺｰﾁｬｰｽﾞ",指導者!$J$133:$AN$156,$F55+1,)</f>
        <v>0</v>
      </c>
      <c r="M64" s="25" t="s">
        <v>67</v>
      </c>
      <c r="N64" s="24">
        <f>VLOOKUP("Jr男ｺｰﾁｬｰｽﾞ",指導者!$J$133:$AN$156,$F55+1,)</f>
        <v>0</v>
      </c>
      <c r="O64" s="23" t="s">
        <v>67</v>
      </c>
      <c r="P64" s="24">
        <f>VLOOKUP("Jr女ｺｰﾁｬｰｽﾞ",指導者!$J$133:$AN$156,$F55+1,)</f>
        <v>0</v>
      </c>
      <c r="Q64" s="26" t="s">
        <v>67</v>
      </c>
      <c r="R64" s="23">
        <f>SUM(F64:Q64)</f>
        <v>0</v>
      </c>
      <c r="S64" s="33" t="s">
        <v>67</v>
      </c>
      <c r="U64" s="10" t="str">
        <f t="shared" si="42"/>
        <v/>
      </c>
      <c r="V64" s="10" t="str">
        <f t="shared" si="42"/>
        <v/>
      </c>
      <c r="W64" s="10" t="str">
        <f t="shared" si="42"/>
        <v/>
      </c>
      <c r="X64" s="10" t="str">
        <f t="shared" si="42"/>
        <v/>
      </c>
    </row>
    <row r="65" spans="1:20">
      <c r="A65" s="1">
        <f t="shared" si="40"/>
        <v>2</v>
      </c>
      <c r="B65" s="1">
        <f t="shared" si="41"/>
        <v>0</v>
      </c>
      <c r="C65" s="348"/>
      <c r="D65" s="351" t="s">
        <v>60</v>
      </c>
      <c r="E65" s="351"/>
      <c r="F65" s="57" t="s">
        <v>164</v>
      </c>
      <c r="G65" s="28" t="s">
        <v>67</v>
      </c>
      <c r="H65" s="59" t="s">
        <v>164</v>
      </c>
      <c r="I65" s="30" t="s">
        <v>67</v>
      </c>
      <c r="J65" s="61" t="s">
        <v>164</v>
      </c>
      <c r="K65" s="28" t="s">
        <v>67</v>
      </c>
      <c r="L65" s="59" t="s">
        <v>164</v>
      </c>
      <c r="M65" s="30" t="s">
        <v>67</v>
      </c>
      <c r="N65" s="61" t="s">
        <v>164</v>
      </c>
      <c r="O65" s="28" t="s">
        <v>67</v>
      </c>
      <c r="P65" s="59" t="s">
        <v>164</v>
      </c>
      <c r="Q65" s="31" t="s">
        <v>67</v>
      </c>
      <c r="R65" s="61" t="s">
        <v>164</v>
      </c>
      <c r="S65" s="34" t="s">
        <v>67</v>
      </c>
    </row>
    <row r="66" spans="1:20">
      <c r="A66" s="1">
        <f t="shared" si="40"/>
        <v>2</v>
      </c>
      <c r="B66" s="1">
        <f t="shared" si="41"/>
        <v>0</v>
      </c>
      <c r="C66" s="366" t="s">
        <v>69</v>
      </c>
      <c r="D66" s="367"/>
      <c r="E66" s="368"/>
      <c r="F66" s="357"/>
      <c r="G66" s="358"/>
      <c r="H66" s="358"/>
      <c r="I66" s="358"/>
      <c r="J66" s="358"/>
      <c r="K66" s="358"/>
      <c r="L66" s="358"/>
      <c r="M66" s="358"/>
      <c r="N66" s="358"/>
      <c r="O66" s="358"/>
      <c r="P66" s="358"/>
      <c r="Q66" s="358"/>
      <c r="R66" s="358"/>
      <c r="S66" s="359"/>
    </row>
    <row r="67" spans="1:20">
      <c r="A67" s="1">
        <f t="shared" si="40"/>
        <v>2</v>
      </c>
      <c r="B67" s="1">
        <f t="shared" si="41"/>
        <v>0</v>
      </c>
      <c r="C67" s="369"/>
      <c r="D67" s="370"/>
      <c r="E67" s="371"/>
      <c r="F67" s="360"/>
      <c r="G67" s="361"/>
      <c r="H67" s="361"/>
      <c r="I67" s="361"/>
      <c r="J67" s="361"/>
      <c r="K67" s="361"/>
      <c r="L67" s="361"/>
      <c r="M67" s="361"/>
      <c r="N67" s="361"/>
      <c r="O67" s="361"/>
      <c r="P67" s="361"/>
      <c r="Q67" s="361"/>
      <c r="R67" s="361"/>
      <c r="S67" s="362"/>
    </row>
    <row r="68" spans="1:20">
      <c r="A68" s="1">
        <f t="shared" si="40"/>
        <v>2</v>
      </c>
      <c r="B68" s="1">
        <f t="shared" si="41"/>
        <v>0</v>
      </c>
      <c r="C68" s="369"/>
      <c r="D68" s="370"/>
      <c r="E68" s="371"/>
      <c r="F68" s="360"/>
      <c r="G68" s="361"/>
      <c r="H68" s="361"/>
      <c r="I68" s="361"/>
      <c r="J68" s="361"/>
      <c r="K68" s="361"/>
      <c r="L68" s="361"/>
      <c r="M68" s="361"/>
      <c r="N68" s="361"/>
      <c r="O68" s="361"/>
      <c r="P68" s="361"/>
      <c r="Q68" s="361"/>
      <c r="R68" s="361"/>
      <c r="S68" s="362"/>
    </row>
    <row r="69" spans="1:20">
      <c r="A69" s="1">
        <f t="shared" si="40"/>
        <v>2</v>
      </c>
      <c r="B69" s="1">
        <f t="shared" si="41"/>
        <v>0</v>
      </c>
      <c r="C69" s="369"/>
      <c r="D69" s="370"/>
      <c r="E69" s="371"/>
      <c r="F69" s="360"/>
      <c r="G69" s="361"/>
      <c r="H69" s="361"/>
      <c r="I69" s="361"/>
      <c r="J69" s="361"/>
      <c r="K69" s="361"/>
      <c r="L69" s="361"/>
      <c r="M69" s="361"/>
      <c r="N69" s="361"/>
      <c r="O69" s="361"/>
      <c r="P69" s="361"/>
      <c r="Q69" s="361"/>
      <c r="R69" s="361"/>
      <c r="S69" s="362"/>
    </row>
    <row r="70" spans="1:20">
      <c r="A70" s="1">
        <f t="shared" si="40"/>
        <v>2</v>
      </c>
      <c r="B70" s="1">
        <f t="shared" si="41"/>
        <v>0</v>
      </c>
      <c r="C70" s="369"/>
      <c r="D70" s="370"/>
      <c r="E70" s="371"/>
      <c r="F70" s="360"/>
      <c r="G70" s="361"/>
      <c r="H70" s="361"/>
      <c r="I70" s="361"/>
      <c r="J70" s="361"/>
      <c r="K70" s="361"/>
      <c r="L70" s="361"/>
      <c r="M70" s="361"/>
      <c r="N70" s="361"/>
      <c r="O70" s="361"/>
      <c r="P70" s="361"/>
      <c r="Q70" s="361"/>
      <c r="R70" s="361"/>
      <c r="S70" s="362"/>
    </row>
    <row r="71" spans="1:20">
      <c r="A71" s="1">
        <f t="shared" si="40"/>
        <v>2</v>
      </c>
      <c r="B71" s="1">
        <f t="shared" si="41"/>
        <v>0</v>
      </c>
      <c r="C71" s="369"/>
      <c r="D71" s="370"/>
      <c r="E71" s="371"/>
      <c r="F71" s="360"/>
      <c r="G71" s="361"/>
      <c r="H71" s="361"/>
      <c r="I71" s="361"/>
      <c r="J71" s="361"/>
      <c r="K71" s="361"/>
      <c r="L71" s="361"/>
      <c r="M71" s="361"/>
      <c r="N71" s="361"/>
      <c r="O71" s="361"/>
      <c r="P71" s="361"/>
      <c r="Q71" s="361"/>
      <c r="R71" s="361"/>
      <c r="S71" s="362"/>
    </row>
    <row r="72" spans="1:20" ht="15" thickBot="1">
      <c r="A72" s="1">
        <f t="shared" si="40"/>
        <v>2</v>
      </c>
      <c r="B72" s="1">
        <f t="shared" si="41"/>
        <v>0</v>
      </c>
      <c r="C72" s="372"/>
      <c r="D72" s="373"/>
      <c r="E72" s="374"/>
      <c r="F72" s="363"/>
      <c r="G72" s="364"/>
      <c r="H72" s="364"/>
      <c r="I72" s="364"/>
      <c r="J72" s="364"/>
      <c r="K72" s="364"/>
      <c r="L72" s="364"/>
      <c r="M72" s="364"/>
      <c r="N72" s="364"/>
      <c r="O72" s="364"/>
      <c r="P72" s="364"/>
      <c r="Q72" s="364"/>
      <c r="R72" s="364"/>
      <c r="S72" s="365"/>
    </row>
    <row r="73" spans="1:20">
      <c r="A73" s="1">
        <f t="shared" si="40"/>
        <v>2</v>
      </c>
      <c r="B73" s="1">
        <f t="shared" si="41"/>
        <v>0</v>
      </c>
    </row>
    <row r="74" spans="1:20" ht="15" thickBot="1">
      <c r="A74" s="1">
        <f t="shared" si="40"/>
        <v>2</v>
      </c>
      <c r="B74" s="1">
        <f t="shared" si="41"/>
        <v>0</v>
      </c>
      <c r="C74" s="337" t="s">
        <v>70</v>
      </c>
      <c r="D74" s="337"/>
      <c r="Q74" s="338" t="s">
        <v>71</v>
      </c>
      <c r="R74" s="338"/>
      <c r="S74" s="338"/>
    </row>
    <row r="75" spans="1:20">
      <c r="A75" s="1">
        <f t="shared" si="40"/>
        <v>2</v>
      </c>
      <c r="B75" s="1">
        <f t="shared" si="41"/>
        <v>0</v>
      </c>
      <c r="C75" s="287" t="s">
        <v>72</v>
      </c>
      <c r="D75" s="290" t="s">
        <v>73</v>
      </c>
      <c r="E75" s="290"/>
      <c r="F75" s="290"/>
      <c r="G75" s="290"/>
      <c r="H75" s="290" t="s">
        <v>79</v>
      </c>
      <c r="I75" s="290"/>
      <c r="J75" s="290" t="s">
        <v>13</v>
      </c>
      <c r="K75" s="290"/>
      <c r="L75" s="290"/>
      <c r="M75" s="290"/>
      <c r="N75" s="290"/>
      <c r="O75" s="290"/>
      <c r="P75" s="290"/>
      <c r="Q75" s="290"/>
      <c r="R75" s="290"/>
      <c r="S75" s="294"/>
    </row>
    <row r="76" spans="1:20">
      <c r="A76" s="1">
        <f t="shared" si="40"/>
        <v>2</v>
      </c>
      <c r="B76" s="1">
        <f t="shared" si="41"/>
        <v>0</v>
      </c>
      <c r="C76" s="288"/>
      <c r="D76" s="346" t="s">
        <v>74</v>
      </c>
      <c r="E76" s="346"/>
      <c r="F76" s="346"/>
      <c r="G76" s="346"/>
      <c r="H76" s="415">
        <f>ROUND(J101*T76,)</f>
        <v>0</v>
      </c>
      <c r="I76" s="416"/>
      <c r="J76" s="152"/>
      <c r="K76" s="152"/>
      <c r="L76" s="152"/>
      <c r="M76" s="152"/>
      <c r="N76" s="152"/>
      <c r="O76" s="152"/>
      <c r="P76" s="152"/>
      <c r="Q76" s="152"/>
      <c r="R76" s="152"/>
      <c r="S76" s="305"/>
      <c r="T76" s="53">
        <f>IF(F56=U55,1,0.5)</f>
        <v>0.5</v>
      </c>
    </row>
    <row r="77" spans="1:20">
      <c r="A77" s="1">
        <f t="shared" si="40"/>
        <v>2</v>
      </c>
      <c r="B77" s="1">
        <f t="shared" si="41"/>
        <v>0</v>
      </c>
      <c r="C77" s="288"/>
      <c r="D77" s="340" t="s">
        <v>75</v>
      </c>
      <c r="E77" s="340"/>
      <c r="F77" s="340"/>
      <c r="G77" s="340"/>
      <c r="H77" s="330"/>
      <c r="I77" s="330"/>
      <c r="J77" s="335"/>
      <c r="K77" s="335"/>
      <c r="L77" s="335"/>
      <c r="M77" s="335"/>
      <c r="N77" s="335"/>
      <c r="O77" s="335"/>
      <c r="P77" s="335"/>
      <c r="Q77" s="335"/>
      <c r="R77" s="335"/>
      <c r="S77" s="336"/>
    </row>
    <row r="78" spans="1:20">
      <c r="A78" s="1">
        <f t="shared" si="40"/>
        <v>2</v>
      </c>
      <c r="B78" s="1">
        <f t="shared" si="41"/>
        <v>0</v>
      </c>
      <c r="C78" s="288"/>
      <c r="D78" s="340" t="s">
        <v>76</v>
      </c>
      <c r="E78" s="340"/>
      <c r="F78" s="340"/>
      <c r="G78" s="340"/>
      <c r="H78" s="330"/>
      <c r="I78" s="330"/>
      <c r="J78" s="335"/>
      <c r="K78" s="335"/>
      <c r="L78" s="335"/>
      <c r="M78" s="335"/>
      <c r="N78" s="335"/>
      <c r="O78" s="335"/>
      <c r="P78" s="335"/>
      <c r="Q78" s="335"/>
      <c r="R78" s="335"/>
      <c r="S78" s="336"/>
    </row>
    <row r="79" spans="1:20" ht="15" thickBot="1">
      <c r="A79" s="1">
        <f t="shared" si="40"/>
        <v>2</v>
      </c>
      <c r="B79" s="1">
        <f t="shared" si="41"/>
        <v>0</v>
      </c>
      <c r="C79" s="288"/>
      <c r="D79" s="341" t="s">
        <v>77</v>
      </c>
      <c r="E79" s="341"/>
      <c r="F79" s="341"/>
      <c r="G79" s="341"/>
      <c r="H79" s="342">
        <f>H101-SUM(H76:I78)</f>
        <v>0</v>
      </c>
      <c r="I79" s="342"/>
      <c r="J79" s="343"/>
      <c r="K79" s="343"/>
      <c r="L79" s="343"/>
      <c r="M79" s="343"/>
      <c r="N79" s="343"/>
      <c r="O79" s="343"/>
      <c r="P79" s="343"/>
      <c r="Q79" s="343"/>
      <c r="R79" s="343"/>
      <c r="S79" s="344"/>
    </row>
    <row r="80" spans="1:20" ht="15.6" thickTop="1" thickBot="1">
      <c r="A80" s="1">
        <f t="shared" si="40"/>
        <v>2</v>
      </c>
      <c r="B80" s="1">
        <f t="shared" si="41"/>
        <v>0</v>
      </c>
      <c r="C80" s="289"/>
      <c r="D80" s="345" t="s">
        <v>78</v>
      </c>
      <c r="E80" s="345"/>
      <c r="F80" s="345"/>
      <c r="G80" s="345"/>
      <c r="H80" s="281">
        <f>SUM(H76:I79)</f>
        <v>0</v>
      </c>
      <c r="I80" s="281"/>
      <c r="J80" s="285"/>
      <c r="K80" s="285"/>
      <c r="L80" s="285"/>
      <c r="M80" s="285"/>
      <c r="N80" s="285"/>
      <c r="O80" s="285"/>
      <c r="P80" s="285"/>
      <c r="Q80" s="285"/>
      <c r="R80" s="285"/>
      <c r="S80" s="286"/>
    </row>
    <row r="81" spans="1:21">
      <c r="A81" s="1">
        <f t="shared" si="40"/>
        <v>2</v>
      </c>
      <c r="B81" s="1">
        <f t="shared" si="41"/>
        <v>0</v>
      </c>
      <c r="C81" s="287" t="s">
        <v>218</v>
      </c>
      <c r="D81" s="290" t="s">
        <v>73</v>
      </c>
      <c r="E81" s="290"/>
      <c r="F81" s="290" t="s">
        <v>83</v>
      </c>
      <c r="G81" s="290"/>
      <c r="H81" s="290" t="s">
        <v>79</v>
      </c>
      <c r="I81" s="292"/>
      <c r="J81" s="293"/>
      <c r="K81" s="290"/>
      <c r="L81" s="290"/>
      <c r="M81" s="290"/>
      <c r="N81" s="290" t="s">
        <v>82</v>
      </c>
      <c r="O81" s="290"/>
      <c r="P81" s="290"/>
      <c r="Q81" s="290"/>
      <c r="R81" s="290"/>
      <c r="S81" s="294"/>
    </row>
    <row r="82" spans="1:21">
      <c r="A82" s="1">
        <f t="shared" si="40"/>
        <v>2</v>
      </c>
      <c r="B82" s="1">
        <f t="shared" si="41"/>
        <v>0</v>
      </c>
      <c r="C82" s="288"/>
      <c r="D82" s="291"/>
      <c r="E82" s="291"/>
      <c r="F82" s="291"/>
      <c r="G82" s="291"/>
      <c r="H82" s="291"/>
      <c r="I82" s="291"/>
      <c r="J82" s="296" t="s">
        <v>80</v>
      </c>
      <c r="K82" s="297"/>
      <c r="L82" s="297" t="s">
        <v>81</v>
      </c>
      <c r="M82" s="339"/>
      <c r="N82" s="291"/>
      <c r="O82" s="291"/>
      <c r="P82" s="291"/>
      <c r="Q82" s="291"/>
      <c r="R82" s="291"/>
      <c r="S82" s="295"/>
    </row>
    <row r="83" spans="1:21">
      <c r="A83" s="1">
        <f t="shared" si="40"/>
        <v>2</v>
      </c>
      <c r="B83" s="1">
        <f t="shared" si="41"/>
        <v>0</v>
      </c>
      <c r="C83" s="288"/>
      <c r="D83" s="298" t="s">
        <v>88</v>
      </c>
      <c r="E83" s="298"/>
      <c r="F83" s="298" t="s">
        <v>88</v>
      </c>
      <c r="G83" s="298"/>
      <c r="H83" s="323"/>
      <c r="I83" s="323"/>
      <c r="J83" s="324"/>
      <c r="K83" s="325"/>
      <c r="L83" s="326">
        <f>H83-J83</f>
        <v>0</v>
      </c>
      <c r="M83" s="327"/>
      <c r="N83" s="167"/>
      <c r="O83" s="167"/>
      <c r="P83" s="167"/>
      <c r="Q83" s="167"/>
      <c r="R83" s="167"/>
      <c r="S83" s="328"/>
      <c r="T83" s="54" t="e">
        <f>HLOOKUP(F56,リスト!$N$7:$AC$25,2,)</f>
        <v>#N/A</v>
      </c>
      <c r="U83" s="52" t="e">
        <f t="shared" ref="U83:U100" si="43">IF(T83="対象外",IF(J83&gt;0,"補助対象外経費です!!",""),"")</f>
        <v>#N/A</v>
      </c>
    </row>
    <row r="84" spans="1:21">
      <c r="A84" s="1">
        <f t="shared" si="40"/>
        <v>2</v>
      </c>
      <c r="B84" s="1">
        <f t="shared" si="41"/>
        <v>0</v>
      </c>
      <c r="C84" s="288"/>
      <c r="D84" s="298" t="s">
        <v>99</v>
      </c>
      <c r="E84" s="298"/>
      <c r="F84" s="299" t="s">
        <v>84</v>
      </c>
      <c r="G84" s="299"/>
      <c r="H84" s="300"/>
      <c r="I84" s="300"/>
      <c r="J84" s="301"/>
      <c r="K84" s="302"/>
      <c r="L84" s="303">
        <f t="shared" ref="L84:L100" si="44">H84-J84</f>
        <v>0</v>
      </c>
      <c r="M84" s="304"/>
      <c r="N84" s="152"/>
      <c r="O84" s="152"/>
      <c r="P84" s="152"/>
      <c r="Q84" s="152"/>
      <c r="R84" s="152"/>
      <c r="S84" s="305"/>
      <c r="T84" s="54" t="e">
        <f>HLOOKUP(F56,リスト!$N$7:$AC$25,3,)</f>
        <v>#N/A</v>
      </c>
      <c r="U84" s="52" t="e">
        <f t="shared" si="43"/>
        <v>#N/A</v>
      </c>
    </row>
    <row r="85" spans="1:21">
      <c r="A85" s="1">
        <f t="shared" si="40"/>
        <v>2</v>
      </c>
      <c r="B85" s="1">
        <f t="shared" si="41"/>
        <v>0</v>
      </c>
      <c r="C85" s="288"/>
      <c r="D85" s="298"/>
      <c r="E85" s="298"/>
      <c r="F85" s="329" t="s">
        <v>85</v>
      </c>
      <c r="G85" s="329"/>
      <c r="H85" s="330"/>
      <c r="I85" s="330"/>
      <c r="J85" s="331"/>
      <c r="K85" s="332"/>
      <c r="L85" s="333">
        <f t="shared" si="44"/>
        <v>0</v>
      </c>
      <c r="M85" s="334"/>
      <c r="N85" s="335"/>
      <c r="O85" s="335"/>
      <c r="P85" s="335"/>
      <c r="Q85" s="335"/>
      <c r="R85" s="335"/>
      <c r="S85" s="336"/>
      <c r="T85" s="54" t="e">
        <f>HLOOKUP(F56,リスト!$N$7:$AC$25,4,)</f>
        <v>#N/A</v>
      </c>
      <c r="U85" s="52" t="e">
        <f t="shared" si="43"/>
        <v>#N/A</v>
      </c>
    </row>
    <row r="86" spans="1:21">
      <c r="A86" s="1">
        <f t="shared" si="40"/>
        <v>2</v>
      </c>
      <c r="B86" s="1">
        <f t="shared" si="41"/>
        <v>0</v>
      </c>
      <c r="C86" s="288"/>
      <c r="D86" s="298"/>
      <c r="E86" s="298"/>
      <c r="F86" s="306" t="s">
        <v>86</v>
      </c>
      <c r="G86" s="306"/>
      <c r="H86" s="307"/>
      <c r="I86" s="307"/>
      <c r="J86" s="308"/>
      <c r="K86" s="309"/>
      <c r="L86" s="310">
        <f t="shared" si="44"/>
        <v>0</v>
      </c>
      <c r="M86" s="311"/>
      <c r="N86" s="153"/>
      <c r="O86" s="153"/>
      <c r="P86" s="153"/>
      <c r="Q86" s="153"/>
      <c r="R86" s="153"/>
      <c r="S86" s="312"/>
      <c r="T86" s="54" t="e">
        <f>HLOOKUP(F56,リスト!$N$7:$AC$25,5,)</f>
        <v>#N/A</v>
      </c>
      <c r="U86" s="52" t="e">
        <f t="shared" si="43"/>
        <v>#N/A</v>
      </c>
    </row>
    <row r="87" spans="1:21">
      <c r="A87" s="1">
        <f t="shared" si="40"/>
        <v>2</v>
      </c>
      <c r="B87" s="1">
        <f t="shared" si="41"/>
        <v>0</v>
      </c>
      <c r="C87" s="288"/>
      <c r="D87" s="298" t="s">
        <v>100</v>
      </c>
      <c r="E87" s="298"/>
      <c r="F87" s="299" t="s">
        <v>87</v>
      </c>
      <c r="G87" s="299"/>
      <c r="H87" s="300"/>
      <c r="I87" s="300"/>
      <c r="J87" s="301"/>
      <c r="K87" s="302"/>
      <c r="L87" s="303">
        <f t="shared" si="44"/>
        <v>0</v>
      </c>
      <c r="M87" s="304"/>
      <c r="N87" s="152"/>
      <c r="O87" s="152"/>
      <c r="P87" s="152"/>
      <c r="Q87" s="152"/>
      <c r="R87" s="152"/>
      <c r="S87" s="305"/>
      <c r="T87" s="54" t="e">
        <f>HLOOKUP(F56,リスト!$N$7:$AC$25,6,)</f>
        <v>#N/A</v>
      </c>
      <c r="U87" s="52" t="e">
        <f t="shared" si="43"/>
        <v>#N/A</v>
      </c>
    </row>
    <row r="88" spans="1:21">
      <c r="A88" s="1">
        <f t="shared" si="40"/>
        <v>2</v>
      </c>
      <c r="B88" s="1">
        <f t="shared" si="41"/>
        <v>0</v>
      </c>
      <c r="C88" s="288"/>
      <c r="D88" s="298"/>
      <c r="E88" s="298"/>
      <c r="F88" s="329" t="s">
        <v>89</v>
      </c>
      <c r="G88" s="329"/>
      <c r="H88" s="330"/>
      <c r="I88" s="330"/>
      <c r="J88" s="331"/>
      <c r="K88" s="332"/>
      <c r="L88" s="333">
        <f t="shared" si="44"/>
        <v>0</v>
      </c>
      <c r="M88" s="334"/>
      <c r="N88" s="335"/>
      <c r="O88" s="335"/>
      <c r="P88" s="335"/>
      <c r="Q88" s="335"/>
      <c r="R88" s="335"/>
      <c r="S88" s="336"/>
      <c r="T88" s="54" t="e">
        <f>HLOOKUP(F56,リスト!$N$7:$AC$25,7,)</f>
        <v>#N/A</v>
      </c>
      <c r="U88" s="52" t="e">
        <f t="shared" si="43"/>
        <v>#N/A</v>
      </c>
    </row>
    <row r="89" spans="1:21" ht="14.4" customHeight="1">
      <c r="A89" s="1">
        <f t="shared" si="40"/>
        <v>2</v>
      </c>
      <c r="B89" s="1">
        <f t="shared" si="41"/>
        <v>0</v>
      </c>
      <c r="C89" s="288"/>
      <c r="D89" s="298"/>
      <c r="E89" s="298"/>
      <c r="F89" s="329" t="s">
        <v>215</v>
      </c>
      <c r="G89" s="329"/>
      <c r="H89" s="330"/>
      <c r="I89" s="330"/>
      <c r="J89" s="331"/>
      <c r="K89" s="332"/>
      <c r="L89" s="333">
        <f t="shared" si="44"/>
        <v>0</v>
      </c>
      <c r="M89" s="334"/>
      <c r="N89" s="335"/>
      <c r="O89" s="335"/>
      <c r="P89" s="335"/>
      <c r="Q89" s="335"/>
      <c r="R89" s="335"/>
      <c r="S89" s="336"/>
      <c r="T89" s="54" t="e">
        <f>HLOOKUP(F56,リスト!$N$7:$AC$25,8,)</f>
        <v>#N/A</v>
      </c>
      <c r="U89" s="52" t="e">
        <f t="shared" si="43"/>
        <v>#N/A</v>
      </c>
    </row>
    <row r="90" spans="1:21">
      <c r="A90" s="1">
        <f t="shared" si="40"/>
        <v>2</v>
      </c>
      <c r="B90" s="1">
        <f t="shared" si="41"/>
        <v>0</v>
      </c>
      <c r="C90" s="288"/>
      <c r="D90" s="298"/>
      <c r="E90" s="298"/>
      <c r="F90" s="306" t="s">
        <v>90</v>
      </c>
      <c r="G90" s="306"/>
      <c r="H90" s="307"/>
      <c r="I90" s="307"/>
      <c r="J90" s="308"/>
      <c r="K90" s="309"/>
      <c r="L90" s="310">
        <f t="shared" si="44"/>
        <v>0</v>
      </c>
      <c r="M90" s="311"/>
      <c r="N90" s="153"/>
      <c r="O90" s="153"/>
      <c r="P90" s="153"/>
      <c r="Q90" s="153"/>
      <c r="R90" s="153"/>
      <c r="S90" s="312"/>
      <c r="T90" s="54" t="e">
        <f>HLOOKUP(F56,リスト!$N$7:$AC$25,9,)</f>
        <v>#N/A</v>
      </c>
      <c r="U90" s="52" t="e">
        <f t="shared" si="43"/>
        <v>#N/A</v>
      </c>
    </row>
    <row r="91" spans="1:21">
      <c r="A91" s="1">
        <f t="shared" si="40"/>
        <v>2</v>
      </c>
      <c r="B91" s="1">
        <f t="shared" si="41"/>
        <v>0</v>
      </c>
      <c r="C91" s="288"/>
      <c r="D91" s="298" t="s">
        <v>101</v>
      </c>
      <c r="E91" s="298"/>
      <c r="F91" s="299" t="s">
        <v>91</v>
      </c>
      <c r="G91" s="299"/>
      <c r="H91" s="300"/>
      <c r="I91" s="300"/>
      <c r="J91" s="301"/>
      <c r="K91" s="302"/>
      <c r="L91" s="303">
        <f t="shared" si="44"/>
        <v>0</v>
      </c>
      <c r="M91" s="304"/>
      <c r="N91" s="152"/>
      <c r="O91" s="152"/>
      <c r="P91" s="152"/>
      <c r="Q91" s="152"/>
      <c r="R91" s="152"/>
      <c r="S91" s="305"/>
      <c r="T91" s="54" t="e">
        <f>HLOOKUP(F56,リスト!$N$7:$AC$25,10,)</f>
        <v>#N/A</v>
      </c>
      <c r="U91" s="52" t="e">
        <f t="shared" si="43"/>
        <v>#N/A</v>
      </c>
    </row>
    <row r="92" spans="1:21">
      <c r="A92" s="1">
        <f t="shared" si="40"/>
        <v>2</v>
      </c>
      <c r="B92" s="1">
        <f t="shared" si="41"/>
        <v>0</v>
      </c>
      <c r="C92" s="288"/>
      <c r="D92" s="298"/>
      <c r="E92" s="298"/>
      <c r="F92" s="329" t="s">
        <v>92</v>
      </c>
      <c r="G92" s="329"/>
      <c r="H92" s="330"/>
      <c r="I92" s="330"/>
      <c r="J92" s="331"/>
      <c r="K92" s="332"/>
      <c r="L92" s="333">
        <f t="shared" si="44"/>
        <v>0</v>
      </c>
      <c r="M92" s="334"/>
      <c r="N92" s="335"/>
      <c r="O92" s="335"/>
      <c r="P92" s="335"/>
      <c r="Q92" s="335"/>
      <c r="R92" s="335"/>
      <c r="S92" s="336"/>
      <c r="T92" s="54" t="e">
        <f>HLOOKUP(F56,リスト!$N$7:$AC$25,11,)</f>
        <v>#N/A</v>
      </c>
      <c r="U92" s="52" t="e">
        <f t="shared" si="43"/>
        <v>#N/A</v>
      </c>
    </row>
    <row r="93" spans="1:21">
      <c r="A93" s="1">
        <f t="shared" si="40"/>
        <v>2</v>
      </c>
      <c r="B93" s="1">
        <f t="shared" si="41"/>
        <v>0</v>
      </c>
      <c r="C93" s="288"/>
      <c r="D93" s="298"/>
      <c r="E93" s="298"/>
      <c r="F93" s="306" t="s">
        <v>93</v>
      </c>
      <c r="G93" s="306"/>
      <c r="H93" s="307"/>
      <c r="I93" s="307"/>
      <c r="J93" s="308"/>
      <c r="K93" s="309"/>
      <c r="L93" s="310">
        <f t="shared" si="44"/>
        <v>0</v>
      </c>
      <c r="M93" s="311"/>
      <c r="N93" s="153"/>
      <c r="O93" s="153"/>
      <c r="P93" s="153"/>
      <c r="Q93" s="153"/>
      <c r="R93" s="153"/>
      <c r="S93" s="312"/>
      <c r="T93" s="54" t="e">
        <f>HLOOKUP(F56,リスト!$N$7:$AC$25,12,)</f>
        <v>#N/A</v>
      </c>
      <c r="U93" s="52" t="e">
        <f t="shared" si="43"/>
        <v>#N/A</v>
      </c>
    </row>
    <row r="94" spans="1:21">
      <c r="A94" s="1">
        <f t="shared" si="40"/>
        <v>2</v>
      </c>
      <c r="B94" s="1">
        <f t="shared" si="41"/>
        <v>0</v>
      </c>
      <c r="C94" s="288"/>
      <c r="D94" s="298" t="s">
        <v>102</v>
      </c>
      <c r="E94" s="298"/>
      <c r="F94" s="298" t="s">
        <v>102</v>
      </c>
      <c r="G94" s="298"/>
      <c r="H94" s="323"/>
      <c r="I94" s="323"/>
      <c r="J94" s="324"/>
      <c r="K94" s="325"/>
      <c r="L94" s="326">
        <f t="shared" si="44"/>
        <v>0</v>
      </c>
      <c r="M94" s="327"/>
      <c r="N94" s="167"/>
      <c r="O94" s="167"/>
      <c r="P94" s="167"/>
      <c r="Q94" s="167"/>
      <c r="R94" s="167"/>
      <c r="S94" s="328"/>
      <c r="T94" s="54" t="e">
        <f>HLOOKUP(F56,リスト!$N$7:$AC$25,13,)</f>
        <v>#N/A</v>
      </c>
      <c r="U94" s="52" t="e">
        <f t="shared" si="43"/>
        <v>#N/A</v>
      </c>
    </row>
    <row r="95" spans="1:21">
      <c r="A95" s="1">
        <f t="shared" si="40"/>
        <v>2</v>
      </c>
      <c r="B95" s="1">
        <f t="shared" si="41"/>
        <v>0</v>
      </c>
      <c r="C95" s="288"/>
      <c r="D95" s="321" t="s">
        <v>105</v>
      </c>
      <c r="E95" s="298"/>
      <c r="F95" s="299" t="s">
        <v>94</v>
      </c>
      <c r="G95" s="299"/>
      <c r="H95" s="300"/>
      <c r="I95" s="300"/>
      <c r="J95" s="301"/>
      <c r="K95" s="302"/>
      <c r="L95" s="303">
        <f t="shared" si="44"/>
        <v>0</v>
      </c>
      <c r="M95" s="304"/>
      <c r="N95" s="152"/>
      <c r="O95" s="152"/>
      <c r="P95" s="152"/>
      <c r="Q95" s="152"/>
      <c r="R95" s="152"/>
      <c r="S95" s="305"/>
      <c r="T95" s="54" t="e">
        <f>HLOOKUP(F56,リスト!$N$7:$AC$25,14,)</f>
        <v>#N/A</v>
      </c>
      <c r="U95" s="52" t="e">
        <f t="shared" si="43"/>
        <v>#N/A</v>
      </c>
    </row>
    <row r="96" spans="1:21">
      <c r="A96" s="1">
        <f t="shared" si="40"/>
        <v>2</v>
      </c>
      <c r="B96" s="1">
        <f t="shared" si="41"/>
        <v>0</v>
      </c>
      <c r="C96" s="288"/>
      <c r="D96" s="298"/>
      <c r="E96" s="298"/>
      <c r="F96" s="306" t="s">
        <v>95</v>
      </c>
      <c r="G96" s="306"/>
      <c r="H96" s="307"/>
      <c r="I96" s="307"/>
      <c r="J96" s="308"/>
      <c r="K96" s="309"/>
      <c r="L96" s="310">
        <f t="shared" si="44"/>
        <v>0</v>
      </c>
      <c r="M96" s="311"/>
      <c r="N96" s="153"/>
      <c r="O96" s="153"/>
      <c r="P96" s="153"/>
      <c r="Q96" s="153"/>
      <c r="R96" s="153"/>
      <c r="S96" s="312"/>
      <c r="T96" s="54" t="e">
        <f>HLOOKUP(F56,リスト!$N$7:$AC$25,15,)</f>
        <v>#N/A</v>
      </c>
      <c r="U96" s="52" t="e">
        <f t="shared" si="43"/>
        <v>#N/A</v>
      </c>
    </row>
    <row r="97" spans="1:24">
      <c r="A97" s="1">
        <f t="shared" si="40"/>
        <v>2</v>
      </c>
      <c r="B97" s="1">
        <f t="shared" si="41"/>
        <v>0</v>
      </c>
      <c r="C97" s="288"/>
      <c r="D97" s="322" t="s">
        <v>103</v>
      </c>
      <c r="E97" s="322"/>
      <c r="F97" s="298" t="s">
        <v>96</v>
      </c>
      <c r="G97" s="298"/>
      <c r="H97" s="323"/>
      <c r="I97" s="323"/>
      <c r="J97" s="324"/>
      <c r="K97" s="325"/>
      <c r="L97" s="326">
        <f t="shared" si="44"/>
        <v>0</v>
      </c>
      <c r="M97" s="327"/>
      <c r="N97" s="167"/>
      <c r="O97" s="167"/>
      <c r="P97" s="167"/>
      <c r="Q97" s="167"/>
      <c r="R97" s="167"/>
      <c r="S97" s="328"/>
      <c r="T97" s="54" t="e">
        <f>HLOOKUP(F56,リスト!$N$7:$AC$25,16,)</f>
        <v>#N/A</v>
      </c>
      <c r="U97" s="52" t="e">
        <f t="shared" si="43"/>
        <v>#N/A</v>
      </c>
    </row>
    <row r="98" spans="1:24">
      <c r="A98" s="1">
        <f t="shared" si="40"/>
        <v>2</v>
      </c>
      <c r="B98" s="1">
        <f t="shared" si="41"/>
        <v>0</v>
      </c>
      <c r="C98" s="288"/>
      <c r="D98" s="298" t="s">
        <v>104</v>
      </c>
      <c r="E98" s="298"/>
      <c r="F98" s="299" t="s">
        <v>97</v>
      </c>
      <c r="G98" s="299"/>
      <c r="H98" s="300"/>
      <c r="I98" s="300"/>
      <c r="J98" s="301"/>
      <c r="K98" s="302"/>
      <c r="L98" s="303">
        <f t="shared" si="44"/>
        <v>0</v>
      </c>
      <c r="M98" s="304"/>
      <c r="N98" s="152"/>
      <c r="O98" s="152"/>
      <c r="P98" s="152"/>
      <c r="Q98" s="152"/>
      <c r="R98" s="152"/>
      <c r="S98" s="305"/>
      <c r="T98" s="54" t="e">
        <f>HLOOKUP(F56,リスト!$N$7:$AC$25,17,)</f>
        <v>#N/A</v>
      </c>
      <c r="U98" s="52" t="e">
        <f t="shared" si="43"/>
        <v>#N/A</v>
      </c>
    </row>
    <row r="99" spans="1:24">
      <c r="A99" s="1">
        <f t="shared" si="40"/>
        <v>2</v>
      </c>
      <c r="B99" s="1">
        <f t="shared" si="41"/>
        <v>0</v>
      </c>
      <c r="C99" s="288"/>
      <c r="D99" s="298"/>
      <c r="E99" s="298"/>
      <c r="F99" s="306" t="s">
        <v>98</v>
      </c>
      <c r="G99" s="306"/>
      <c r="H99" s="307"/>
      <c r="I99" s="307"/>
      <c r="J99" s="308"/>
      <c r="K99" s="309"/>
      <c r="L99" s="310">
        <f t="shared" si="44"/>
        <v>0</v>
      </c>
      <c r="M99" s="311"/>
      <c r="N99" s="153"/>
      <c r="O99" s="153"/>
      <c r="P99" s="153"/>
      <c r="Q99" s="153"/>
      <c r="R99" s="153"/>
      <c r="S99" s="312"/>
      <c r="T99" s="54" t="e">
        <f>HLOOKUP(F56,リスト!$N$7:$AC$25,18,)</f>
        <v>#N/A</v>
      </c>
      <c r="U99" s="52" t="e">
        <f t="shared" si="43"/>
        <v>#N/A</v>
      </c>
    </row>
    <row r="100" spans="1:24" ht="15" thickBot="1">
      <c r="A100" s="1">
        <f t="shared" si="40"/>
        <v>2</v>
      </c>
      <c r="B100" s="1">
        <f t="shared" si="41"/>
        <v>0</v>
      </c>
      <c r="C100" s="288"/>
      <c r="D100" s="313" t="s">
        <v>77</v>
      </c>
      <c r="E100" s="313"/>
      <c r="F100" s="313" t="s">
        <v>77</v>
      </c>
      <c r="G100" s="313"/>
      <c r="H100" s="314"/>
      <c r="I100" s="314"/>
      <c r="J100" s="315"/>
      <c r="K100" s="316"/>
      <c r="L100" s="317">
        <f t="shared" si="44"/>
        <v>0</v>
      </c>
      <c r="M100" s="318"/>
      <c r="N100" s="319"/>
      <c r="O100" s="319"/>
      <c r="P100" s="319"/>
      <c r="Q100" s="319"/>
      <c r="R100" s="319"/>
      <c r="S100" s="320"/>
      <c r="T100" s="54" t="e">
        <f>HLOOKUP(F56,リスト!$N$7:$AC$25,19,)</f>
        <v>#N/A</v>
      </c>
      <c r="U100" s="52" t="e">
        <f t="shared" si="43"/>
        <v>#N/A</v>
      </c>
    </row>
    <row r="101" spans="1:24" ht="15.6" thickTop="1" thickBot="1">
      <c r="A101" s="1">
        <f t="shared" si="40"/>
        <v>2</v>
      </c>
      <c r="B101" s="1">
        <f t="shared" si="41"/>
        <v>0</v>
      </c>
      <c r="C101" s="289"/>
      <c r="D101" s="278" t="s">
        <v>78</v>
      </c>
      <c r="E101" s="279"/>
      <c r="F101" s="279"/>
      <c r="G101" s="280"/>
      <c r="H101" s="281">
        <f>SUM(H83:I100)</f>
        <v>0</v>
      </c>
      <c r="I101" s="281"/>
      <c r="J101" s="282">
        <f t="shared" ref="J101" si="45">SUM(J83:K100)</f>
        <v>0</v>
      </c>
      <c r="K101" s="283"/>
      <c r="L101" s="283">
        <f t="shared" ref="L101" si="46">SUM(L83:M100)</f>
        <v>0</v>
      </c>
      <c r="M101" s="284"/>
      <c r="N101" s="285"/>
      <c r="O101" s="285"/>
      <c r="P101" s="285"/>
      <c r="Q101" s="285"/>
      <c r="R101" s="285"/>
      <c r="S101" s="286"/>
      <c r="T101" s="54"/>
    </row>
    <row r="102" spans="1:24">
      <c r="A102" s="1">
        <f>F105</f>
        <v>3</v>
      </c>
      <c r="B102" s="1">
        <f>IF(H126&gt;0,1,0)</f>
        <v>0</v>
      </c>
      <c r="C102" s="198" t="s">
        <v>47</v>
      </c>
      <c r="D102" s="198"/>
      <c r="E102" s="198"/>
      <c r="U102" s="11" t="s">
        <v>49</v>
      </c>
      <c r="V102" s="11" t="s">
        <v>199</v>
      </c>
    </row>
    <row r="103" spans="1:24">
      <c r="A103" s="1">
        <f>A102</f>
        <v>3</v>
      </c>
      <c r="B103" s="1">
        <f>B102</f>
        <v>0</v>
      </c>
      <c r="C103" s="192" t="str">
        <f>"山口次世代コーチャーズ育成事業　"&amp;基本!$G$24</f>
        <v>山口次世代コーチャーズ育成事業　事業計画書</v>
      </c>
      <c r="D103" s="192"/>
      <c r="E103" s="192"/>
      <c r="F103" s="192"/>
      <c r="G103" s="192"/>
      <c r="H103" s="192"/>
      <c r="I103" s="192"/>
      <c r="J103" s="192"/>
      <c r="K103" s="192"/>
      <c r="L103" s="192"/>
      <c r="M103" s="192"/>
      <c r="N103" s="192"/>
      <c r="O103" s="192"/>
      <c r="P103" s="192"/>
      <c r="Q103" s="192"/>
      <c r="R103" s="192"/>
      <c r="S103" s="192"/>
      <c r="U103" s="16" t="str">
        <f t="shared" ref="U103:V106" si="47">IF(U53="","",U53)</f>
        <v>チームやまぐち優秀指導者育成事業</v>
      </c>
      <c r="V103" s="16" t="str">
        <f t="shared" si="47"/>
        <v>優秀指導者</v>
      </c>
    </row>
    <row r="104" spans="1:24" ht="15" thickBot="1">
      <c r="A104" s="1">
        <f t="shared" ref="A104:B117" si="48">A103</f>
        <v>3</v>
      </c>
      <c r="B104" s="1">
        <f t="shared" si="48"/>
        <v>0</v>
      </c>
      <c r="C104" s="337" t="s">
        <v>48</v>
      </c>
      <c r="D104" s="337"/>
      <c r="U104" s="32" t="str">
        <f t="shared" si="47"/>
        <v>トップコーチ育成事業</v>
      </c>
      <c r="V104" s="32" t="str">
        <f t="shared" si="47"/>
        <v>トップコーチ</v>
      </c>
    </row>
    <row r="105" spans="1:24" ht="15" thickBot="1">
      <c r="A105" s="1">
        <f t="shared" si="48"/>
        <v>3</v>
      </c>
      <c r="B105" s="1">
        <f t="shared" si="48"/>
        <v>0</v>
      </c>
      <c r="C105" s="375" t="s">
        <v>50</v>
      </c>
      <c r="D105" s="376"/>
      <c r="E105" s="376"/>
      <c r="F105" s="377">
        <f>F55+1</f>
        <v>3</v>
      </c>
      <c r="G105" s="378"/>
      <c r="U105" s="32" t="str">
        <f t="shared" si="47"/>
        <v>コーチングセミナー事業</v>
      </c>
      <c r="V105" s="32" t="str">
        <f t="shared" si="47"/>
        <v>セミナー</v>
      </c>
    </row>
    <row r="106" spans="1:24">
      <c r="A106" s="1">
        <f t="shared" si="48"/>
        <v>3</v>
      </c>
      <c r="B106" s="1">
        <f t="shared" si="48"/>
        <v>0</v>
      </c>
      <c r="C106" s="379" t="s">
        <v>49</v>
      </c>
      <c r="D106" s="290"/>
      <c r="E106" s="290"/>
      <c r="F106" s="380"/>
      <c r="G106" s="380"/>
      <c r="H106" s="380"/>
      <c r="I106" s="380"/>
      <c r="J106" s="380"/>
      <c r="K106" s="380"/>
      <c r="L106" s="380"/>
      <c r="M106" s="290" t="s">
        <v>53</v>
      </c>
      <c r="N106" s="290"/>
      <c r="O106" s="290"/>
      <c r="P106" s="380"/>
      <c r="Q106" s="380"/>
      <c r="R106" s="380"/>
      <c r="S106" s="381"/>
      <c r="T106" s="81" t="str">
        <f>IF(F106="","",VLOOKUP(F106,U103:V106,2,))</f>
        <v/>
      </c>
      <c r="U106" s="18" t="str">
        <f t="shared" si="47"/>
        <v/>
      </c>
      <c r="V106" s="18" t="str">
        <f t="shared" si="47"/>
        <v/>
      </c>
    </row>
    <row r="107" spans="1:24">
      <c r="A107" s="1">
        <f t="shared" si="48"/>
        <v>3</v>
      </c>
      <c r="B107" s="1">
        <f t="shared" si="48"/>
        <v>0</v>
      </c>
      <c r="C107" s="389" t="s">
        <v>180</v>
      </c>
      <c r="D107" s="390"/>
      <c r="E107" s="356"/>
      <c r="F107" s="386"/>
      <c r="G107" s="387"/>
      <c r="H107" s="387"/>
      <c r="I107" s="387"/>
      <c r="J107" s="387"/>
      <c r="K107" s="387"/>
      <c r="L107" s="387"/>
      <c r="M107" s="387"/>
      <c r="N107" s="387"/>
      <c r="O107" s="387"/>
      <c r="P107" s="387"/>
      <c r="Q107" s="387"/>
      <c r="R107" s="387"/>
      <c r="S107" s="388"/>
      <c r="U107" s="55"/>
    </row>
    <row r="108" spans="1:24">
      <c r="A108" s="1">
        <f t="shared" si="48"/>
        <v>3</v>
      </c>
      <c r="B108" s="1">
        <f t="shared" si="48"/>
        <v>0</v>
      </c>
      <c r="C108" s="348" t="s">
        <v>51</v>
      </c>
      <c r="D108" s="291"/>
      <c r="E108" s="291"/>
      <c r="F108" s="382"/>
      <c r="G108" s="383"/>
      <c r="H108" s="383"/>
      <c r="I108" s="20" t="str">
        <f>IF(F108="","～",IF(J108="","","～"))</f>
        <v>～</v>
      </c>
      <c r="J108" s="383"/>
      <c r="K108" s="383"/>
      <c r="L108" s="383"/>
      <c r="M108" s="21" t="s">
        <v>52</v>
      </c>
      <c r="N108" s="384" t="str">
        <f>IF(T108=1,IF(F108="","",IF(J108="","",IF(F108=J108,"日帰り",(J108-F108)&amp;"泊"&amp;(J108-F108+1)&amp;"日"))),"")</f>
        <v/>
      </c>
      <c r="O108" s="384"/>
      <c r="P108" s="384"/>
      <c r="Q108" s="13" t="s">
        <v>68</v>
      </c>
      <c r="R108" s="258"/>
      <c r="S108" s="385"/>
      <c r="T108" s="53">
        <f>IF(P106=U111,1,IF(P106=W111,1,0))</f>
        <v>0</v>
      </c>
    </row>
    <row r="109" spans="1:24">
      <c r="A109" s="1">
        <f t="shared" si="48"/>
        <v>3</v>
      </c>
      <c r="B109" s="1">
        <f t="shared" si="48"/>
        <v>0</v>
      </c>
      <c r="C109" s="348" t="s">
        <v>54</v>
      </c>
      <c r="D109" s="346" t="s">
        <v>55</v>
      </c>
      <c r="E109" s="346"/>
      <c r="F109" s="349"/>
      <c r="G109" s="349"/>
      <c r="H109" s="349"/>
      <c r="I109" s="349"/>
      <c r="J109" s="349"/>
      <c r="K109" s="349"/>
      <c r="L109" s="349"/>
      <c r="M109" s="349"/>
      <c r="N109" s="349"/>
      <c r="O109" s="349"/>
      <c r="P109" s="349"/>
      <c r="Q109" s="349"/>
      <c r="R109" s="349"/>
      <c r="S109" s="350"/>
      <c r="U109" s="156" t="s">
        <v>53</v>
      </c>
      <c r="V109" s="156"/>
      <c r="W109" s="156"/>
      <c r="X109" s="156"/>
    </row>
    <row r="110" spans="1:24">
      <c r="A110" s="1">
        <f t="shared" si="48"/>
        <v>3</v>
      </c>
      <c r="B110" s="1">
        <f t="shared" si="48"/>
        <v>0</v>
      </c>
      <c r="C110" s="348"/>
      <c r="D110" s="351" t="s">
        <v>7</v>
      </c>
      <c r="E110" s="351"/>
      <c r="F110" s="352"/>
      <c r="G110" s="352"/>
      <c r="H110" s="352"/>
      <c r="I110" s="352"/>
      <c r="J110" s="352"/>
      <c r="K110" s="352"/>
      <c r="L110" s="352"/>
      <c r="M110" s="352"/>
      <c r="N110" s="352"/>
      <c r="O110" s="352"/>
      <c r="P110" s="352"/>
      <c r="Q110" s="352"/>
      <c r="R110" s="352"/>
      <c r="S110" s="353"/>
      <c r="U110" s="78" t="str">
        <f>U103</f>
        <v>チームやまぐち優秀指導者育成事業</v>
      </c>
      <c r="V110" s="78" t="str">
        <f>U104</f>
        <v>トップコーチ育成事業</v>
      </c>
      <c r="W110" s="78" t="str">
        <f>U105</f>
        <v>コーチングセミナー事業</v>
      </c>
      <c r="X110" s="78" t="str">
        <f>U106</f>
        <v/>
      </c>
    </row>
    <row r="111" spans="1:24">
      <c r="A111" s="1">
        <f t="shared" si="48"/>
        <v>3</v>
      </c>
      <c r="B111" s="1">
        <f t="shared" si="48"/>
        <v>0</v>
      </c>
      <c r="C111" s="348" t="s">
        <v>56</v>
      </c>
      <c r="D111" s="346" t="s">
        <v>55</v>
      </c>
      <c r="E111" s="346"/>
      <c r="F111" s="349"/>
      <c r="G111" s="349"/>
      <c r="H111" s="349"/>
      <c r="I111" s="349"/>
      <c r="J111" s="349"/>
      <c r="K111" s="349"/>
      <c r="L111" s="349"/>
      <c r="M111" s="349"/>
      <c r="N111" s="349"/>
      <c r="O111" s="349"/>
      <c r="P111" s="349"/>
      <c r="Q111" s="349"/>
      <c r="R111" s="349"/>
      <c r="S111" s="350"/>
      <c r="U111" s="6" t="str">
        <f t="shared" ref="U111:X114" si="49">IF(U61="","",U61)</f>
        <v>①研修派遣</v>
      </c>
      <c r="V111" s="6" t="str">
        <f t="shared" si="49"/>
        <v>①研修派遣</v>
      </c>
      <c r="W111" s="6" t="str">
        <f t="shared" si="49"/>
        <v>①指導者研修会</v>
      </c>
      <c r="X111" s="6" t="str">
        <f t="shared" si="49"/>
        <v/>
      </c>
    </row>
    <row r="112" spans="1:24">
      <c r="A112" s="1">
        <f t="shared" si="48"/>
        <v>3</v>
      </c>
      <c r="B112" s="1">
        <f t="shared" si="48"/>
        <v>0</v>
      </c>
      <c r="C112" s="348"/>
      <c r="D112" s="351" t="s">
        <v>7</v>
      </c>
      <c r="E112" s="351"/>
      <c r="F112" s="352"/>
      <c r="G112" s="352"/>
      <c r="H112" s="352"/>
      <c r="I112" s="352"/>
      <c r="J112" s="352"/>
      <c r="K112" s="352"/>
      <c r="L112" s="352"/>
      <c r="M112" s="352"/>
      <c r="N112" s="352"/>
      <c r="O112" s="352"/>
      <c r="P112" s="352"/>
      <c r="Q112" s="352"/>
      <c r="R112" s="352"/>
      <c r="S112" s="353"/>
      <c r="U112" s="8" t="str">
        <f t="shared" si="49"/>
        <v>②調査・研究</v>
      </c>
      <c r="V112" s="8" t="str">
        <f t="shared" si="49"/>
        <v>②伝達講習会</v>
      </c>
      <c r="W112" s="8" t="str">
        <f t="shared" si="49"/>
        <v>②スーパーアドバイザー</v>
      </c>
      <c r="X112" s="8" t="str">
        <f t="shared" si="49"/>
        <v/>
      </c>
    </row>
    <row r="113" spans="1:24">
      <c r="A113" s="1">
        <f t="shared" si="48"/>
        <v>3</v>
      </c>
      <c r="B113" s="1">
        <f t="shared" si="48"/>
        <v>0</v>
      </c>
      <c r="C113" s="354" t="s">
        <v>57</v>
      </c>
      <c r="D113" s="291" t="s">
        <v>58</v>
      </c>
      <c r="E113" s="291"/>
      <c r="F113" s="291" t="s">
        <v>61</v>
      </c>
      <c r="G113" s="355"/>
      <c r="H113" s="339" t="s">
        <v>62</v>
      </c>
      <c r="I113" s="296"/>
      <c r="J113" s="356" t="s">
        <v>63</v>
      </c>
      <c r="K113" s="355"/>
      <c r="L113" s="339" t="s">
        <v>64</v>
      </c>
      <c r="M113" s="296"/>
      <c r="N113" s="356" t="s">
        <v>65</v>
      </c>
      <c r="O113" s="355"/>
      <c r="P113" s="339" t="s">
        <v>66</v>
      </c>
      <c r="Q113" s="291"/>
      <c r="R113" s="356" t="s">
        <v>36</v>
      </c>
      <c r="S113" s="295"/>
      <c r="U113" s="8" t="str">
        <f t="shared" si="49"/>
        <v/>
      </c>
      <c r="V113" s="8" t="str">
        <f t="shared" si="49"/>
        <v/>
      </c>
      <c r="W113" s="8" t="str">
        <f t="shared" si="49"/>
        <v/>
      </c>
      <c r="X113" s="8" t="str">
        <f t="shared" si="49"/>
        <v/>
      </c>
    </row>
    <row r="114" spans="1:24">
      <c r="A114" s="1">
        <f t="shared" si="48"/>
        <v>3</v>
      </c>
      <c r="B114" s="1">
        <f t="shared" si="48"/>
        <v>0</v>
      </c>
      <c r="C114" s="348"/>
      <c r="D114" s="346" t="s">
        <v>59</v>
      </c>
      <c r="E114" s="346"/>
      <c r="F114" s="22">
        <f>VLOOKUP("成男ｺｰﾁｬｰｽﾞ",指導者!$J$133:$AN$156,$F105+1,)</f>
        <v>0</v>
      </c>
      <c r="G114" s="23" t="s">
        <v>67</v>
      </c>
      <c r="H114" s="24">
        <f>VLOOKUP("成女ｺｰﾁｬｰｽﾞ",指導者!$J$133:$AN$156,$F105+1,)</f>
        <v>0</v>
      </c>
      <c r="I114" s="25" t="s">
        <v>67</v>
      </c>
      <c r="J114" s="24">
        <f>VLOOKUP("少男ｺｰﾁｬｰｽﾞ",指導者!$J$133:$AN$156,$F105+1,)</f>
        <v>0</v>
      </c>
      <c r="K114" s="23" t="s">
        <v>67</v>
      </c>
      <c r="L114" s="24">
        <f>VLOOKUP("少女ｺｰﾁｬｰｽﾞ",指導者!$J$133:$AN$156,$F105+1,)</f>
        <v>0</v>
      </c>
      <c r="M114" s="25" t="s">
        <v>67</v>
      </c>
      <c r="N114" s="24">
        <f>VLOOKUP("Jr男ｺｰﾁｬｰｽﾞ",指導者!$J$133:$AN$156,$F105+1,)</f>
        <v>0</v>
      </c>
      <c r="O114" s="23" t="s">
        <v>67</v>
      </c>
      <c r="P114" s="24">
        <f>VLOOKUP("Jr女ｺｰﾁｬｰｽﾞ",指導者!$J$133:$AN$156,$F105+1,)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48"/>
      <c r="D115" s="351" t="s">
        <v>60</v>
      </c>
      <c r="E115" s="351"/>
      <c r="F115" s="57" t="s">
        <v>164</v>
      </c>
      <c r="G115" s="28" t="s">
        <v>67</v>
      </c>
      <c r="H115" s="59" t="s">
        <v>164</v>
      </c>
      <c r="I115" s="30" t="s">
        <v>67</v>
      </c>
      <c r="J115" s="61" t="s">
        <v>164</v>
      </c>
      <c r="K115" s="28" t="s">
        <v>67</v>
      </c>
      <c r="L115" s="59" t="s">
        <v>164</v>
      </c>
      <c r="M115" s="30" t="s">
        <v>67</v>
      </c>
      <c r="N115" s="61" t="s">
        <v>164</v>
      </c>
      <c r="O115" s="28" t="s">
        <v>67</v>
      </c>
      <c r="P115" s="59" t="s">
        <v>164</v>
      </c>
      <c r="Q115" s="31" t="s">
        <v>67</v>
      </c>
      <c r="R115" s="61" t="s">
        <v>164</v>
      </c>
      <c r="S115" s="34" t="s">
        <v>67</v>
      </c>
    </row>
    <row r="116" spans="1:24">
      <c r="A116" s="1">
        <f t="shared" si="48"/>
        <v>3</v>
      </c>
      <c r="B116" s="1">
        <f t="shared" si="48"/>
        <v>0</v>
      </c>
      <c r="C116" s="366" t="s">
        <v>69</v>
      </c>
      <c r="D116" s="367"/>
      <c r="E116" s="368"/>
      <c r="F116" s="357"/>
      <c r="G116" s="358"/>
      <c r="H116" s="358"/>
      <c r="I116" s="358"/>
      <c r="J116" s="358"/>
      <c r="K116" s="358"/>
      <c r="L116" s="358"/>
      <c r="M116" s="358"/>
      <c r="N116" s="358"/>
      <c r="O116" s="358"/>
      <c r="P116" s="358"/>
      <c r="Q116" s="358"/>
      <c r="R116" s="358"/>
      <c r="S116" s="359"/>
    </row>
    <row r="117" spans="1:24">
      <c r="A117" s="1">
        <f t="shared" si="48"/>
        <v>3</v>
      </c>
      <c r="B117" s="1">
        <f t="shared" si="48"/>
        <v>0</v>
      </c>
      <c r="C117" s="369"/>
      <c r="D117" s="370"/>
      <c r="E117" s="371"/>
      <c r="F117" s="360"/>
      <c r="G117" s="361"/>
      <c r="H117" s="361"/>
      <c r="I117" s="361"/>
      <c r="J117" s="361"/>
      <c r="K117" s="361"/>
      <c r="L117" s="361"/>
      <c r="M117" s="361"/>
      <c r="N117" s="361"/>
      <c r="O117" s="361"/>
      <c r="P117" s="361"/>
      <c r="Q117" s="361"/>
      <c r="R117" s="361"/>
      <c r="S117" s="362"/>
    </row>
    <row r="118" spans="1:24">
      <c r="A118" s="1">
        <f t="shared" ref="A118:B118" si="50">A117</f>
        <v>3</v>
      </c>
      <c r="B118" s="1">
        <f t="shared" si="50"/>
        <v>0</v>
      </c>
      <c r="C118" s="369"/>
      <c r="D118" s="370"/>
      <c r="E118" s="371"/>
      <c r="F118" s="360"/>
      <c r="G118" s="361"/>
      <c r="H118" s="361"/>
      <c r="I118" s="361"/>
      <c r="J118" s="361"/>
      <c r="K118" s="361"/>
      <c r="L118" s="361"/>
      <c r="M118" s="361"/>
      <c r="N118" s="361"/>
      <c r="O118" s="361"/>
      <c r="P118" s="361"/>
      <c r="Q118" s="361"/>
      <c r="R118" s="361"/>
      <c r="S118" s="362"/>
    </row>
    <row r="119" spans="1:24">
      <c r="A119" s="1">
        <f t="shared" ref="A119:B119" si="51">A118</f>
        <v>3</v>
      </c>
      <c r="B119" s="1">
        <f t="shared" si="51"/>
        <v>0</v>
      </c>
      <c r="C119" s="369"/>
      <c r="D119" s="370"/>
      <c r="E119" s="371"/>
      <c r="F119" s="360"/>
      <c r="G119" s="361"/>
      <c r="H119" s="361"/>
      <c r="I119" s="361"/>
      <c r="J119" s="361"/>
      <c r="K119" s="361"/>
      <c r="L119" s="361"/>
      <c r="M119" s="361"/>
      <c r="N119" s="361"/>
      <c r="O119" s="361"/>
      <c r="P119" s="361"/>
      <c r="Q119" s="361"/>
      <c r="R119" s="361"/>
      <c r="S119" s="362"/>
    </row>
    <row r="120" spans="1:24">
      <c r="A120" s="1">
        <f t="shared" ref="A120:B120" si="52">A119</f>
        <v>3</v>
      </c>
      <c r="B120" s="1">
        <f t="shared" si="52"/>
        <v>0</v>
      </c>
      <c r="C120" s="369"/>
      <c r="D120" s="370"/>
      <c r="E120" s="371"/>
      <c r="F120" s="360"/>
      <c r="G120" s="361"/>
      <c r="H120" s="361"/>
      <c r="I120" s="361"/>
      <c r="J120" s="361"/>
      <c r="K120" s="361"/>
      <c r="L120" s="361"/>
      <c r="M120" s="361"/>
      <c r="N120" s="361"/>
      <c r="O120" s="361"/>
      <c r="P120" s="361"/>
      <c r="Q120" s="361"/>
      <c r="R120" s="361"/>
      <c r="S120" s="362"/>
    </row>
    <row r="121" spans="1:24">
      <c r="A121" s="1">
        <f t="shared" ref="A121:B121" si="53">A120</f>
        <v>3</v>
      </c>
      <c r="B121" s="1">
        <f t="shared" si="53"/>
        <v>0</v>
      </c>
      <c r="C121" s="369"/>
      <c r="D121" s="370"/>
      <c r="E121" s="371"/>
      <c r="F121" s="360"/>
      <c r="G121" s="361"/>
      <c r="H121" s="361"/>
      <c r="I121" s="361"/>
      <c r="J121" s="361"/>
      <c r="K121" s="361"/>
      <c r="L121" s="361"/>
      <c r="M121" s="361"/>
      <c r="N121" s="361"/>
      <c r="O121" s="361"/>
      <c r="P121" s="361"/>
      <c r="Q121" s="361"/>
      <c r="R121" s="361"/>
      <c r="S121" s="362"/>
    </row>
    <row r="122" spans="1:24" ht="15" thickBot="1">
      <c r="A122" s="1">
        <f t="shared" ref="A122:B122" si="54">A121</f>
        <v>3</v>
      </c>
      <c r="B122" s="1">
        <f t="shared" si="54"/>
        <v>0</v>
      </c>
      <c r="C122" s="372"/>
      <c r="D122" s="373"/>
      <c r="E122" s="374"/>
      <c r="F122" s="363"/>
      <c r="G122" s="364"/>
      <c r="H122" s="364"/>
      <c r="I122" s="364"/>
      <c r="J122" s="364"/>
      <c r="K122" s="364"/>
      <c r="L122" s="364"/>
      <c r="M122" s="364"/>
      <c r="N122" s="364"/>
      <c r="O122" s="364"/>
      <c r="P122" s="364"/>
      <c r="Q122" s="364"/>
      <c r="R122" s="364"/>
      <c r="S122" s="365"/>
    </row>
    <row r="123" spans="1:24">
      <c r="A123" s="1">
        <f t="shared" ref="A123:B123" si="55">A122</f>
        <v>3</v>
      </c>
      <c r="B123" s="1">
        <f t="shared" si="55"/>
        <v>0</v>
      </c>
    </row>
    <row r="124" spans="1:24" ht="15" thickBot="1">
      <c r="A124" s="1">
        <f t="shared" ref="A124:B124" si="56">A123</f>
        <v>3</v>
      </c>
      <c r="B124" s="1">
        <f t="shared" si="56"/>
        <v>0</v>
      </c>
      <c r="C124" s="337" t="s">
        <v>70</v>
      </c>
      <c r="D124" s="337"/>
      <c r="Q124" s="338" t="s">
        <v>71</v>
      </c>
      <c r="R124" s="338"/>
      <c r="S124" s="338"/>
    </row>
    <row r="125" spans="1:24">
      <c r="A125" s="1">
        <f t="shared" ref="A125:B125" si="57">A124</f>
        <v>3</v>
      </c>
      <c r="B125" s="1">
        <f t="shared" si="57"/>
        <v>0</v>
      </c>
      <c r="C125" s="287" t="s">
        <v>72</v>
      </c>
      <c r="D125" s="290" t="s">
        <v>73</v>
      </c>
      <c r="E125" s="290"/>
      <c r="F125" s="290"/>
      <c r="G125" s="290"/>
      <c r="H125" s="290" t="s">
        <v>79</v>
      </c>
      <c r="I125" s="290"/>
      <c r="J125" s="290" t="s">
        <v>13</v>
      </c>
      <c r="K125" s="290"/>
      <c r="L125" s="290"/>
      <c r="M125" s="290"/>
      <c r="N125" s="290"/>
      <c r="O125" s="290"/>
      <c r="P125" s="290"/>
      <c r="Q125" s="290"/>
      <c r="R125" s="290"/>
      <c r="S125" s="294"/>
    </row>
    <row r="126" spans="1:24">
      <c r="A126" s="1">
        <f t="shared" ref="A126:B126" si="58">A125</f>
        <v>3</v>
      </c>
      <c r="B126" s="1">
        <f t="shared" si="58"/>
        <v>0</v>
      </c>
      <c r="C126" s="288"/>
      <c r="D126" s="346" t="s">
        <v>74</v>
      </c>
      <c r="E126" s="346"/>
      <c r="F126" s="346"/>
      <c r="G126" s="346"/>
      <c r="H126" s="415">
        <f>ROUND(J151*T126,)</f>
        <v>0</v>
      </c>
      <c r="I126" s="416"/>
      <c r="J126" s="152"/>
      <c r="K126" s="152"/>
      <c r="L126" s="152"/>
      <c r="M126" s="152"/>
      <c r="N126" s="152"/>
      <c r="O126" s="152"/>
      <c r="P126" s="152"/>
      <c r="Q126" s="152"/>
      <c r="R126" s="152"/>
      <c r="S126" s="305"/>
      <c r="T126" s="53">
        <f>IF(F106=U105,1,0.5)</f>
        <v>0.5</v>
      </c>
    </row>
    <row r="127" spans="1:24">
      <c r="A127" s="1">
        <f t="shared" ref="A127:B127" si="59">A126</f>
        <v>3</v>
      </c>
      <c r="B127" s="1">
        <f t="shared" si="59"/>
        <v>0</v>
      </c>
      <c r="C127" s="288"/>
      <c r="D127" s="340" t="s">
        <v>75</v>
      </c>
      <c r="E127" s="340"/>
      <c r="F127" s="340"/>
      <c r="G127" s="340"/>
      <c r="H127" s="330"/>
      <c r="I127" s="330"/>
      <c r="J127" s="335"/>
      <c r="K127" s="335"/>
      <c r="L127" s="335"/>
      <c r="M127" s="335"/>
      <c r="N127" s="335"/>
      <c r="O127" s="335"/>
      <c r="P127" s="335"/>
      <c r="Q127" s="335"/>
      <c r="R127" s="335"/>
      <c r="S127" s="336"/>
    </row>
    <row r="128" spans="1:24">
      <c r="A128" s="1">
        <f t="shared" ref="A128:B128" si="60">A127</f>
        <v>3</v>
      </c>
      <c r="B128" s="1">
        <f t="shared" si="60"/>
        <v>0</v>
      </c>
      <c r="C128" s="288"/>
      <c r="D128" s="340" t="s">
        <v>76</v>
      </c>
      <c r="E128" s="340"/>
      <c r="F128" s="340"/>
      <c r="G128" s="340"/>
      <c r="H128" s="330"/>
      <c r="I128" s="330"/>
      <c r="J128" s="335"/>
      <c r="K128" s="335"/>
      <c r="L128" s="335"/>
      <c r="M128" s="335"/>
      <c r="N128" s="335"/>
      <c r="O128" s="335"/>
      <c r="P128" s="335"/>
      <c r="Q128" s="335"/>
      <c r="R128" s="335"/>
      <c r="S128" s="336"/>
    </row>
    <row r="129" spans="1:21" ht="15" thickBot="1">
      <c r="A129" s="1">
        <f t="shared" ref="A129:B129" si="61">A128</f>
        <v>3</v>
      </c>
      <c r="B129" s="1">
        <f t="shared" si="61"/>
        <v>0</v>
      </c>
      <c r="C129" s="288"/>
      <c r="D129" s="341" t="s">
        <v>77</v>
      </c>
      <c r="E129" s="341"/>
      <c r="F129" s="341"/>
      <c r="G129" s="341"/>
      <c r="H129" s="342">
        <f>H151-SUM(H126:I128)</f>
        <v>0</v>
      </c>
      <c r="I129" s="342"/>
      <c r="J129" s="343"/>
      <c r="K129" s="343"/>
      <c r="L129" s="343"/>
      <c r="M129" s="343"/>
      <c r="N129" s="343"/>
      <c r="O129" s="343"/>
      <c r="P129" s="343"/>
      <c r="Q129" s="343"/>
      <c r="R129" s="343"/>
      <c r="S129" s="344"/>
    </row>
    <row r="130" spans="1:21" ht="15.6" thickTop="1" thickBot="1">
      <c r="A130" s="1">
        <f t="shared" ref="A130:B130" si="62">A129</f>
        <v>3</v>
      </c>
      <c r="B130" s="1">
        <f t="shared" si="62"/>
        <v>0</v>
      </c>
      <c r="C130" s="289"/>
      <c r="D130" s="345" t="s">
        <v>78</v>
      </c>
      <c r="E130" s="345"/>
      <c r="F130" s="345"/>
      <c r="G130" s="345"/>
      <c r="H130" s="281">
        <f>SUM(H126:I129)</f>
        <v>0</v>
      </c>
      <c r="I130" s="281"/>
      <c r="J130" s="285"/>
      <c r="K130" s="285"/>
      <c r="L130" s="285"/>
      <c r="M130" s="285"/>
      <c r="N130" s="285"/>
      <c r="O130" s="285"/>
      <c r="P130" s="285"/>
      <c r="Q130" s="285"/>
      <c r="R130" s="285"/>
      <c r="S130" s="286"/>
    </row>
    <row r="131" spans="1:21">
      <c r="A131" s="1">
        <f t="shared" ref="A131:B131" si="63">A130</f>
        <v>3</v>
      </c>
      <c r="B131" s="1">
        <f t="shared" si="63"/>
        <v>0</v>
      </c>
      <c r="C131" s="287" t="s">
        <v>218</v>
      </c>
      <c r="D131" s="290" t="s">
        <v>73</v>
      </c>
      <c r="E131" s="290"/>
      <c r="F131" s="290" t="s">
        <v>83</v>
      </c>
      <c r="G131" s="290"/>
      <c r="H131" s="290" t="s">
        <v>79</v>
      </c>
      <c r="I131" s="292"/>
      <c r="J131" s="293"/>
      <c r="K131" s="290"/>
      <c r="L131" s="290"/>
      <c r="M131" s="290"/>
      <c r="N131" s="290" t="s">
        <v>82</v>
      </c>
      <c r="O131" s="290"/>
      <c r="P131" s="290"/>
      <c r="Q131" s="290"/>
      <c r="R131" s="290"/>
      <c r="S131" s="294"/>
    </row>
    <row r="132" spans="1:21">
      <c r="A132" s="1">
        <f t="shared" ref="A132:B132" si="64">A131</f>
        <v>3</v>
      </c>
      <c r="B132" s="1">
        <f t="shared" si="64"/>
        <v>0</v>
      </c>
      <c r="C132" s="288"/>
      <c r="D132" s="291"/>
      <c r="E132" s="291"/>
      <c r="F132" s="291"/>
      <c r="G132" s="291"/>
      <c r="H132" s="291"/>
      <c r="I132" s="291"/>
      <c r="J132" s="296" t="s">
        <v>80</v>
      </c>
      <c r="K132" s="297"/>
      <c r="L132" s="297" t="s">
        <v>81</v>
      </c>
      <c r="M132" s="339"/>
      <c r="N132" s="291"/>
      <c r="O132" s="291"/>
      <c r="P132" s="291"/>
      <c r="Q132" s="291"/>
      <c r="R132" s="291"/>
      <c r="S132" s="295"/>
    </row>
    <row r="133" spans="1:21">
      <c r="A133" s="1">
        <f t="shared" ref="A133:B133" si="65">A132</f>
        <v>3</v>
      </c>
      <c r="B133" s="1">
        <f t="shared" si="65"/>
        <v>0</v>
      </c>
      <c r="C133" s="288"/>
      <c r="D133" s="298" t="s">
        <v>88</v>
      </c>
      <c r="E133" s="298"/>
      <c r="F133" s="298" t="s">
        <v>88</v>
      </c>
      <c r="G133" s="298"/>
      <c r="H133" s="323"/>
      <c r="I133" s="323"/>
      <c r="J133" s="324"/>
      <c r="K133" s="325"/>
      <c r="L133" s="326">
        <f>H133-J133</f>
        <v>0</v>
      </c>
      <c r="M133" s="327"/>
      <c r="N133" s="167"/>
      <c r="O133" s="167"/>
      <c r="P133" s="167"/>
      <c r="Q133" s="167"/>
      <c r="R133" s="167"/>
      <c r="S133" s="328"/>
      <c r="T133" s="54" t="e">
        <f>HLOOKUP(F106,リスト!$N$7:$AC$25,2,)</f>
        <v>#N/A</v>
      </c>
      <c r="U133" s="52" t="e">
        <f t="shared" ref="U133:U150" si="66">IF(T133="対象外",IF(J133&gt;0,"補助対象外経費です!!",""),"")</f>
        <v>#N/A</v>
      </c>
    </row>
    <row r="134" spans="1:21">
      <c r="A134" s="1">
        <f t="shared" ref="A134:B134" si="67">A133</f>
        <v>3</v>
      </c>
      <c r="B134" s="1">
        <f t="shared" si="67"/>
        <v>0</v>
      </c>
      <c r="C134" s="288"/>
      <c r="D134" s="298" t="s">
        <v>99</v>
      </c>
      <c r="E134" s="298"/>
      <c r="F134" s="299" t="s">
        <v>84</v>
      </c>
      <c r="G134" s="299"/>
      <c r="H134" s="300"/>
      <c r="I134" s="300"/>
      <c r="J134" s="301"/>
      <c r="K134" s="302"/>
      <c r="L134" s="303">
        <f t="shared" ref="L134:L150" si="68">H134-J134</f>
        <v>0</v>
      </c>
      <c r="M134" s="304"/>
      <c r="N134" s="152"/>
      <c r="O134" s="152"/>
      <c r="P134" s="152"/>
      <c r="Q134" s="152"/>
      <c r="R134" s="152"/>
      <c r="S134" s="305"/>
      <c r="T134" s="54" t="e">
        <f>HLOOKUP(F106,リスト!$N$7:$AC$25,3,)</f>
        <v>#N/A</v>
      </c>
      <c r="U134" s="52" t="e">
        <f t="shared" si="66"/>
        <v>#N/A</v>
      </c>
    </row>
    <row r="135" spans="1:21">
      <c r="A135" s="1">
        <f t="shared" ref="A135:B135" si="69">A134</f>
        <v>3</v>
      </c>
      <c r="B135" s="1">
        <f t="shared" si="69"/>
        <v>0</v>
      </c>
      <c r="C135" s="288"/>
      <c r="D135" s="298"/>
      <c r="E135" s="298"/>
      <c r="F135" s="329" t="s">
        <v>85</v>
      </c>
      <c r="G135" s="329"/>
      <c r="H135" s="330"/>
      <c r="I135" s="330"/>
      <c r="J135" s="331"/>
      <c r="K135" s="332"/>
      <c r="L135" s="333">
        <f t="shared" si="68"/>
        <v>0</v>
      </c>
      <c r="M135" s="334"/>
      <c r="N135" s="335"/>
      <c r="O135" s="335"/>
      <c r="P135" s="335"/>
      <c r="Q135" s="335"/>
      <c r="R135" s="335"/>
      <c r="S135" s="336"/>
      <c r="T135" s="54" t="e">
        <f>HLOOKUP(F106,リスト!$N$7:$AC$25,4,)</f>
        <v>#N/A</v>
      </c>
      <c r="U135" s="52" t="e">
        <f t="shared" si="66"/>
        <v>#N/A</v>
      </c>
    </row>
    <row r="136" spans="1:21">
      <c r="A136" s="1">
        <f t="shared" ref="A136:B136" si="70">A135</f>
        <v>3</v>
      </c>
      <c r="B136" s="1">
        <f t="shared" si="70"/>
        <v>0</v>
      </c>
      <c r="C136" s="288"/>
      <c r="D136" s="298"/>
      <c r="E136" s="298"/>
      <c r="F136" s="306" t="s">
        <v>86</v>
      </c>
      <c r="G136" s="306"/>
      <c r="H136" s="307"/>
      <c r="I136" s="307"/>
      <c r="J136" s="308"/>
      <c r="K136" s="309"/>
      <c r="L136" s="310">
        <f t="shared" si="68"/>
        <v>0</v>
      </c>
      <c r="M136" s="311"/>
      <c r="N136" s="153"/>
      <c r="O136" s="153"/>
      <c r="P136" s="153"/>
      <c r="Q136" s="153"/>
      <c r="R136" s="153"/>
      <c r="S136" s="312"/>
      <c r="T136" s="54" t="e">
        <f>HLOOKUP(F106,リスト!$N$7:$AC$25,5,)</f>
        <v>#N/A</v>
      </c>
      <c r="U136" s="52" t="e">
        <f t="shared" si="66"/>
        <v>#N/A</v>
      </c>
    </row>
    <row r="137" spans="1:21">
      <c r="A137" s="1">
        <f t="shared" ref="A137:B137" si="71">A136</f>
        <v>3</v>
      </c>
      <c r="B137" s="1">
        <f t="shared" si="71"/>
        <v>0</v>
      </c>
      <c r="C137" s="288"/>
      <c r="D137" s="298" t="s">
        <v>100</v>
      </c>
      <c r="E137" s="298"/>
      <c r="F137" s="299" t="s">
        <v>87</v>
      </c>
      <c r="G137" s="299"/>
      <c r="H137" s="300"/>
      <c r="I137" s="300"/>
      <c r="J137" s="301"/>
      <c r="K137" s="302"/>
      <c r="L137" s="303">
        <f t="shared" si="68"/>
        <v>0</v>
      </c>
      <c r="M137" s="304"/>
      <c r="N137" s="152"/>
      <c r="O137" s="152"/>
      <c r="P137" s="152"/>
      <c r="Q137" s="152"/>
      <c r="R137" s="152"/>
      <c r="S137" s="305"/>
      <c r="T137" s="54" t="e">
        <f>HLOOKUP(F106,リスト!$N$7:$AC$25,6,)</f>
        <v>#N/A</v>
      </c>
      <c r="U137" s="52" t="e">
        <f t="shared" si="66"/>
        <v>#N/A</v>
      </c>
    </row>
    <row r="138" spans="1:21">
      <c r="A138" s="1">
        <f t="shared" ref="A138:B138" si="72">A137</f>
        <v>3</v>
      </c>
      <c r="B138" s="1">
        <f t="shared" si="72"/>
        <v>0</v>
      </c>
      <c r="C138" s="288"/>
      <c r="D138" s="298"/>
      <c r="E138" s="298"/>
      <c r="F138" s="329" t="s">
        <v>89</v>
      </c>
      <c r="G138" s="329"/>
      <c r="H138" s="330"/>
      <c r="I138" s="330"/>
      <c r="J138" s="331"/>
      <c r="K138" s="332"/>
      <c r="L138" s="333">
        <f t="shared" si="68"/>
        <v>0</v>
      </c>
      <c r="M138" s="334"/>
      <c r="N138" s="335"/>
      <c r="O138" s="335"/>
      <c r="P138" s="335"/>
      <c r="Q138" s="335"/>
      <c r="R138" s="335"/>
      <c r="S138" s="336"/>
      <c r="T138" s="54" t="e">
        <f>HLOOKUP(F106,リスト!$N$7:$AC$25,7,)</f>
        <v>#N/A</v>
      </c>
      <c r="U138" s="52" t="e">
        <f t="shared" si="66"/>
        <v>#N/A</v>
      </c>
    </row>
    <row r="139" spans="1:21" ht="14.4" customHeight="1">
      <c r="A139" s="1">
        <f t="shared" ref="A139:B139" si="73">A138</f>
        <v>3</v>
      </c>
      <c r="B139" s="1">
        <f t="shared" si="73"/>
        <v>0</v>
      </c>
      <c r="C139" s="288"/>
      <c r="D139" s="298"/>
      <c r="E139" s="298"/>
      <c r="F139" s="329" t="s">
        <v>215</v>
      </c>
      <c r="G139" s="329"/>
      <c r="H139" s="330"/>
      <c r="I139" s="330"/>
      <c r="J139" s="331"/>
      <c r="K139" s="332"/>
      <c r="L139" s="333">
        <f t="shared" si="68"/>
        <v>0</v>
      </c>
      <c r="M139" s="334"/>
      <c r="N139" s="335"/>
      <c r="O139" s="335"/>
      <c r="P139" s="335"/>
      <c r="Q139" s="335"/>
      <c r="R139" s="335"/>
      <c r="S139" s="336"/>
      <c r="T139" s="54" t="e">
        <f>HLOOKUP(F106,リスト!$N$7:$AC$25,8,)</f>
        <v>#N/A</v>
      </c>
      <c r="U139" s="52" t="e">
        <f t="shared" si="66"/>
        <v>#N/A</v>
      </c>
    </row>
    <row r="140" spans="1:21">
      <c r="A140" s="1">
        <f t="shared" ref="A140:B140" si="74">A139</f>
        <v>3</v>
      </c>
      <c r="B140" s="1">
        <f t="shared" si="74"/>
        <v>0</v>
      </c>
      <c r="C140" s="288"/>
      <c r="D140" s="298"/>
      <c r="E140" s="298"/>
      <c r="F140" s="306" t="s">
        <v>90</v>
      </c>
      <c r="G140" s="306"/>
      <c r="H140" s="307"/>
      <c r="I140" s="307"/>
      <c r="J140" s="308"/>
      <c r="K140" s="309"/>
      <c r="L140" s="310">
        <f t="shared" si="68"/>
        <v>0</v>
      </c>
      <c r="M140" s="311"/>
      <c r="N140" s="153"/>
      <c r="O140" s="153"/>
      <c r="P140" s="153"/>
      <c r="Q140" s="153"/>
      <c r="R140" s="153"/>
      <c r="S140" s="312"/>
      <c r="T140" s="54" t="e">
        <f>HLOOKUP(F106,リスト!$N$7:$AC$25,9,)</f>
        <v>#N/A</v>
      </c>
      <c r="U140" s="52" t="e">
        <f t="shared" si="66"/>
        <v>#N/A</v>
      </c>
    </row>
    <row r="141" spans="1:21">
      <c r="A141" s="1">
        <f t="shared" ref="A141:B141" si="75">A140</f>
        <v>3</v>
      </c>
      <c r="B141" s="1">
        <f t="shared" si="75"/>
        <v>0</v>
      </c>
      <c r="C141" s="288"/>
      <c r="D141" s="298" t="s">
        <v>101</v>
      </c>
      <c r="E141" s="298"/>
      <c r="F141" s="299" t="s">
        <v>91</v>
      </c>
      <c r="G141" s="299"/>
      <c r="H141" s="300"/>
      <c r="I141" s="300"/>
      <c r="J141" s="301"/>
      <c r="K141" s="302"/>
      <c r="L141" s="303">
        <f t="shared" si="68"/>
        <v>0</v>
      </c>
      <c r="M141" s="304"/>
      <c r="N141" s="152"/>
      <c r="O141" s="152"/>
      <c r="P141" s="152"/>
      <c r="Q141" s="152"/>
      <c r="R141" s="152"/>
      <c r="S141" s="305"/>
      <c r="T141" s="54" t="e">
        <f>HLOOKUP(F106,リスト!$N$7:$AC$25,10,)</f>
        <v>#N/A</v>
      </c>
      <c r="U141" s="52" t="e">
        <f t="shared" si="66"/>
        <v>#N/A</v>
      </c>
    </row>
    <row r="142" spans="1:21">
      <c r="A142" s="1">
        <f t="shared" ref="A142:B142" si="76">A141</f>
        <v>3</v>
      </c>
      <c r="B142" s="1">
        <f t="shared" si="76"/>
        <v>0</v>
      </c>
      <c r="C142" s="288"/>
      <c r="D142" s="298"/>
      <c r="E142" s="298"/>
      <c r="F142" s="329" t="s">
        <v>92</v>
      </c>
      <c r="G142" s="329"/>
      <c r="H142" s="330"/>
      <c r="I142" s="330"/>
      <c r="J142" s="331"/>
      <c r="K142" s="332"/>
      <c r="L142" s="333">
        <f t="shared" si="68"/>
        <v>0</v>
      </c>
      <c r="M142" s="334"/>
      <c r="N142" s="335"/>
      <c r="O142" s="335"/>
      <c r="P142" s="335"/>
      <c r="Q142" s="335"/>
      <c r="R142" s="335"/>
      <c r="S142" s="336"/>
      <c r="T142" s="54" t="e">
        <f>HLOOKUP(F106,リスト!$N$7:$AC$25,11,)</f>
        <v>#N/A</v>
      </c>
      <c r="U142" s="52" t="e">
        <f t="shared" si="66"/>
        <v>#N/A</v>
      </c>
    </row>
    <row r="143" spans="1:21">
      <c r="A143" s="1">
        <f t="shared" ref="A143:B143" si="77">A142</f>
        <v>3</v>
      </c>
      <c r="B143" s="1">
        <f t="shared" si="77"/>
        <v>0</v>
      </c>
      <c r="C143" s="288"/>
      <c r="D143" s="298"/>
      <c r="E143" s="298"/>
      <c r="F143" s="306" t="s">
        <v>93</v>
      </c>
      <c r="G143" s="306"/>
      <c r="H143" s="307"/>
      <c r="I143" s="307"/>
      <c r="J143" s="308"/>
      <c r="K143" s="309"/>
      <c r="L143" s="310">
        <f t="shared" si="68"/>
        <v>0</v>
      </c>
      <c r="M143" s="311"/>
      <c r="N143" s="153"/>
      <c r="O143" s="153"/>
      <c r="P143" s="153"/>
      <c r="Q143" s="153"/>
      <c r="R143" s="153"/>
      <c r="S143" s="312"/>
      <c r="T143" s="54" t="e">
        <f>HLOOKUP(F106,リスト!$N$7:$AC$25,12,)</f>
        <v>#N/A</v>
      </c>
      <c r="U143" s="52" t="e">
        <f t="shared" si="66"/>
        <v>#N/A</v>
      </c>
    </row>
    <row r="144" spans="1:21">
      <c r="A144" s="1">
        <f t="shared" ref="A144:B144" si="78">A143</f>
        <v>3</v>
      </c>
      <c r="B144" s="1">
        <f t="shared" si="78"/>
        <v>0</v>
      </c>
      <c r="C144" s="288"/>
      <c r="D144" s="298" t="s">
        <v>102</v>
      </c>
      <c r="E144" s="298"/>
      <c r="F144" s="298" t="s">
        <v>102</v>
      </c>
      <c r="G144" s="298"/>
      <c r="H144" s="323"/>
      <c r="I144" s="323"/>
      <c r="J144" s="324"/>
      <c r="K144" s="325"/>
      <c r="L144" s="326">
        <f t="shared" si="68"/>
        <v>0</v>
      </c>
      <c r="M144" s="327"/>
      <c r="N144" s="167"/>
      <c r="O144" s="167"/>
      <c r="P144" s="167"/>
      <c r="Q144" s="167"/>
      <c r="R144" s="167"/>
      <c r="S144" s="328"/>
      <c r="T144" s="54" t="e">
        <f>HLOOKUP(F106,リスト!$N$7:$AC$25,13,)</f>
        <v>#N/A</v>
      </c>
      <c r="U144" s="52" t="e">
        <f t="shared" si="66"/>
        <v>#N/A</v>
      </c>
    </row>
    <row r="145" spans="1:24">
      <c r="A145" s="1">
        <f t="shared" ref="A145:B145" si="79">A144</f>
        <v>3</v>
      </c>
      <c r="B145" s="1">
        <f t="shared" si="79"/>
        <v>0</v>
      </c>
      <c r="C145" s="288"/>
      <c r="D145" s="321" t="s">
        <v>105</v>
      </c>
      <c r="E145" s="298"/>
      <c r="F145" s="299" t="s">
        <v>94</v>
      </c>
      <c r="G145" s="299"/>
      <c r="H145" s="300"/>
      <c r="I145" s="300"/>
      <c r="J145" s="301"/>
      <c r="K145" s="302"/>
      <c r="L145" s="303">
        <f t="shared" si="68"/>
        <v>0</v>
      </c>
      <c r="M145" s="304"/>
      <c r="N145" s="152"/>
      <c r="O145" s="152"/>
      <c r="P145" s="152"/>
      <c r="Q145" s="152"/>
      <c r="R145" s="152"/>
      <c r="S145" s="305"/>
      <c r="T145" s="54" t="e">
        <f>HLOOKUP(F106,リスト!$N$7:$AC$25,14,)</f>
        <v>#N/A</v>
      </c>
      <c r="U145" s="52" t="e">
        <f t="shared" si="66"/>
        <v>#N/A</v>
      </c>
    </row>
    <row r="146" spans="1:24">
      <c r="A146" s="1">
        <f t="shared" ref="A146:B146" si="80">A145</f>
        <v>3</v>
      </c>
      <c r="B146" s="1">
        <f t="shared" si="80"/>
        <v>0</v>
      </c>
      <c r="C146" s="288"/>
      <c r="D146" s="298"/>
      <c r="E146" s="298"/>
      <c r="F146" s="306" t="s">
        <v>95</v>
      </c>
      <c r="G146" s="306"/>
      <c r="H146" s="307"/>
      <c r="I146" s="307"/>
      <c r="J146" s="308"/>
      <c r="K146" s="309"/>
      <c r="L146" s="310">
        <f t="shared" si="68"/>
        <v>0</v>
      </c>
      <c r="M146" s="311"/>
      <c r="N146" s="153"/>
      <c r="O146" s="153"/>
      <c r="P146" s="153"/>
      <c r="Q146" s="153"/>
      <c r="R146" s="153"/>
      <c r="S146" s="312"/>
      <c r="T146" s="54" t="e">
        <f>HLOOKUP(F106,リスト!$N$7:$AC$25,15,)</f>
        <v>#N/A</v>
      </c>
      <c r="U146" s="52" t="e">
        <f t="shared" si="66"/>
        <v>#N/A</v>
      </c>
    </row>
    <row r="147" spans="1:24">
      <c r="A147" s="1">
        <f t="shared" ref="A147:B147" si="81">A146</f>
        <v>3</v>
      </c>
      <c r="B147" s="1">
        <f t="shared" si="81"/>
        <v>0</v>
      </c>
      <c r="C147" s="288"/>
      <c r="D147" s="322" t="s">
        <v>103</v>
      </c>
      <c r="E147" s="322"/>
      <c r="F147" s="298" t="s">
        <v>96</v>
      </c>
      <c r="G147" s="298"/>
      <c r="H147" s="323"/>
      <c r="I147" s="323"/>
      <c r="J147" s="324"/>
      <c r="K147" s="325"/>
      <c r="L147" s="326">
        <f t="shared" si="68"/>
        <v>0</v>
      </c>
      <c r="M147" s="327"/>
      <c r="N147" s="167"/>
      <c r="O147" s="167"/>
      <c r="P147" s="167"/>
      <c r="Q147" s="167"/>
      <c r="R147" s="167"/>
      <c r="S147" s="328"/>
      <c r="T147" s="54" t="e">
        <f>HLOOKUP(F106,リスト!$N$7:$AC$25,16,)</f>
        <v>#N/A</v>
      </c>
      <c r="U147" s="52" t="e">
        <f t="shared" si="66"/>
        <v>#N/A</v>
      </c>
    </row>
    <row r="148" spans="1:24">
      <c r="A148" s="1">
        <f t="shared" ref="A148:B148" si="82">A147</f>
        <v>3</v>
      </c>
      <c r="B148" s="1">
        <f t="shared" si="82"/>
        <v>0</v>
      </c>
      <c r="C148" s="288"/>
      <c r="D148" s="298" t="s">
        <v>104</v>
      </c>
      <c r="E148" s="298"/>
      <c r="F148" s="299" t="s">
        <v>97</v>
      </c>
      <c r="G148" s="299"/>
      <c r="H148" s="300"/>
      <c r="I148" s="300"/>
      <c r="J148" s="301"/>
      <c r="K148" s="302"/>
      <c r="L148" s="303">
        <f t="shared" si="68"/>
        <v>0</v>
      </c>
      <c r="M148" s="304"/>
      <c r="N148" s="152"/>
      <c r="O148" s="152"/>
      <c r="P148" s="152"/>
      <c r="Q148" s="152"/>
      <c r="R148" s="152"/>
      <c r="S148" s="305"/>
      <c r="T148" s="54" t="e">
        <f>HLOOKUP(F106,リスト!$N$7:$AC$25,17,)</f>
        <v>#N/A</v>
      </c>
      <c r="U148" s="52" t="e">
        <f t="shared" si="66"/>
        <v>#N/A</v>
      </c>
    </row>
    <row r="149" spans="1:24">
      <c r="A149" s="1">
        <f t="shared" ref="A149:B149" si="83">A148</f>
        <v>3</v>
      </c>
      <c r="B149" s="1">
        <f t="shared" si="83"/>
        <v>0</v>
      </c>
      <c r="C149" s="288"/>
      <c r="D149" s="298"/>
      <c r="E149" s="298"/>
      <c r="F149" s="306" t="s">
        <v>98</v>
      </c>
      <c r="G149" s="306"/>
      <c r="H149" s="307"/>
      <c r="I149" s="307"/>
      <c r="J149" s="308"/>
      <c r="K149" s="309"/>
      <c r="L149" s="310">
        <f t="shared" si="68"/>
        <v>0</v>
      </c>
      <c r="M149" s="311"/>
      <c r="N149" s="153"/>
      <c r="O149" s="153"/>
      <c r="P149" s="153"/>
      <c r="Q149" s="153"/>
      <c r="R149" s="153"/>
      <c r="S149" s="312"/>
      <c r="T149" s="54" t="e">
        <f>HLOOKUP(F106,リスト!$N$7:$AC$25,18,)</f>
        <v>#N/A</v>
      </c>
      <c r="U149" s="52" t="e">
        <f t="shared" si="66"/>
        <v>#N/A</v>
      </c>
    </row>
    <row r="150" spans="1:24" ht="15" thickBot="1">
      <c r="A150" s="1">
        <f t="shared" ref="A150:B150" si="84">A149</f>
        <v>3</v>
      </c>
      <c r="B150" s="1">
        <f t="shared" si="84"/>
        <v>0</v>
      </c>
      <c r="C150" s="288"/>
      <c r="D150" s="313" t="s">
        <v>77</v>
      </c>
      <c r="E150" s="313"/>
      <c r="F150" s="313" t="s">
        <v>77</v>
      </c>
      <c r="G150" s="313"/>
      <c r="H150" s="314"/>
      <c r="I150" s="314"/>
      <c r="J150" s="315"/>
      <c r="K150" s="316"/>
      <c r="L150" s="317">
        <f t="shared" si="68"/>
        <v>0</v>
      </c>
      <c r="M150" s="318"/>
      <c r="N150" s="319"/>
      <c r="O150" s="319"/>
      <c r="P150" s="319"/>
      <c r="Q150" s="319"/>
      <c r="R150" s="319"/>
      <c r="S150" s="320"/>
      <c r="T150" s="54" t="e">
        <f>HLOOKUP(F106,リスト!$N$7:$AC$25,19,)</f>
        <v>#N/A</v>
      </c>
      <c r="U150" s="52" t="e">
        <f t="shared" si="66"/>
        <v>#N/A</v>
      </c>
    </row>
    <row r="151" spans="1:24" ht="15.6" thickTop="1" thickBot="1">
      <c r="A151" s="1">
        <f t="shared" ref="A151:B151" si="85">A150</f>
        <v>3</v>
      </c>
      <c r="B151" s="1">
        <f t="shared" si="85"/>
        <v>0</v>
      </c>
      <c r="C151" s="289"/>
      <c r="D151" s="278" t="s">
        <v>78</v>
      </c>
      <c r="E151" s="279"/>
      <c r="F151" s="279"/>
      <c r="G151" s="280"/>
      <c r="H151" s="281">
        <f>SUM(H133:I150)</f>
        <v>0</v>
      </c>
      <c r="I151" s="281"/>
      <c r="J151" s="282">
        <f t="shared" ref="J151" si="86">SUM(J133:K150)</f>
        <v>0</v>
      </c>
      <c r="K151" s="283"/>
      <c r="L151" s="283">
        <f t="shared" ref="L151" si="87">SUM(L133:M150)</f>
        <v>0</v>
      </c>
      <c r="M151" s="284"/>
      <c r="N151" s="285"/>
      <c r="O151" s="285"/>
      <c r="P151" s="285"/>
      <c r="Q151" s="285"/>
      <c r="R151" s="285"/>
      <c r="S151" s="286"/>
      <c r="T151" s="54"/>
    </row>
    <row r="152" spans="1:24">
      <c r="A152" s="1">
        <f>F155</f>
        <v>4</v>
      </c>
      <c r="B152" s="1">
        <f>IF(H176&gt;0,1,0)</f>
        <v>0</v>
      </c>
      <c r="C152" s="198" t="s">
        <v>47</v>
      </c>
      <c r="D152" s="198"/>
      <c r="E152" s="198"/>
      <c r="U152" s="11" t="s">
        <v>49</v>
      </c>
      <c r="V152" s="11" t="s">
        <v>199</v>
      </c>
    </row>
    <row r="153" spans="1:24">
      <c r="A153" s="1">
        <f>A152</f>
        <v>4</v>
      </c>
      <c r="B153" s="1">
        <f>B152</f>
        <v>0</v>
      </c>
      <c r="C153" s="192" t="str">
        <f>"山口次世代コーチャーズ育成事業　"&amp;基本!$G$24</f>
        <v>山口次世代コーチャーズ育成事業　事業計画書</v>
      </c>
      <c r="D153" s="192"/>
      <c r="E153" s="192"/>
      <c r="F153" s="192"/>
      <c r="G153" s="192"/>
      <c r="H153" s="192"/>
      <c r="I153" s="192"/>
      <c r="J153" s="192"/>
      <c r="K153" s="192"/>
      <c r="L153" s="192"/>
      <c r="M153" s="192"/>
      <c r="N153" s="192"/>
      <c r="O153" s="192"/>
      <c r="P153" s="192"/>
      <c r="Q153" s="192"/>
      <c r="R153" s="192"/>
      <c r="S153" s="192"/>
      <c r="U153" s="16" t="str">
        <f t="shared" ref="U153:V156" si="88">IF(U103="","",U103)</f>
        <v>チームやまぐち優秀指導者育成事業</v>
      </c>
      <c r="V153" s="16" t="str">
        <f t="shared" si="88"/>
        <v>優秀指導者</v>
      </c>
    </row>
    <row r="154" spans="1:24" ht="15" thickBot="1">
      <c r="A154" s="1">
        <f t="shared" ref="A154:B154" si="89">A153</f>
        <v>4</v>
      </c>
      <c r="B154" s="1">
        <f t="shared" si="89"/>
        <v>0</v>
      </c>
      <c r="C154" s="337" t="s">
        <v>48</v>
      </c>
      <c r="D154" s="337"/>
      <c r="U154" s="32" t="str">
        <f t="shared" si="88"/>
        <v>トップコーチ育成事業</v>
      </c>
      <c r="V154" s="32" t="str">
        <f t="shared" si="88"/>
        <v>トップコーチ</v>
      </c>
    </row>
    <row r="155" spans="1:24" ht="15" thickBot="1">
      <c r="A155" s="1">
        <f t="shared" ref="A155:B155" si="90">A154</f>
        <v>4</v>
      </c>
      <c r="B155" s="1">
        <f t="shared" si="90"/>
        <v>0</v>
      </c>
      <c r="C155" s="375" t="s">
        <v>50</v>
      </c>
      <c r="D155" s="376"/>
      <c r="E155" s="376"/>
      <c r="F155" s="377">
        <f>F105+1</f>
        <v>4</v>
      </c>
      <c r="G155" s="378"/>
      <c r="U155" s="32" t="str">
        <f t="shared" si="88"/>
        <v>コーチングセミナー事業</v>
      </c>
      <c r="V155" s="32" t="str">
        <f t="shared" si="88"/>
        <v>セミナー</v>
      </c>
    </row>
    <row r="156" spans="1:24">
      <c r="A156" s="1">
        <f t="shared" ref="A156:B156" si="91">A155</f>
        <v>4</v>
      </c>
      <c r="B156" s="1">
        <f t="shared" si="91"/>
        <v>0</v>
      </c>
      <c r="C156" s="379" t="s">
        <v>49</v>
      </c>
      <c r="D156" s="290"/>
      <c r="E156" s="290"/>
      <c r="F156" s="380"/>
      <c r="G156" s="380"/>
      <c r="H156" s="380"/>
      <c r="I156" s="380"/>
      <c r="J156" s="380"/>
      <c r="K156" s="380"/>
      <c r="L156" s="380"/>
      <c r="M156" s="290" t="s">
        <v>53</v>
      </c>
      <c r="N156" s="290"/>
      <c r="O156" s="290"/>
      <c r="P156" s="380"/>
      <c r="Q156" s="380"/>
      <c r="R156" s="380"/>
      <c r="S156" s="381"/>
      <c r="T156" s="81" t="str">
        <f>IF(F156="","",VLOOKUP(F156,U153:V156,2,))</f>
        <v/>
      </c>
      <c r="U156" s="18" t="str">
        <f t="shared" si="88"/>
        <v/>
      </c>
      <c r="V156" s="18" t="str">
        <f t="shared" si="88"/>
        <v/>
      </c>
    </row>
    <row r="157" spans="1:24">
      <c r="A157" s="1">
        <f t="shared" ref="A157:B157" si="92">A156</f>
        <v>4</v>
      </c>
      <c r="B157" s="1">
        <f t="shared" si="92"/>
        <v>0</v>
      </c>
      <c r="C157" s="389" t="s">
        <v>180</v>
      </c>
      <c r="D157" s="390"/>
      <c r="E157" s="356"/>
      <c r="F157" s="386"/>
      <c r="G157" s="387"/>
      <c r="H157" s="387"/>
      <c r="I157" s="387"/>
      <c r="J157" s="387"/>
      <c r="K157" s="387"/>
      <c r="L157" s="387"/>
      <c r="M157" s="387"/>
      <c r="N157" s="387"/>
      <c r="O157" s="387"/>
      <c r="P157" s="387"/>
      <c r="Q157" s="387"/>
      <c r="R157" s="387"/>
      <c r="S157" s="388"/>
      <c r="U157" s="55"/>
    </row>
    <row r="158" spans="1:24">
      <c r="A158" s="1">
        <f t="shared" ref="A158:B158" si="93">A157</f>
        <v>4</v>
      </c>
      <c r="B158" s="1">
        <f t="shared" si="93"/>
        <v>0</v>
      </c>
      <c r="C158" s="348" t="s">
        <v>51</v>
      </c>
      <c r="D158" s="291"/>
      <c r="E158" s="291"/>
      <c r="F158" s="382"/>
      <c r="G158" s="383"/>
      <c r="H158" s="383"/>
      <c r="I158" s="20" t="str">
        <f>IF(F158="","～",IF(J158="","","～"))</f>
        <v>～</v>
      </c>
      <c r="J158" s="383"/>
      <c r="K158" s="383"/>
      <c r="L158" s="383"/>
      <c r="M158" s="21" t="s">
        <v>52</v>
      </c>
      <c r="N158" s="384" t="str">
        <f>IF(T158=1,IF(F158="","",IF(J158="","",IF(F158=J158,"日帰り",(J158-F158)&amp;"泊"&amp;(J158-F158+1)&amp;"日"))),"")</f>
        <v/>
      </c>
      <c r="O158" s="384"/>
      <c r="P158" s="384"/>
      <c r="Q158" s="13" t="s">
        <v>68</v>
      </c>
      <c r="R158" s="258"/>
      <c r="S158" s="385"/>
      <c r="T158" s="53">
        <f>IF(P156=U161,1,IF(P156=W161,1,0))</f>
        <v>0</v>
      </c>
    </row>
    <row r="159" spans="1:24">
      <c r="A159" s="1">
        <f t="shared" ref="A159:B159" si="94">A158</f>
        <v>4</v>
      </c>
      <c r="B159" s="1">
        <f t="shared" si="94"/>
        <v>0</v>
      </c>
      <c r="C159" s="348" t="s">
        <v>54</v>
      </c>
      <c r="D159" s="346" t="s">
        <v>55</v>
      </c>
      <c r="E159" s="346"/>
      <c r="F159" s="349"/>
      <c r="G159" s="349"/>
      <c r="H159" s="349"/>
      <c r="I159" s="349"/>
      <c r="J159" s="349"/>
      <c r="K159" s="349"/>
      <c r="L159" s="349"/>
      <c r="M159" s="349"/>
      <c r="N159" s="349"/>
      <c r="O159" s="349"/>
      <c r="P159" s="349"/>
      <c r="Q159" s="349"/>
      <c r="R159" s="349"/>
      <c r="S159" s="350"/>
      <c r="U159" s="156" t="s">
        <v>53</v>
      </c>
      <c r="V159" s="156"/>
      <c r="W159" s="156"/>
      <c r="X159" s="156"/>
    </row>
    <row r="160" spans="1:24">
      <c r="A160" s="1">
        <f t="shared" ref="A160:B160" si="95">A159</f>
        <v>4</v>
      </c>
      <c r="B160" s="1">
        <f t="shared" si="95"/>
        <v>0</v>
      </c>
      <c r="C160" s="348"/>
      <c r="D160" s="351" t="s">
        <v>7</v>
      </c>
      <c r="E160" s="351"/>
      <c r="F160" s="352"/>
      <c r="G160" s="352"/>
      <c r="H160" s="352"/>
      <c r="I160" s="352"/>
      <c r="J160" s="352"/>
      <c r="K160" s="352"/>
      <c r="L160" s="352"/>
      <c r="M160" s="352"/>
      <c r="N160" s="352"/>
      <c r="O160" s="352"/>
      <c r="P160" s="352"/>
      <c r="Q160" s="352"/>
      <c r="R160" s="352"/>
      <c r="S160" s="353"/>
      <c r="U160" s="78" t="str">
        <f>U153</f>
        <v>チームやまぐち優秀指導者育成事業</v>
      </c>
      <c r="V160" s="78" t="str">
        <f>U154</f>
        <v>トップコーチ育成事業</v>
      </c>
      <c r="W160" s="78" t="str">
        <f>U155</f>
        <v>コーチングセミナー事業</v>
      </c>
      <c r="X160" s="78" t="str">
        <f>U156</f>
        <v/>
      </c>
    </row>
    <row r="161" spans="1:24">
      <c r="A161" s="1">
        <f t="shared" ref="A161:B161" si="96">A160</f>
        <v>4</v>
      </c>
      <c r="B161" s="1">
        <f t="shared" si="96"/>
        <v>0</v>
      </c>
      <c r="C161" s="348" t="s">
        <v>56</v>
      </c>
      <c r="D161" s="346" t="s">
        <v>55</v>
      </c>
      <c r="E161" s="346"/>
      <c r="F161" s="349"/>
      <c r="G161" s="349"/>
      <c r="H161" s="349"/>
      <c r="I161" s="349"/>
      <c r="J161" s="349"/>
      <c r="K161" s="349"/>
      <c r="L161" s="349"/>
      <c r="M161" s="349"/>
      <c r="N161" s="349"/>
      <c r="O161" s="349"/>
      <c r="P161" s="349"/>
      <c r="Q161" s="349"/>
      <c r="R161" s="349"/>
      <c r="S161" s="350"/>
      <c r="U161" s="6" t="str">
        <f t="shared" ref="U161:X164" si="97">IF(U111="","",U111)</f>
        <v>①研修派遣</v>
      </c>
      <c r="V161" s="6" t="str">
        <f t="shared" si="97"/>
        <v>①研修派遣</v>
      </c>
      <c r="W161" s="6" t="str">
        <f t="shared" si="97"/>
        <v>①指導者研修会</v>
      </c>
      <c r="X161" s="6" t="str">
        <f t="shared" si="97"/>
        <v/>
      </c>
    </row>
    <row r="162" spans="1:24">
      <c r="A162" s="1">
        <f t="shared" ref="A162:B162" si="98">A161</f>
        <v>4</v>
      </c>
      <c r="B162" s="1">
        <f t="shared" si="98"/>
        <v>0</v>
      </c>
      <c r="C162" s="348"/>
      <c r="D162" s="351" t="s">
        <v>7</v>
      </c>
      <c r="E162" s="351"/>
      <c r="F162" s="352"/>
      <c r="G162" s="352"/>
      <c r="H162" s="352"/>
      <c r="I162" s="352"/>
      <c r="J162" s="352"/>
      <c r="K162" s="352"/>
      <c r="L162" s="352"/>
      <c r="M162" s="352"/>
      <c r="N162" s="352"/>
      <c r="O162" s="352"/>
      <c r="P162" s="352"/>
      <c r="Q162" s="352"/>
      <c r="R162" s="352"/>
      <c r="S162" s="353"/>
      <c r="U162" s="8" t="str">
        <f t="shared" si="97"/>
        <v>②調査・研究</v>
      </c>
      <c r="V162" s="8" t="str">
        <f t="shared" si="97"/>
        <v>②伝達講習会</v>
      </c>
      <c r="W162" s="8" t="str">
        <f t="shared" si="97"/>
        <v>②スーパーアドバイザー</v>
      </c>
      <c r="X162" s="8" t="str">
        <f t="shared" si="97"/>
        <v/>
      </c>
    </row>
    <row r="163" spans="1:24">
      <c r="A163" s="1">
        <f t="shared" ref="A163:B163" si="99">A162</f>
        <v>4</v>
      </c>
      <c r="B163" s="1">
        <f t="shared" si="99"/>
        <v>0</v>
      </c>
      <c r="C163" s="354" t="s">
        <v>57</v>
      </c>
      <c r="D163" s="291" t="s">
        <v>58</v>
      </c>
      <c r="E163" s="291"/>
      <c r="F163" s="291" t="s">
        <v>61</v>
      </c>
      <c r="G163" s="355"/>
      <c r="H163" s="339" t="s">
        <v>62</v>
      </c>
      <c r="I163" s="296"/>
      <c r="J163" s="356" t="s">
        <v>63</v>
      </c>
      <c r="K163" s="355"/>
      <c r="L163" s="339" t="s">
        <v>64</v>
      </c>
      <c r="M163" s="296"/>
      <c r="N163" s="356" t="s">
        <v>65</v>
      </c>
      <c r="O163" s="355"/>
      <c r="P163" s="339" t="s">
        <v>66</v>
      </c>
      <c r="Q163" s="291"/>
      <c r="R163" s="356" t="s">
        <v>36</v>
      </c>
      <c r="S163" s="295"/>
      <c r="U163" s="8" t="str">
        <f t="shared" si="97"/>
        <v/>
      </c>
      <c r="V163" s="8" t="str">
        <f t="shared" si="97"/>
        <v/>
      </c>
      <c r="W163" s="8" t="str">
        <f t="shared" si="97"/>
        <v/>
      </c>
      <c r="X163" s="8" t="str">
        <f t="shared" si="97"/>
        <v/>
      </c>
    </row>
    <row r="164" spans="1:24">
      <c r="A164" s="1">
        <f t="shared" ref="A164:B164" si="100">A163</f>
        <v>4</v>
      </c>
      <c r="B164" s="1">
        <f t="shared" si="100"/>
        <v>0</v>
      </c>
      <c r="C164" s="348"/>
      <c r="D164" s="346" t="s">
        <v>59</v>
      </c>
      <c r="E164" s="346"/>
      <c r="F164" s="22">
        <f>VLOOKUP("成男ｺｰﾁｬｰｽﾞ",指導者!$J$133:$AN$156,$F155+1,)</f>
        <v>0</v>
      </c>
      <c r="G164" s="23" t="s">
        <v>67</v>
      </c>
      <c r="H164" s="24">
        <f>VLOOKUP("成女ｺｰﾁｬｰｽﾞ",指導者!$J$133:$AN$156,$F155+1,)</f>
        <v>0</v>
      </c>
      <c r="I164" s="25" t="s">
        <v>67</v>
      </c>
      <c r="J164" s="24">
        <f>VLOOKUP("少男ｺｰﾁｬｰｽﾞ",指導者!$J$133:$AN$156,$F155+1,)</f>
        <v>0</v>
      </c>
      <c r="K164" s="23" t="s">
        <v>67</v>
      </c>
      <c r="L164" s="24">
        <f>VLOOKUP("少女ｺｰﾁｬｰｽﾞ",指導者!$J$133:$AN$156,$F155+1,)</f>
        <v>0</v>
      </c>
      <c r="M164" s="25" t="s">
        <v>67</v>
      </c>
      <c r="N164" s="24">
        <f>VLOOKUP("Jr男ｺｰﾁｬｰｽﾞ",指導者!$J$133:$AN$156,$F155+1,)</f>
        <v>0</v>
      </c>
      <c r="O164" s="23" t="s">
        <v>67</v>
      </c>
      <c r="P164" s="24">
        <f>VLOOKUP("Jr女ｺｰﾁｬｰｽﾞ",指導者!$J$133:$AN$156,$F155+1,)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48"/>
      <c r="D165" s="351" t="s">
        <v>60</v>
      </c>
      <c r="E165" s="351"/>
      <c r="F165" s="57" t="s">
        <v>164</v>
      </c>
      <c r="G165" s="28" t="s">
        <v>67</v>
      </c>
      <c r="H165" s="59" t="s">
        <v>164</v>
      </c>
      <c r="I165" s="30" t="s">
        <v>67</v>
      </c>
      <c r="J165" s="61" t="s">
        <v>164</v>
      </c>
      <c r="K165" s="28" t="s">
        <v>67</v>
      </c>
      <c r="L165" s="59" t="s">
        <v>164</v>
      </c>
      <c r="M165" s="30" t="s">
        <v>67</v>
      </c>
      <c r="N165" s="61" t="s">
        <v>164</v>
      </c>
      <c r="O165" s="28" t="s">
        <v>67</v>
      </c>
      <c r="P165" s="59" t="s">
        <v>164</v>
      </c>
      <c r="Q165" s="31" t="s">
        <v>67</v>
      </c>
      <c r="R165" s="61" t="s">
        <v>164</v>
      </c>
      <c r="S165" s="34" t="s">
        <v>67</v>
      </c>
    </row>
    <row r="166" spans="1:24">
      <c r="A166" s="1">
        <f t="shared" ref="A166:B166" si="102">A165</f>
        <v>4</v>
      </c>
      <c r="B166" s="1">
        <f t="shared" si="102"/>
        <v>0</v>
      </c>
      <c r="C166" s="366" t="s">
        <v>69</v>
      </c>
      <c r="D166" s="367"/>
      <c r="E166" s="368"/>
      <c r="F166" s="357"/>
      <c r="G166" s="358"/>
      <c r="H166" s="358"/>
      <c r="I166" s="358"/>
      <c r="J166" s="358"/>
      <c r="K166" s="358"/>
      <c r="L166" s="358"/>
      <c r="M166" s="358"/>
      <c r="N166" s="358"/>
      <c r="O166" s="358"/>
      <c r="P166" s="358"/>
      <c r="Q166" s="358"/>
      <c r="R166" s="358"/>
      <c r="S166" s="359"/>
    </row>
    <row r="167" spans="1:24">
      <c r="A167" s="1">
        <f t="shared" ref="A167:B167" si="103">A166</f>
        <v>4</v>
      </c>
      <c r="B167" s="1">
        <f t="shared" si="103"/>
        <v>0</v>
      </c>
      <c r="C167" s="369"/>
      <c r="D167" s="370"/>
      <c r="E167" s="371"/>
      <c r="F167" s="360"/>
      <c r="G167" s="361"/>
      <c r="H167" s="361"/>
      <c r="I167" s="361"/>
      <c r="J167" s="361"/>
      <c r="K167" s="361"/>
      <c r="L167" s="361"/>
      <c r="M167" s="361"/>
      <c r="N167" s="361"/>
      <c r="O167" s="361"/>
      <c r="P167" s="361"/>
      <c r="Q167" s="361"/>
      <c r="R167" s="361"/>
      <c r="S167" s="362"/>
    </row>
    <row r="168" spans="1:24">
      <c r="A168" s="1">
        <f t="shared" ref="A168:B168" si="104">A167</f>
        <v>4</v>
      </c>
      <c r="B168" s="1">
        <f t="shared" si="104"/>
        <v>0</v>
      </c>
      <c r="C168" s="369"/>
      <c r="D168" s="370"/>
      <c r="E168" s="371"/>
      <c r="F168" s="360"/>
      <c r="G168" s="361"/>
      <c r="H168" s="361"/>
      <c r="I168" s="361"/>
      <c r="J168" s="361"/>
      <c r="K168" s="361"/>
      <c r="L168" s="361"/>
      <c r="M168" s="361"/>
      <c r="N168" s="361"/>
      <c r="O168" s="361"/>
      <c r="P168" s="361"/>
      <c r="Q168" s="361"/>
      <c r="R168" s="361"/>
      <c r="S168" s="362"/>
    </row>
    <row r="169" spans="1:24">
      <c r="A169" s="1">
        <f t="shared" ref="A169:B169" si="105">A168</f>
        <v>4</v>
      </c>
      <c r="B169" s="1">
        <f t="shared" si="105"/>
        <v>0</v>
      </c>
      <c r="C169" s="369"/>
      <c r="D169" s="370"/>
      <c r="E169" s="371"/>
      <c r="F169" s="360"/>
      <c r="G169" s="361"/>
      <c r="H169" s="361"/>
      <c r="I169" s="361"/>
      <c r="J169" s="361"/>
      <c r="K169" s="361"/>
      <c r="L169" s="361"/>
      <c r="M169" s="361"/>
      <c r="N169" s="361"/>
      <c r="O169" s="361"/>
      <c r="P169" s="361"/>
      <c r="Q169" s="361"/>
      <c r="R169" s="361"/>
      <c r="S169" s="362"/>
    </row>
    <row r="170" spans="1:24">
      <c r="A170" s="1">
        <f t="shared" ref="A170:B170" si="106">A169</f>
        <v>4</v>
      </c>
      <c r="B170" s="1">
        <f t="shared" si="106"/>
        <v>0</v>
      </c>
      <c r="C170" s="369"/>
      <c r="D170" s="370"/>
      <c r="E170" s="371"/>
      <c r="F170" s="360"/>
      <c r="G170" s="361"/>
      <c r="H170" s="361"/>
      <c r="I170" s="361"/>
      <c r="J170" s="361"/>
      <c r="K170" s="361"/>
      <c r="L170" s="361"/>
      <c r="M170" s="361"/>
      <c r="N170" s="361"/>
      <c r="O170" s="361"/>
      <c r="P170" s="361"/>
      <c r="Q170" s="361"/>
      <c r="R170" s="361"/>
      <c r="S170" s="362"/>
    </row>
    <row r="171" spans="1:24">
      <c r="A171" s="1">
        <f t="shared" ref="A171:B171" si="107">A170</f>
        <v>4</v>
      </c>
      <c r="B171" s="1">
        <f t="shared" si="107"/>
        <v>0</v>
      </c>
      <c r="C171" s="369"/>
      <c r="D171" s="370"/>
      <c r="E171" s="371"/>
      <c r="F171" s="360"/>
      <c r="G171" s="361"/>
      <c r="H171" s="361"/>
      <c r="I171" s="361"/>
      <c r="J171" s="361"/>
      <c r="K171" s="361"/>
      <c r="L171" s="361"/>
      <c r="M171" s="361"/>
      <c r="N171" s="361"/>
      <c r="O171" s="361"/>
      <c r="P171" s="361"/>
      <c r="Q171" s="361"/>
      <c r="R171" s="361"/>
      <c r="S171" s="362"/>
    </row>
    <row r="172" spans="1:24" ht="15" thickBot="1">
      <c r="A172" s="1">
        <f t="shared" ref="A172:B172" si="108">A171</f>
        <v>4</v>
      </c>
      <c r="B172" s="1">
        <f t="shared" si="108"/>
        <v>0</v>
      </c>
      <c r="C172" s="372"/>
      <c r="D172" s="373"/>
      <c r="E172" s="374"/>
      <c r="F172" s="363"/>
      <c r="G172" s="364"/>
      <c r="H172" s="364"/>
      <c r="I172" s="364"/>
      <c r="J172" s="364"/>
      <c r="K172" s="364"/>
      <c r="L172" s="364"/>
      <c r="M172" s="364"/>
      <c r="N172" s="364"/>
      <c r="O172" s="364"/>
      <c r="P172" s="364"/>
      <c r="Q172" s="364"/>
      <c r="R172" s="364"/>
      <c r="S172" s="365"/>
    </row>
    <row r="173" spans="1:24">
      <c r="A173" s="1">
        <f t="shared" ref="A173:B173" si="109">A172</f>
        <v>4</v>
      </c>
      <c r="B173" s="1">
        <f t="shared" si="109"/>
        <v>0</v>
      </c>
    </row>
    <row r="174" spans="1:24" ht="15" thickBot="1">
      <c r="A174" s="1">
        <f t="shared" ref="A174:B174" si="110">A173</f>
        <v>4</v>
      </c>
      <c r="B174" s="1">
        <f t="shared" si="110"/>
        <v>0</v>
      </c>
      <c r="C174" s="337" t="s">
        <v>70</v>
      </c>
      <c r="D174" s="337"/>
      <c r="Q174" s="338" t="s">
        <v>71</v>
      </c>
      <c r="R174" s="338"/>
      <c r="S174" s="338"/>
    </row>
    <row r="175" spans="1:24">
      <c r="A175" s="1">
        <f t="shared" ref="A175:B175" si="111">A174</f>
        <v>4</v>
      </c>
      <c r="B175" s="1">
        <f t="shared" si="111"/>
        <v>0</v>
      </c>
      <c r="C175" s="287" t="s">
        <v>72</v>
      </c>
      <c r="D175" s="290" t="s">
        <v>73</v>
      </c>
      <c r="E175" s="290"/>
      <c r="F175" s="290"/>
      <c r="G175" s="290"/>
      <c r="H175" s="290" t="s">
        <v>79</v>
      </c>
      <c r="I175" s="290"/>
      <c r="J175" s="290" t="s">
        <v>13</v>
      </c>
      <c r="K175" s="290"/>
      <c r="L175" s="290"/>
      <c r="M175" s="290"/>
      <c r="N175" s="290"/>
      <c r="O175" s="290"/>
      <c r="P175" s="290"/>
      <c r="Q175" s="290"/>
      <c r="R175" s="290"/>
      <c r="S175" s="294"/>
    </row>
    <row r="176" spans="1:24">
      <c r="A176" s="1">
        <f t="shared" ref="A176:B176" si="112">A175</f>
        <v>4</v>
      </c>
      <c r="B176" s="1">
        <f t="shared" si="112"/>
        <v>0</v>
      </c>
      <c r="C176" s="288"/>
      <c r="D176" s="346" t="s">
        <v>74</v>
      </c>
      <c r="E176" s="346"/>
      <c r="F176" s="346"/>
      <c r="G176" s="346"/>
      <c r="H176" s="415">
        <f>ROUND(J201*T176,)</f>
        <v>0</v>
      </c>
      <c r="I176" s="416"/>
      <c r="J176" s="152"/>
      <c r="K176" s="152"/>
      <c r="L176" s="152"/>
      <c r="M176" s="152"/>
      <c r="N176" s="152"/>
      <c r="O176" s="152"/>
      <c r="P176" s="152"/>
      <c r="Q176" s="152"/>
      <c r="R176" s="152"/>
      <c r="S176" s="305"/>
      <c r="T176" s="53">
        <f>IF(F156=U155,1,0.5)</f>
        <v>0.5</v>
      </c>
    </row>
    <row r="177" spans="1:21">
      <c r="A177" s="1">
        <f t="shared" ref="A177:B177" si="113">A176</f>
        <v>4</v>
      </c>
      <c r="B177" s="1">
        <f t="shared" si="113"/>
        <v>0</v>
      </c>
      <c r="C177" s="288"/>
      <c r="D177" s="340" t="s">
        <v>75</v>
      </c>
      <c r="E177" s="340"/>
      <c r="F177" s="340"/>
      <c r="G177" s="340"/>
      <c r="H177" s="330"/>
      <c r="I177" s="330"/>
      <c r="J177" s="335"/>
      <c r="K177" s="335"/>
      <c r="L177" s="335"/>
      <c r="M177" s="335"/>
      <c r="N177" s="335"/>
      <c r="O177" s="335"/>
      <c r="P177" s="335"/>
      <c r="Q177" s="335"/>
      <c r="R177" s="335"/>
      <c r="S177" s="336"/>
    </row>
    <row r="178" spans="1:21">
      <c r="A178" s="1">
        <f t="shared" ref="A178:B178" si="114">A177</f>
        <v>4</v>
      </c>
      <c r="B178" s="1">
        <f t="shared" si="114"/>
        <v>0</v>
      </c>
      <c r="C178" s="288"/>
      <c r="D178" s="340" t="s">
        <v>76</v>
      </c>
      <c r="E178" s="340"/>
      <c r="F178" s="340"/>
      <c r="G178" s="340"/>
      <c r="H178" s="330"/>
      <c r="I178" s="330"/>
      <c r="J178" s="335"/>
      <c r="K178" s="335"/>
      <c r="L178" s="335"/>
      <c r="M178" s="335"/>
      <c r="N178" s="335"/>
      <c r="O178" s="335"/>
      <c r="P178" s="335"/>
      <c r="Q178" s="335"/>
      <c r="R178" s="335"/>
      <c r="S178" s="336"/>
    </row>
    <row r="179" spans="1:21" ht="15" thickBot="1">
      <c r="A179" s="1">
        <f t="shared" ref="A179:B179" si="115">A178</f>
        <v>4</v>
      </c>
      <c r="B179" s="1">
        <f t="shared" si="115"/>
        <v>0</v>
      </c>
      <c r="C179" s="288"/>
      <c r="D179" s="341" t="s">
        <v>77</v>
      </c>
      <c r="E179" s="341"/>
      <c r="F179" s="341"/>
      <c r="G179" s="341"/>
      <c r="H179" s="342">
        <f>H201-SUM(H176:I178)</f>
        <v>0</v>
      </c>
      <c r="I179" s="342"/>
      <c r="J179" s="343"/>
      <c r="K179" s="343"/>
      <c r="L179" s="343"/>
      <c r="M179" s="343"/>
      <c r="N179" s="343"/>
      <c r="O179" s="343"/>
      <c r="P179" s="343"/>
      <c r="Q179" s="343"/>
      <c r="R179" s="343"/>
      <c r="S179" s="344"/>
    </row>
    <row r="180" spans="1:21" ht="15.6" thickTop="1" thickBot="1">
      <c r="A180" s="1">
        <f t="shared" ref="A180:B180" si="116">A179</f>
        <v>4</v>
      </c>
      <c r="B180" s="1">
        <f t="shared" si="116"/>
        <v>0</v>
      </c>
      <c r="C180" s="289"/>
      <c r="D180" s="345" t="s">
        <v>78</v>
      </c>
      <c r="E180" s="345"/>
      <c r="F180" s="345"/>
      <c r="G180" s="345"/>
      <c r="H180" s="281">
        <f>SUM(H176:I179)</f>
        <v>0</v>
      </c>
      <c r="I180" s="281"/>
      <c r="J180" s="285"/>
      <c r="K180" s="285"/>
      <c r="L180" s="285"/>
      <c r="M180" s="285"/>
      <c r="N180" s="285"/>
      <c r="O180" s="285"/>
      <c r="P180" s="285"/>
      <c r="Q180" s="285"/>
      <c r="R180" s="285"/>
      <c r="S180" s="286"/>
    </row>
    <row r="181" spans="1:21">
      <c r="A181" s="1">
        <f t="shared" ref="A181:B181" si="117">A180</f>
        <v>4</v>
      </c>
      <c r="B181" s="1">
        <f t="shared" si="117"/>
        <v>0</v>
      </c>
      <c r="C181" s="287" t="s">
        <v>218</v>
      </c>
      <c r="D181" s="290" t="s">
        <v>73</v>
      </c>
      <c r="E181" s="290"/>
      <c r="F181" s="290" t="s">
        <v>83</v>
      </c>
      <c r="G181" s="290"/>
      <c r="H181" s="290" t="s">
        <v>79</v>
      </c>
      <c r="I181" s="292"/>
      <c r="J181" s="293"/>
      <c r="K181" s="290"/>
      <c r="L181" s="290"/>
      <c r="M181" s="290"/>
      <c r="N181" s="290" t="s">
        <v>82</v>
      </c>
      <c r="O181" s="290"/>
      <c r="P181" s="290"/>
      <c r="Q181" s="290"/>
      <c r="R181" s="290"/>
      <c r="S181" s="294"/>
    </row>
    <row r="182" spans="1:21">
      <c r="A182" s="1">
        <f t="shared" ref="A182:B182" si="118">A181</f>
        <v>4</v>
      </c>
      <c r="B182" s="1">
        <f t="shared" si="118"/>
        <v>0</v>
      </c>
      <c r="C182" s="288"/>
      <c r="D182" s="291"/>
      <c r="E182" s="291"/>
      <c r="F182" s="291"/>
      <c r="G182" s="291"/>
      <c r="H182" s="291"/>
      <c r="I182" s="291"/>
      <c r="J182" s="296" t="s">
        <v>80</v>
      </c>
      <c r="K182" s="297"/>
      <c r="L182" s="297" t="s">
        <v>81</v>
      </c>
      <c r="M182" s="339"/>
      <c r="N182" s="291"/>
      <c r="O182" s="291"/>
      <c r="P182" s="291"/>
      <c r="Q182" s="291"/>
      <c r="R182" s="291"/>
      <c r="S182" s="295"/>
    </row>
    <row r="183" spans="1:21">
      <c r="A183" s="1">
        <f t="shared" ref="A183:B183" si="119">A182</f>
        <v>4</v>
      </c>
      <c r="B183" s="1">
        <f t="shared" si="119"/>
        <v>0</v>
      </c>
      <c r="C183" s="288"/>
      <c r="D183" s="298" t="s">
        <v>88</v>
      </c>
      <c r="E183" s="298"/>
      <c r="F183" s="298" t="s">
        <v>88</v>
      </c>
      <c r="G183" s="298"/>
      <c r="H183" s="323"/>
      <c r="I183" s="323"/>
      <c r="J183" s="324"/>
      <c r="K183" s="325"/>
      <c r="L183" s="326">
        <f>H183-J183</f>
        <v>0</v>
      </c>
      <c r="M183" s="327"/>
      <c r="N183" s="167"/>
      <c r="O183" s="167"/>
      <c r="P183" s="167"/>
      <c r="Q183" s="167"/>
      <c r="R183" s="167"/>
      <c r="S183" s="328"/>
      <c r="T183" s="54" t="e">
        <f>HLOOKUP(F156,リスト!$N$7:$AC$25,2,)</f>
        <v>#N/A</v>
      </c>
      <c r="U183" s="52" t="e">
        <f t="shared" ref="U183:U200" si="120">IF(T183="対象外",IF(J183&gt;0,"補助対象外経費です!!",""),"")</f>
        <v>#N/A</v>
      </c>
    </row>
    <row r="184" spans="1:21">
      <c r="A184" s="1">
        <f t="shared" ref="A184:B184" si="121">A183</f>
        <v>4</v>
      </c>
      <c r="B184" s="1">
        <f t="shared" si="121"/>
        <v>0</v>
      </c>
      <c r="C184" s="288"/>
      <c r="D184" s="298" t="s">
        <v>99</v>
      </c>
      <c r="E184" s="298"/>
      <c r="F184" s="299" t="s">
        <v>84</v>
      </c>
      <c r="G184" s="299"/>
      <c r="H184" s="300"/>
      <c r="I184" s="300"/>
      <c r="J184" s="301"/>
      <c r="K184" s="302"/>
      <c r="L184" s="303">
        <f t="shared" ref="L184:L200" si="122">H184-J184</f>
        <v>0</v>
      </c>
      <c r="M184" s="304"/>
      <c r="N184" s="152"/>
      <c r="O184" s="152"/>
      <c r="P184" s="152"/>
      <c r="Q184" s="152"/>
      <c r="R184" s="152"/>
      <c r="S184" s="305"/>
      <c r="T184" s="54" t="e">
        <f>HLOOKUP(F156,リスト!$N$7:$AC$25,3,)</f>
        <v>#N/A</v>
      </c>
      <c r="U184" s="52" t="e">
        <f t="shared" si="120"/>
        <v>#N/A</v>
      </c>
    </row>
    <row r="185" spans="1:21">
      <c r="A185" s="1">
        <f t="shared" ref="A185:B185" si="123">A184</f>
        <v>4</v>
      </c>
      <c r="B185" s="1">
        <f t="shared" si="123"/>
        <v>0</v>
      </c>
      <c r="C185" s="288"/>
      <c r="D185" s="298"/>
      <c r="E185" s="298"/>
      <c r="F185" s="329" t="s">
        <v>85</v>
      </c>
      <c r="G185" s="329"/>
      <c r="H185" s="330"/>
      <c r="I185" s="330"/>
      <c r="J185" s="331"/>
      <c r="K185" s="332"/>
      <c r="L185" s="333">
        <f t="shared" si="122"/>
        <v>0</v>
      </c>
      <c r="M185" s="334"/>
      <c r="N185" s="335"/>
      <c r="O185" s="335"/>
      <c r="P185" s="335"/>
      <c r="Q185" s="335"/>
      <c r="R185" s="335"/>
      <c r="S185" s="336"/>
      <c r="T185" s="54" t="e">
        <f>HLOOKUP(F156,リスト!$N$7:$AC$25,4,)</f>
        <v>#N/A</v>
      </c>
      <c r="U185" s="52" t="e">
        <f t="shared" si="120"/>
        <v>#N/A</v>
      </c>
    </row>
    <row r="186" spans="1:21">
      <c r="A186" s="1">
        <f t="shared" ref="A186:B186" si="124">A185</f>
        <v>4</v>
      </c>
      <c r="B186" s="1">
        <f t="shared" si="124"/>
        <v>0</v>
      </c>
      <c r="C186" s="288"/>
      <c r="D186" s="298"/>
      <c r="E186" s="298"/>
      <c r="F186" s="306" t="s">
        <v>86</v>
      </c>
      <c r="G186" s="306"/>
      <c r="H186" s="307"/>
      <c r="I186" s="307"/>
      <c r="J186" s="308"/>
      <c r="K186" s="309"/>
      <c r="L186" s="310">
        <f t="shared" si="122"/>
        <v>0</v>
      </c>
      <c r="M186" s="311"/>
      <c r="N186" s="153"/>
      <c r="O186" s="153"/>
      <c r="P186" s="153"/>
      <c r="Q186" s="153"/>
      <c r="R186" s="153"/>
      <c r="S186" s="312"/>
      <c r="T186" s="54" t="e">
        <f>HLOOKUP(F156,リスト!$N$7:$AC$25,5,)</f>
        <v>#N/A</v>
      </c>
      <c r="U186" s="52" t="e">
        <f t="shared" si="120"/>
        <v>#N/A</v>
      </c>
    </row>
    <row r="187" spans="1:21">
      <c r="A187" s="1">
        <f t="shared" ref="A187:B187" si="125">A186</f>
        <v>4</v>
      </c>
      <c r="B187" s="1">
        <f t="shared" si="125"/>
        <v>0</v>
      </c>
      <c r="C187" s="288"/>
      <c r="D187" s="298" t="s">
        <v>100</v>
      </c>
      <c r="E187" s="298"/>
      <c r="F187" s="299" t="s">
        <v>87</v>
      </c>
      <c r="G187" s="299"/>
      <c r="H187" s="300"/>
      <c r="I187" s="300"/>
      <c r="J187" s="301"/>
      <c r="K187" s="302"/>
      <c r="L187" s="303">
        <f t="shared" si="122"/>
        <v>0</v>
      </c>
      <c r="M187" s="304"/>
      <c r="N187" s="152"/>
      <c r="O187" s="152"/>
      <c r="P187" s="152"/>
      <c r="Q187" s="152"/>
      <c r="R187" s="152"/>
      <c r="S187" s="305"/>
      <c r="T187" s="54" t="e">
        <f>HLOOKUP(F156,リスト!$N$7:$AC$25,6,)</f>
        <v>#N/A</v>
      </c>
      <c r="U187" s="52" t="e">
        <f t="shared" si="120"/>
        <v>#N/A</v>
      </c>
    </row>
    <row r="188" spans="1:21">
      <c r="A188" s="1">
        <f t="shared" ref="A188:B188" si="126">A187</f>
        <v>4</v>
      </c>
      <c r="B188" s="1">
        <f t="shared" si="126"/>
        <v>0</v>
      </c>
      <c r="C188" s="288"/>
      <c r="D188" s="298"/>
      <c r="E188" s="298"/>
      <c r="F188" s="329" t="s">
        <v>89</v>
      </c>
      <c r="G188" s="329"/>
      <c r="H188" s="330"/>
      <c r="I188" s="330"/>
      <c r="J188" s="331"/>
      <c r="K188" s="332"/>
      <c r="L188" s="333">
        <f t="shared" si="122"/>
        <v>0</v>
      </c>
      <c r="M188" s="334"/>
      <c r="N188" s="335"/>
      <c r="O188" s="335"/>
      <c r="P188" s="335"/>
      <c r="Q188" s="335"/>
      <c r="R188" s="335"/>
      <c r="S188" s="336"/>
      <c r="T188" s="54" t="e">
        <f>HLOOKUP(F156,リスト!$N$7:$AC$25,7,)</f>
        <v>#N/A</v>
      </c>
      <c r="U188" s="52" t="e">
        <f t="shared" si="120"/>
        <v>#N/A</v>
      </c>
    </row>
    <row r="189" spans="1:21" ht="14.4" customHeight="1">
      <c r="A189" s="1">
        <f t="shared" ref="A189:B189" si="127">A188</f>
        <v>4</v>
      </c>
      <c r="B189" s="1">
        <f t="shared" si="127"/>
        <v>0</v>
      </c>
      <c r="C189" s="288"/>
      <c r="D189" s="298"/>
      <c r="E189" s="298"/>
      <c r="F189" s="329" t="s">
        <v>215</v>
      </c>
      <c r="G189" s="329"/>
      <c r="H189" s="330"/>
      <c r="I189" s="330"/>
      <c r="J189" s="331"/>
      <c r="K189" s="332"/>
      <c r="L189" s="333">
        <f t="shared" si="122"/>
        <v>0</v>
      </c>
      <c r="M189" s="334"/>
      <c r="N189" s="335"/>
      <c r="O189" s="335"/>
      <c r="P189" s="335"/>
      <c r="Q189" s="335"/>
      <c r="R189" s="335"/>
      <c r="S189" s="336"/>
      <c r="T189" s="54" t="e">
        <f>HLOOKUP(F156,リスト!$N$7:$AC$25,8,)</f>
        <v>#N/A</v>
      </c>
      <c r="U189" s="52" t="e">
        <f t="shared" si="120"/>
        <v>#N/A</v>
      </c>
    </row>
    <row r="190" spans="1:21">
      <c r="A190" s="1">
        <f t="shared" ref="A190:B190" si="128">A189</f>
        <v>4</v>
      </c>
      <c r="B190" s="1">
        <f t="shared" si="128"/>
        <v>0</v>
      </c>
      <c r="C190" s="288"/>
      <c r="D190" s="298"/>
      <c r="E190" s="298"/>
      <c r="F190" s="306" t="s">
        <v>90</v>
      </c>
      <c r="G190" s="306"/>
      <c r="H190" s="307"/>
      <c r="I190" s="307"/>
      <c r="J190" s="308"/>
      <c r="K190" s="309"/>
      <c r="L190" s="310">
        <f t="shared" si="122"/>
        <v>0</v>
      </c>
      <c r="M190" s="311"/>
      <c r="N190" s="153"/>
      <c r="O190" s="153"/>
      <c r="P190" s="153"/>
      <c r="Q190" s="153"/>
      <c r="R190" s="153"/>
      <c r="S190" s="312"/>
      <c r="T190" s="54" t="e">
        <f>HLOOKUP(F156,リスト!$N$7:$AC$25,9,)</f>
        <v>#N/A</v>
      </c>
      <c r="U190" s="52" t="e">
        <f t="shared" si="120"/>
        <v>#N/A</v>
      </c>
    </row>
    <row r="191" spans="1:21">
      <c r="A191" s="1">
        <f t="shared" ref="A191:B191" si="129">A190</f>
        <v>4</v>
      </c>
      <c r="B191" s="1">
        <f t="shared" si="129"/>
        <v>0</v>
      </c>
      <c r="C191" s="288"/>
      <c r="D191" s="298" t="s">
        <v>101</v>
      </c>
      <c r="E191" s="298"/>
      <c r="F191" s="299" t="s">
        <v>91</v>
      </c>
      <c r="G191" s="299"/>
      <c r="H191" s="300"/>
      <c r="I191" s="300"/>
      <c r="J191" s="301"/>
      <c r="K191" s="302"/>
      <c r="L191" s="303">
        <f t="shared" si="122"/>
        <v>0</v>
      </c>
      <c r="M191" s="304"/>
      <c r="N191" s="152"/>
      <c r="O191" s="152"/>
      <c r="P191" s="152"/>
      <c r="Q191" s="152"/>
      <c r="R191" s="152"/>
      <c r="S191" s="305"/>
      <c r="T191" s="54" t="e">
        <f>HLOOKUP(F156,リスト!$N$7:$AC$25,10,)</f>
        <v>#N/A</v>
      </c>
      <c r="U191" s="52" t="e">
        <f t="shared" si="120"/>
        <v>#N/A</v>
      </c>
    </row>
    <row r="192" spans="1:21">
      <c r="A192" s="1">
        <f t="shared" ref="A192:B192" si="130">A191</f>
        <v>4</v>
      </c>
      <c r="B192" s="1">
        <f t="shared" si="130"/>
        <v>0</v>
      </c>
      <c r="C192" s="288"/>
      <c r="D192" s="298"/>
      <c r="E192" s="298"/>
      <c r="F192" s="329" t="s">
        <v>92</v>
      </c>
      <c r="G192" s="329"/>
      <c r="H192" s="330"/>
      <c r="I192" s="330"/>
      <c r="J192" s="331"/>
      <c r="K192" s="332"/>
      <c r="L192" s="333">
        <f t="shared" si="122"/>
        <v>0</v>
      </c>
      <c r="M192" s="334"/>
      <c r="N192" s="335"/>
      <c r="O192" s="335"/>
      <c r="P192" s="335"/>
      <c r="Q192" s="335"/>
      <c r="R192" s="335"/>
      <c r="S192" s="336"/>
      <c r="T192" s="54" t="e">
        <f>HLOOKUP(F156,リスト!$N$7:$AC$25,11,)</f>
        <v>#N/A</v>
      </c>
      <c r="U192" s="52" t="e">
        <f t="shared" si="120"/>
        <v>#N/A</v>
      </c>
    </row>
    <row r="193" spans="1:22">
      <c r="A193" s="1">
        <f t="shared" ref="A193:B193" si="131">A192</f>
        <v>4</v>
      </c>
      <c r="B193" s="1">
        <f t="shared" si="131"/>
        <v>0</v>
      </c>
      <c r="C193" s="288"/>
      <c r="D193" s="298"/>
      <c r="E193" s="298"/>
      <c r="F193" s="306" t="s">
        <v>93</v>
      </c>
      <c r="G193" s="306"/>
      <c r="H193" s="307"/>
      <c r="I193" s="307"/>
      <c r="J193" s="308"/>
      <c r="K193" s="309"/>
      <c r="L193" s="310">
        <f t="shared" si="122"/>
        <v>0</v>
      </c>
      <c r="M193" s="311"/>
      <c r="N193" s="153"/>
      <c r="O193" s="153"/>
      <c r="P193" s="153"/>
      <c r="Q193" s="153"/>
      <c r="R193" s="153"/>
      <c r="S193" s="312"/>
      <c r="T193" s="54" t="e">
        <f>HLOOKUP(F156,リスト!$N$7:$AC$25,12,)</f>
        <v>#N/A</v>
      </c>
      <c r="U193" s="52" t="e">
        <f t="shared" si="120"/>
        <v>#N/A</v>
      </c>
    </row>
    <row r="194" spans="1:22">
      <c r="A194" s="1">
        <f t="shared" ref="A194:B194" si="132">A193</f>
        <v>4</v>
      </c>
      <c r="B194" s="1">
        <f t="shared" si="132"/>
        <v>0</v>
      </c>
      <c r="C194" s="288"/>
      <c r="D194" s="298" t="s">
        <v>102</v>
      </c>
      <c r="E194" s="298"/>
      <c r="F194" s="298" t="s">
        <v>102</v>
      </c>
      <c r="G194" s="298"/>
      <c r="H194" s="323"/>
      <c r="I194" s="323"/>
      <c r="J194" s="324"/>
      <c r="K194" s="325"/>
      <c r="L194" s="326">
        <f t="shared" si="122"/>
        <v>0</v>
      </c>
      <c r="M194" s="327"/>
      <c r="N194" s="167"/>
      <c r="O194" s="167"/>
      <c r="P194" s="167"/>
      <c r="Q194" s="167"/>
      <c r="R194" s="167"/>
      <c r="S194" s="328"/>
      <c r="T194" s="54" t="e">
        <f>HLOOKUP(F156,リスト!$N$7:$AC$25,13,)</f>
        <v>#N/A</v>
      </c>
      <c r="U194" s="52" t="e">
        <f t="shared" si="120"/>
        <v>#N/A</v>
      </c>
    </row>
    <row r="195" spans="1:22">
      <c r="A195" s="1">
        <f t="shared" ref="A195:B195" si="133">A194</f>
        <v>4</v>
      </c>
      <c r="B195" s="1">
        <f t="shared" si="133"/>
        <v>0</v>
      </c>
      <c r="C195" s="288"/>
      <c r="D195" s="321" t="s">
        <v>105</v>
      </c>
      <c r="E195" s="298"/>
      <c r="F195" s="299" t="s">
        <v>94</v>
      </c>
      <c r="G195" s="299"/>
      <c r="H195" s="300"/>
      <c r="I195" s="300"/>
      <c r="J195" s="301"/>
      <c r="K195" s="302"/>
      <c r="L195" s="303">
        <f t="shared" si="122"/>
        <v>0</v>
      </c>
      <c r="M195" s="304"/>
      <c r="N195" s="152"/>
      <c r="O195" s="152"/>
      <c r="P195" s="152"/>
      <c r="Q195" s="152"/>
      <c r="R195" s="152"/>
      <c r="S195" s="305"/>
      <c r="T195" s="54" t="e">
        <f>HLOOKUP(F156,リスト!$N$7:$AC$25,14,)</f>
        <v>#N/A</v>
      </c>
      <c r="U195" s="52" t="e">
        <f t="shared" si="120"/>
        <v>#N/A</v>
      </c>
    </row>
    <row r="196" spans="1:22">
      <c r="A196" s="1">
        <f t="shared" ref="A196:B196" si="134">A195</f>
        <v>4</v>
      </c>
      <c r="B196" s="1">
        <f t="shared" si="134"/>
        <v>0</v>
      </c>
      <c r="C196" s="288"/>
      <c r="D196" s="298"/>
      <c r="E196" s="298"/>
      <c r="F196" s="306" t="s">
        <v>95</v>
      </c>
      <c r="G196" s="306"/>
      <c r="H196" s="307"/>
      <c r="I196" s="307"/>
      <c r="J196" s="308"/>
      <c r="K196" s="309"/>
      <c r="L196" s="310">
        <f t="shared" si="122"/>
        <v>0</v>
      </c>
      <c r="M196" s="311"/>
      <c r="N196" s="153"/>
      <c r="O196" s="153"/>
      <c r="P196" s="153"/>
      <c r="Q196" s="153"/>
      <c r="R196" s="153"/>
      <c r="S196" s="312"/>
      <c r="T196" s="54" t="e">
        <f>HLOOKUP(F156,リスト!$N$7:$AC$25,15,)</f>
        <v>#N/A</v>
      </c>
      <c r="U196" s="52" t="e">
        <f t="shared" si="120"/>
        <v>#N/A</v>
      </c>
    </row>
    <row r="197" spans="1:22">
      <c r="A197" s="1">
        <f t="shared" ref="A197:B197" si="135">A196</f>
        <v>4</v>
      </c>
      <c r="B197" s="1">
        <f t="shared" si="135"/>
        <v>0</v>
      </c>
      <c r="C197" s="288"/>
      <c r="D197" s="322" t="s">
        <v>103</v>
      </c>
      <c r="E197" s="322"/>
      <c r="F197" s="298" t="s">
        <v>96</v>
      </c>
      <c r="G197" s="298"/>
      <c r="H197" s="323"/>
      <c r="I197" s="323"/>
      <c r="J197" s="324"/>
      <c r="K197" s="325"/>
      <c r="L197" s="326">
        <f t="shared" si="122"/>
        <v>0</v>
      </c>
      <c r="M197" s="327"/>
      <c r="N197" s="167"/>
      <c r="O197" s="167"/>
      <c r="P197" s="167"/>
      <c r="Q197" s="167"/>
      <c r="R197" s="167"/>
      <c r="S197" s="328"/>
      <c r="T197" s="54" t="e">
        <f>HLOOKUP(F156,リスト!$N$7:$AC$25,16,)</f>
        <v>#N/A</v>
      </c>
      <c r="U197" s="52" t="e">
        <f t="shared" si="120"/>
        <v>#N/A</v>
      </c>
    </row>
    <row r="198" spans="1:22">
      <c r="A198" s="1">
        <f t="shared" ref="A198:B198" si="136">A197</f>
        <v>4</v>
      </c>
      <c r="B198" s="1">
        <f t="shared" si="136"/>
        <v>0</v>
      </c>
      <c r="C198" s="288"/>
      <c r="D198" s="298" t="s">
        <v>104</v>
      </c>
      <c r="E198" s="298"/>
      <c r="F198" s="299" t="s">
        <v>97</v>
      </c>
      <c r="G198" s="299"/>
      <c r="H198" s="300"/>
      <c r="I198" s="300"/>
      <c r="J198" s="301"/>
      <c r="K198" s="302"/>
      <c r="L198" s="303">
        <f t="shared" si="122"/>
        <v>0</v>
      </c>
      <c r="M198" s="304"/>
      <c r="N198" s="152"/>
      <c r="O198" s="152"/>
      <c r="P198" s="152"/>
      <c r="Q198" s="152"/>
      <c r="R198" s="152"/>
      <c r="S198" s="305"/>
      <c r="T198" s="54" t="e">
        <f>HLOOKUP(F156,リスト!$N$7:$AC$25,17,)</f>
        <v>#N/A</v>
      </c>
      <c r="U198" s="52" t="e">
        <f t="shared" si="120"/>
        <v>#N/A</v>
      </c>
    </row>
    <row r="199" spans="1:22">
      <c r="A199" s="1">
        <f t="shared" ref="A199:B199" si="137">A198</f>
        <v>4</v>
      </c>
      <c r="B199" s="1">
        <f t="shared" si="137"/>
        <v>0</v>
      </c>
      <c r="C199" s="288"/>
      <c r="D199" s="298"/>
      <c r="E199" s="298"/>
      <c r="F199" s="306" t="s">
        <v>98</v>
      </c>
      <c r="G199" s="306"/>
      <c r="H199" s="307"/>
      <c r="I199" s="307"/>
      <c r="J199" s="308"/>
      <c r="K199" s="309"/>
      <c r="L199" s="310">
        <f t="shared" si="122"/>
        <v>0</v>
      </c>
      <c r="M199" s="311"/>
      <c r="N199" s="153"/>
      <c r="O199" s="153"/>
      <c r="P199" s="153"/>
      <c r="Q199" s="153"/>
      <c r="R199" s="153"/>
      <c r="S199" s="312"/>
      <c r="T199" s="54" t="e">
        <f>HLOOKUP(F156,リスト!$N$7:$AC$25,18,)</f>
        <v>#N/A</v>
      </c>
      <c r="U199" s="52" t="e">
        <f t="shared" si="120"/>
        <v>#N/A</v>
      </c>
    </row>
    <row r="200" spans="1:22" ht="15" thickBot="1">
      <c r="A200" s="1">
        <f t="shared" ref="A200:B200" si="138">A199</f>
        <v>4</v>
      </c>
      <c r="B200" s="1">
        <f t="shared" si="138"/>
        <v>0</v>
      </c>
      <c r="C200" s="288"/>
      <c r="D200" s="313" t="s">
        <v>77</v>
      </c>
      <c r="E200" s="313"/>
      <c r="F200" s="313" t="s">
        <v>77</v>
      </c>
      <c r="G200" s="313"/>
      <c r="H200" s="314"/>
      <c r="I200" s="314"/>
      <c r="J200" s="315"/>
      <c r="K200" s="316"/>
      <c r="L200" s="317">
        <f t="shared" si="122"/>
        <v>0</v>
      </c>
      <c r="M200" s="318"/>
      <c r="N200" s="319"/>
      <c r="O200" s="319"/>
      <c r="P200" s="319"/>
      <c r="Q200" s="319"/>
      <c r="R200" s="319"/>
      <c r="S200" s="320"/>
      <c r="T200" s="54" t="e">
        <f>HLOOKUP(F156,リスト!$N$7:$AC$25,19,)</f>
        <v>#N/A</v>
      </c>
      <c r="U200" s="52" t="e">
        <f t="shared" si="120"/>
        <v>#N/A</v>
      </c>
    </row>
    <row r="201" spans="1:22" ht="15.6" thickTop="1" thickBot="1">
      <c r="A201" s="1">
        <f t="shared" ref="A201:B201" si="139">A200</f>
        <v>4</v>
      </c>
      <c r="B201" s="1">
        <f t="shared" si="139"/>
        <v>0</v>
      </c>
      <c r="C201" s="289"/>
      <c r="D201" s="278" t="s">
        <v>78</v>
      </c>
      <c r="E201" s="279"/>
      <c r="F201" s="279"/>
      <c r="G201" s="280"/>
      <c r="H201" s="281">
        <f>SUM(H183:I200)</f>
        <v>0</v>
      </c>
      <c r="I201" s="281"/>
      <c r="J201" s="282">
        <f t="shared" ref="J201" si="140">SUM(J183:K200)</f>
        <v>0</v>
      </c>
      <c r="K201" s="283"/>
      <c r="L201" s="283">
        <f t="shared" ref="L201" si="141">SUM(L183:M200)</f>
        <v>0</v>
      </c>
      <c r="M201" s="284"/>
      <c r="N201" s="285"/>
      <c r="O201" s="285"/>
      <c r="P201" s="285"/>
      <c r="Q201" s="285"/>
      <c r="R201" s="285"/>
      <c r="S201" s="286"/>
      <c r="T201" s="54"/>
    </row>
    <row r="202" spans="1:22">
      <c r="A202" s="1">
        <f>F205</f>
        <v>5</v>
      </c>
      <c r="B202" s="1">
        <f>IF(H226&gt;0,1,0)</f>
        <v>0</v>
      </c>
      <c r="C202" s="198" t="s">
        <v>47</v>
      </c>
      <c r="D202" s="198"/>
      <c r="E202" s="198"/>
      <c r="U202" s="11" t="s">
        <v>49</v>
      </c>
      <c r="V202" s="11" t="s">
        <v>199</v>
      </c>
    </row>
    <row r="203" spans="1:22">
      <c r="A203" s="1">
        <f>A202</f>
        <v>5</v>
      </c>
      <c r="B203" s="1">
        <f>B202</f>
        <v>0</v>
      </c>
      <c r="C203" s="192" t="str">
        <f>"山口次世代コーチャーズ育成事業　"&amp;基本!$G$24</f>
        <v>山口次世代コーチャーズ育成事業　事業計画書</v>
      </c>
      <c r="D203" s="192"/>
      <c r="E203" s="192"/>
      <c r="F203" s="192"/>
      <c r="G203" s="192"/>
      <c r="H203" s="192"/>
      <c r="I203" s="192"/>
      <c r="J203" s="192"/>
      <c r="K203" s="192"/>
      <c r="L203" s="192"/>
      <c r="M203" s="192"/>
      <c r="N203" s="192"/>
      <c r="O203" s="192"/>
      <c r="P203" s="192"/>
      <c r="Q203" s="192"/>
      <c r="R203" s="192"/>
      <c r="S203" s="192"/>
      <c r="U203" s="16" t="str">
        <f t="shared" ref="U203:V206" si="142">IF(U153="","",U153)</f>
        <v>チームやまぐち優秀指導者育成事業</v>
      </c>
      <c r="V203" s="16" t="str">
        <f t="shared" si="142"/>
        <v>優秀指導者</v>
      </c>
    </row>
    <row r="204" spans="1:22" ht="15" thickBot="1">
      <c r="A204" s="1">
        <f t="shared" ref="A204:B204" si="143">A203</f>
        <v>5</v>
      </c>
      <c r="B204" s="1">
        <f t="shared" si="143"/>
        <v>0</v>
      </c>
      <c r="C204" s="337" t="s">
        <v>48</v>
      </c>
      <c r="D204" s="337"/>
      <c r="U204" s="32" t="str">
        <f t="shared" si="142"/>
        <v>トップコーチ育成事業</v>
      </c>
      <c r="V204" s="32" t="str">
        <f t="shared" si="142"/>
        <v>トップコーチ</v>
      </c>
    </row>
    <row r="205" spans="1:22" ht="15" thickBot="1">
      <c r="A205" s="1">
        <f t="shared" ref="A205:B205" si="144">A204</f>
        <v>5</v>
      </c>
      <c r="B205" s="1">
        <f t="shared" si="144"/>
        <v>0</v>
      </c>
      <c r="C205" s="375" t="s">
        <v>50</v>
      </c>
      <c r="D205" s="376"/>
      <c r="E205" s="376"/>
      <c r="F205" s="377">
        <f>F155+1</f>
        <v>5</v>
      </c>
      <c r="G205" s="378"/>
      <c r="U205" s="32" t="str">
        <f t="shared" si="142"/>
        <v>コーチングセミナー事業</v>
      </c>
      <c r="V205" s="32" t="str">
        <f t="shared" si="142"/>
        <v>セミナー</v>
      </c>
    </row>
    <row r="206" spans="1:22">
      <c r="A206" s="1">
        <f t="shared" ref="A206:B206" si="145">A205</f>
        <v>5</v>
      </c>
      <c r="B206" s="1">
        <f t="shared" si="145"/>
        <v>0</v>
      </c>
      <c r="C206" s="379" t="s">
        <v>49</v>
      </c>
      <c r="D206" s="290"/>
      <c r="E206" s="290"/>
      <c r="F206" s="380"/>
      <c r="G206" s="380"/>
      <c r="H206" s="380"/>
      <c r="I206" s="380"/>
      <c r="J206" s="380"/>
      <c r="K206" s="380"/>
      <c r="L206" s="380"/>
      <c r="M206" s="290" t="s">
        <v>53</v>
      </c>
      <c r="N206" s="290"/>
      <c r="O206" s="290"/>
      <c r="P206" s="380"/>
      <c r="Q206" s="380"/>
      <c r="R206" s="380"/>
      <c r="S206" s="381"/>
      <c r="T206" s="81" t="str">
        <f>IF(F206="","",VLOOKUP(F206,U203:V206,2,))</f>
        <v/>
      </c>
      <c r="U206" s="18" t="str">
        <f t="shared" si="142"/>
        <v/>
      </c>
      <c r="V206" s="18" t="str">
        <f t="shared" si="142"/>
        <v/>
      </c>
    </row>
    <row r="207" spans="1:22">
      <c r="A207" s="1">
        <f t="shared" ref="A207:B207" si="146">A206</f>
        <v>5</v>
      </c>
      <c r="B207" s="1">
        <f t="shared" si="146"/>
        <v>0</v>
      </c>
      <c r="C207" s="389" t="s">
        <v>180</v>
      </c>
      <c r="D207" s="390"/>
      <c r="E207" s="356"/>
      <c r="F207" s="386"/>
      <c r="G207" s="387"/>
      <c r="H207" s="387"/>
      <c r="I207" s="387"/>
      <c r="J207" s="387"/>
      <c r="K207" s="387"/>
      <c r="L207" s="387"/>
      <c r="M207" s="387"/>
      <c r="N207" s="387"/>
      <c r="O207" s="387"/>
      <c r="P207" s="387"/>
      <c r="Q207" s="387"/>
      <c r="R207" s="387"/>
      <c r="S207" s="388"/>
      <c r="U207" s="55"/>
    </row>
    <row r="208" spans="1:22">
      <c r="A208" s="1">
        <f t="shared" ref="A208:B208" si="147">A207</f>
        <v>5</v>
      </c>
      <c r="B208" s="1">
        <f t="shared" si="147"/>
        <v>0</v>
      </c>
      <c r="C208" s="348" t="s">
        <v>51</v>
      </c>
      <c r="D208" s="291"/>
      <c r="E208" s="291"/>
      <c r="F208" s="382"/>
      <c r="G208" s="383"/>
      <c r="H208" s="383"/>
      <c r="I208" s="20" t="str">
        <f>IF(F208="","～",IF(J208="","","～"))</f>
        <v>～</v>
      </c>
      <c r="J208" s="383"/>
      <c r="K208" s="383"/>
      <c r="L208" s="383"/>
      <c r="M208" s="21" t="s">
        <v>52</v>
      </c>
      <c r="N208" s="384" t="str">
        <f>IF(T208=1,IF(F208="","",IF(J208="","",IF(F208=J208,"日帰り",(J208-F208)&amp;"泊"&amp;(J208-F208+1)&amp;"日"))),"")</f>
        <v/>
      </c>
      <c r="O208" s="384"/>
      <c r="P208" s="384"/>
      <c r="Q208" s="13" t="s">
        <v>68</v>
      </c>
      <c r="R208" s="258"/>
      <c r="S208" s="385"/>
      <c r="T208" s="53">
        <f>IF(P206=U211,1,IF(P206=W211,1,0))</f>
        <v>0</v>
      </c>
    </row>
    <row r="209" spans="1:24">
      <c r="A209" s="1">
        <f t="shared" ref="A209:B209" si="148">A208</f>
        <v>5</v>
      </c>
      <c r="B209" s="1">
        <f t="shared" si="148"/>
        <v>0</v>
      </c>
      <c r="C209" s="348" t="s">
        <v>54</v>
      </c>
      <c r="D209" s="346" t="s">
        <v>55</v>
      </c>
      <c r="E209" s="346"/>
      <c r="F209" s="349"/>
      <c r="G209" s="349"/>
      <c r="H209" s="349"/>
      <c r="I209" s="349"/>
      <c r="J209" s="349"/>
      <c r="K209" s="349"/>
      <c r="L209" s="349"/>
      <c r="M209" s="349"/>
      <c r="N209" s="349"/>
      <c r="O209" s="349"/>
      <c r="P209" s="349"/>
      <c r="Q209" s="349"/>
      <c r="R209" s="349"/>
      <c r="S209" s="350"/>
      <c r="U209" s="156" t="s">
        <v>53</v>
      </c>
      <c r="V209" s="156"/>
      <c r="W209" s="156"/>
      <c r="X209" s="156"/>
    </row>
    <row r="210" spans="1:24">
      <c r="A210" s="1">
        <f t="shared" ref="A210:B210" si="149">A209</f>
        <v>5</v>
      </c>
      <c r="B210" s="1">
        <f t="shared" si="149"/>
        <v>0</v>
      </c>
      <c r="C210" s="348"/>
      <c r="D210" s="351" t="s">
        <v>7</v>
      </c>
      <c r="E210" s="351"/>
      <c r="F210" s="352"/>
      <c r="G210" s="352"/>
      <c r="H210" s="352"/>
      <c r="I210" s="352"/>
      <c r="J210" s="352"/>
      <c r="K210" s="352"/>
      <c r="L210" s="352"/>
      <c r="M210" s="352"/>
      <c r="N210" s="352"/>
      <c r="O210" s="352"/>
      <c r="P210" s="352"/>
      <c r="Q210" s="352"/>
      <c r="R210" s="352"/>
      <c r="S210" s="353"/>
      <c r="U210" s="78" t="str">
        <f>U203</f>
        <v>チームやまぐち優秀指導者育成事業</v>
      </c>
      <c r="V210" s="78" t="str">
        <f>U204</f>
        <v>トップコーチ育成事業</v>
      </c>
      <c r="W210" s="78" t="str">
        <f>U205</f>
        <v>コーチングセミナー事業</v>
      </c>
      <c r="X210" s="78" t="str">
        <f>U206</f>
        <v/>
      </c>
    </row>
    <row r="211" spans="1:24">
      <c r="A211" s="1">
        <f t="shared" ref="A211:B211" si="150">A210</f>
        <v>5</v>
      </c>
      <c r="B211" s="1">
        <f t="shared" si="150"/>
        <v>0</v>
      </c>
      <c r="C211" s="348" t="s">
        <v>56</v>
      </c>
      <c r="D211" s="346" t="s">
        <v>55</v>
      </c>
      <c r="E211" s="346"/>
      <c r="F211" s="349"/>
      <c r="G211" s="349"/>
      <c r="H211" s="349"/>
      <c r="I211" s="349"/>
      <c r="J211" s="349"/>
      <c r="K211" s="349"/>
      <c r="L211" s="349"/>
      <c r="M211" s="349"/>
      <c r="N211" s="349"/>
      <c r="O211" s="349"/>
      <c r="P211" s="349"/>
      <c r="Q211" s="349"/>
      <c r="R211" s="349"/>
      <c r="S211" s="350"/>
      <c r="U211" s="6" t="str">
        <f t="shared" ref="U211:X214" si="151">IF(U161="","",U161)</f>
        <v>①研修派遣</v>
      </c>
      <c r="V211" s="6" t="str">
        <f t="shared" si="151"/>
        <v>①研修派遣</v>
      </c>
      <c r="W211" s="6" t="str">
        <f t="shared" si="151"/>
        <v>①指導者研修会</v>
      </c>
      <c r="X211" s="6" t="str">
        <f t="shared" si="151"/>
        <v/>
      </c>
    </row>
    <row r="212" spans="1:24">
      <c r="A212" s="1">
        <f t="shared" ref="A212:B212" si="152">A211</f>
        <v>5</v>
      </c>
      <c r="B212" s="1">
        <f t="shared" si="152"/>
        <v>0</v>
      </c>
      <c r="C212" s="348"/>
      <c r="D212" s="351" t="s">
        <v>7</v>
      </c>
      <c r="E212" s="351"/>
      <c r="F212" s="352"/>
      <c r="G212" s="352"/>
      <c r="H212" s="352"/>
      <c r="I212" s="352"/>
      <c r="J212" s="352"/>
      <c r="K212" s="352"/>
      <c r="L212" s="352"/>
      <c r="M212" s="352"/>
      <c r="N212" s="352"/>
      <c r="O212" s="352"/>
      <c r="P212" s="352"/>
      <c r="Q212" s="352"/>
      <c r="R212" s="352"/>
      <c r="S212" s="353"/>
      <c r="U212" s="8" t="str">
        <f t="shared" si="151"/>
        <v>②調査・研究</v>
      </c>
      <c r="V212" s="8" t="str">
        <f t="shared" si="151"/>
        <v>②伝達講習会</v>
      </c>
      <c r="W212" s="8" t="str">
        <f t="shared" si="151"/>
        <v>②スーパーアドバイザー</v>
      </c>
      <c r="X212" s="8" t="str">
        <f t="shared" si="151"/>
        <v/>
      </c>
    </row>
    <row r="213" spans="1:24">
      <c r="A213" s="1">
        <f t="shared" ref="A213:B213" si="153">A212</f>
        <v>5</v>
      </c>
      <c r="B213" s="1">
        <f t="shared" si="153"/>
        <v>0</v>
      </c>
      <c r="C213" s="354" t="s">
        <v>57</v>
      </c>
      <c r="D213" s="291" t="s">
        <v>58</v>
      </c>
      <c r="E213" s="291"/>
      <c r="F213" s="291" t="s">
        <v>61</v>
      </c>
      <c r="G213" s="355"/>
      <c r="H213" s="339" t="s">
        <v>62</v>
      </c>
      <c r="I213" s="296"/>
      <c r="J213" s="356" t="s">
        <v>63</v>
      </c>
      <c r="K213" s="355"/>
      <c r="L213" s="339" t="s">
        <v>64</v>
      </c>
      <c r="M213" s="296"/>
      <c r="N213" s="356" t="s">
        <v>65</v>
      </c>
      <c r="O213" s="355"/>
      <c r="P213" s="339" t="s">
        <v>66</v>
      </c>
      <c r="Q213" s="291"/>
      <c r="R213" s="356" t="s">
        <v>36</v>
      </c>
      <c r="S213" s="295"/>
      <c r="U213" s="8" t="str">
        <f t="shared" si="151"/>
        <v/>
      </c>
      <c r="V213" s="8" t="str">
        <f t="shared" si="151"/>
        <v/>
      </c>
      <c r="W213" s="8" t="str">
        <f t="shared" si="151"/>
        <v/>
      </c>
      <c r="X213" s="8" t="str">
        <f t="shared" si="151"/>
        <v/>
      </c>
    </row>
    <row r="214" spans="1:24">
      <c r="A214" s="1">
        <f t="shared" ref="A214:B214" si="154">A213</f>
        <v>5</v>
      </c>
      <c r="B214" s="1">
        <f t="shared" si="154"/>
        <v>0</v>
      </c>
      <c r="C214" s="348"/>
      <c r="D214" s="346" t="s">
        <v>59</v>
      </c>
      <c r="E214" s="346"/>
      <c r="F214" s="22">
        <f>VLOOKUP("成男ｺｰﾁｬｰｽﾞ",指導者!$J$133:$AN$156,$F205+1,)</f>
        <v>0</v>
      </c>
      <c r="G214" s="23" t="s">
        <v>67</v>
      </c>
      <c r="H214" s="24">
        <f>VLOOKUP("成女ｺｰﾁｬｰｽﾞ",指導者!$J$133:$AN$156,$F205+1,)</f>
        <v>0</v>
      </c>
      <c r="I214" s="25" t="s">
        <v>67</v>
      </c>
      <c r="J214" s="24">
        <f>VLOOKUP("少男ｺｰﾁｬｰｽﾞ",指導者!$J$133:$AN$156,$F205+1,)</f>
        <v>0</v>
      </c>
      <c r="K214" s="23" t="s">
        <v>67</v>
      </c>
      <c r="L214" s="24">
        <f>VLOOKUP("少女ｺｰﾁｬｰｽﾞ",指導者!$J$133:$AN$156,$F205+1,)</f>
        <v>0</v>
      </c>
      <c r="M214" s="25" t="s">
        <v>67</v>
      </c>
      <c r="N214" s="24">
        <f>VLOOKUP("Jr男ｺｰﾁｬｰｽﾞ",指導者!$J$133:$AN$156,$F205+1,)</f>
        <v>0</v>
      </c>
      <c r="O214" s="23" t="s">
        <v>67</v>
      </c>
      <c r="P214" s="24">
        <f>VLOOKUP("Jr女ｺｰﾁｬｰｽﾞ",指導者!$J$133:$AN$156,$F205+1,)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48"/>
      <c r="D215" s="351" t="s">
        <v>60</v>
      </c>
      <c r="E215" s="351"/>
      <c r="F215" s="57" t="s">
        <v>164</v>
      </c>
      <c r="G215" s="28" t="s">
        <v>67</v>
      </c>
      <c r="H215" s="59" t="s">
        <v>164</v>
      </c>
      <c r="I215" s="30" t="s">
        <v>67</v>
      </c>
      <c r="J215" s="61" t="s">
        <v>164</v>
      </c>
      <c r="K215" s="28" t="s">
        <v>67</v>
      </c>
      <c r="L215" s="59" t="s">
        <v>164</v>
      </c>
      <c r="M215" s="30" t="s">
        <v>67</v>
      </c>
      <c r="N215" s="61" t="s">
        <v>164</v>
      </c>
      <c r="O215" s="28" t="s">
        <v>67</v>
      </c>
      <c r="P215" s="59" t="s">
        <v>164</v>
      </c>
      <c r="Q215" s="31" t="s">
        <v>67</v>
      </c>
      <c r="R215" s="61" t="s">
        <v>164</v>
      </c>
      <c r="S215" s="34" t="s">
        <v>67</v>
      </c>
    </row>
    <row r="216" spans="1:24">
      <c r="A216" s="1">
        <f t="shared" ref="A216:B216" si="156">A215</f>
        <v>5</v>
      </c>
      <c r="B216" s="1">
        <f t="shared" si="156"/>
        <v>0</v>
      </c>
      <c r="C216" s="366" t="s">
        <v>69</v>
      </c>
      <c r="D216" s="367"/>
      <c r="E216" s="368"/>
      <c r="F216" s="357"/>
      <c r="G216" s="358"/>
      <c r="H216" s="358"/>
      <c r="I216" s="358"/>
      <c r="J216" s="358"/>
      <c r="K216" s="358"/>
      <c r="L216" s="358"/>
      <c r="M216" s="358"/>
      <c r="N216" s="358"/>
      <c r="O216" s="358"/>
      <c r="P216" s="358"/>
      <c r="Q216" s="358"/>
      <c r="R216" s="358"/>
      <c r="S216" s="359"/>
    </row>
    <row r="217" spans="1:24">
      <c r="A217" s="1">
        <f t="shared" ref="A217:B217" si="157">A216</f>
        <v>5</v>
      </c>
      <c r="B217" s="1">
        <f t="shared" si="157"/>
        <v>0</v>
      </c>
      <c r="C217" s="369"/>
      <c r="D217" s="370"/>
      <c r="E217" s="371"/>
      <c r="F217" s="360"/>
      <c r="G217" s="361"/>
      <c r="H217" s="361"/>
      <c r="I217" s="361"/>
      <c r="J217" s="361"/>
      <c r="K217" s="361"/>
      <c r="L217" s="361"/>
      <c r="M217" s="361"/>
      <c r="N217" s="361"/>
      <c r="O217" s="361"/>
      <c r="P217" s="361"/>
      <c r="Q217" s="361"/>
      <c r="R217" s="361"/>
      <c r="S217" s="362"/>
    </row>
    <row r="218" spans="1:24">
      <c r="A218" s="1">
        <f t="shared" ref="A218:B218" si="158">A217</f>
        <v>5</v>
      </c>
      <c r="B218" s="1">
        <f t="shared" si="158"/>
        <v>0</v>
      </c>
      <c r="C218" s="369"/>
      <c r="D218" s="370"/>
      <c r="E218" s="371"/>
      <c r="F218" s="360"/>
      <c r="G218" s="361"/>
      <c r="H218" s="361"/>
      <c r="I218" s="361"/>
      <c r="J218" s="361"/>
      <c r="K218" s="361"/>
      <c r="L218" s="361"/>
      <c r="M218" s="361"/>
      <c r="N218" s="361"/>
      <c r="O218" s="361"/>
      <c r="P218" s="361"/>
      <c r="Q218" s="361"/>
      <c r="R218" s="361"/>
      <c r="S218" s="362"/>
    </row>
    <row r="219" spans="1:24">
      <c r="A219" s="1">
        <f t="shared" ref="A219:B219" si="159">A218</f>
        <v>5</v>
      </c>
      <c r="B219" s="1">
        <f t="shared" si="159"/>
        <v>0</v>
      </c>
      <c r="C219" s="369"/>
      <c r="D219" s="370"/>
      <c r="E219" s="371"/>
      <c r="F219" s="360"/>
      <c r="G219" s="361"/>
      <c r="H219" s="361"/>
      <c r="I219" s="361"/>
      <c r="J219" s="361"/>
      <c r="K219" s="361"/>
      <c r="L219" s="361"/>
      <c r="M219" s="361"/>
      <c r="N219" s="361"/>
      <c r="O219" s="361"/>
      <c r="P219" s="361"/>
      <c r="Q219" s="361"/>
      <c r="R219" s="361"/>
      <c r="S219" s="362"/>
    </row>
    <row r="220" spans="1:24">
      <c r="A220" s="1">
        <f t="shared" ref="A220:B220" si="160">A219</f>
        <v>5</v>
      </c>
      <c r="B220" s="1">
        <f t="shared" si="160"/>
        <v>0</v>
      </c>
      <c r="C220" s="369"/>
      <c r="D220" s="370"/>
      <c r="E220" s="371"/>
      <c r="F220" s="360"/>
      <c r="G220" s="361"/>
      <c r="H220" s="361"/>
      <c r="I220" s="361"/>
      <c r="J220" s="361"/>
      <c r="K220" s="361"/>
      <c r="L220" s="361"/>
      <c r="M220" s="361"/>
      <c r="N220" s="361"/>
      <c r="O220" s="361"/>
      <c r="P220" s="361"/>
      <c r="Q220" s="361"/>
      <c r="R220" s="361"/>
      <c r="S220" s="362"/>
    </row>
    <row r="221" spans="1:24">
      <c r="A221" s="1">
        <f t="shared" ref="A221:B221" si="161">A220</f>
        <v>5</v>
      </c>
      <c r="B221" s="1">
        <f t="shared" si="161"/>
        <v>0</v>
      </c>
      <c r="C221" s="369"/>
      <c r="D221" s="370"/>
      <c r="E221" s="371"/>
      <c r="F221" s="360"/>
      <c r="G221" s="361"/>
      <c r="H221" s="361"/>
      <c r="I221" s="361"/>
      <c r="J221" s="361"/>
      <c r="K221" s="361"/>
      <c r="L221" s="361"/>
      <c r="M221" s="361"/>
      <c r="N221" s="361"/>
      <c r="O221" s="361"/>
      <c r="P221" s="361"/>
      <c r="Q221" s="361"/>
      <c r="R221" s="361"/>
      <c r="S221" s="362"/>
    </row>
    <row r="222" spans="1:24" ht="15" thickBot="1">
      <c r="A222" s="1">
        <f t="shared" ref="A222:B222" si="162">A221</f>
        <v>5</v>
      </c>
      <c r="B222" s="1">
        <f t="shared" si="162"/>
        <v>0</v>
      </c>
      <c r="C222" s="372"/>
      <c r="D222" s="373"/>
      <c r="E222" s="374"/>
      <c r="F222" s="363"/>
      <c r="G222" s="364"/>
      <c r="H222" s="364"/>
      <c r="I222" s="364"/>
      <c r="J222" s="364"/>
      <c r="K222" s="364"/>
      <c r="L222" s="364"/>
      <c r="M222" s="364"/>
      <c r="N222" s="364"/>
      <c r="O222" s="364"/>
      <c r="P222" s="364"/>
      <c r="Q222" s="364"/>
      <c r="R222" s="364"/>
      <c r="S222" s="365"/>
    </row>
    <row r="223" spans="1:24">
      <c r="A223" s="1">
        <f t="shared" ref="A223:B223" si="163">A222</f>
        <v>5</v>
      </c>
      <c r="B223" s="1">
        <f t="shared" si="163"/>
        <v>0</v>
      </c>
    </row>
    <row r="224" spans="1:24" ht="15" thickBot="1">
      <c r="A224" s="1">
        <f t="shared" ref="A224:B224" si="164">A223</f>
        <v>5</v>
      </c>
      <c r="B224" s="1">
        <f t="shared" si="164"/>
        <v>0</v>
      </c>
      <c r="C224" s="337" t="s">
        <v>70</v>
      </c>
      <c r="D224" s="337"/>
      <c r="Q224" s="338" t="s">
        <v>71</v>
      </c>
      <c r="R224" s="338"/>
      <c r="S224" s="338"/>
    </row>
    <row r="225" spans="1:21">
      <c r="A225" s="1">
        <f t="shared" ref="A225:B225" si="165">A224</f>
        <v>5</v>
      </c>
      <c r="B225" s="1">
        <f t="shared" si="165"/>
        <v>0</v>
      </c>
      <c r="C225" s="287" t="s">
        <v>72</v>
      </c>
      <c r="D225" s="290" t="s">
        <v>73</v>
      </c>
      <c r="E225" s="290"/>
      <c r="F225" s="290"/>
      <c r="G225" s="290"/>
      <c r="H225" s="290" t="s">
        <v>79</v>
      </c>
      <c r="I225" s="290"/>
      <c r="J225" s="290" t="s">
        <v>13</v>
      </c>
      <c r="K225" s="290"/>
      <c r="L225" s="290"/>
      <c r="M225" s="290"/>
      <c r="N225" s="290"/>
      <c r="O225" s="290"/>
      <c r="P225" s="290"/>
      <c r="Q225" s="290"/>
      <c r="R225" s="290"/>
      <c r="S225" s="294"/>
    </row>
    <row r="226" spans="1:21">
      <c r="A226" s="1">
        <f t="shared" ref="A226:B226" si="166">A225</f>
        <v>5</v>
      </c>
      <c r="B226" s="1">
        <f t="shared" si="166"/>
        <v>0</v>
      </c>
      <c r="C226" s="288"/>
      <c r="D226" s="346" t="s">
        <v>74</v>
      </c>
      <c r="E226" s="346"/>
      <c r="F226" s="346"/>
      <c r="G226" s="346"/>
      <c r="H226" s="415">
        <f>ROUND(J251*T226,)</f>
        <v>0</v>
      </c>
      <c r="I226" s="416"/>
      <c r="J226" s="152"/>
      <c r="K226" s="152"/>
      <c r="L226" s="152"/>
      <c r="M226" s="152"/>
      <c r="N226" s="152"/>
      <c r="O226" s="152"/>
      <c r="P226" s="152"/>
      <c r="Q226" s="152"/>
      <c r="R226" s="152"/>
      <c r="S226" s="305"/>
      <c r="T226" s="53">
        <f>IF(F206=U205,1,0.5)</f>
        <v>0.5</v>
      </c>
    </row>
    <row r="227" spans="1:21">
      <c r="A227" s="1">
        <f t="shared" ref="A227:B227" si="167">A226</f>
        <v>5</v>
      </c>
      <c r="B227" s="1">
        <f t="shared" si="167"/>
        <v>0</v>
      </c>
      <c r="C227" s="288"/>
      <c r="D227" s="340" t="s">
        <v>75</v>
      </c>
      <c r="E227" s="340"/>
      <c r="F227" s="340"/>
      <c r="G227" s="340"/>
      <c r="H227" s="330"/>
      <c r="I227" s="330"/>
      <c r="J227" s="335"/>
      <c r="K227" s="335"/>
      <c r="L227" s="335"/>
      <c r="M227" s="335"/>
      <c r="N227" s="335"/>
      <c r="O227" s="335"/>
      <c r="P227" s="335"/>
      <c r="Q227" s="335"/>
      <c r="R227" s="335"/>
      <c r="S227" s="336"/>
    </row>
    <row r="228" spans="1:21">
      <c r="A228" s="1">
        <f t="shared" ref="A228:B228" si="168">A227</f>
        <v>5</v>
      </c>
      <c r="B228" s="1">
        <f t="shared" si="168"/>
        <v>0</v>
      </c>
      <c r="C228" s="288"/>
      <c r="D228" s="340" t="s">
        <v>76</v>
      </c>
      <c r="E228" s="340"/>
      <c r="F228" s="340"/>
      <c r="G228" s="340"/>
      <c r="H228" s="330"/>
      <c r="I228" s="330"/>
      <c r="J228" s="335"/>
      <c r="K228" s="335"/>
      <c r="L228" s="335"/>
      <c r="M228" s="335"/>
      <c r="N228" s="335"/>
      <c r="O228" s="335"/>
      <c r="P228" s="335"/>
      <c r="Q228" s="335"/>
      <c r="R228" s="335"/>
      <c r="S228" s="336"/>
    </row>
    <row r="229" spans="1:21" ht="15" thickBot="1">
      <c r="A229" s="1">
        <f t="shared" ref="A229:B229" si="169">A228</f>
        <v>5</v>
      </c>
      <c r="B229" s="1">
        <f t="shared" si="169"/>
        <v>0</v>
      </c>
      <c r="C229" s="288"/>
      <c r="D229" s="341" t="s">
        <v>77</v>
      </c>
      <c r="E229" s="341"/>
      <c r="F229" s="341"/>
      <c r="G229" s="341"/>
      <c r="H229" s="342">
        <f>H251-SUM(H226:I228)</f>
        <v>0</v>
      </c>
      <c r="I229" s="342"/>
      <c r="J229" s="343"/>
      <c r="K229" s="343"/>
      <c r="L229" s="343"/>
      <c r="M229" s="343"/>
      <c r="N229" s="343"/>
      <c r="O229" s="343"/>
      <c r="P229" s="343"/>
      <c r="Q229" s="343"/>
      <c r="R229" s="343"/>
      <c r="S229" s="344"/>
    </row>
    <row r="230" spans="1:21" ht="15.6" thickTop="1" thickBot="1">
      <c r="A230" s="1">
        <f t="shared" ref="A230:B230" si="170">A229</f>
        <v>5</v>
      </c>
      <c r="B230" s="1">
        <f t="shared" si="170"/>
        <v>0</v>
      </c>
      <c r="C230" s="289"/>
      <c r="D230" s="345" t="s">
        <v>78</v>
      </c>
      <c r="E230" s="345"/>
      <c r="F230" s="345"/>
      <c r="G230" s="345"/>
      <c r="H230" s="281">
        <f>SUM(H226:I229)</f>
        <v>0</v>
      </c>
      <c r="I230" s="281"/>
      <c r="J230" s="285"/>
      <c r="K230" s="285"/>
      <c r="L230" s="285"/>
      <c r="M230" s="285"/>
      <c r="N230" s="285"/>
      <c r="O230" s="285"/>
      <c r="P230" s="285"/>
      <c r="Q230" s="285"/>
      <c r="R230" s="285"/>
      <c r="S230" s="286"/>
    </row>
    <row r="231" spans="1:21">
      <c r="A231" s="1">
        <f t="shared" ref="A231:B231" si="171">A230</f>
        <v>5</v>
      </c>
      <c r="B231" s="1">
        <f t="shared" si="171"/>
        <v>0</v>
      </c>
      <c r="C231" s="287" t="s">
        <v>218</v>
      </c>
      <c r="D231" s="290" t="s">
        <v>73</v>
      </c>
      <c r="E231" s="290"/>
      <c r="F231" s="290" t="s">
        <v>83</v>
      </c>
      <c r="G231" s="290"/>
      <c r="H231" s="290" t="s">
        <v>79</v>
      </c>
      <c r="I231" s="292"/>
      <c r="J231" s="293"/>
      <c r="K231" s="290"/>
      <c r="L231" s="290"/>
      <c r="M231" s="290"/>
      <c r="N231" s="290" t="s">
        <v>82</v>
      </c>
      <c r="O231" s="290"/>
      <c r="P231" s="290"/>
      <c r="Q231" s="290"/>
      <c r="R231" s="290"/>
      <c r="S231" s="294"/>
    </row>
    <row r="232" spans="1:21">
      <c r="A232" s="1">
        <f t="shared" ref="A232:B232" si="172">A231</f>
        <v>5</v>
      </c>
      <c r="B232" s="1">
        <f t="shared" si="172"/>
        <v>0</v>
      </c>
      <c r="C232" s="288"/>
      <c r="D232" s="291"/>
      <c r="E232" s="291"/>
      <c r="F232" s="291"/>
      <c r="G232" s="291"/>
      <c r="H232" s="291"/>
      <c r="I232" s="291"/>
      <c r="J232" s="296" t="s">
        <v>80</v>
      </c>
      <c r="K232" s="297"/>
      <c r="L232" s="297" t="s">
        <v>81</v>
      </c>
      <c r="M232" s="339"/>
      <c r="N232" s="291"/>
      <c r="O232" s="291"/>
      <c r="P232" s="291"/>
      <c r="Q232" s="291"/>
      <c r="R232" s="291"/>
      <c r="S232" s="295"/>
    </row>
    <row r="233" spans="1:21">
      <c r="A233" s="1">
        <f t="shared" ref="A233:B233" si="173">A232</f>
        <v>5</v>
      </c>
      <c r="B233" s="1">
        <f t="shared" si="173"/>
        <v>0</v>
      </c>
      <c r="C233" s="288"/>
      <c r="D233" s="298" t="s">
        <v>88</v>
      </c>
      <c r="E233" s="298"/>
      <c r="F233" s="298" t="s">
        <v>88</v>
      </c>
      <c r="G233" s="298"/>
      <c r="H233" s="323"/>
      <c r="I233" s="323"/>
      <c r="J233" s="324"/>
      <c r="K233" s="325"/>
      <c r="L233" s="326">
        <f>H233-J233</f>
        <v>0</v>
      </c>
      <c r="M233" s="327"/>
      <c r="N233" s="167"/>
      <c r="O233" s="167"/>
      <c r="P233" s="167"/>
      <c r="Q233" s="167"/>
      <c r="R233" s="167"/>
      <c r="S233" s="328"/>
      <c r="T233" s="54" t="e">
        <f>HLOOKUP(F206,リスト!$N$7:$AC$25,2,)</f>
        <v>#N/A</v>
      </c>
      <c r="U233" s="52" t="e">
        <f t="shared" ref="U233:U250" si="174">IF(T233="対象外",IF(J233&gt;0,"補助対象外経費です!!",""),"")</f>
        <v>#N/A</v>
      </c>
    </row>
    <row r="234" spans="1:21">
      <c r="A234" s="1">
        <f t="shared" ref="A234:B234" si="175">A233</f>
        <v>5</v>
      </c>
      <c r="B234" s="1">
        <f t="shared" si="175"/>
        <v>0</v>
      </c>
      <c r="C234" s="288"/>
      <c r="D234" s="298" t="s">
        <v>99</v>
      </c>
      <c r="E234" s="298"/>
      <c r="F234" s="299" t="s">
        <v>84</v>
      </c>
      <c r="G234" s="299"/>
      <c r="H234" s="300"/>
      <c r="I234" s="300"/>
      <c r="J234" s="301"/>
      <c r="K234" s="302"/>
      <c r="L234" s="303">
        <f t="shared" ref="L234:L250" si="176">H234-J234</f>
        <v>0</v>
      </c>
      <c r="M234" s="304"/>
      <c r="N234" s="152"/>
      <c r="O234" s="152"/>
      <c r="P234" s="152"/>
      <c r="Q234" s="152"/>
      <c r="R234" s="152"/>
      <c r="S234" s="305"/>
      <c r="T234" s="54" t="e">
        <f>HLOOKUP(F206,リスト!$N$7:$AC$25,3,)</f>
        <v>#N/A</v>
      </c>
      <c r="U234" s="52" t="e">
        <f t="shared" si="174"/>
        <v>#N/A</v>
      </c>
    </row>
    <row r="235" spans="1:21">
      <c r="A235" s="1">
        <f t="shared" ref="A235:B235" si="177">A234</f>
        <v>5</v>
      </c>
      <c r="B235" s="1">
        <f t="shared" si="177"/>
        <v>0</v>
      </c>
      <c r="C235" s="288"/>
      <c r="D235" s="298"/>
      <c r="E235" s="298"/>
      <c r="F235" s="329" t="s">
        <v>85</v>
      </c>
      <c r="G235" s="329"/>
      <c r="H235" s="330"/>
      <c r="I235" s="330"/>
      <c r="J235" s="331"/>
      <c r="K235" s="332"/>
      <c r="L235" s="333">
        <f t="shared" si="176"/>
        <v>0</v>
      </c>
      <c r="M235" s="334"/>
      <c r="N235" s="335"/>
      <c r="O235" s="335"/>
      <c r="P235" s="335"/>
      <c r="Q235" s="335"/>
      <c r="R235" s="335"/>
      <c r="S235" s="336"/>
      <c r="T235" s="54" t="e">
        <f>HLOOKUP(F206,リスト!$N$7:$AC$25,4,)</f>
        <v>#N/A</v>
      </c>
      <c r="U235" s="52" t="e">
        <f t="shared" si="174"/>
        <v>#N/A</v>
      </c>
    </row>
    <row r="236" spans="1:21">
      <c r="A236" s="1">
        <f t="shared" ref="A236:B236" si="178">A235</f>
        <v>5</v>
      </c>
      <c r="B236" s="1">
        <f t="shared" si="178"/>
        <v>0</v>
      </c>
      <c r="C236" s="288"/>
      <c r="D236" s="298"/>
      <c r="E236" s="298"/>
      <c r="F236" s="306" t="s">
        <v>86</v>
      </c>
      <c r="G236" s="306"/>
      <c r="H236" s="307"/>
      <c r="I236" s="307"/>
      <c r="J236" s="308"/>
      <c r="K236" s="309"/>
      <c r="L236" s="310">
        <f t="shared" si="176"/>
        <v>0</v>
      </c>
      <c r="M236" s="311"/>
      <c r="N236" s="153"/>
      <c r="O236" s="153"/>
      <c r="P236" s="153"/>
      <c r="Q236" s="153"/>
      <c r="R236" s="153"/>
      <c r="S236" s="312"/>
      <c r="T236" s="54" t="e">
        <f>HLOOKUP(F206,リスト!$N$7:$AC$25,5,)</f>
        <v>#N/A</v>
      </c>
      <c r="U236" s="52" t="e">
        <f t="shared" si="174"/>
        <v>#N/A</v>
      </c>
    </row>
    <row r="237" spans="1:21">
      <c r="A237" s="1">
        <f t="shared" ref="A237:B237" si="179">A236</f>
        <v>5</v>
      </c>
      <c r="B237" s="1">
        <f t="shared" si="179"/>
        <v>0</v>
      </c>
      <c r="C237" s="288"/>
      <c r="D237" s="298" t="s">
        <v>100</v>
      </c>
      <c r="E237" s="298"/>
      <c r="F237" s="299" t="s">
        <v>87</v>
      </c>
      <c r="G237" s="299"/>
      <c r="H237" s="300"/>
      <c r="I237" s="300"/>
      <c r="J237" s="301"/>
      <c r="K237" s="302"/>
      <c r="L237" s="303">
        <f t="shared" si="176"/>
        <v>0</v>
      </c>
      <c r="M237" s="304"/>
      <c r="N237" s="152"/>
      <c r="O237" s="152"/>
      <c r="P237" s="152"/>
      <c r="Q237" s="152"/>
      <c r="R237" s="152"/>
      <c r="S237" s="305"/>
      <c r="T237" s="54" t="e">
        <f>HLOOKUP(F206,リスト!$N$7:$AC$25,6,)</f>
        <v>#N/A</v>
      </c>
      <c r="U237" s="52" t="e">
        <f t="shared" si="174"/>
        <v>#N/A</v>
      </c>
    </row>
    <row r="238" spans="1:21">
      <c r="A238" s="1">
        <f t="shared" ref="A238:B238" si="180">A237</f>
        <v>5</v>
      </c>
      <c r="B238" s="1">
        <f t="shared" si="180"/>
        <v>0</v>
      </c>
      <c r="C238" s="288"/>
      <c r="D238" s="298"/>
      <c r="E238" s="298"/>
      <c r="F238" s="329" t="s">
        <v>89</v>
      </c>
      <c r="G238" s="329"/>
      <c r="H238" s="330"/>
      <c r="I238" s="330"/>
      <c r="J238" s="331"/>
      <c r="K238" s="332"/>
      <c r="L238" s="333">
        <f t="shared" si="176"/>
        <v>0</v>
      </c>
      <c r="M238" s="334"/>
      <c r="N238" s="335"/>
      <c r="O238" s="335"/>
      <c r="P238" s="335"/>
      <c r="Q238" s="335"/>
      <c r="R238" s="335"/>
      <c r="S238" s="336"/>
      <c r="T238" s="54" t="e">
        <f>HLOOKUP(F206,リスト!$N$7:$AC$25,7,)</f>
        <v>#N/A</v>
      </c>
      <c r="U238" s="52" t="e">
        <f t="shared" si="174"/>
        <v>#N/A</v>
      </c>
    </row>
    <row r="239" spans="1:21" ht="14.4" customHeight="1">
      <c r="A239" s="1">
        <f t="shared" ref="A239:B239" si="181">A238</f>
        <v>5</v>
      </c>
      <c r="B239" s="1">
        <f t="shared" si="181"/>
        <v>0</v>
      </c>
      <c r="C239" s="288"/>
      <c r="D239" s="298"/>
      <c r="E239" s="298"/>
      <c r="F239" s="329" t="s">
        <v>215</v>
      </c>
      <c r="G239" s="329"/>
      <c r="H239" s="330"/>
      <c r="I239" s="330"/>
      <c r="J239" s="331"/>
      <c r="K239" s="332"/>
      <c r="L239" s="333">
        <f t="shared" si="176"/>
        <v>0</v>
      </c>
      <c r="M239" s="334"/>
      <c r="N239" s="335"/>
      <c r="O239" s="335"/>
      <c r="P239" s="335"/>
      <c r="Q239" s="335"/>
      <c r="R239" s="335"/>
      <c r="S239" s="336"/>
      <c r="T239" s="54" t="e">
        <f>HLOOKUP(F206,リスト!$N$7:$AC$25,8,)</f>
        <v>#N/A</v>
      </c>
      <c r="U239" s="52" t="e">
        <f t="shared" si="174"/>
        <v>#N/A</v>
      </c>
    </row>
    <row r="240" spans="1:21">
      <c r="A240" s="1">
        <f t="shared" ref="A240:B240" si="182">A239</f>
        <v>5</v>
      </c>
      <c r="B240" s="1">
        <f t="shared" si="182"/>
        <v>0</v>
      </c>
      <c r="C240" s="288"/>
      <c r="D240" s="298"/>
      <c r="E240" s="298"/>
      <c r="F240" s="306" t="s">
        <v>90</v>
      </c>
      <c r="G240" s="306"/>
      <c r="H240" s="307"/>
      <c r="I240" s="307"/>
      <c r="J240" s="308"/>
      <c r="K240" s="309"/>
      <c r="L240" s="310">
        <f t="shared" si="176"/>
        <v>0</v>
      </c>
      <c r="M240" s="311"/>
      <c r="N240" s="153"/>
      <c r="O240" s="153"/>
      <c r="P240" s="153"/>
      <c r="Q240" s="153"/>
      <c r="R240" s="153"/>
      <c r="S240" s="312"/>
      <c r="T240" s="54" t="e">
        <f>HLOOKUP(F206,リスト!$N$7:$AC$25,9,)</f>
        <v>#N/A</v>
      </c>
      <c r="U240" s="52" t="e">
        <f t="shared" si="174"/>
        <v>#N/A</v>
      </c>
    </row>
    <row r="241" spans="1:22">
      <c r="A241" s="1">
        <f t="shared" ref="A241:B241" si="183">A240</f>
        <v>5</v>
      </c>
      <c r="B241" s="1">
        <f t="shared" si="183"/>
        <v>0</v>
      </c>
      <c r="C241" s="288"/>
      <c r="D241" s="298" t="s">
        <v>101</v>
      </c>
      <c r="E241" s="298"/>
      <c r="F241" s="299" t="s">
        <v>91</v>
      </c>
      <c r="G241" s="299"/>
      <c r="H241" s="300"/>
      <c r="I241" s="300"/>
      <c r="J241" s="301"/>
      <c r="K241" s="302"/>
      <c r="L241" s="303">
        <f t="shared" si="176"/>
        <v>0</v>
      </c>
      <c r="M241" s="304"/>
      <c r="N241" s="152"/>
      <c r="O241" s="152"/>
      <c r="P241" s="152"/>
      <c r="Q241" s="152"/>
      <c r="R241" s="152"/>
      <c r="S241" s="305"/>
      <c r="T241" s="54" t="e">
        <f>HLOOKUP(F206,リスト!$N$7:$AC$25,10,)</f>
        <v>#N/A</v>
      </c>
      <c r="U241" s="52" t="e">
        <f t="shared" si="174"/>
        <v>#N/A</v>
      </c>
    </row>
    <row r="242" spans="1:22">
      <c r="A242" s="1">
        <f t="shared" ref="A242:B242" si="184">A241</f>
        <v>5</v>
      </c>
      <c r="B242" s="1">
        <f t="shared" si="184"/>
        <v>0</v>
      </c>
      <c r="C242" s="288"/>
      <c r="D242" s="298"/>
      <c r="E242" s="298"/>
      <c r="F242" s="329" t="s">
        <v>92</v>
      </c>
      <c r="G242" s="329"/>
      <c r="H242" s="330"/>
      <c r="I242" s="330"/>
      <c r="J242" s="331"/>
      <c r="K242" s="332"/>
      <c r="L242" s="333">
        <f t="shared" si="176"/>
        <v>0</v>
      </c>
      <c r="M242" s="334"/>
      <c r="N242" s="335"/>
      <c r="O242" s="335"/>
      <c r="P242" s="335"/>
      <c r="Q242" s="335"/>
      <c r="R242" s="335"/>
      <c r="S242" s="336"/>
      <c r="T242" s="54" t="e">
        <f>HLOOKUP(F206,リスト!$N$7:$AC$25,11,)</f>
        <v>#N/A</v>
      </c>
      <c r="U242" s="52" t="e">
        <f t="shared" si="174"/>
        <v>#N/A</v>
      </c>
    </row>
    <row r="243" spans="1:22">
      <c r="A243" s="1">
        <f t="shared" ref="A243:B243" si="185">A242</f>
        <v>5</v>
      </c>
      <c r="B243" s="1">
        <f t="shared" si="185"/>
        <v>0</v>
      </c>
      <c r="C243" s="288"/>
      <c r="D243" s="298"/>
      <c r="E243" s="298"/>
      <c r="F243" s="306" t="s">
        <v>93</v>
      </c>
      <c r="G243" s="306"/>
      <c r="H243" s="307"/>
      <c r="I243" s="307"/>
      <c r="J243" s="308"/>
      <c r="K243" s="309"/>
      <c r="L243" s="310">
        <f t="shared" si="176"/>
        <v>0</v>
      </c>
      <c r="M243" s="311"/>
      <c r="N243" s="153"/>
      <c r="O243" s="153"/>
      <c r="P243" s="153"/>
      <c r="Q243" s="153"/>
      <c r="R243" s="153"/>
      <c r="S243" s="312"/>
      <c r="T243" s="54" t="e">
        <f>HLOOKUP(F206,リスト!$N$7:$AC$25,12,)</f>
        <v>#N/A</v>
      </c>
      <c r="U243" s="52" t="e">
        <f t="shared" si="174"/>
        <v>#N/A</v>
      </c>
    </row>
    <row r="244" spans="1:22">
      <c r="A244" s="1">
        <f t="shared" ref="A244:B244" si="186">A243</f>
        <v>5</v>
      </c>
      <c r="B244" s="1">
        <f t="shared" si="186"/>
        <v>0</v>
      </c>
      <c r="C244" s="288"/>
      <c r="D244" s="298" t="s">
        <v>102</v>
      </c>
      <c r="E244" s="298"/>
      <c r="F244" s="298" t="s">
        <v>102</v>
      </c>
      <c r="G244" s="298"/>
      <c r="H244" s="323"/>
      <c r="I244" s="323"/>
      <c r="J244" s="324"/>
      <c r="K244" s="325"/>
      <c r="L244" s="326">
        <f t="shared" si="176"/>
        <v>0</v>
      </c>
      <c r="M244" s="327"/>
      <c r="N244" s="167"/>
      <c r="O244" s="167"/>
      <c r="P244" s="167"/>
      <c r="Q244" s="167"/>
      <c r="R244" s="167"/>
      <c r="S244" s="328"/>
      <c r="T244" s="54" t="e">
        <f>HLOOKUP(F206,リスト!$N$7:$AC$25,13,)</f>
        <v>#N/A</v>
      </c>
      <c r="U244" s="52" t="e">
        <f t="shared" si="174"/>
        <v>#N/A</v>
      </c>
    </row>
    <row r="245" spans="1:22">
      <c r="A245" s="1">
        <f t="shared" ref="A245:B245" si="187">A244</f>
        <v>5</v>
      </c>
      <c r="B245" s="1">
        <f t="shared" si="187"/>
        <v>0</v>
      </c>
      <c r="C245" s="288"/>
      <c r="D245" s="321" t="s">
        <v>105</v>
      </c>
      <c r="E245" s="298"/>
      <c r="F245" s="299" t="s">
        <v>94</v>
      </c>
      <c r="G245" s="299"/>
      <c r="H245" s="300"/>
      <c r="I245" s="300"/>
      <c r="J245" s="301"/>
      <c r="K245" s="302"/>
      <c r="L245" s="303">
        <f t="shared" si="176"/>
        <v>0</v>
      </c>
      <c r="M245" s="304"/>
      <c r="N245" s="152"/>
      <c r="O245" s="152"/>
      <c r="P245" s="152"/>
      <c r="Q245" s="152"/>
      <c r="R245" s="152"/>
      <c r="S245" s="305"/>
      <c r="T245" s="54" t="e">
        <f>HLOOKUP(F206,リスト!$N$7:$AC$25,14,)</f>
        <v>#N/A</v>
      </c>
      <c r="U245" s="52" t="e">
        <f t="shared" si="174"/>
        <v>#N/A</v>
      </c>
    </row>
    <row r="246" spans="1:22">
      <c r="A246" s="1">
        <f t="shared" ref="A246:B246" si="188">A245</f>
        <v>5</v>
      </c>
      <c r="B246" s="1">
        <f t="shared" si="188"/>
        <v>0</v>
      </c>
      <c r="C246" s="288"/>
      <c r="D246" s="298"/>
      <c r="E246" s="298"/>
      <c r="F246" s="306" t="s">
        <v>95</v>
      </c>
      <c r="G246" s="306"/>
      <c r="H246" s="307"/>
      <c r="I246" s="307"/>
      <c r="J246" s="308"/>
      <c r="K246" s="309"/>
      <c r="L246" s="310">
        <f t="shared" si="176"/>
        <v>0</v>
      </c>
      <c r="M246" s="311"/>
      <c r="N246" s="153"/>
      <c r="O246" s="153"/>
      <c r="P246" s="153"/>
      <c r="Q246" s="153"/>
      <c r="R246" s="153"/>
      <c r="S246" s="312"/>
      <c r="T246" s="54" t="e">
        <f>HLOOKUP(F206,リスト!$N$7:$AC$25,15,)</f>
        <v>#N/A</v>
      </c>
      <c r="U246" s="52" t="e">
        <f t="shared" si="174"/>
        <v>#N/A</v>
      </c>
    </row>
    <row r="247" spans="1:22">
      <c r="A247" s="1">
        <f t="shared" ref="A247:B247" si="189">A246</f>
        <v>5</v>
      </c>
      <c r="B247" s="1">
        <f t="shared" si="189"/>
        <v>0</v>
      </c>
      <c r="C247" s="288"/>
      <c r="D247" s="322" t="s">
        <v>103</v>
      </c>
      <c r="E247" s="322"/>
      <c r="F247" s="298" t="s">
        <v>96</v>
      </c>
      <c r="G247" s="298"/>
      <c r="H247" s="323"/>
      <c r="I247" s="323"/>
      <c r="J247" s="324"/>
      <c r="K247" s="325"/>
      <c r="L247" s="326">
        <f t="shared" si="176"/>
        <v>0</v>
      </c>
      <c r="M247" s="327"/>
      <c r="N247" s="167"/>
      <c r="O247" s="167"/>
      <c r="P247" s="167"/>
      <c r="Q247" s="167"/>
      <c r="R247" s="167"/>
      <c r="S247" s="328"/>
      <c r="T247" s="54" t="e">
        <f>HLOOKUP(F206,リスト!$N$7:$AC$25,16,)</f>
        <v>#N/A</v>
      </c>
      <c r="U247" s="52" t="e">
        <f t="shared" si="174"/>
        <v>#N/A</v>
      </c>
    </row>
    <row r="248" spans="1:22">
      <c r="A248" s="1">
        <f t="shared" ref="A248:B248" si="190">A247</f>
        <v>5</v>
      </c>
      <c r="B248" s="1">
        <f t="shared" si="190"/>
        <v>0</v>
      </c>
      <c r="C248" s="288"/>
      <c r="D248" s="298" t="s">
        <v>104</v>
      </c>
      <c r="E248" s="298"/>
      <c r="F248" s="299" t="s">
        <v>97</v>
      </c>
      <c r="G248" s="299"/>
      <c r="H248" s="300"/>
      <c r="I248" s="300"/>
      <c r="J248" s="301"/>
      <c r="K248" s="302"/>
      <c r="L248" s="303">
        <f t="shared" si="176"/>
        <v>0</v>
      </c>
      <c r="M248" s="304"/>
      <c r="N248" s="152"/>
      <c r="O248" s="152"/>
      <c r="P248" s="152"/>
      <c r="Q248" s="152"/>
      <c r="R248" s="152"/>
      <c r="S248" s="305"/>
      <c r="T248" s="54" t="e">
        <f>HLOOKUP(F206,リスト!$N$7:$AC$25,17,)</f>
        <v>#N/A</v>
      </c>
      <c r="U248" s="52" t="e">
        <f t="shared" si="174"/>
        <v>#N/A</v>
      </c>
    </row>
    <row r="249" spans="1:22">
      <c r="A249" s="1">
        <f t="shared" ref="A249:B249" si="191">A248</f>
        <v>5</v>
      </c>
      <c r="B249" s="1">
        <f t="shared" si="191"/>
        <v>0</v>
      </c>
      <c r="C249" s="288"/>
      <c r="D249" s="298"/>
      <c r="E249" s="298"/>
      <c r="F249" s="306" t="s">
        <v>98</v>
      </c>
      <c r="G249" s="306"/>
      <c r="H249" s="307"/>
      <c r="I249" s="307"/>
      <c r="J249" s="308"/>
      <c r="K249" s="309"/>
      <c r="L249" s="310">
        <f t="shared" si="176"/>
        <v>0</v>
      </c>
      <c r="M249" s="311"/>
      <c r="N249" s="153"/>
      <c r="O249" s="153"/>
      <c r="P249" s="153"/>
      <c r="Q249" s="153"/>
      <c r="R249" s="153"/>
      <c r="S249" s="312"/>
      <c r="T249" s="54" t="e">
        <f>HLOOKUP(F206,リスト!$N$7:$AC$25,18,)</f>
        <v>#N/A</v>
      </c>
      <c r="U249" s="52" t="e">
        <f t="shared" si="174"/>
        <v>#N/A</v>
      </c>
    </row>
    <row r="250" spans="1:22" ht="15" thickBot="1">
      <c r="A250" s="1">
        <f t="shared" ref="A250:B250" si="192">A249</f>
        <v>5</v>
      </c>
      <c r="B250" s="1">
        <f t="shared" si="192"/>
        <v>0</v>
      </c>
      <c r="C250" s="288"/>
      <c r="D250" s="313" t="s">
        <v>77</v>
      </c>
      <c r="E250" s="313"/>
      <c r="F250" s="313" t="s">
        <v>77</v>
      </c>
      <c r="G250" s="313"/>
      <c r="H250" s="314"/>
      <c r="I250" s="314"/>
      <c r="J250" s="315"/>
      <c r="K250" s="316"/>
      <c r="L250" s="317">
        <f t="shared" si="176"/>
        <v>0</v>
      </c>
      <c r="M250" s="318"/>
      <c r="N250" s="319"/>
      <c r="O250" s="319"/>
      <c r="P250" s="319"/>
      <c r="Q250" s="319"/>
      <c r="R250" s="319"/>
      <c r="S250" s="320"/>
      <c r="T250" s="54" t="e">
        <f>HLOOKUP(F206,リスト!$N$7:$AC$25,19,)</f>
        <v>#N/A</v>
      </c>
      <c r="U250" s="52" t="e">
        <f t="shared" si="174"/>
        <v>#N/A</v>
      </c>
    </row>
    <row r="251" spans="1:22" ht="15.6" thickTop="1" thickBot="1">
      <c r="A251" s="1">
        <f t="shared" ref="A251:B251" si="193">A250</f>
        <v>5</v>
      </c>
      <c r="B251" s="1">
        <f t="shared" si="193"/>
        <v>0</v>
      </c>
      <c r="C251" s="289"/>
      <c r="D251" s="278" t="s">
        <v>78</v>
      </c>
      <c r="E251" s="279"/>
      <c r="F251" s="279"/>
      <c r="G251" s="280"/>
      <c r="H251" s="281">
        <f>SUM(H233:I250)</f>
        <v>0</v>
      </c>
      <c r="I251" s="281"/>
      <c r="J251" s="282">
        <f t="shared" ref="J251" si="194">SUM(J233:K250)</f>
        <v>0</v>
      </c>
      <c r="K251" s="283"/>
      <c r="L251" s="283">
        <f t="shared" ref="L251" si="195">SUM(L233:M250)</f>
        <v>0</v>
      </c>
      <c r="M251" s="284"/>
      <c r="N251" s="285"/>
      <c r="O251" s="285"/>
      <c r="P251" s="285"/>
      <c r="Q251" s="285"/>
      <c r="R251" s="285"/>
      <c r="S251" s="286"/>
      <c r="T251" s="54"/>
    </row>
    <row r="252" spans="1:22">
      <c r="A252" s="1">
        <f>F255</f>
        <v>6</v>
      </c>
      <c r="B252" s="1">
        <f>IF(H276&gt;0,1,0)</f>
        <v>0</v>
      </c>
      <c r="C252" s="198" t="s">
        <v>47</v>
      </c>
      <c r="D252" s="198"/>
      <c r="E252" s="198"/>
      <c r="U252" s="11" t="s">
        <v>49</v>
      </c>
      <c r="V252" s="11" t="s">
        <v>199</v>
      </c>
    </row>
    <row r="253" spans="1:22">
      <c r="A253" s="1">
        <f>A252</f>
        <v>6</v>
      </c>
      <c r="B253" s="1">
        <f>B252</f>
        <v>0</v>
      </c>
      <c r="C253" s="192" t="str">
        <f>"山口次世代コーチャーズ育成事業　"&amp;基本!$G$24</f>
        <v>山口次世代コーチャーズ育成事業　事業計画書</v>
      </c>
      <c r="D253" s="192"/>
      <c r="E253" s="192"/>
      <c r="F253" s="192"/>
      <c r="G253" s="192"/>
      <c r="H253" s="192"/>
      <c r="I253" s="192"/>
      <c r="J253" s="192"/>
      <c r="K253" s="192"/>
      <c r="L253" s="192"/>
      <c r="M253" s="192"/>
      <c r="N253" s="192"/>
      <c r="O253" s="192"/>
      <c r="P253" s="192"/>
      <c r="Q253" s="192"/>
      <c r="R253" s="192"/>
      <c r="S253" s="192"/>
      <c r="U253" s="16" t="str">
        <f t="shared" ref="U253:V256" si="196">IF(U203="","",U203)</f>
        <v>チームやまぐち優秀指導者育成事業</v>
      </c>
      <c r="V253" s="16" t="str">
        <f t="shared" si="196"/>
        <v>優秀指導者</v>
      </c>
    </row>
    <row r="254" spans="1:22" ht="15" thickBot="1">
      <c r="A254" s="1">
        <f t="shared" ref="A254:B254" si="197">A253</f>
        <v>6</v>
      </c>
      <c r="B254" s="1">
        <f t="shared" si="197"/>
        <v>0</v>
      </c>
      <c r="C254" s="337" t="s">
        <v>48</v>
      </c>
      <c r="D254" s="337"/>
      <c r="U254" s="32" t="str">
        <f t="shared" si="196"/>
        <v>トップコーチ育成事業</v>
      </c>
      <c r="V254" s="32" t="str">
        <f t="shared" si="196"/>
        <v>トップコーチ</v>
      </c>
    </row>
    <row r="255" spans="1:22" ht="15" thickBot="1">
      <c r="A255" s="1">
        <f t="shared" ref="A255:B255" si="198">A254</f>
        <v>6</v>
      </c>
      <c r="B255" s="1">
        <f t="shared" si="198"/>
        <v>0</v>
      </c>
      <c r="C255" s="375" t="s">
        <v>50</v>
      </c>
      <c r="D255" s="376"/>
      <c r="E255" s="376"/>
      <c r="F255" s="377">
        <f>F205+1</f>
        <v>6</v>
      </c>
      <c r="G255" s="378"/>
      <c r="U255" s="32" t="str">
        <f t="shared" si="196"/>
        <v>コーチングセミナー事業</v>
      </c>
      <c r="V255" s="32" t="str">
        <f t="shared" si="196"/>
        <v>セミナー</v>
      </c>
    </row>
    <row r="256" spans="1:22">
      <c r="A256" s="1">
        <f t="shared" ref="A256:B256" si="199">A255</f>
        <v>6</v>
      </c>
      <c r="B256" s="1">
        <f t="shared" si="199"/>
        <v>0</v>
      </c>
      <c r="C256" s="379" t="s">
        <v>49</v>
      </c>
      <c r="D256" s="290"/>
      <c r="E256" s="290"/>
      <c r="F256" s="380"/>
      <c r="G256" s="380"/>
      <c r="H256" s="380"/>
      <c r="I256" s="380"/>
      <c r="J256" s="380"/>
      <c r="K256" s="380"/>
      <c r="L256" s="380"/>
      <c r="M256" s="290" t="s">
        <v>53</v>
      </c>
      <c r="N256" s="290"/>
      <c r="O256" s="290"/>
      <c r="P256" s="380"/>
      <c r="Q256" s="380"/>
      <c r="R256" s="380"/>
      <c r="S256" s="381"/>
      <c r="T256" s="81" t="str">
        <f>IF(F256="","",VLOOKUP(F256,U253:V256,2,))</f>
        <v/>
      </c>
      <c r="U256" s="18" t="str">
        <f t="shared" si="196"/>
        <v/>
      </c>
      <c r="V256" s="18" t="str">
        <f t="shared" si="196"/>
        <v/>
      </c>
    </row>
    <row r="257" spans="1:24">
      <c r="A257" s="1">
        <f t="shared" ref="A257:B257" si="200">A256</f>
        <v>6</v>
      </c>
      <c r="B257" s="1">
        <f t="shared" si="200"/>
        <v>0</v>
      </c>
      <c r="C257" s="389" t="s">
        <v>180</v>
      </c>
      <c r="D257" s="390"/>
      <c r="E257" s="356"/>
      <c r="F257" s="386"/>
      <c r="G257" s="387"/>
      <c r="H257" s="387"/>
      <c r="I257" s="387"/>
      <c r="J257" s="387"/>
      <c r="K257" s="387"/>
      <c r="L257" s="387"/>
      <c r="M257" s="387"/>
      <c r="N257" s="387"/>
      <c r="O257" s="387"/>
      <c r="P257" s="387"/>
      <c r="Q257" s="387"/>
      <c r="R257" s="387"/>
      <c r="S257" s="388"/>
      <c r="U257" s="55"/>
    </row>
    <row r="258" spans="1:24">
      <c r="A258" s="1">
        <f t="shared" ref="A258:B258" si="201">A257</f>
        <v>6</v>
      </c>
      <c r="B258" s="1">
        <f t="shared" si="201"/>
        <v>0</v>
      </c>
      <c r="C258" s="348" t="s">
        <v>51</v>
      </c>
      <c r="D258" s="291"/>
      <c r="E258" s="291"/>
      <c r="F258" s="382"/>
      <c r="G258" s="383"/>
      <c r="H258" s="383"/>
      <c r="I258" s="20" t="str">
        <f>IF(F258="","～",IF(J258="","","～"))</f>
        <v>～</v>
      </c>
      <c r="J258" s="383"/>
      <c r="K258" s="383"/>
      <c r="L258" s="383"/>
      <c r="M258" s="21" t="s">
        <v>52</v>
      </c>
      <c r="N258" s="384" t="str">
        <f>IF(T258=1,IF(F258="","",IF(J258="","",IF(F258=J258,"日帰り",(J258-F258)&amp;"泊"&amp;(J258-F258+1)&amp;"日"))),"")</f>
        <v/>
      </c>
      <c r="O258" s="384"/>
      <c r="P258" s="384"/>
      <c r="Q258" s="13" t="s">
        <v>68</v>
      </c>
      <c r="R258" s="258"/>
      <c r="S258" s="385"/>
      <c r="T258" s="53">
        <f>IF(P256=U261,1,IF(P256=W261,1,0))</f>
        <v>0</v>
      </c>
    </row>
    <row r="259" spans="1:24">
      <c r="A259" s="1">
        <f t="shared" ref="A259:B259" si="202">A258</f>
        <v>6</v>
      </c>
      <c r="B259" s="1">
        <f t="shared" si="202"/>
        <v>0</v>
      </c>
      <c r="C259" s="348" t="s">
        <v>54</v>
      </c>
      <c r="D259" s="346" t="s">
        <v>55</v>
      </c>
      <c r="E259" s="346"/>
      <c r="F259" s="349"/>
      <c r="G259" s="349"/>
      <c r="H259" s="349"/>
      <c r="I259" s="349"/>
      <c r="J259" s="349"/>
      <c r="K259" s="349"/>
      <c r="L259" s="349"/>
      <c r="M259" s="349"/>
      <c r="N259" s="349"/>
      <c r="O259" s="349"/>
      <c r="P259" s="349"/>
      <c r="Q259" s="349"/>
      <c r="R259" s="349"/>
      <c r="S259" s="350"/>
      <c r="U259" s="156" t="s">
        <v>53</v>
      </c>
      <c r="V259" s="156"/>
      <c r="W259" s="156"/>
      <c r="X259" s="156"/>
    </row>
    <row r="260" spans="1:24">
      <c r="A260" s="1">
        <f t="shared" ref="A260:B260" si="203">A259</f>
        <v>6</v>
      </c>
      <c r="B260" s="1">
        <f t="shared" si="203"/>
        <v>0</v>
      </c>
      <c r="C260" s="348"/>
      <c r="D260" s="351" t="s">
        <v>7</v>
      </c>
      <c r="E260" s="351"/>
      <c r="F260" s="352"/>
      <c r="G260" s="352"/>
      <c r="H260" s="352"/>
      <c r="I260" s="352"/>
      <c r="J260" s="352"/>
      <c r="K260" s="352"/>
      <c r="L260" s="352"/>
      <c r="M260" s="352"/>
      <c r="N260" s="352"/>
      <c r="O260" s="352"/>
      <c r="P260" s="352"/>
      <c r="Q260" s="352"/>
      <c r="R260" s="352"/>
      <c r="S260" s="353"/>
      <c r="U260" s="78" t="str">
        <f>U253</f>
        <v>チームやまぐち優秀指導者育成事業</v>
      </c>
      <c r="V260" s="78" t="str">
        <f>U254</f>
        <v>トップコーチ育成事業</v>
      </c>
      <c r="W260" s="78" t="str">
        <f>U255</f>
        <v>コーチングセミナー事業</v>
      </c>
      <c r="X260" s="78" t="str">
        <f>U256</f>
        <v/>
      </c>
    </row>
    <row r="261" spans="1:24">
      <c r="A261" s="1">
        <f t="shared" ref="A261:B261" si="204">A260</f>
        <v>6</v>
      </c>
      <c r="B261" s="1">
        <f t="shared" si="204"/>
        <v>0</v>
      </c>
      <c r="C261" s="348" t="s">
        <v>56</v>
      </c>
      <c r="D261" s="346" t="s">
        <v>55</v>
      </c>
      <c r="E261" s="346"/>
      <c r="F261" s="349"/>
      <c r="G261" s="349"/>
      <c r="H261" s="349"/>
      <c r="I261" s="349"/>
      <c r="J261" s="349"/>
      <c r="K261" s="349"/>
      <c r="L261" s="349"/>
      <c r="M261" s="349"/>
      <c r="N261" s="349"/>
      <c r="O261" s="349"/>
      <c r="P261" s="349"/>
      <c r="Q261" s="349"/>
      <c r="R261" s="349"/>
      <c r="S261" s="350"/>
      <c r="U261" s="6" t="str">
        <f t="shared" ref="U261:X264" si="205">IF(U211="","",U211)</f>
        <v>①研修派遣</v>
      </c>
      <c r="V261" s="6" t="str">
        <f t="shared" si="205"/>
        <v>①研修派遣</v>
      </c>
      <c r="W261" s="6" t="str">
        <f t="shared" si="205"/>
        <v>①指導者研修会</v>
      </c>
      <c r="X261" s="6" t="str">
        <f t="shared" si="205"/>
        <v/>
      </c>
    </row>
    <row r="262" spans="1:24">
      <c r="A262" s="1">
        <f t="shared" ref="A262:B262" si="206">A261</f>
        <v>6</v>
      </c>
      <c r="B262" s="1">
        <f t="shared" si="206"/>
        <v>0</v>
      </c>
      <c r="C262" s="348"/>
      <c r="D262" s="351" t="s">
        <v>7</v>
      </c>
      <c r="E262" s="351"/>
      <c r="F262" s="352"/>
      <c r="G262" s="352"/>
      <c r="H262" s="352"/>
      <c r="I262" s="352"/>
      <c r="J262" s="352"/>
      <c r="K262" s="352"/>
      <c r="L262" s="352"/>
      <c r="M262" s="352"/>
      <c r="N262" s="352"/>
      <c r="O262" s="352"/>
      <c r="P262" s="352"/>
      <c r="Q262" s="352"/>
      <c r="R262" s="352"/>
      <c r="S262" s="353"/>
      <c r="U262" s="8" t="str">
        <f t="shared" si="205"/>
        <v>②調査・研究</v>
      </c>
      <c r="V262" s="8" t="str">
        <f t="shared" si="205"/>
        <v>②伝達講習会</v>
      </c>
      <c r="W262" s="8" t="str">
        <f t="shared" si="205"/>
        <v>②スーパーアドバイザー</v>
      </c>
      <c r="X262" s="8" t="str">
        <f t="shared" si="205"/>
        <v/>
      </c>
    </row>
    <row r="263" spans="1:24">
      <c r="A263" s="1">
        <f t="shared" ref="A263:B263" si="207">A262</f>
        <v>6</v>
      </c>
      <c r="B263" s="1">
        <f t="shared" si="207"/>
        <v>0</v>
      </c>
      <c r="C263" s="354" t="s">
        <v>57</v>
      </c>
      <c r="D263" s="291" t="s">
        <v>58</v>
      </c>
      <c r="E263" s="291"/>
      <c r="F263" s="291" t="s">
        <v>61</v>
      </c>
      <c r="G263" s="355"/>
      <c r="H263" s="339" t="s">
        <v>62</v>
      </c>
      <c r="I263" s="296"/>
      <c r="J263" s="356" t="s">
        <v>63</v>
      </c>
      <c r="K263" s="355"/>
      <c r="L263" s="339" t="s">
        <v>64</v>
      </c>
      <c r="M263" s="296"/>
      <c r="N263" s="356" t="s">
        <v>65</v>
      </c>
      <c r="O263" s="355"/>
      <c r="P263" s="339" t="s">
        <v>66</v>
      </c>
      <c r="Q263" s="291"/>
      <c r="R263" s="356" t="s">
        <v>36</v>
      </c>
      <c r="S263" s="295"/>
      <c r="U263" s="8" t="str">
        <f t="shared" si="205"/>
        <v/>
      </c>
      <c r="V263" s="8" t="str">
        <f t="shared" si="205"/>
        <v/>
      </c>
      <c r="W263" s="8" t="str">
        <f t="shared" si="205"/>
        <v/>
      </c>
      <c r="X263" s="8" t="str">
        <f t="shared" si="205"/>
        <v/>
      </c>
    </row>
    <row r="264" spans="1:24">
      <c r="A264" s="1">
        <f t="shared" ref="A264:B264" si="208">A263</f>
        <v>6</v>
      </c>
      <c r="B264" s="1">
        <f t="shared" si="208"/>
        <v>0</v>
      </c>
      <c r="C264" s="348"/>
      <c r="D264" s="346" t="s">
        <v>59</v>
      </c>
      <c r="E264" s="346"/>
      <c r="F264" s="22">
        <f>VLOOKUP("成男ｺｰﾁｬｰｽﾞ",指導者!$J$133:$AN$156,$F255+1,)</f>
        <v>0</v>
      </c>
      <c r="G264" s="23" t="s">
        <v>67</v>
      </c>
      <c r="H264" s="24">
        <f>VLOOKUP("成女ｺｰﾁｬｰｽﾞ",指導者!$J$133:$AN$156,$F255+1,)</f>
        <v>0</v>
      </c>
      <c r="I264" s="25" t="s">
        <v>67</v>
      </c>
      <c r="J264" s="24">
        <f>VLOOKUP("少男ｺｰﾁｬｰｽﾞ",指導者!$J$133:$AN$156,$F255+1,)</f>
        <v>0</v>
      </c>
      <c r="K264" s="23" t="s">
        <v>67</v>
      </c>
      <c r="L264" s="24">
        <f>VLOOKUP("少女ｺｰﾁｬｰｽﾞ",指導者!$J$133:$AN$156,$F255+1,)</f>
        <v>0</v>
      </c>
      <c r="M264" s="25" t="s">
        <v>67</v>
      </c>
      <c r="N264" s="24">
        <f>VLOOKUP("Jr男ｺｰﾁｬｰｽﾞ",指導者!$J$133:$AN$156,$F255+1,)</f>
        <v>0</v>
      </c>
      <c r="O264" s="23" t="s">
        <v>67</v>
      </c>
      <c r="P264" s="24">
        <f>VLOOKUP("Jr女ｺｰﾁｬｰｽﾞ",指導者!$J$133:$AN$156,$F255+1,)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48"/>
      <c r="D265" s="351" t="s">
        <v>60</v>
      </c>
      <c r="E265" s="351"/>
      <c r="F265" s="57" t="s">
        <v>164</v>
      </c>
      <c r="G265" s="28" t="s">
        <v>67</v>
      </c>
      <c r="H265" s="59" t="s">
        <v>164</v>
      </c>
      <c r="I265" s="30" t="s">
        <v>67</v>
      </c>
      <c r="J265" s="61" t="s">
        <v>164</v>
      </c>
      <c r="K265" s="28" t="s">
        <v>67</v>
      </c>
      <c r="L265" s="59" t="s">
        <v>164</v>
      </c>
      <c r="M265" s="30" t="s">
        <v>67</v>
      </c>
      <c r="N265" s="61" t="s">
        <v>164</v>
      </c>
      <c r="O265" s="28" t="s">
        <v>67</v>
      </c>
      <c r="P265" s="59" t="s">
        <v>164</v>
      </c>
      <c r="Q265" s="31" t="s">
        <v>67</v>
      </c>
      <c r="R265" s="61" t="s">
        <v>164</v>
      </c>
      <c r="S265" s="34" t="s">
        <v>67</v>
      </c>
    </row>
    <row r="266" spans="1:24">
      <c r="A266" s="1">
        <f t="shared" ref="A266:B266" si="210">A265</f>
        <v>6</v>
      </c>
      <c r="B266" s="1">
        <f t="shared" si="210"/>
        <v>0</v>
      </c>
      <c r="C266" s="366" t="s">
        <v>69</v>
      </c>
      <c r="D266" s="367"/>
      <c r="E266" s="368"/>
      <c r="F266" s="357"/>
      <c r="G266" s="358"/>
      <c r="H266" s="358"/>
      <c r="I266" s="358"/>
      <c r="J266" s="358"/>
      <c r="K266" s="358"/>
      <c r="L266" s="358"/>
      <c r="M266" s="358"/>
      <c r="N266" s="358"/>
      <c r="O266" s="358"/>
      <c r="P266" s="358"/>
      <c r="Q266" s="358"/>
      <c r="R266" s="358"/>
      <c r="S266" s="359"/>
    </row>
    <row r="267" spans="1:24">
      <c r="A267" s="1">
        <f t="shared" ref="A267:B267" si="211">A266</f>
        <v>6</v>
      </c>
      <c r="B267" s="1">
        <f t="shared" si="211"/>
        <v>0</v>
      </c>
      <c r="C267" s="369"/>
      <c r="D267" s="370"/>
      <c r="E267" s="371"/>
      <c r="F267" s="360"/>
      <c r="G267" s="361"/>
      <c r="H267" s="361"/>
      <c r="I267" s="361"/>
      <c r="J267" s="361"/>
      <c r="K267" s="361"/>
      <c r="L267" s="361"/>
      <c r="M267" s="361"/>
      <c r="N267" s="361"/>
      <c r="O267" s="361"/>
      <c r="P267" s="361"/>
      <c r="Q267" s="361"/>
      <c r="R267" s="361"/>
      <c r="S267" s="362"/>
    </row>
    <row r="268" spans="1:24">
      <c r="A268" s="1">
        <f t="shared" ref="A268:B268" si="212">A267</f>
        <v>6</v>
      </c>
      <c r="B268" s="1">
        <f t="shared" si="212"/>
        <v>0</v>
      </c>
      <c r="C268" s="369"/>
      <c r="D268" s="370"/>
      <c r="E268" s="371"/>
      <c r="F268" s="360"/>
      <c r="G268" s="361"/>
      <c r="H268" s="361"/>
      <c r="I268" s="361"/>
      <c r="J268" s="361"/>
      <c r="K268" s="361"/>
      <c r="L268" s="361"/>
      <c r="M268" s="361"/>
      <c r="N268" s="361"/>
      <c r="O268" s="361"/>
      <c r="P268" s="361"/>
      <c r="Q268" s="361"/>
      <c r="R268" s="361"/>
      <c r="S268" s="362"/>
    </row>
    <row r="269" spans="1:24">
      <c r="A269" s="1">
        <f t="shared" ref="A269:B269" si="213">A268</f>
        <v>6</v>
      </c>
      <c r="B269" s="1">
        <f t="shared" si="213"/>
        <v>0</v>
      </c>
      <c r="C269" s="369"/>
      <c r="D269" s="370"/>
      <c r="E269" s="371"/>
      <c r="F269" s="360"/>
      <c r="G269" s="361"/>
      <c r="H269" s="361"/>
      <c r="I269" s="361"/>
      <c r="J269" s="361"/>
      <c r="K269" s="361"/>
      <c r="L269" s="361"/>
      <c r="M269" s="361"/>
      <c r="N269" s="361"/>
      <c r="O269" s="361"/>
      <c r="P269" s="361"/>
      <c r="Q269" s="361"/>
      <c r="R269" s="361"/>
      <c r="S269" s="362"/>
    </row>
    <row r="270" spans="1:24">
      <c r="A270" s="1">
        <f t="shared" ref="A270:B270" si="214">A269</f>
        <v>6</v>
      </c>
      <c r="B270" s="1">
        <f t="shared" si="214"/>
        <v>0</v>
      </c>
      <c r="C270" s="369"/>
      <c r="D270" s="370"/>
      <c r="E270" s="371"/>
      <c r="F270" s="360"/>
      <c r="G270" s="361"/>
      <c r="H270" s="361"/>
      <c r="I270" s="361"/>
      <c r="J270" s="361"/>
      <c r="K270" s="361"/>
      <c r="L270" s="361"/>
      <c r="M270" s="361"/>
      <c r="N270" s="361"/>
      <c r="O270" s="361"/>
      <c r="P270" s="361"/>
      <c r="Q270" s="361"/>
      <c r="R270" s="361"/>
      <c r="S270" s="362"/>
    </row>
    <row r="271" spans="1:24">
      <c r="A271" s="1">
        <f t="shared" ref="A271:B271" si="215">A270</f>
        <v>6</v>
      </c>
      <c r="B271" s="1">
        <f t="shared" si="215"/>
        <v>0</v>
      </c>
      <c r="C271" s="369"/>
      <c r="D271" s="370"/>
      <c r="E271" s="371"/>
      <c r="F271" s="360"/>
      <c r="G271" s="361"/>
      <c r="H271" s="361"/>
      <c r="I271" s="361"/>
      <c r="J271" s="361"/>
      <c r="K271" s="361"/>
      <c r="L271" s="361"/>
      <c r="M271" s="361"/>
      <c r="N271" s="361"/>
      <c r="O271" s="361"/>
      <c r="P271" s="361"/>
      <c r="Q271" s="361"/>
      <c r="R271" s="361"/>
      <c r="S271" s="362"/>
    </row>
    <row r="272" spans="1:24" ht="15" thickBot="1">
      <c r="A272" s="1">
        <f t="shared" ref="A272:B272" si="216">A271</f>
        <v>6</v>
      </c>
      <c r="B272" s="1">
        <f t="shared" si="216"/>
        <v>0</v>
      </c>
      <c r="C272" s="372"/>
      <c r="D272" s="373"/>
      <c r="E272" s="374"/>
      <c r="F272" s="363"/>
      <c r="G272" s="364"/>
      <c r="H272" s="364"/>
      <c r="I272" s="364"/>
      <c r="J272" s="364"/>
      <c r="K272" s="364"/>
      <c r="L272" s="364"/>
      <c r="M272" s="364"/>
      <c r="N272" s="364"/>
      <c r="O272" s="364"/>
      <c r="P272" s="364"/>
      <c r="Q272" s="364"/>
      <c r="R272" s="364"/>
      <c r="S272" s="365"/>
    </row>
    <row r="273" spans="1:21">
      <c r="A273" s="1">
        <f t="shared" ref="A273:B273" si="217">A272</f>
        <v>6</v>
      </c>
      <c r="B273" s="1">
        <f t="shared" si="217"/>
        <v>0</v>
      </c>
    </row>
    <row r="274" spans="1:21" ht="15" thickBot="1">
      <c r="A274" s="1">
        <f t="shared" ref="A274:B274" si="218">A273</f>
        <v>6</v>
      </c>
      <c r="B274" s="1">
        <f t="shared" si="218"/>
        <v>0</v>
      </c>
      <c r="C274" s="337" t="s">
        <v>70</v>
      </c>
      <c r="D274" s="337"/>
      <c r="Q274" s="338" t="s">
        <v>71</v>
      </c>
      <c r="R274" s="338"/>
      <c r="S274" s="338"/>
    </row>
    <row r="275" spans="1:21">
      <c r="A275" s="1">
        <f t="shared" ref="A275:B275" si="219">A274</f>
        <v>6</v>
      </c>
      <c r="B275" s="1">
        <f t="shared" si="219"/>
        <v>0</v>
      </c>
      <c r="C275" s="287" t="s">
        <v>72</v>
      </c>
      <c r="D275" s="290" t="s">
        <v>73</v>
      </c>
      <c r="E275" s="290"/>
      <c r="F275" s="290"/>
      <c r="G275" s="290"/>
      <c r="H275" s="290" t="s">
        <v>79</v>
      </c>
      <c r="I275" s="290"/>
      <c r="J275" s="290" t="s">
        <v>13</v>
      </c>
      <c r="K275" s="290"/>
      <c r="L275" s="290"/>
      <c r="M275" s="290"/>
      <c r="N275" s="290"/>
      <c r="O275" s="290"/>
      <c r="P275" s="290"/>
      <c r="Q275" s="290"/>
      <c r="R275" s="290"/>
      <c r="S275" s="294"/>
    </row>
    <row r="276" spans="1:21">
      <c r="A276" s="1">
        <f t="shared" ref="A276:B276" si="220">A275</f>
        <v>6</v>
      </c>
      <c r="B276" s="1">
        <f t="shared" si="220"/>
        <v>0</v>
      </c>
      <c r="C276" s="288"/>
      <c r="D276" s="346" t="s">
        <v>74</v>
      </c>
      <c r="E276" s="346"/>
      <c r="F276" s="346"/>
      <c r="G276" s="346"/>
      <c r="H276" s="415">
        <f>ROUND(J301*T276,)</f>
        <v>0</v>
      </c>
      <c r="I276" s="416"/>
      <c r="J276" s="152"/>
      <c r="K276" s="152"/>
      <c r="L276" s="152"/>
      <c r="M276" s="152"/>
      <c r="N276" s="152"/>
      <c r="O276" s="152"/>
      <c r="P276" s="152"/>
      <c r="Q276" s="152"/>
      <c r="R276" s="152"/>
      <c r="S276" s="305"/>
      <c r="T276" s="53">
        <f>IF(F256=U255,1,0.5)</f>
        <v>0.5</v>
      </c>
    </row>
    <row r="277" spans="1:21">
      <c r="A277" s="1">
        <f t="shared" ref="A277:B277" si="221">A276</f>
        <v>6</v>
      </c>
      <c r="B277" s="1">
        <f t="shared" si="221"/>
        <v>0</v>
      </c>
      <c r="C277" s="288"/>
      <c r="D277" s="340" t="s">
        <v>75</v>
      </c>
      <c r="E277" s="340"/>
      <c r="F277" s="340"/>
      <c r="G277" s="340"/>
      <c r="H277" s="330"/>
      <c r="I277" s="330"/>
      <c r="J277" s="335"/>
      <c r="K277" s="335"/>
      <c r="L277" s="335"/>
      <c r="M277" s="335"/>
      <c r="N277" s="335"/>
      <c r="O277" s="335"/>
      <c r="P277" s="335"/>
      <c r="Q277" s="335"/>
      <c r="R277" s="335"/>
      <c r="S277" s="336"/>
    </row>
    <row r="278" spans="1:21">
      <c r="A278" s="1">
        <f t="shared" ref="A278:B278" si="222">A277</f>
        <v>6</v>
      </c>
      <c r="B278" s="1">
        <f t="shared" si="222"/>
        <v>0</v>
      </c>
      <c r="C278" s="288"/>
      <c r="D278" s="340" t="s">
        <v>76</v>
      </c>
      <c r="E278" s="340"/>
      <c r="F278" s="340"/>
      <c r="G278" s="340"/>
      <c r="H278" s="330"/>
      <c r="I278" s="330"/>
      <c r="J278" s="335"/>
      <c r="K278" s="335"/>
      <c r="L278" s="335"/>
      <c r="M278" s="335"/>
      <c r="N278" s="335"/>
      <c r="O278" s="335"/>
      <c r="P278" s="335"/>
      <c r="Q278" s="335"/>
      <c r="R278" s="335"/>
      <c r="S278" s="336"/>
    </row>
    <row r="279" spans="1:21" ht="15" thickBot="1">
      <c r="A279" s="1">
        <f t="shared" ref="A279:B279" si="223">A278</f>
        <v>6</v>
      </c>
      <c r="B279" s="1">
        <f t="shared" si="223"/>
        <v>0</v>
      </c>
      <c r="C279" s="288"/>
      <c r="D279" s="341" t="s">
        <v>77</v>
      </c>
      <c r="E279" s="341"/>
      <c r="F279" s="341"/>
      <c r="G279" s="341"/>
      <c r="H279" s="342">
        <f>H301-SUM(H276:I278)</f>
        <v>0</v>
      </c>
      <c r="I279" s="342"/>
      <c r="J279" s="343"/>
      <c r="K279" s="343"/>
      <c r="L279" s="343"/>
      <c r="M279" s="343"/>
      <c r="N279" s="343"/>
      <c r="O279" s="343"/>
      <c r="P279" s="343"/>
      <c r="Q279" s="343"/>
      <c r="R279" s="343"/>
      <c r="S279" s="344"/>
    </row>
    <row r="280" spans="1:21" ht="15.6" thickTop="1" thickBot="1">
      <c r="A280" s="1">
        <f t="shared" ref="A280:B280" si="224">A279</f>
        <v>6</v>
      </c>
      <c r="B280" s="1">
        <f t="shared" si="224"/>
        <v>0</v>
      </c>
      <c r="C280" s="289"/>
      <c r="D280" s="345" t="s">
        <v>78</v>
      </c>
      <c r="E280" s="345"/>
      <c r="F280" s="345"/>
      <c r="G280" s="345"/>
      <c r="H280" s="281">
        <f>SUM(H276:I279)</f>
        <v>0</v>
      </c>
      <c r="I280" s="281"/>
      <c r="J280" s="285"/>
      <c r="K280" s="285"/>
      <c r="L280" s="285"/>
      <c r="M280" s="285"/>
      <c r="N280" s="285"/>
      <c r="O280" s="285"/>
      <c r="P280" s="285"/>
      <c r="Q280" s="285"/>
      <c r="R280" s="285"/>
      <c r="S280" s="286"/>
    </row>
    <row r="281" spans="1:21">
      <c r="A281" s="1">
        <f t="shared" ref="A281:B281" si="225">A280</f>
        <v>6</v>
      </c>
      <c r="B281" s="1">
        <f t="shared" si="225"/>
        <v>0</v>
      </c>
      <c r="C281" s="287" t="s">
        <v>218</v>
      </c>
      <c r="D281" s="290" t="s">
        <v>73</v>
      </c>
      <c r="E281" s="290"/>
      <c r="F281" s="290" t="s">
        <v>83</v>
      </c>
      <c r="G281" s="290"/>
      <c r="H281" s="290" t="s">
        <v>79</v>
      </c>
      <c r="I281" s="292"/>
      <c r="J281" s="293"/>
      <c r="K281" s="290"/>
      <c r="L281" s="290"/>
      <c r="M281" s="290"/>
      <c r="N281" s="290" t="s">
        <v>82</v>
      </c>
      <c r="O281" s="290"/>
      <c r="P281" s="290"/>
      <c r="Q281" s="290"/>
      <c r="R281" s="290"/>
      <c r="S281" s="294"/>
    </row>
    <row r="282" spans="1:21">
      <c r="A282" s="1">
        <f t="shared" ref="A282:B282" si="226">A281</f>
        <v>6</v>
      </c>
      <c r="B282" s="1">
        <f t="shared" si="226"/>
        <v>0</v>
      </c>
      <c r="C282" s="288"/>
      <c r="D282" s="291"/>
      <c r="E282" s="291"/>
      <c r="F282" s="291"/>
      <c r="G282" s="291"/>
      <c r="H282" s="291"/>
      <c r="I282" s="291"/>
      <c r="J282" s="296" t="s">
        <v>80</v>
      </c>
      <c r="K282" s="297"/>
      <c r="L282" s="297" t="s">
        <v>81</v>
      </c>
      <c r="M282" s="339"/>
      <c r="N282" s="291"/>
      <c r="O282" s="291"/>
      <c r="P282" s="291"/>
      <c r="Q282" s="291"/>
      <c r="R282" s="291"/>
      <c r="S282" s="295"/>
    </row>
    <row r="283" spans="1:21">
      <c r="A283" s="1">
        <f t="shared" ref="A283:B283" si="227">A282</f>
        <v>6</v>
      </c>
      <c r="B283" s="1">
        <f t="shared" si="227"/>
        <v>0</v>
      </c>
      <c r="C283" s="288"/>
      <c r="D283" s="298" t="s">
        <v>88</v>
      </c>
      <c r="E283" s="298"/>
      <c r="F283" s="298" t="s">
        <v>88</v>
      </c>
      <c r="G283" s="298"/>
      <c r="H283" s="323"/>
      <c r="I283" s="323"/>
      <c r="J283" s="324"/>
      <c r="K283" s="325"/>
      <c r="L283" s="326">
        <f>H283-J283</f>
        <v>0</v>
      </c>
      <c r="M283" s="327"/>
      <c r="N283" s="167"/>
      <c r="O283" s="167"/>
      <c r="P283" s="167"/>
      <c r="Q283" s="167"/>
      <c r="R283" s="167"/>
      <c r="S283" s="328"/>
      <c r="T283" s="54" t="e">
        <f>HLOOKUP(F256,リスト!$N$7:$AC$25,2,)</f>
        <v>#N/A</v>
      </c>
      <c r="U283" s="52" t="e">
        <f t="shared" ref="U283:U300" si="228">IF(T283="対象外",IF(J283&gt;0,"補助対象外経費です!!",""),"")</f>
        <v>#N/A</v>
      </c>
    </row>
    <row r="284" spans="1:21">
      <c r="A284" s="1">
        <f t="shared" ref="A284:B284" si="229">A283</f>
        <v>6</v>
      </c>
      <c r="B284" s="1">
        <f t="shared" si="229"/>
        <v>0</v>
      </c>
      <c r="C284" s="288"/>
      <c r="D284" s="298" t="s">
        <v>99</v>
      </c>
      <c r="E284" s="298"/>
      <c r="F284" s="299" t="s">
        <v>84</v>
      </c>
      <c r="G284" s="299"/>
      <c r="H284" s="300"/>
      <c r="I284" s="300"/>
      <c r="J284" s="301"/>
      <c r="K284" s="302"/>
      <c r="L284" s="303">
        <f t="shared" ref="L284:L300" si="230">H284-J284</f>
        <v>0</v>
      </c>
      <c r="M284" s="304"/>
      <c r="N284" s="152"/>
      <c r="O284" s="152"/>
      <c r="P284" s="152"/>
      <c r="Q284" s="152"/>
      <c r="R284" s="152"/>
      <c r="S284" s="305"/>
      <c r="T284" s="54" t="e">
        <f>HLOOKUP(F256,リスト!$N$7:$AC$25,3,)</f>
        <v>#N/A</v>
      </c>
      <c r="U284" s="52" t="e">
        <f t="shared" si="228"/>
        <v>#N/A</v>
      </c>
    </row>
    <row r="285" spans="1:21">
      <c r="A285" s="1">
        <f t="shared" ref="A285:B285" si="231">A284</f>
        <v>6</v>
      </c>
      <c r="B285" s="1">
        <f t="shared" si="231"/>
        <v>0</v>
      </c>
      <c r="C285" s="288"/>
      <c r="D285" s="298"/>
      <c r="E285" s="298"/>
      <c r="F285" s="329" t="s">
        <v>85</v>
      </c>
      <c r="G285" s="329"/>
      <c r="H285" s="330"/>
      <c r="I285" s="330"/>
      <c r="J285" s="331"/>
      <c r="K285" s="332"/>
      <c r="L285" s="333">
        <f t="shared" si="230"/>
        <v>0</v>
      </c>
      <c r="M285" s="334"/>
      <c r="N285" s="335"/>
      <c r="O285" s="335"/>
      <c r="P285" s="335"/>
      <c r="Q285" s="335"/>
      <c r="R285" s="335"/>
      <c r="S285" s="336"/>
      <c r="T285" s="54" t="e">
        <f>HLOOKUP(F256,リスト!$N$7:$AC$25,4,)</f>
        <v>#N/A</v>
      </c>
      <c r="U285" s="52" t="e">
        <f t="shared" si="228"/>
        <v>#N/A</v>
      </c>
    </row>
    <row r="286" spans="1:21">
      <c r="A286" s="1">
        <f t="shared" ref="A286:B286" si="232">A285</f>
        <v>6</v>
      </c>
      <c r="B286" s="1">
        <f t="shared" si="232"/>
        <v>0</v>
      </c>
      <c r="C286" s="288"/>
      <c r="D286" s="298"/>
      <c r="E286" s="298"/>
      <c r="F286" s="306" t="s">
        <v>86</v>
      </c>
      <c r="G286" s="306"/>
      <c r="H286" s="307"/>
      <c r="I286" s="307"/>
      <c r="J286" s="308"/>
      <c r="K286" s="309"/>
      <c r="L286" s="310">
        <f t="shared" si="230"/>
        <v>0</v>
      </c>
      <c r="M286" s="311"/>
      <c r="N286" s="153"/>
      <c r="O286" s="153"/>
      <c r="P286" s="153"/>
      <c r="Q286" s="153"/>
      <c r="R286" s="153"/>
      <c r="S286" s="312"/>
      <c r="T286" s="54" t="e">
        <f>HLOOKUP(F256,リスト!$N$7:$AC$25,5,)</f>
        <v>#N/A</v>
      </c>
      <c r="U286" s="52" t="e">
        <f t="shared" si="228"/>
        <v>#N/A</v>
      </c>
    </row>
    <row r="287" spans="1:21">
      <c r="A287" s="1">
        <f t="shared" ref="A287:B287" si="233">A286</f>
        <v>6</v>
      </c>
      <c r="B287" s="1">
        <f t="shared" si="233"/>
        <v>0</v>
      </c>
      <c r="C287" s="288"/>
      <c r="D287" s="298" t="s">
        <v>100</v>
      </c>
      <c r="E287" s="298"/>
      <c r="F287" s="299" t="s">
        <v>87</v>
      </c>
      <c r="G287" s="299"/>
      <c r="H287" s="300"/>
      <c r="I287" s="300"/>
      <c r="J287" s="301"/>
      <c r="K287" s="302"/>
      <c r="L287" s="303">
        <f t="shared" si="230"/>
        <v>0</v>
      </c>
      <c r="M287" s="304"/>
      <c r="N287" s="152"/>
      <c r="O287" s="152"/>
      <c r="P287" s="152"/>
      <c r="Q287" s="152"/>
      <c r="R287" s="152"/>
      <c r="S287" s="305"/>
      <c r="T287" s="54" t="e">
        <f>HLOOKUP(F256,リスト!$N$7:$AC$25,6,)</f>
        <v>#N/A</v>
      </c>
      <c r="U287" s="52" t="e">
        <f t="shared" si="228"/>
        <v>#N/A</v>
      </c>
    </row>
    <row r="288" spans="1:21">
      <c r="A288" s="1">
        <f t="shared" ref="A288:B288" si="234">A287</f>
        <v>6</v>
      </c>
      <c r="B288" s="1">
        <f t="shared" si="234"/>
        <v>0</v>
      </c>
      <c r="C288" s="288"/>
      <c r="D288" s="298"/>
      <c r="E288" s="298"/>
      <c r="F288" s="329" t="s">
        <v>89</v>
      </c>
      <c r="G288" s="329"/>
      <c r="H288" s="330"/>
      <c r="I288" s="330"/>
      <c r="J288" s="331"/>
      <c r="K288" s="332"/>
      <c r="L288" s="333">
        <f t="shared" si="230"/>
        <v>0</v>
      </c>
      <c r="M288" s="334"/>
      <c r="N288" s="335"/>
      <c r="O288" s="335"/>
      <c r="P288" s="335"/>
      <c r="Q288" s="335"/>
      <c r="R288" s="335"/>
      <c r="S288" s="336"/>
      <c r="T288" s="54" t="e">
        <f>HLOOKUP(F256,リスト!$N$7:$AC$25,7,)</f>
        <v>#N/A</v>
      </c>
      <c r="U288" s="52" t="e">
        <f t="shared" si="228"/>
        <v>#N/A</v>
      </c>
    </row>
    <row r="289" spans="1:22" ht="14.4" customHeight="1">
      <c r="A289" s="1">
        <f t="shared" ref="A289:B289" si="235">A288</f>
        <v>6</v>
      </c>
      <c r="B289" s="1">
        <f t="shared" si="235"/>
        <v>0</v>
      </c>
      <c r="C289" s="288"/>
      <c r="D289" s="298"/>
      <c r="E289" s="298"/>
      <c r="F289" s="329" t="s">
        <v>215</v>
      </c>
      <c r="G289" s="329"/>
      <c r="H289" s="330"/>
      <c r="I289" s="330"/>
      <c r="J289" s="331"/>
      <c r="K289" s="332"/>
      <c r="L289" s="333">
        <f t="shared" si="230"/>
        <v>0</v>
      </c>
      <c r="M289" s="334"/>
      <c r="N289" s="335"/>
      <c r="O289" s="335"/>
      <c r="P289" s="335"/>
      <c r="Q289" s="335"/>
      <c r="R289" s="335"/>
      <c r="S289" s="336"/>
      <c r="T289" s="54" t="e">
        <f>HLOOKUP(F256,リスト!$N$7:$AC$25,8,)</f>
        <v>#N/A</v>
      </c>
      <c r="U289" s="52" t="e">
        <f t="shared" si="228"/>
        <v>#N/A</v>
      </c>
    </row>
    <row r="290" spans="1:22">
      <c r="A290" s="1">
        <f t="shared" ref="A290:B290" si="236">A289</f>
        <v>6</v>
      </c>
      <c r="B290" s="1">
        <f t="shared" si="236"/>
        <v>0</v>
      </c>
      <c r="C290" s="288"/>
      <c r="D290" s="298"/>
      <c r="E290" s="298"/>
      <c r="F290" s="306" t="s">
        <v>90</v>
      </c>
      <c r="G290" s="306"/>
      <c r="H290" s="307"/>
      <c r="I290" s="307"/>
      <c r="J290" s="308"/>
      <c r="K290" s="309"/>
      <c r="L290" s="310">
        <f t="shared" si="230"/>
        <v>0</v>
      </c>
      <c r="M290" s="311"/>
      <c r="N290" s="153"/>
      <c r="O290" s="153"/>
      <c r="P290" s="153"/>
      <c r="Q290" s="153"/>
      <c r="R290" s="153"/>
      <c r="S290" s="312"/>
      <c r="T290" s="54" t="e">
        <f>HLOOKUP(F256,リスト!$N$7:$AC$25,9,)</f>
        <v>#N/A</v>
      </c>
      <c r="U290" s="52" t="e">
        <f t="shared" si="228"/>
        <v>#N/A</v>
      </c>
    </row>
    <row r="291" spans="1:22">
      <c r="A291" s="1">
        <f t="shared" ref="A291:B291" si="237">A290</f>
        <v>6</v>
      </c>
      <c r="B291" s="1">
        <f t="shared" si="237"/>
        <v>0</v>
      </c>
      <c r="C291" s="288"/>
      <c r="D291" s="298" t="s">
        <v>101</v>
      </c>
      <c r="E291" s="298"/>
      <c r="F291" s="299" t="s">
        <v>91</v>
      </c>
      <c r="G291" s="299"/>
      <c r="H291" s="300"/>
      <c r="I291" s="300"/>
      <c r="J291" s="301"/>
      <c r="K291" s="302"/>
      <c r="L291" s="303">
        <f t="shared" si="230"/>
        <v>0</v>
      </c>
      <c r="M291" s="304"/>
      <c r="N291" s="152"/>
      <c r="O291" s="152"/>
      <c r="P291" s="152"/>
      <c r="Q291" s="152"/>
      <c r="R291" s="152"/>
      <c r="S291" s="305"/>
      <c r="T291" s="54" t="e">
        <f>HLOOKUP(F256,リスト!$N$7:$AC$25,10,)</f>
        <v>#N/A</v>
      </c>
      <c r="U291" s="52" t="e">
        <f t="shared" si="228"/>
        <v>#N/A</v>
      </c>
    </row>
    <row r="292" spans="1:22">
      <c r="A292" s="1">
        <f t="shared" ref="A292:B292" si="238">A291</f>
        <v>6</v>
      </c>
      <c r="B292" s="1">
        <f t="shared" si="238"/>
        <v>0</v>
      </c>
      <c r="C292" s="288"/>
      <c r="D292" s="298"/>
      <c r="E292" s="298"/>
      <c r="F292" s="329" t="s">
        <v>92</v>
      </c>
      <c r="G292" s="329"/>
      <c r="H292" s="330"/>
      <c r="I292" s="330"/>
      <c r="J292" s="331"/>
      <c r="K292" s="332"/>
      <c r="L292" s="333">
        <f t="shared" si="230"/>
        <v>0</v>
      </c>
      <c r="M292" s="334"/>
      <c r="N292" s="335"/>
      <c r="O292" s="335"/>
      <c r="P292" s="335"/>
      <c r="Q292" s="335"/>
      <c r="R292" s="335"/>
      <c r="S292" s="336"/>
      <c r="T292" s="54" t="e">
        <f>HLOOKUP(F256,リスト!$N$7:$AC$25,11,)</f>
        <v>#N/A</v>
      </c>
      <c r="U292" s="52" t="e">
        <f t="shared" si="228"/>
        <v>#N/A</v>
      </c>
    </row>
    <row r="293" spans="1:22">
      <c r="A293" s="1">
        <f t="shared" ref="A293:B293" si="239">A292</f>
        <v>6</v>
      </c>
      <c r="B293" s="1">
        <f t="shared" si="239"/>
        <v>0</v>
      </c>
      <c r="C293" s="288"/>
      <c r="D293" s="298"/>
      <c r="E293" s="298"/>
      <c r="F293" s="306" t="s">
        <v>93</v>
      </c>
      <c r="G293" s="306"/>
      <c r="H293" s="307"/>
      <c r="I293" s="307"/>
      <c r="J293" s="308"/>
      <c r="K293" s="309"/>
      <c r="L293" s="310">
        <f t="shared" si="230"/>
        <v>0</v>
      </c>
      <c r="M293" s="311"/>
      <c r="N293" s="153"/>
      <c r="O293" s="153"/>
      <c r="P293" s="153"/>
      <c r="Q293" s="153"/>
      <c r="R293" s="153"/>
      <c r="S293" s="312"/>
      <c r="T293" s="54" t="e">
        <f>HLOOKUP(F256,リスト!$N$7:$AC$25,12,)</f>
        <v>#N/A</v>
      </c>
      <c r="U293" s="52" t="e">
        <f t="shared" si="228"/>
        <v>#N/A</v>
      </c>
    </row>
    <row r="294" spans="1:22">
      <c r="A294" s="1">
        <f t="shared" ref="A294:B294" si="240">A293</f>
        <v>6</v>
      </c>
      <c r="B294" s="1">
        <f t="shared" si="240"/>
        <v>0</v>
      </c>
      <c r="C294" s="288"/>
      <c r="D294" s="298" t="s">
        <v>102</v>
      </c>
      <c r="E294" s="298"/>
      <c r="F294" s="298" t="s">
        <v>102</v>
      </c>
      <c r="G294" s="298"/>
      <c r="H294" s="323"/>
      <c r="I294" s="323"/>
      <c r="J294" s="324"/>
      <c r="K294" s="325"/>
      <c r="L294" s="326">
        <f t="shared" si="230"/>
        <v>0</v>
      </c>
      <c r="M294" s="327"/>
      <c r="N294" s="167"/>
      <c r="O294" s="167"/>
      <c r="P294" s="167"/>
      <c r="Q294" s="167"/>
      <c r="R294" s="167"/>
      <c r="S294" s="328"/>
      <c r="T294" s="54" t="e">
        <f>HLOOKUP(F256,リスト!$N$7:$AC$25,13,)</f>
        <v>#N/A</v>
      </c>
      <c r="U294" s="52" t="e">
        <f t="shared" si="228"/>
        <v>#N/A</v>
      </c>
    </row>
    <row r="295" spans="1:22">
      <c r="A295" s="1">
        <f t="shared" ref="A295:B295" si="241">A294</f>
        <v>6</v>
      </c>
      <c r="B295" s="1">
        <f t="shared" si="241"/>
        <v>0</v>
      </c>
      <c r="C295" s="288"/>
      <c r="D295" s="321" t="s">
        <v>105</v>
      </c>
      <c r="E295" s="298"/>
      <c r="F295" s="299" t="s">
        <v>94</v>
      </c>
      <c r="G295" s="299"/>
      <c r="H295" s="300"/>
      <c r="I295" s="300"/>
      <c r="J295" s="301"/>
      <c r="K295" s="302"/>
      <c r="L295" s="303">
        <f t="shared" si="230"/>
        <v>0</v>
      </c>
      <c r="M295" s="304"/>
      <c r="N295" s="152"/>
      <c r="O295" s="152"/>
      <c r="P295" s="152"/>
      <c r="Q295" s="152"/>
      <c r="R295" s="152"/>
      <c r="S295" s="305"/>
      <c r="T295" s="54" t="e">
        <f>HLOOKUP(F256,リスト!$N$7:$AC$25,14,)</f>
        <v>#N/A</v>
      </c>
      <c r="U295" s="52" t="e">
        <f t="shared" si="228"/>
        <v>#N/A</v>
      </c>
    </row>
    <row r="296" spans="1:22">
      <c r="A296" s="1">
        <f t="shared" ref="A296:B296" si="242">A295</f>
        <v>6</v>
      </c>
      <c r="B296" s="1">
        <f t="shared" si="242"/>
        <v>0</v>
      </c>
      <c r="C296" s="288"/>
      <c r="D296" s="298"/>
      <c r="E296" s="298"/>
      <c r="F296" s="306" t="s">
        <v>95</v>
      </c>
      <c r="G296" s="306"/>
      <c r="H296" s="307"/>
      <c r="I296" s="307"/>
      <c r="J296" s="308"/>
      <c r="K296" s="309"/>
      <c r="L296" s="310">
        <f t="shared" si="230"/>
        <v>0</v>
      </c>
      <c r="M296" s="311"/>
      <c r="N296" s="153"/>
      <c r="O296" s="153"/>
      <c r="P296" s="153"/>
      <c r="Q296" s="153"/>
      <c r="R296" s="153"/>
      <c r="S296" s="312"/>
      <c r="T296" s="54" t="e">
        <f>HLOOKUP(F256,リスト!$N$7:$AC$25,15,)</f>
        <v>#N/A</v>
      </c>
      <c r="U296" s="52" t="e">
        <f t="shared" si="228"/>
        <v>#N/A</v>
      </c>
    </row>
    <row r="297" spans="1:22">
      <c r="A297" s="1">
        <f t="shared" ref="A297:B297" si="243">A296</f>
        <v>6</v>
      </c>
      <c r="B297" s="1">
        <f t="shared" si="243"/>
        <v>0</v>
      </c>
      <c r="C297" s="288"/>
      <c r="D297" s="322" t="s">
        <v>103</v>
      </c>
      <c r="E297" s="322"/>
      <c r="F297" s="298" t="s">
        <v>96</v>
      </c>
      <c r="G297" s="298"/>
      <c r="H297" s="323"/>
      <c r="I297" s="323"/>
      <c r="J297" s="324"/>
      <c r="K297" s="325"/>
      <c r="L297" s="326">
        <f t="shared" si="230"/>
        <v>0</v>
      </c>
      <c r="M297" s="327"/>
      <c r="N297" s="167"/>
      <c r="O297" s="167"/>
      <c r="P297" s="167"/>
      <c r="Q297" s="167"/>
      <c r="R297" s="167"/>
      <c r="S297" s="328"/>
      <c r="T297" s="54" t="e">
        <f>HLOOKUP(F256,リスト!$N$7:$AC$25,16,)</f>
        <v>#N/A</v>
      </c>
      <c r="U297" s="52" t="e">
        <f t="shared" si="228"/>
        <v>#N/A</v>
      </c>
    </row>
    <row r="298" spans="1:22">
      <c r="A298" s="1">
        <f t="shared" ref="A298:B298" si="244">A297</f>
        <v>6</v>
      </c>
      <c r="B298" s="1">
        <f t="shared" si="244"/>
        <v>0</v>
      </c>
      <c r="C298" s="288"/>
      <c r="D298" s="298" t="s">
        <v>104</v>
      </c>
      <c r="E298" s="298"/>
      <c r="F298" s="299" t="s">
        <v>97</v>
      </c>
      <c r="G298" s="299"/>
      <c r="H298" s="300"/>
      <c r="I298" s="300"/>
      <c r="J298" s="301"/>
      <c r="K298" s="302"/>
      <c r="L298" s="303">
        <f t="shared" si="230"/>
        <v>0</v>
      </c>
      <c r="M298" s="304"/>
      <c r="N298" s="152"/>
      <c r="O298" s="152"/>
      <c r="P298" s="152"/>
      <c r="Q298" s="152"/>
      <c r="R298" s="152"/>
      <c r="S298" s="305"/>
      <c r="T298" s="54" t="e">
        <f>HLOOKUP(F256,リスト!$N$7:$AC$25,17,)</f>
        <v>#N/A</v>
      </c>
      <c r="U298" s="52" t="e">
        <f t="shared" si="228"/>
        <v>#N/A</v>
      </c>
    </row>
    <row r="299" spans="1:22">
      <c r="A299" s="1">
        <f t="shared" ref="A299:B299" si="245">A298</f>
        <v>6</v>
      </c>
      <c r="B299" s="1">
        <f t="shared" si="245"/>
        <v>0</v>
      </c>
      <c r="C299" s="288"/>
      <c r="D299" s="298"/>
      <c r="E299" s="298"/>
      <c r="F299" s="306" t="s">
        <v>98</v>
      </c>
      <c r="G299" s="306"/>
      <c r="H299" s="307"/>
      <c r="I299" s="307"/>
      <c r="J299" s="308"/>
      <c r="K299" s="309"/>
      <c r="L299" s="310">
        <f t="shared" si="230"/>
        <v>0</v>
      </c>
      <c r="M299" s="311"/>
      <c r="N299" s="153"/>
      <c r="O299" s="153"/>
      <c r="P299" s="153"/>
      <c r="Q299" s="153"/>
      <c r="R299" s="153"/>
      <c r="S299" s="312"/>
      <c r="T299" s="54" t="e">
        <f>HLOOKUP(F256,リスト!$N$7:$AC$25,18,)</f>
        <v>#N/A</v>
      </c>
      <c r="U299" s="52" t="e">
        <f t="shared" si="228"/>
        <v>#N/A</v>
      </c>
    </row>
    <row r="300" spans="1:22" ht="15" thickBot="1">
      <c r="A300" s="1">
        <f t="shared" ref="A300:B300" si="246">A299</f>
        <v>6</v>
      </c>
      <c r="B300" s="1">
        <f t="shared" si="246"/>
        <v>0</v>
      </c>
      <c r="C300" s="288"/>
      <c r="D300" s="313" t="s">
        <v>77</v>
      </c>
      <c r="E300" s="313"/>
      <c r="F300" s="313" t="s">
        <v>77</v>
      </c>
      <c r="G300" s="313"/>
      <c r="H300" s="314"/>
      <c r="I300" s="314"/>
      <c r="J300" s="315"/>
      <c r="K300" s="316"/>
      <c r="L300" s="317">
        <f t="shared" si="230"/>
        <v>0</v>
      </c>
      <c r="M300" s="318"/>
      <c r="N300" s="319"/>
      <c r="O300" s="319"/>
      <c r="P300" s="319"/>
      <c r="Q300" s="319"/>
      <c r="R300" s="319"/>
      <c r="S300" s="320"/>
      <c r="T300" s="54" t="e">
        <f>HLOOKUP(F256,リスト!$N$7:$AC$25,19,)</f>
        <v>#N/A</v>
      </c>
      <c r="U300" s="52" t="e">
        <f t="shared" si="228"/>
        <v>#N/A</v>
      </c>
    </row>
    <row r="301" spans="1:22" ht="15.6" thickTop="1" thickBot="1">
      <c r="A301" s="1">
        <f t="shared" ref="A301:B301" si="247">A300</f>
        <v>6</v>
      </c>
      <c r="B301" s="1">
        <f t="shared" si="247"/>
        <v>0</v>
      </c>
      <c r="C301" s="289"/>
      <c r="D301" s="278" t="s">
        <v>78</v>
      </c>
      <c r="E301" s="279"/>
      <c r="F301" s="279"/>
      <c r="G301" s="280"/>
      <c r="H301" s="281">
        <f>SUM(H283:I300)</f>
        <v>0</v>
      </c>
      <c r="I301" s="281"/>
      <c r="J301" s="282">
        <f t="shared" ref="J301" si="248">SUM(J283:K300)</f>
        <v>0</v>
      </c>
      <c r="K301" s="283"/>
      <c r="L301" s="283">
        <f t="shared" ref="L301" si="249">SUM(L283:M300)</f>
        <v>0</v>
      </c>
      <c r="M301" s="284"/>
      <c r="N301" s="285"/>
      <c r="O301" s="285"/>
      <c r="P301" s="285"/>
      <c r="Q301" s="285"/>
      <c r="R301" s="285"/>
      <c r="S301" s="286"/>
      <c r="T301" s="54"/>
    </row>
    <row r="302" spans="1:22">
      <c r="A302" s="1">
        <f>F305</f>
        <v>7</v>
      </c>
      <c r="B302" s="1">
        <f>IF(H326&gt;0,1,0)</f>
        <v>0</v>
      </c>
      <c r="C302" s="198" t="s">
        <v>47</v>
      </c>
      <c r="D302" s="198"/>
      <c r="E302" s="198"/>
      <c r="U302" s="11" t="s">
        <v>49</v>
      </c>
      <c r="V302" s="11" t="s">
        <v>199</v>
      </c>
    </row>
    <row r="303" spans="1:22">
      <c r="A303" s="1">
        <f>A302</f>
        <v>7</v>
      </c>
      <c r="B303" s="1">
        <f>B302</f>
        <v>0</v>
      </c>
      <c r="C303" s="192" t="str">
        <f>"山口次世代コーチャーズ育成事業　"&amp;基本!$G$24</f>
        <v>山口次世代コーチャーズ育成事業　事業計画書</v>
      </c>
      <c r="D303" s="192"/>
      <c r="E303" s="192"/>
      <c r="F303" s="192"/>
      <c r="G303" s="192"/>
      <c r="H303" s="192"/>
      <c r="I303" s="192"/>
      <c r="J303" s="192"/>
      <c r="K303" s="192"/>
      <c r="L303" s="192"/>
      <c r="M303" s="192"/>
      <c r="N303" s="192"/>
      <c r="O303" s="192"/>
      <c r="P303" s="192"/>
      <c r="Q303" s="192"/>
      <c r="R303" s="192"/>
      <c r="S303" s="192"/>
      <c r="U303" s="16" t="str">
        <f t="shared" ref="U303:V306" si="250">IF(U253="","",U253)</f>
        <v>チームやまぐち優秀指導者育成事業</v>
      </c>
      <c r="V303" s="16" t="str">
        <f t="shared" si="250"/>
        <v>優秀指導者</v>
      </c>
    </row>
    <row r="304" spans="1:22" ht="15" thickBot="1">
      <c r="A304" s="1">
        <f t="shared" ref="A304:B304" si="251">A303</f>
        <v>7</v>
      </c>
      <c r="B304" s="1">
        <f t="shared" si="251"/>
        <v>0</v>
      </c>
      <c r="C304" s="337" t="s">
        <v>48</v>
      </c>
      <c r="D304" s="337"/>
      <c r="U304" s="32" t="str">
        <f t="shared" si="250"/>
        <v>トップコーチ育成事業</v>
      </c>
      <c r="V304" s="32" t="str">
        <f t="shared" si="250"/>
        <v>トップコーチ</v>
      </c>
    </row>
    <row r="305" spans="1:24" ht="15" thickBot="1">
      <c r="A305" s="1">
        <f t="shared" ref="A305:B305" si="252">A304</f>
        <v>7</v>
      </c>
      <c r="B305" s="1">
        <f t="shared" si="252"/>
        <v>0</v>
      </c>
      <c r="C305" s="375" t="s">
        <v>50</v>
      </c>
      <c r="D305" s="376"/>
      <c r="E305" s="376"/>
      <c r="F305" s="377">
        <f>F255+1</f>
        <v>7</v>
      </c>
      <c r="G305" s="378"/>
      <c r="U305" s="32" t="str">
        <f t="shared" si="250"/>
        <v>コーチングセミナー事業</v>
      </c>
      <c r="V305" s="32" t="str">
        <f t="shared" si="250"/>
        <v>セミナー</v>
      </c>
    </row>
    <row r="306" spans="1:24">
      <c r="A306" s="1">
        <f t="shared" ref="A306:B306" si="253">A305</f>
        <v>7</v>
      </c>
      <c r="B306" s="1">
        <f t="shared" si="253"/>
        <v>0</v>
      </c>
      <c r="C306" s="379" t="s">
        <v>49</v>
      </c>
      <c r="D306" s="290"/>
      <c r="E306" s="290"/>
      <c r="F306" s="380"/>
      <c r="G306" s="380"/>
      <c r="H306" s="380"/>
      <c r="I306" s="380"/>
      <c r="J306" s="380"/>
      <c r="K306" s="380"/>
      <c r="L306" s="380"/>
      <c r="M306" s="290" t="s">
        <v>53</v>
      </c>
      <c r="N306" s="290"/>
      <c r="O306" s="290"/>
      <c r="P306" s="380"/>
      <c r="Q306" s="380"/>
      <c r="R306" s="380"/>
      <c r="S306" s="381"/>
      <c r="T306" s="81" t="str">
        <f>IF(F306="","",VLOOKUP(F306,U303:V306,2,))</f>
        <v/>
      </c>
      <c r="U306" s="18" t="str">
        <f t="shared" si="250"/>
        <v/>
      </c>
      <c r="V306" s="18" t="str">
        <f t="shared" si="250"/>
        <v/>
      </c>
    </row>
    <row r="307" spans="1:24">
      <c r="A307" s="1">
        <f t="shared" ref="A307:B307" si="254">A306</f>
        <v>7</v>
      </c>
      <c r="B307" s="1">
        <f t="shared" si="254"/>
        <v>0</v>
      </c>
      <c r="C307" s="389" t="s">
        <v>180</v>
      </c>
      <c r="D307" s="390"/>
      <c r="E307" s="356"/>
      <c r="F307" s="386"/>
      <c r="G307" s="387"/>
      <c r="H307" s="387"/>
      <c r="I307" s="387"/>
      <c r="J307" s="387"/>
      <c r="K307" s="387"/>
      <c r="L307" s="387"/>
      <c r="M307" s="387"/>
      <c r="N307" s="387"/>
      <c r="O307" s="387"/>
      <c r="P307" s="387"/>
      <c r="Q307" s="387"/>
      <c r="R307" s="387"/>
      <c r="S307" s="388"/>
      <c r="U307" s="55"/>
    </row>
    <row r="308" spans="1:24">
      <c r="A308" s="1">
        <f t="shared" ref="A308:B308" si="255">A307</f>
        <v>7</v>
      </c>
      <c r="B308" s="1">
        <f t="shared" si="255"/>
        <v>0</v>
      </c>
      <c r="C308" s="348" t="s">
        <v>51</v>
      </c>
      <c r="D308" s="291"/>
      <c r="E308" s="291"/>
      <c r="F308" s="382"/>
      <c r="G308" s="383"/>
      <c r="H308" s="383"/>
      <c r="I308" s="20" t="str">
        <f>IF(F308="","～",IF(J308="","","～"))</f>
        <v>～</v>
      </c>
      <c r="J308" s="383"/>
      <c r="K308" s="383"/>
      <c r="L308" s="383"/>
      <c r="M308" s="21" t="s">
        <v>52</v>
      </c>
      <c r="N308" s="384" t="str">
        <f>IF(T308=1,IF(F308="","",IF(J308="","",IF(F308=J308,"日帰り",(J308-F308)&amp;"泊"&amp;(J308-F308+1)&amp;"日"))),"")</f>
        <v/>
      </c>
      <c r="O308" s="384"/>
      <c r="P308" s="384"/>
      <c r="Q308" s="13" t="s">
        <v>68</v>
      </c>
      <c r="R308" s="258"/>
      <c r="S308" s="385"/>
      <c r="T308" s="53">
        <f>IF(P306=U311,1,IF(P306=W311,1,0))</f>
        <v>0</v>
      </c>
    </row>
    <row r="309" spans="1:24">
      <c r="A309" s="1">
        <f t="shared" ref="A309:B309" si="256">A308</f>
        <v>7</v>
      </c>
      <c r="B309" s="1">
        <f t="shared" si="256"/>
        <v>0</v>
      </c>
      <c r="C309" s="348" t="s">
        <v>54</v>
      </c>
      <c r="D309" s="346" t="s">
        <v>55</v>
      </c>
      <c r="E309" s="346"/>
      <c r="F309" s="349"/>
      <c r="G309" s="349"/>
      <c r="H309" s="349"/>
      <c r="I309" s="349"/>
      <c r="J309" s="349"/>
      <c r="K309" s="349"/>
      <c r="L309" s="349"/>
      <c r="M309" s="349"/>
      <c r="N309" s="349"/>
      <c r="O309" s="349"/>
      <c r="P309" s="349"/>
      <c r="Q309" s="349"/>
      <c r="R309" s="349"/>
      <c r="S309" s="350"/>
      <c r="U309" s="156" t="s">
        <v>53</v>
      </c>
      <c r="V309" s="156"/>
      <c r="W309" s="156"/>
      <c r="X309" s="156"/>
    </row>
    <row r="310" spans="1:24">
      <c r="A310" s="1">
        <f t="shared" ref="A310:B310" si="257">A309</f>
        <v>7</v>
      </c>
      <c r="B310" s="1">
        <f t="shared" si="257"/>
        <v>0</v>
      </c>
      <c r="C310" s="348"/>
      <c r="D310" s="351" t="s">
        <v>7</v>
      </c>
      <c r="E310" s="351"/>
      <c r="F310" s="352"/>
      <c r="G310" s="352"/>
      <c r="H310" s="352"/>
      <c r="I310" s="352"/>
      <c r="J310" s="352"/>
      <c r="K310" s="352"/>
      <c r="L310" s="352"/>
      <c r="M310" s="352"/>
      <c r="N310" s="352"/>
      <c r="O310" s="352"/>
      <c r="P310" s="352"/>
      <c r="Q310" s="352"/>
      <c r="R310" s="352"/>
      <c r="S310" s="353"/>
      <c r="U310" s="78" t="str">
        <f>U303</f>
        <v>チームやまぐち優秀指導者育成事業</v>
      </c>
      <c r="V310" s="78" t="str">
        <f>U304</f>
        <v>トップコーチ育成事業</v>
      </c>
      <c r="W310" s="78" t="str">
        <f>U305</f>
        <v>コーチングセミナー事業</v>
      </c>
      <c r="X310" s="78" t="str">
        <f>U306</f>
        <v/>
      </c>
    </row>
    <row r="311" spans="1:24">
      <c r="A311" s="1">
        <f t="shared" ref="A311:B311" si="258">A310</f>
        <v>7</v>
      </c>
      <c r="B311" s="1">
        <f t="shared" si="258"/>
        <v>0</v>
      </c>
      <c r="C311" s="348" t="s">
        <v>56</v>
      </c>
      <c r="D311" s="346" t="s">
        <v>55</v>
      </c>
      <c r="E311" s="346"/>
      <c r="F311" s="349"/>
      <c r="G311" s="349"/>
      <c r="H311" s="349"/>
      <c r="I311" s="349"/>
      <c r="J311" s="349"/>
      <c r="K311" s="349"/>
      <c r="L311" s="349"/>
      <c r="M311" s="349"/>
      <c r="N311" s="349"/>
      <c r="O311" s="349"/>
      <c r="P311" s="349"/>
      <c r="Q311" s="349"/>
      <c r="R311" s="349"/>
      <c r="S311" s="350"/>
      <c r="U311" s="6" t="str">
        <f t="shared" ref="U311:X314" si="259">IF(U261="","",U261)</f>
        <v>①研修派遣</v>
      </c>
      <c r="V311" s="6" t="str">
        <f t="shared" si="259"/>
        <v>①研修派遣</v>
      </c>
      <c r="W311" s="6" t="str">
        <f t="shared" si="259"/>
        <v>①指導者研修会</v>
      </c>
      <c r="X311" s="6" t="str">
        <f t="shared" si="259"/>
        <v/>
      </c>
    </row>
    <row r="312" spans="1:24">
      <c r="A312" s="1">
        <f t="shared" ref="A312:B312" si="260">A311</f>
        <v>7</v>
      </c>
      <c r="B312" s="1">
        <f t="shared" si="260"/>
        <v>0</v>
      </c>
      <c r="C312" s="348"/>
      <c r="D312" s="351" t="s">
        <v>7</v>
      </c>
      <c r="E312" s="351"/>
      <c r="F312" s="352"/>
      <c r="G312" s="352"/>
      <c r="H312" s="352"/>
      <c r="I312" s="352"/>
      <c r="J312" s="352"/>
      <c r="K312" s="352"/>
      <c r="L312" s="352"/>
      <c r="M312" s="352"/>
      <c r="N312" s="352"/>
      <c r="O312" s="352"/>
      <c r="P312" s="352"/>
      <c r="Q312" s="352"/>
      <c r="R312" s="352"/>
      <c r="S312" s="353"/>
      <c r="U312" s="8" t="str">
        <f t="shared" si="259"/>
        <v>②調査・研究</v>
      </c>
      <c r="V312" s="8" t="str">
        <f t="shared" si="259"/>
        <v>②伝達講習会</v>
      </c>
      <c r="W312" s="8" t="str">
        <f t="shared" si="259"/>
        <v>②スーパーアドバイザー</v>
      </c>
      <c r="X312" s="8" t="str">
        <f t="shared" si="259"/>
        <v/>
      </c>
    </row>
    <row r="313" spans="1:24">
      <c r="A313" s="1">
        <f t="shared" ref="A313:B313" si="261">A312</f>
        <v>7</v>
      </c>
      <c r="B313" s="1">
        <f t="shared" si="261"/>
        <v>0</v>
      </c>
      <c r="C313" s="354" t="s">
        <v>57</v>
      </c>
      <c r="D313" s="291" t="s">
        <v>58</v>
      </c>
      <c r="E313" s="291"/>
      <c r="F313" s="291" t="s">
        <v>61</v>
      </c>
      <c r="G313" s="355"/>
      <c r="H313" s="339" t="s">
        <v>62</v>
      </c>
      <c r="I313" s="296"/>
      <c r="J313" s="356" t="s">
        <v>63</v>
      </c>
      <c r="K313" s="355"/>
      <c r="L313" s="339" t="s">
        <v>64</v>
      </c>
      <c r="M313" s="296"/>
      <c r="N313" s="356" t="s">
        <v>65</v>
      </c>
      <c r="O313" s="355"/>
      <c r="P313" s="339" t="s">
        <v>66</v>
      </c>
      <c r="Q313" s="291"/>
      <c r="R313" s="356" t="s">
        <v>36</v>
      </c>
      <c r="S313" s="295"/>
      <c r="U313" s="8" t="str">
        <f t="shared" si="259"/>
        <v/>
      </c>
      <c r="V313" s="8" t="str">
        <f t="shared" si="259"/>
        <v/>
      </c>
      <c r="W313" s="8" t="str">
        <f t="shared" si="259"/>
        <v/>
      </c>
      <c r="X313" s="8" t="str">
        <f t="shared" si="259"/>
        <v/>
      </c>
    </row>
    <row r="314" spans="1:24">
      <c r="A314" s="1">
        <f t="shared" ref="A314:B314" si="262">A313</f>
        <v>7</v>
      </c>
      <c r="B314" s="1">
        <f t="shared" si="262"/>
        <v>0</v>
      </c>
      <c r="C314" s="348"/>
      <c r="D314" s="346" t="s">
        <v>59</v>
      </c>
      <c r="E314" s="346"/>
      <c r="F314" s="22">
        <f>VLOOKUP("成男ｺｰﾁｬｰｽﾞ",指導者!$J$133:$AN$156,$F305+1,)</f>
        <v>0</v>
      </c>
      <c r="G314" s="23" t="s">
        <v>67</v>
      </c>
      <c r="H314" s="24">
        <f>VLOOKUP("成女ｺｰﾁｬｰｽﾞ",指導者!$J$133:$AN$156,$F305+1,)</f>
        <v>0</v>
      </c>
      <c r="I314" s="25" t="s">
        <v>67</v>
      </c>
      <c r="J314" s="24">
        <f>VLOOKUP("少男ｺｰﾁｬｰｽﾞ",指導者!$J$133:$AN$156,$F305+1,)</f>
        <v>0</v>
      </c>
      <c r="K314" s="23" t="s">
        <v>67</v>
      </c>
      <c r="L314" s="24">
        <f>VLOOKUP("少女ｺｰﾁｬｰｽﾞ",指導者!$J$133:$AN$156,$F305+1,)</f>
        <v>0</v>
      </c>
      <c r="M314" s="25" t="s">
        <v>67</v>
      </c>
      <c r="N314" s="24">
        <f>VLOOKUP("Jr男ｺｰﾁｬｰｽﾞ",指導者!$J$133:$AN$156,$F305+1,)</f>
        <v>0</v>
      </c>
      <c r="O314" s="23" t="s">
        <v>67</v>
      </c>
      <c r="P314" s="24">
        <f>VLOOKUP("Jr女ｺｰﾁｬｰｽﾞ",指導者!$J$133:$AN$156,$F305+1,)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48"/>
      <c r="D315" s="351" t="s">
        <v>60</v>
      </c>
      <c r="E315" s="351"/>
      <c r="F315" s="57" t="s">
        <v>164</v>
      </c>
      <c r="G315" s="28" t="s">
        <v>67</v>
      </c>
      <c r="H315" s="59" t="s">
        <v>164</v>
      </c>
      <c r="I315" s="30" t="s">
        <v>67</v>
      </c>
      <c r="J315" s="61" t="s">
        <v>164</v>
      </c>
      <c r="K315" s="28" t="s">
        <v>67</v>
      </c>
      <c r="L315" s="59" t="s">
        <v>164</v>
      </c>
      <c r="M315" s="30" t="s">
        <v>67</v>
      </c>
      <c r="N315" s="61" t="s">
        <v>164</v>
      </c>
      <c r="O315" s="28" t="s">
        <v>67</v>
      </c>
      <c r="P315" s="59" t="s">
        <v>164</v>
      </c>
      <c r="Q315" s="31" t="s">
        <v>67</v>
      </c>
      <c r="R315" s="61" t="s">
        <v>164</v>
      </c>
      <c r="S315" s="34" t="s">
        <v>67</v>
      </c>
    </row>
    <row r="316" spans="1:24">
      <c r="A316" s="1">
        <f t="shared" ref="A316:B316" si="264">A315</f>
        <v>7</v>
      </c>
      <c r="B316" s="1">
        <f t="shared" si="264"/>
        <v>0</v>
      </c>
      <c r="C316" s="366" t="s">
        <v>69</v>
      </c>
      <c r="D316" s="367"/>
      <c r="E316" s="368"/>
      <c r="F316" s="357"/>
      <c r="G316" s="358"/>
      <c r="H316" s="358"/>
      <c r="I316" s="358"/>
      <c r="J316" s="358"/>
      <c r="K316" s="358"/>
      <c r="L316" s="358"/>
      <c r="M316" s="358"/>
      <c r="N316" s="358"/>
      <c r="O316" s="358"/>
      <c r="P316" s="358"/>
      <c r="Q316" s="358"/>
      <c r="R316" s="358"/>
      <c r="S316" s="359"/>
    </row>
    <row r="317" spans="1:24">
      <c r="A317" s="1">
        <f t="shared" ref="A317:B317" si="265">A316</f>
        <v>7</v>
      </c>
      <c r="B317" s="1">
        <f t="shared" si="265"/>
        <v>0</v>
      </c>
      <c r="C317" s="369"/>
      <c r="D317" s="370"/>
      <c r="E317" s="371"/>
      <c r="F317" s="360"/>
      <c r="G317" s="361"/>
      <c r="H317" s="361"/>
      <c r="I317" s="361"/>
      <c r="J317" s="361"/>
      <c r="K317" s="361"/>
      <c r="L317" s="361"/>
      <c r="M317" s="361"/>
      <c r="N317" s="361"/>
      <c r="O317" s="361"/>
      <c r="P317" s="361"/>
      <c r="Q317" s="361"/>
      <c r="R317" s="361"/>
      <c r="S317" s="362"/>
    </row>
    <row r="318" spans="1:24">
      <c r="A318" s="1">
        <f t="shared" ref="A318:B318" si="266">A317</f>
        <v>7</v>
      </c>
      <c r="B318" s="1">
        <f t="shared" si="266"/>
        <v>0</v>
      </c>
      <c r="C318" s="369"/>
      <c r="D318" s="370"/>
      <c r="E318" s="371"/>
      <c r="F318" s="360"/>
      <c r="G318" s="361"/>
      <c r="H318" s="361"/>
      <c r="I318" s="361"/>
      <c r="J318" s="361"/>
      <c r="K318" s="361"/>
      <c r="L318" s="361"/>
      <c r="M318" s="361"/>
      <c r="N318" s="361"/>
      <c r="O318" s="361"/>
      <c r="P318" s="361"/>
      <c r="Q318" s="361"/>
      <c r="R318" s="361"/>
      <c r="S318" s="362"/>
    </row>
    <row r="319" spans="1:24">
      <c r="A319" s="1">
        <f t="shared" ref="A319:B319" si="267">A318</f>
        <v>7</v>
      </c>
      <c r="B319" s="1">
        <f t="shared" si="267"/>
        <v>0</v>
      </c>
      <c r="C319" s="369"/>
      <c r="D319" s="370"/>
      <c r="E319" s="371"/>
      <c r="F319" s="360"/>
      <c r="G319" s="361"/>
      <c r="H319" s="361"/>
      <c r="I319" s="361"/>
      <c r="J319" s="361"/>
      <c r="K319" s="361"/>
      <c r="L319" s="361"/>
      <c r="M319" s="361"/>
      <c r="N319" s="361"/>
      <c r="O319" s="361"/>
      <c r="P319" s="361"/>
      <c r="Q319" s="361"/>
      <c r="R319" s="361"/>
      <c r="S319" s="362"/>
    </row>
    <row r="320" spans="1:24">
      <c r="A320" s="1">
        <f t="shared" ref="A320:B320" si="268">A319</f>
        <v>7</v>
      </c>
      <c r="B320" s="1">
        <f t="shared" si="268"/>
        <v>0</v>
      </c>
      <c r="C320" s="369"/>
      <c r="D320" s="370"/>
      <c r="E320" s="371"/>
      <c r="F320" s="360"/>
      <c r="G320" s="361"/>
      <c r="H320" s="361"/>
      <c r="I320" s="361"/>
      <c r="J320" s="361"/>
      <c r="K320" s="361"/>
      <c r="L320" s="361"/>
      <c r="M320" s="361"/>
      <c r="N320" s="361"/>
      <c r="O320" s="361"/>
      <c r="P320" s="361"/>
      <c r="Q320" s="361"/>
      <c r="R320" s="361"/>
      <c r="S320" s="362"/>
    </row>
    <row r="321" spans="1:21">
      <c r="A321" s="1">
        <f t="shared" ref="A321:B321" si="269">A320</f>
        <v>7</v>
      </c>
      <c r="B321" s="1">
        <f t="shared" si="269"/>
        <v>0</v>
      </c>
      <c r="C321" s="369"/>
      <c r="D321" s="370"/>
      <c r="E321" s="371"/>
      <c r="F321" s="360"/>
      <c r="G321" s="361"/>
      <c r="H321" s="361"/>
      <c r="I321" s="361"/>
      <c r="J321" s="361"/>
      <c r="K321" s="361"/>
      <c r="L321" s="361"/>
      <c r="M321" s="361"/>
      <c r="N321" s="361"/>
      <c r="O321" s="361"/>
      <c r="P321" s="361"/>
      <c r="Q321" s="361"/>
      <c r="R321" s="361"/>
      <c r="S321" s="362"/>
    </row>
    <row r="322" spans="1:21" ht="15" thickBot="1">
      <c r="A322" s="1">
        <f t="shared" ref="A322:B322" si="270">A321</f>
        <v>7</v>
      </c>
      <c r="B322" s="1">
        <f t="shared" si="270"/>
        <v>0</v>
      </c>
      <c r="C322" s="372"/>
      <c r="D322" s="373"/>
      <c r="E322" s="374"/>
      <c r="F322" s="363"/>
      <c r="G322" s="364"/>
      <c r="H322" s="364"/>
      <c r="I322" s="364"/>
      <c r="J322" s="364"/>
      <c r="K322" s="364"/>
      <c r="L322" s="364"/>
      <c r="M322" s="364"/>
      <c r="N322" s="364"/>
      <c r="O322" s="364"/>
      <c r="P322" s="364"/>
      <c r="Q322" s="364"/>
      <c r="R322" s="364"/>
      <c r="S322" s="365"/>
    </row>
    <row r="323" spans="1:21">
      <c r="A323" s="1">
        <f t="shared" ref="A323:B323" si="271">A322</f>
        <v>7</v>
      </c>
      <c r="B323" s="1">
        <f t="shared" si="271"/>
        <v>0</v>
      </c>
    </row>
    <row r="324" spans="1:21" ht="15" thickBot="1">
      <c r="A324" s="1">
        <f t="shared" ref="A324:B324" si="272">A323</f>
        <v>7</v>
      </c>
      <c r="B324" s="1">
        <f t="shared" si="272"/>
        <v>0</v>
      </c>
      <c r="C324" s="337" t="s">
        <v>70</v>
      </c>
      <c r="D324" s="337"/>
      <c r="Q324" s="338" t="s">
        <v>71</v>
      </c>
      <c r="R324" s="338"/>
      <c r="S324" s="338"/>
    </row>
    <row r="325" spans="1:21">
      <c r="A325" s="1">
        <f t="shared" ref="A325:B325" si="273">A324</f>
        <v>7</v>
      </c>
      <c r="B325" s="1">
        <f t="shared" si="273"/>
        <v>0</v>
      </c>
      <c r="C325" s="287" t="s">
        <v>72</v>
      </c>
      <c r="D325" s="290" t="s">
        <v>73</v>
      </c>
      <c r="E325" s="290"/>
      <c r="F325" s="290"/>
      <c r="G325" s="290"/>
      <c r="H325" s="290" t="s">
        <v>79</v>
      </c>
      <c r="I325" s="290"/>
      <c r="J325" s="290" t="s">
        <v>13</v>
      </c>
      <c r="K325" s="290"/>
      <c r="L325" s="290"/>
      <c r="M325" s="290"/>
      <c r="N325" s="290"/>
      <c r="O325" s="290"/>
      <c r="P325" s="290"/>
      <c r="Q325" s="290"/>
      <c r="R325" s="290"/>
      <c r="S325" s="294"/>
    </row>
    <row r="326" spans="1:21">
      <c r="A326" s="1">
        <f t="shared" ref="A326:B326" si="274">A325</f>
        <v>7</v>
      </c>
      <c r="B326" s="1">
        <f t="shared" si="274"/>
        <v>0</v>
      </c>
      <c r="C326" s="288"/>
      <c r="D326" s="346" t="s">
        <v>74</v>
      </c>
      <c r="E326" s="346"/>
      <c r="F326" s="346"/>
      <c r="G326" s="346"/>
      <c r="H326" s="415">
        <f>ROUND(J351*T326,)</f>
        <v>0</v>
      </c>
      <c r="I326" s="416"/>
      <c r="J326" s="152"/>
      <c r="K326" s="152"/>
      <c r="L326" s="152"/>
      <c r="M326" s="152"/>
      <c r="N326" s="152"/>
      <c r="O326" s="152"/>
      <c r="P326" s="152"/>
      <c r="Q326" s="152"/>
      <c r="R326" s="152"/>
      <c r="S326" s="305"/>
      <c r="T326" s="53">
        <f>IF(F306=U305,1,0.5)</f>
        <v>0.5</v>
      </c>
    </row>
    <row r="327" spans="1:21">
      <c r="A327" s="1">
        <f t="shared" ref="A327:B327" si="275">A326</f>
        <v>7</v>
      </c>
      <c r="B327" s="1">
        <f t="shared" si="275"/>
        <v>0</v>
      </c>
      <c r="C327" s="288"/>
      <c r="D327" s="340" t="s">
        <v>75</v>
      </c>
      <c r="E327" s="340"/>
      <c r="F327" s="340"/>
      <c r="G327" s="340"/>
      <c r="H327" s="330"/>
      <c r="I327" s="330"/>
      <c r="J327" s="335"/>
      <c r="K327" s="335"/>
      <c r="L327" s="335"/>
      <c r="M327" s="335"/>
      <c r="N327" s="335"/>
      <c r="O327" s="335"/>
      <c r="P327" s="335"/>
      <c r="Q327" s="335"/>
      <c r="R327" s="335"/>
      <c r="S327" s="336"/>
    </row>
    <row r="328" spans="1:21">
      <c r="A328" s="1">
        <f t="shared" ref="A328:B328" si="276">A327</f>
        <v>7</v>
      </c>
      <c r="B328" s="1">
        <f t="shared" si="276"/>
        <v>0</v>
      </c>
      <c r="C328" s="288"/>
      <c r="D328" s="340" t="s">
        <v>76</v>
      </c>
      <c r="E328" s="340"/>
      <c r="F328" s="340"/>
      <c r="G328" s="340"/>
      <c r="H328" s="330"/>
      <c r="I328" s="330"/>
      <c r="J328" s="335"/>
      <c r="K328" s="335"/>
      <c r="L328" s="335"/>
      <c r="M328" s="335"/>
      <c r="N328" s="335"/>
      <c r="O328" s="335"/>
      <c r="P328" s="335"/>
      <c r="Q328" s="335"/>
      <c r="R328" s="335"/>
      <c r="S328" s="336"/>
    </row>
    <row r="329" spans="1:21" ht="15" thickBot="1">
      <c r="A329" s="1">
        <f t="shared" ref="A329:B329" si="277">A328</f>
        <v>7</v>
      </c>
      <c r="B329" s="1">
        <f t="shared" si="277"/>
        <v>0</v>
      </c>
      <c r="C329" s="288"/>
      <c r="D329" s="341" t="s">
        <v>77</v>
      </c>
      <c r="E329" s="341"/>
      <c r="F329" s="341"/>
      <c r="G329" s="341"/>
      <c r="H329" s="342">
        <f>H351-SUM(H326:I328)</f>
        <v>0</v>
      </c>
      <c r="I329" s="342"/>
      <c r="J329" s="343"/>
      <c r="K329" s="343"/>
      <c r="L329" s="343"/>
      <c r="M329" s="343"/>
      <c r="N329" s="343"/>
      <c r="O329" s="343"/>
      <c r="P329" s="343"/>
      <c r="Q329" s="343"/>
      <c r="R329" s="343"/>
      <c r="S329" s="344"/>
    </row>
    <row r="330" spans="1:21" ht="15.6" thickTop="1" thickBot="1">
      <c r="A330" s="1">
        <f t="shared" ref="A330:B330" si="278">A329</f>
        <v>7</v>
      </c>
      <c r="B330" s="1">
        <f t="shared" si="278"/>
        <v>0</v>
      </c>
      <c r="C330" s="289"/>
      <c r="D330" s="345" t="s">
        <v>78</v>
      </c>
      <c r="E330" s="345"/>
      <c r="F330" s="345"/>
      <c r="G330" s="345"/>
      <c r="H330" s="281">
        <f>SUM(H326:I329)</f>
        <v>0</v>
      </c>
      <c r="I330" s="281"/>
      <c r="J330" s="285"/>
      <c r="K330" s="285"/>
      <c r="L330" s="285"/>
      <c r="M330" s="285"/>
      <c r="N330" s="285"/>
      <c r="O330" s="285"/>
      <c r="P330" s="285"/>
      <c r="Q330" s="285"/>
      <c r="R330" s="285"/>
      <c r="S330" s="286"/>
    </row>
    <row r="331" spans="1:21">
      <c r="A331" s="1">
        <f t="shared" ref="A331:B331" si="279">A330</f>
        <v>7</v>
      </c>
      <c r="B331" s="1">
        <f t="shared" si="279"/>
        <v>0</v>
      </c>
      <c r="C331" s="287" t="s">
        <v>218</v>
      </c>
      <c r="D331" s="290" t="s">
        <v>73</v>
      </c>
      <c r="E331" s="290"/>
      <c r="F331" s="290" t="s">
        <v>83</v>
      </c>
      <c r="G331" s="290"/>
      <c r="H331" s="290" t="s">
        <v>79</v>
      </c>
      <c r="I331" s="292"/>
      <c r="J331" s="293"/>
      <c r="K331" s="290"/>
      <c r="L331" s="290"/>
      <c r="M331" s="290"/>
      <c r="N331" s="290" t="s">
        <v>82</v>
      </c>
      <c r="O331" s="290"/>
      <c r="P331" s="290"/>
      <c r="Q331" s="290"/>
      <c r="R331" s="290"/>
      <c r="S331" s="294"/>
    </row>
    <row r="332" spans="1:21">
      <c r="A332" s="1">
        <f t="shared" ref="A332:B332" si="280">A331</f>
        <v>7</v>
      </c>
      <c r="B332" s="1">
        <f t="shared" si="280"/>
        <v>0</v>
      </c>
      <c r="C332" s="288"/>
      <c r="D332" s="291"/>
      <c r="E332" s="291"/>
      <c r="F332" s="291"/>
      <c r="G332" s="291"/>
      <c r="H332" s="291"/>
      <c r="I332" s="291"/>
      <c r="J332" s="296" t="s">
        <v>80</v>
      </c>
      <c r="K332" s="297"/>
      <c r="L332" s="297" t="s">
        <v>81</v>
      </c>
      <c r="M332" s="339"/>
      <c r="N332" s="291"/>
      <c r="O332" s="291"/>
      <c r="P332" s="291"/>
      <c r="Q332" s="291"/>
      <c r="R332" s="291"/>
      <c r="S332" s="295"/>
    </row>
    <row r="333" spans="1:21">
      <c r="A333" s="1">
        <f t="shared" ref="A333:B333" si="281">A332</f>
        <v>7</v>
      </c>
      <c r="B333" s="1">
        <f t="shared" si="281"/>
        <v>0</v>
      </c>
      <c r="C333" s="288"/>
      <c r="D333" s="298" t="s">
        <v>88</v>
      </c>
      <c r="E333" s="298"/>
      <c r="F333" s="298" t="s">
        <v>88</v>
      </c>
      <c r="G333" s="298"/>
      <c r="H333" s="323"/>
      <c r="I333" s="323"/>
      <c r="J333" s="324"/>
      <c r="K333" s="325"/>
      <c r="L333" s="326">
        <f>H333-J333</f>
        <v>0</v>
      </c>
      <c r="M333" s="327"/>
      <c r="N333" s="167"/>
      <c r="O333" s="167"/>
      <c r="P333" s="167"/>
      <c r="Q333" s="167"/>
      <c r="R333" s="167"/>
      <c r="S333" s="328"/>
      <c r="T333" s="54" t="e">
        <f>HLOOKUP(F306,リスト!$N$7:$AC$25,2,)</f>
        <v>#N/A</v>
      </c>
      <c r="U333" s="52" t="e">
        <f t="shared" ref="U333:U350" si="282">IF(T333="対象外",IF(J333&gt;0,"補助対象外経費です!!",""),"")</f>
        <v>#N/A</v>
      </c>
    </row>
    <row r="334" spans="1:21">
      <c r="A334" s="1">
        <f t="shared" ref="A334:B334" si="283">A333</f>
        <v>7</v>
      </c>
      <c r="B334" s="1">
        <f t="shared" si="283"/>
        <v>0</v>
      </c>
      <c r="C334" s="288"/>
      <c r="D334" s="298" t="s">
        <v>99</v>
      </c>
      <c r="E334" s="298"/>
      <c r="F334" s="299" t="s">
        <v>84</v>
      </c>
      <c r="G334" s="299"/>
      <c r="H334" s="300"/>
      <c r="I334" s="300"/>
      <c r="J334" s="301"/>
      <c r="K334" s="302"/>
      <c r="L334" s="303">
        <f t="shared" ref="L334:L350" si="284">H334-J334</f>
        <v>0</v>
      </c>
      <c r="M334" s="304"/>
      <c r="N334" s="152"/>
      <c r="O334" s="152"/>
      <c r="P334" s="152"/>
      <c r="Q334" s="152"/>
      <c r="R334" s="152"/>
      <c r="S334" s="305"/>
      <c r="T334" s="54" t="e">
        <f>HLOOKUP(F306,リスト!$N$7:$AC$25,3,)</f>
        <v>#N/A</v>
      </c>
      <c r="U334" s="52" t="e">
        <f t="shared" si="282"/>
        <v>#N/A</v>
      </c>
    </row>
    <row r="335" spans="1:21">
      <c r="A335" s="1">
        <f t="shared" ref="A335:B335" si="285">A334</f>
        <v>7</v>
      </c>
      <c r="B335" s="1">
        <f t="shared" si="285"/>
        <v>0</v>
      </c>
      <c r="C335" s="288"/>
      <c r="D335" s="298"/>
      <c r="E335" s="298"/>
      <c r="F335" s="329" t="s">
        <v>85</v>
      </c>
      <c r="G335" s="329"/>
      <c r="H335" s="330"/>
      <c r="I335" s="330"/>
      <c r="J335" s="331"/>
      <c r="K335" s="332"/>
      <c r="L335" s="333">
        <f t="shared" si="284"/>
        <v>0</v>
      </c>
      <c r="M335" s="334"/>
      <c r="N335" s="335"/>
      <c r="O335" s="335"/>
      <c r="P335" s="335"/>
      <c r="Q335" s="335"/>
      <c r="R335" s="335"/>
      <c r="S335" s="336"/>
      <c r="T335" s="54" t="e">
        <f>HLOOKUP(F306,リスト!$N$7:$AC$25,4,)</f>
        <v>#N/A</v>
      </c>
      <c r="U335" s="52" t="e">
        <f t="shared" si="282"/>
        <v>#N/A</v>
      </c>
    </row>
    <row r="336" spans="1:21">
      <c r="A336" s="1">
        <f t="shared" ref="A336:B336" si="286">A335</f>
        <v>7</v>
      </c>
      <c r="B336" s="1">
        <f t="shared" si="286"/>
        <v>0</v>
      </c>
      <c r="C336" s="288"/>
      <c r="D336" s="298"/>
      <c r="E336" s="298"/>
      <c r="F336" s="306" t="s">
        <v>86</v>
      </c>
      <c r="G336" s="306"/>
      <c r="H336" s="307"/>
      <c r="I336" s="307"/>
      <c r="J336" s="308"/>
      <c r="K336" s="309"/>
      <c r="L336" s="310">
        <f t="shared" si="284"/>
        <v>0</v>
      </c>
      <c r="M336" s="311"/>
      <c r="N336" s="153"/>
      <c r="O336" s="153"/>
      <c r="P336" s="153"/>
      <c r="Q336" s="153"/>
      <c r="R336" s="153"/>
      <c r="S336" s="312"/>
      <c r="T336" s="54" t="e">
        <f>HLOOKUP(F306,リスト!$N$7:$AC$25,5,)</f>
        <v>#N/A</v>
      </c>
      <c r="U336" s="52" t="e">
        <f t="shared" si="282"/>
        <v>#N/A</v>
      </c>
    </row>
    <row r="337" spans="1:22">
      <c r="A337" s="1">
        <f t="shared" ref="A337:B337" si="287">A336</f>
        <v>7</v>
      </c>
      <c r="B337" s="1">
        <f t="shared" si="287"/>
        <v>0</v>
      </c>
      <c r="C337" s="288"/>
      <c r="D337" s="298" t="s">
        <v>100</v>
      </c>
      <c r="E337" s="298"/>
      <c r="F337" s="299" t="s">
        <v>87</v>
      </c>
      <c r="G337" s="299"/>
      <c r="H337" s="300"/>
      <c r="I337" s="300"/>
      <c r="J337" s="301"/>
      <c r="K337" s="302"/>
      <c r="L337" s="303">
        <f t="shared" si="284"/>
        <v>0</v>
      </c>
      <c r="M337" s="304"/>
      <c r="N337" s="152"/>
      <c r="O337" s="152"/>
      <c r="P337" s="152"/>
      <c r="Q337" s="152"/>
      <c r="R337" s="152"/>
      <c r="S337" s="305"/>
      <c r="T337" s="54" t="e">
        <f>HLOOKUP(F306,リスト!$N$7:$AC$25,6,)</f>
        <v>#N/A</v>
      </c>
      <c r="U337" s="52" t="e">
        <f t="shared" si="282"/>
        <v>#N/A</v>
      </c>
    </row>
    <row r="338" spans="1:22">
      <c r="A338" s="1">
        <f t="shared" ref="A338:B338" si="288">A337</f>
        <v>7</v>
      </c>
      <c r="B338" s="1">
        <f t="shared" si="288"/>
        <v>0</v>
      </c>
      <c r="C338" s="288"/>
      <c r="D338" s="298"/>
      <c r="E338" s="298"/>
      <c r="F338" s="329" t="s">
        <v>89</v>
      </c>
      <c r="G338" s="329"/>
      <c r="H338" s="330"/>
      <c r="I338" s="330"/>
      <c r="J338" s="331"/>
      <c r="K338" s="332"/>
      <c r="L338" s="333">
        <f t="shared" si="284"/>
        <v>0</v>
      </c>
      <c r="M338" s="334"/>
      <c r="N338" s="335"/>
      <c r="O338" s="335"/>
      <c r="P338" s="335"/>
      <c r="Q338" s="335"/>
      <c r="R338" s="335"/>
      <c r="S338" s="336"/>
      <c r="T338" s="54" t="e">
        <f>HLOOKUP(F306,リスト!$N$7:$AC$25,7,)</f>
        <v>#N/A</v>
      </c>
      <c r="U338" s="52" t="e">
        <f t="shared" si="282"/>
        <v>#N/A</v>
      </c>
    </row>
    <row r="339" spans="1:22" ht="14.4" customHeight="1">
      <c r="A339" s="1">
        <f t="shared" ref="A339:B339" si="289">A338</f>
        <v>7</v>
      </c>
      <c r="B339" s="1">
        <f t="shared" si="289"/>
        <v>0</v>
      </c>
      <c r="C339" s="288"/>
      <c r="D339" s="298"/>
      <c r="E339" s="298"/>
      <c r="F339" s="329" t="s">
        <v>215</v>
      </c>
      <c r="G339" s="329"/>
      <c r="H339" s="330"/>
      <c r="I339" s="330"/>
      <c r="J339" s="331"/>
      <c r="K339" s="332"/>
      <c r="L339" s="333">
        <f t="shared" si="284"/>
        <v>0</v>
      </c>
      <c r="M339" s="334"/>
      <c r="N339" s="335"/>
      <c r="O339" s="335"/>
      <c r="P339" s="335"/>
      <c r="Q339" s="335"/>
      <c r="R339" s="335"/>
      <c r="S339" s="336"/>
      <c r="T339" s="54" t="e">
        <f>HLOOKUP(F306,リスト!$N$7:$AC$25,8,)</f>
        <v>#N/A</v>
      </c>
      <c r="U339" s="52" t="e">
        <f t="shared" si="282"/>
        <v>#N/A</v>
      </c>
    </row>
    <row r="340" spans="1:22">
      <c r="A340" s="1">
        <f t="shared" ref="A340:B340" si="290">A339</f>
        <v>7</v>
      </c>
      <c r="B340" s="1">
        <f t="shared" si="290"/>
        <v>0</v>
      </c>
      <c r="C340" s="288"/>
      <c r="D340" s="298"/>
      <c r="E340" s="298"/>
      <c r="F340" s="306" t="s">
        <v>90</v>
      </c>
      <c r="G340" s="306"/>
      <c r="H340" s="307"/>
      <c r="I340" s="307"/>
      <c r="J340" s="308"/>
      <c r="K340" s="309"/>
      <c r="L340" s="310">
        <f t="shared" si="284"/>
        <v>0</v>
      </c>
      <c r="M340" s="311"/>
      <c r="N340" s="153"/>
      <c r="O340" s="153"/>
      <c r="P340" s="153"/>
      <c r="Q340" s="153"/>
      <c r="R340" s="153"/>
      <c r="S340" s="312"/>
      <c r="T340" s="54" t="e">
        <f>HLOOKUP(F306,リスト!$N$7:$AC$25,9,)</f>
        <v>#N/A</v>
      </c>
      <c r="U340" s="52" t="e">
        <f t="shared" si="282"/>
        <v>#N/A</v>
      </c>
    </row>
    <row r="341" spans="1:22">
      <c r="A341" s="1">
        <f t="shared" ref="A341:B341" si="291">A340</f>
        <v>7</v>
      </c>
      <c r="B341" s="1">
        <f t="shared" si="291"/>
        <v>0</v>
      </c>
      <c r="C341" s="288"/>
      <c r="D341" s="298" t="s">
        <v>101</v>
      </c>
      <c r="E341" s="298"/>
      <c r="F341" s="299" t="s">
        <v>91</v>
      </c>
      <c r="G341" s="299"/>
      <c r="H341" s="300"/>
      <c r="I341" s="300"/>
      <c r="J341" s="301"/>
      <c r="K341" s="302"/>
      <c r="L341" s="303">
        <f t="shared" si="284"/>
        <v>0</v>
      </c>
      <c r="M341" s="304"/>
      <c r="N341" s="152"/>
      <c r="O341" s="152"/>
      <c r="P341" s="152"/>
      <c r="Q341" s="152"/>
      <c r="R341" s="152"/>
      <c r="S341" s="305"/>
      <c r="T341" s="54" t="e">
        <f>HLOOKUP(F306,リスト!$N$7:$AC$25,10,)</f>
        <v>#N/A</v>
      </c>
      <c r="U341" s="52" t="e">
        <f t="shared" si="282"/>
        <v>#N/A</v>
      </c>
    </row>
    <row r="342" spans="1:22">
      <c r="A342" s="1">
        <f t="shared" ref="A342:B342" si="292">A341</f>
        <v>7</v>
      </c>
      <c r="B342" s="1">
        <f t="shared" si="292"/>
        <v>0</v>
      </c>
      <c r="C342" s="288"/>
      <c r="D342" s="298"/>
      <c r="E342" s="298"/>
      <c r="F342" s="329" t="s">
        <v>92</v>
      </c>
      <c r="G342" s="329"/>
      <c r="H342" s="330"/>
      <c r="I342" s="330"/>
      <c r="J342" s="331"/>
      <c r="K342" s="332"/>
      <c r="L342" s="333">
        <f t="shared" si="284"/>
        <v>0</v>
      </c>
      <c r="M342" s="334"/>
      <c r="N342" s="335"/>
      <c r="O342" s="335"/>
      <c r="P342" s="335"/>
      <c r="Q342" s="335"/>
      <c r="R342" s="335"/>
      <c r="S342" s="336"/>
      <c r="T342" s="54" t="e">
        <f>HLOOKUP(F306,リスト!$N$7:$AC$25,11,)</f>
        <v>#N/A</v>
      </c>
      <c r="U342" s="52" t="e">
        <f t="shared" si="282"/>
        <v>#N/A</v>
      </c>
    </row>
    <row r="343" spans="1:22">
      <c r="A343" s="1">
        <f t="shared" ref="A343:B343" si="293">A342</f>
        <v>7</v>
      </c>
      <c r="B343" s="1">
        <f t="shared" si="293"/>
        <v>0</v>
      </c>
      <c r="C343" s="288"/>
      <c r="D343" s="298"/>
      <c r="E343" s="298"/>
      <c r="F343" s="306" t="s">
        <v>93</v>
      </c>
      <c r="G343" s="306"/>
      <c r="H343" s="307"/>
      <c r="I343" s="307"/>
      <c r="J343" s="308"/>
      <c r="K343" s="309"/>
      <c r="L343" s="310">
        <f t="shared" si="284"/>
        <v>0</v>
      </c>
      <c r="M343" s="311"/>
      <c r="N343" s="153"/>
      <c r="O343" s="153"/>
      <c r="P343" s="153"/>
      <c r="Q343" s="153"/>
      <c r="R343" s="153"/>
      <c r="S343" s="312"/>
      <c r="T343" s="54" t="e">
        <f>HLOOKUP(F306,リスト!$N$7:$AC$25,12,)</f>
        <v>#N/A</v>
      </c>
      <c r="U343" s="52" t="e">
        <f t="shared" si="282"/>
        <v>#N/A</v>
      </c>
    </row>
    <row r="344" spans="1:22">
      <c r="A344" s="1">
        <f t="shared" ref="A344:B344" si="294">A343</f>
        <v>7</v>
      </c>
      <c r="B344" s="1">
        <f t="shared" si="294"/>
        <v>0</v>
      </c>
      <c r="C344" s="288"/>
      <c r="D344" s="298" t="s">
        <v>102</v>
      </c>
      <c r="E344" s="298"/>
      <c r="F344" s="298" t="s">
        <v>102</v>
      </c>
      <c r="G344" s="298"/>
      <c r="H344" s="323"/>
      <c r="I344" s="323"/>
      <c r="J344" s="324"/>
      <c r="K344" s="325"/>
      <c r="L344" s="326">
        <f t="shared" si="284"/>
        <v>0</v>
      </c>
      <c r="M344" s="327"/>
      <c r="N344" s="167"/>
      <c r="O344" s="167"/>
      <c r="P344" s="167"/>
      <c r="Q344" s="167"/>
      <c r="R344" s="167"/>
      <c r="S344" s="328"/>
      <c r="T344" s="54" t="e">
        <f>HLOOKUP(F306,リスト!$N$7:$AC$25,13,)</f>
        <v>#N/A</v>
      </c>
      <c r="U344" s="52" t="e">
        <f t="shared" si="282"/>
        <v>#N/A</v>
      </c>
    </row>
    <row r="345" spans="1:22">
      <c r="A345" s="1">
        <f t="shared" ref="A345:B345" si="295">A344</f>
        <v>7</v>
      </c>
      <c r="B345" s="1">
        <f t="shared" si="295"/>
        <v>0</v>
      </c>
      <c r="C345" s="288"/>
      <c r="D345" s="321" t="s">
        <v>105</v>
      </c>
      <c r="E345" s="298"/>
      <c r="F345" s="299" t="s">
        <v>94</v>
      </c>
      <c r="G345" s="299"/>
      <c r="H345" s="300"/>
      <c r="I345" s="300"/>
      <c r="J345" s="301"/>
      <c r="K345" s="302"/>
      <c r="L345" s="303">
        <f t="shared" si="284"/>
        <v>0</v>
      </c>
      <c r="M345" s="304"/>
      <c r="N345" s="152"/>
      <c r="O345" s="152"/>
      <c r="P345" s="152"/>
      <c r="Q345" s="152"/>
      <c r="R345" s="152"/>
      <c r="S345" s="305"/>
      <c r="T345" s="54" t="e">
        <f>HLOOKUP(F306,リスト!$N$7:$AC$25,14,)</f>
        <v>#N/A</v>
      </c>
      <c r="U345" s="52" t="e">
        <f t="shared" si="282"/>
        <v>#N/A</v>
      </c>
    </row>
    <row r="346" spans="1:22">
      <c r="A346" s="1">
        <f t="shared" ref="A346:B346" si="296">A345</f>
        <v>7</v>
      </c>
      <c r="B346" s="1">
        <f t="shared" si="296"/>
        <v>0</v>
      </c>
      <c r="C346" s="288"/>
      <c r="D346" s="298"/>
      <c r="E346" s="298"/>
      <c r="F346" s="306" t="s">
        <v>95</v>
      </c>
      <c r="G346" s="306"/>
      <c r="H346" s="307"/>
      <c r="I346" s="307"/>
      <c r="J346" s="308"/>
      <c r="K346" s="309"/>
      <c r="L346" s="310">
        <f t="shared" si="284"/>
        <v>0</v>
      </c>
      <c r="M346" s="311"/>
      <c r="N346" s="153"/>
      <c r="O346" s="153"/>
      <c r="P346" s="153"/>
      <c r="Q346" s="153"/>
      <c r="R346" s="153"/>
      <c r="S346" s="312"/>
      <c r="T346" s="54" t="e">
        <f>HLOOKUP(F306,リスト!$N$7:$AC$25,15,)</f>
        <v>#N/A</v>
      </c>
      <c r="U346" s="52" t="e">
        <f t="shared" si="282"/>
        <v>#N/A</v>
      </c>
    </row>
    <row r="347" spans="1:22">
      <c r="A347" s="1">
        <f t="shared" ref="A347:B347" si="297">A346</f>
        <v>7</v>
      </c>
      <c r="B347" s="1">
        <f t="shared" si="297"/>
        <v>0</v>
      </c>
      <c r="C347" s="288"/>
      <c r="D347" s="322" t="s">
        <v>103</v>
      </c>
      <c r="E347" s="322"/>
      <c r="F347" s="298" t="s">
        <v>96</v>
      </c>
      <c r="G347" s="298"/>
      <c r="H347" s="323"/>
      <c r="I347" s="323"/>
      <c r="J347" s="324"/>
      <c r="K347" s="325"/>
      <c r="L347" s="326">
        <f t="shared" si="284"/>
        <v>0</v>
      </c>
      <c r="M347" s="327"/>
      <c r="N347" s="167"/>
      <c r="O347" s="167"/>
      <c r="P347" s="167"/>
      <c r="Q347" s="167"/>
      <c r="R347" s="167"/>
      <c r="S347" s="328"/>
      <c r="T347" s="54" t="e">
        <f>HLOOKUP(F306,リスト!$N$7:$AC$25,16,)</f>
        <v>#N/A</v>
      </c>
      <c r="U347" s="52" t="e">
        <f t="shared" si="282"/>
        <v>#N/A</v>
      </c>
    </row>
    <row r="348" spans="1:22">
      <c r="A348" s="1">
        <f t="shared" ref="A348:B348" si="298">A347</f>
        <v>7</v>
      </c>
      <c r="B348" s="1">
        <f t="shared" si="298"/>
        <v>0</v>
      </c>
      <c r="C348" s="288"/>
      <c r="D348" s="298" t="s">
        <v>104</v>
      </c>
      <c r="E348" s="298"/>
      <c r="F348" s="299" t="s">
        <v>97</v>
      </c>
      <c r="G348" s="299"/>
      <c r="H348" s="300"/>
      <c r="I348" s="300"/>
      <c r="J348" s="301"/>
      <c r="K348" s="302"/>
      <c r="L348" s="303">
        <f t="shared" si="284"/>
        <v>0</v>
      </c>
      <c r="M348" s="304"/>
      <c r="N348" s="152"/>
      <c r="O348" s="152"/>
      <c r="P348" s="152"/>
      <c r="Q348" s="152"/>
      <c r="R348" s="152"/>
      <c r="S348" s="305"/>
      <c r="T348" s="54" t="e">
        <f>HLOOKUP(F306,リスト!$N$7:$AC$25,17,)</f>
        <v>#N/A</v>
      </c>
      <c r="U348" s="52" t="e">
        <f t="shared" si="282"/>
        <v>#N/A</v>
      </c>
    </row>
    <row r="349" spans="1:22">
      <c r="A349" s="1">
        <f t="shared" ref="A349:B349" si="299">A348</f>
        <v>7</v>
      </c>
      <c r="B349" s="1">
        <f t="shared" si="299"/>
        <v>0</v>
      </c>
      <c r="C349" s="288"/>
      <c r="D349" s="298"/>
      <c r="E349" s="298"/>
      <c r="F349" s="306" t="s">
        <v>98</v>
      </c>
      <c r="G349" s="306"/>
      <c r="H349" s="307"/>
      <c r="I349" s="307"/>
      <c r="J349" s="308"/>
      <c r="K349" s="309"/>
      <c r="L349" s="310">
        <f t="shared" si="284"/>
        <v>0</v>
      </c>
      <c r="M349" s="311"/>
      <c r="N349" s="153"/>
      <c r="O349" s="153"/>
      <c r="P349" s="153"/>
      <c r="Q349" s="153"/>
      <c r="R349" s="153"/>
      <c r="S349" s="312"/>
      <c r="T349" s="54" t="e">
        <f>HLOOKUP(F306,リスト!$N$7:$AC$25,18,)</f>
        <v>#N/A</v>
      </c>
      <c r="U349" s="52" t="e">
        <f t="shared" si="282"/>
        <v>#N/A</v>
      </c>
    </row>
    <row r="350" spans="1:22" ht="15" thickBot="1">
      <c r="A350" s="1">
        <f t="shared" ref="A350:B350" si="300">A349</f>
        <v>7</v>
      </c>
      <c r="B350" s="1">
        <f t="shared" si="300"/>
        <v>0</v>
      </c>
      <c r="C350" s="288"/>
      <c r="D350" s="313" t="s">
        <v>77</v>
      </c>
      <c r="E350" s="313"/>
      <c r="F350" s="313" t="s">
        <v>77</v>
      </c>
      <c r="G350" s="313"/>
      <c r="H350" s="314"/>
      <c r="I350" s="314"/>
      <c r="J350" s="315"/>
      <c r="K350" s="316"/>
      <c r="L350" s="317">
        <f t="shared" si="284"/>
        <v>0</v>
      </c>
      <c r="M350" s="318"/>
      <c r="N350" s="319"/>
      <c r="O350" s="319"/>
      <c r="P350" s="319"/>
      <c r="Q350" s="319"/>
      <c r="R350" s="319"/>
      <c r="S350" s="320"/>
      <c r="T350" s="54" t="e">
        <f>HLOOKUP(F306,リスト!$N$7:$AC$25,19,)</f>
        <v>#N/A</v>
      </c>
      <c r="U350" s="52" t="e">
        <f t="shared" si="282"/>
        <v>#N/A</v>
      </c>
    </row>
    <row r="351" spans="1:22" ht="15.6" thickTop="1" thickBot="1">
      <c r="A351" s="1">
        <f t="shared" ref="A351:B351" si="301">A350</f>
        <v>7</v>
      </c>
      <c r="B351" s="1">
        <f t="shared" si="301"/>
        <v>0</v>
      </c>
      <c r="C351" s="289"/>
      <c r="D351" s="278" t="s">
        <v>78</v>
      </c>
      <c r="E351" s="279"/>
      <c r="F351" s="279"/>
      <c r="G351" s="280"/>
      <c r="H351" s="281">
        <f>SUM(H333:I350)</f>
        <v>0</v>
      </c>
      <c r="I351" s="281"/>
      <c r="J351" s="282">
        <f t="shared" ref="J351" si="302">SUM(J333:K350)</f>
        <v>0</v>
      </c>
      <c r="K351" s="283"/>
      <c r="L351" s="283">
        <f t="shared" ref="L351" si="303">SUM(L333:M350)</f>
        <v>0</v>
      </c>
      <c r="M351" s="284"/>
      <c r="N351" s="285"/>
      <c r="O351" s="285"/>
      <c r="P351" s="285"/>
      <c r="Q351" s="285"/>
      <c r="R351" s="285"/>
      <c r="S351" s="286"/>
      <c r="T351" s="54"/>
    </row>
    <row r="352" spans="1:22">
      <c r="A352" s="1">
        <f>F355</f>
        <v>8</v>
      </c>
      <c r="B352" s="1">
        <f>IF(H376&gt;0,1,0)</f>
        <v>0</v>
      </c>
      <c r="C352" s="198" t="s">
        <v>47</v>
      </c>
      <c r="D352" s="198"/>
      <c r="E352" s="198"/>
      <c r="U352" s="11" t="s">
        <v>49</v>
      </c>
      <c r="V352" s="11" t="s">
        <v>199</v>
      </c>
    </row>
    <row r="353" spans="1:24">
      <c r="A353" s="1">
        <f>A352</f>
        <v>8</v>
      </c>
      <c r="B353" s="1">
        <f>B352</f>
        <v>0</v>
      </c>
      <c r="C353" s="192" t="str">
        <f>"山口次世代コーチャーズ育成事業　"&amp;基本!$G$24</f>
        <v>山口次世代コーチャーズ育成事業　事業計画書</v>
      </c>
      <c r="D353" s="192"/>
      <c r="E353" s="192"/>
      <c r="F353" s="192"/>
      <c r="G353" s="192"/>
      <c r="H353" s="192"/>
      <c r="I353" s="192"/>
      <c r="J353" s="192"/>
      <c r="K353" s="192"/>
      <c r="L353" s="192"/>
      <c r="M353" s="192"/>
      <c r="N353" s="192"/>
      <c r="O353" s="192"/>
      <c r="P353" s="192"/>
      <c r="Q353" s="192"/>
      <c r="R353" s="192"/>
      <c r="S353" s="192"/>
      <c r="U353" s="16" t="str">
        <f t="shared" ref="U353:V356" si="304">IF(U303="","",U303)</f>
        <v>チームやまぐち優秀指導者育成事業</v>
      </c>
      <c r="V353" s="16" t="str">
        <f t="shared" si="304"/>
        <v>優秀指導者</v>
      </c>
    </row>
    <row r="354" spans="1:24" ht="15" thickBot="1">
      <c r="A354" s="1">
        <f t="shared" ref="A354:B354" si="305">A353</f>
        <v>8</v>
      </c>
      <c r="B354" s="1">
        <f t="shared" si="305"/>
        <v>0</v>
      </c>
      <c r="C354" s="337" t="s">
        <v>48</v>
      </c>
      <c r="D354" s="337"/>
      <c r="U354" s="32" t="str">
        <f t="shared" si="304"/>
        <v>トップコーチ育成事業</v>
      </c>
      <c r="V354" s="32" t="str">
        <f t="shared" si="304"/>
        <v>トップコーチ</v>
      </c>
    </row>
    <row r="355" spans="1:24" ht="15" thickBot="1">
      <c r="A355" s="1">
        <f t="shared" ref="A355:B355" si="306">A354</f>
        <v>8</v>
      </c>
      <c r="B355" s="1">
        <f t="shared" si="306"/>
        <v>0</v>
      </c>
      <c r="C355" s="375" t="s">
        <v>50</v>
      </c>
      <c r="D355" s="376"/>
      <c r="E355" s="376"/>
      <c r="F355" s="377">
        <f>F305+1</f>
        <v>8</v>
      </c>
      <c r="G355" s="378"/>
      <c r="U355" s="32" t="str">
        <f t="shared" si="304"/>
        <v>コーチングセミナー事業</v>
      </c>
      <c r="V355" s="32" t="str">
        <f t="shared" si="304"/>
        <v>セミナー</v>
      </c>
    </row>
    <row r="356" spans="1:24">
      <c r="A356" s="1">
        <f t="shared" ref="A356:B356" si="307">A355</f>
        <v>8</v>
      </c>
      <c r="B356" s="1">
        <f t="shared" si="307"/>
        <v>0</v>
      </c>
      <c r="C356" s="379" t="s">
        <v>49</v>
      </c>
      <c r="D356" s="290"/>
      <c r="E356" s="290"/>
      <c r="F356" s="380"/>
      <c r="G356" s="380"/>
      <c r="H356" s="380"/>
      <c r="I356" s="380"/>
      <c r="J356" s="380"/>
      <c r="K356" s="380"/>
      <c r="L356" s="380"/>
      <c r="M356" s="290" t="s">
        <v>53</v>
      </c>
      <c r="N356" s="290"/>
      <c r="O356" s="290"/>
      <c r="P356" s="380"/>
      <c r="Q356" s="380"/>
      <c r="R356" s="380"/>
      <c r="S356" s="381"/>
      <c r="T356" s="81" t="str">
        <f>IF(F356="","",VLOOKUP(F356,U353:V356,2,))</f>
        <v/>
      </c>
      <c r="U356" s="18" t="str">
        <f t="shared" si="304"/>
        <v/>
      </c>
      <c r="V356" s="18" t="str">
        <f t="shared" si="304"/>
        <v/>
      </c>
    </row>
    <row r="357" spans="1:24">
      <c r="A357" s="1">
        <f t="shared" ref="A357:B357" si="308">A356</f>
        <v>8</v>
      </c>
      <c r="B357" s="1">
        <f t="shared" si="308"/>
        <v>0</v>
      </c>
      <c r="C357" s="389" t="s">
        <v>180</v>
      </c>
      <c r="D357" s="390"/>
      <c r="E357" s="356"/>
      <c r="F357" s="386"/>
      <c r="G357" s="387"/>
      <c r="H357" s="387"/>
      <c r="I357" s="387"/>
      <c r="J357" s="387"/>
      <c r="K357" s="387"/>
      <c r="L357" s="387"/>
      <c r="M357" s="387"/>
      <c r="N357" s="387"/>
      <c r="O357" s="387"/>
      <c r="P357" s="387"/>
      <c r="Q357" s="387"/>
      <c r="R357" s="387"/>
      <c r="S357" s="388"/>
      <c r="U357" s="55"/>
    </row>
    <row r="358" spans="1:24">
      <c r="A358" s="1">
        <f t="shared" ref="A358:B358" si="309">A357</f>
        <v>8</v>
      </c>
      <c r="B358" s="1">
        <f t="shared" si="309"/>
        <v>0</v>
      </c>
      <c r="C358" s="348" t="s">
        <v>51</v>
      </c>
      <c r="D358" s="291"/>
      <c r="E358" s="291"/>
      <c r="F358" s="382"/>
      <c r="G358" s="383"/>
      <c r="H358" s="383"/>
      <c r="I358" s="20" t="str">
        <f>IF(F358="","～",IF(J358="","","～"))</f>
        <v>～</v>
      </c>
      <c r="J358" s="383"/>
      <c r="K358" s="383"/>
      <c r="L358" s="383"/>
      <c r="M358" s="21" t="s">
        <v>52</v>
      </c>
      <c r="N358" s="384" t="str">
        <f>IF(T358=1,IF(F358="","",IF(J358="","",IF(F358=J358,"日帰り",(J358-F358)&amp;"泊"&amp;(J358-F358+1)&amp;"日"))),"")</f>
        <v/>
      </c>
      <c r="O358" s="384"/>
      <c r="P358" s="384"/>
      <c r="Q358" s="13" t="s">
        <v>68</v>
      </c>
      <c r="R358" s="258"/>
      <c r="S358" s="385"/>
      <c r="T358" s="53">
        <f>IF(P356=U361,1,IF(P356=W361,1,0))</f>
        <v>0</v>
      </c>
    </row>
    <row r="359" spans="1:24">
      <c r="A359" s="1">
        <f t="shared" ref="A359:B359" si="310">A358</f>
        <v>8</v>
      </c>
      <c r="B359" s="1">
        <f t="shared" si="310"/>
        <v>0</v>
      </c>
      <c r="C359" s="348" t="s">
        <v>54</v>
      </c>
      <c r="D359" s="346" t="s">
        <v>55</v>
      </c>
      <c r="E359" s="346"/>
      <c r="F359" s="349"/>
      <c r="G359" s="349"/>
      <c r="H359" s="349"/>
      <c r="I359" s="349"/>
      <c r="J359" s="349"/>
      <c r="K359" s="349"/>
      <c r="L359" s="349"/>
      <c r="M359" s="349"/>
      <c r="N359" s="349"/>
      <c r="O359" s="349"/>
      <c r="P359" s="349"/>
      <c r="Q359" s="349"/>
      <c r="R359" s="349"/>
      <c r="S359" s="350"/>
      <c r="U359" s="156" t="s">
        <v>53</v>
      </c>
      <c r="V359" s="156"/>
      <c r="W359" s="156"/>
      <c r="X359" s="156"/>
    </row>
    <row r="360" spans="1:24">
      <c r="A360" s="1">
        <f t="shared" ref="A360:B360" si="311">A359</f>
        <v>8</v>
      </c>
      <c r="B360" s="1">
        <f t="shared" si="311"/>
        <v>0</v>
      </c>
      <c r="C360" s="348"/>
      <c r="D360" s="351" t="s">
        <v>7</v>
      </c>
      <c r="E360" s="351"/>
      <c r="F360" s="352"/>
      <c r="G360" s="352"/>
      <c r="H360" s="352"/>
      <c r="I360" s="352"/>
      <c r="J360" s="352"/>
      <c r="K360" s="352"/>
      <c r="L360" s="352"/>
      <c r="M360" s="352"/>
      <c r="N360" s="352"/>
      <c r="O360" s="352"/>
      <c r="P360" s="352"/>
      <c r="Q360" s="352"/>
      <c r="R360" s="352"/>
      <c r="S360" s="353"/>
      <c r="U360" s="78" t="str">
        <f>U353</f>
        <v>チームやまぐち優秀指導者育成事業</v>
      </c>
      <c r="V360" s="78" t="str">
        <f>U354</f>
        <v>トップコーチ育成事業</v>
      </c>
      <c r="W360" s="78" t="str">
        <f>U355</f>
        <v>コーチングセミナー事業</v>
      </c>
      <c r="X360" s="78" t="str">
        <f>U356</f>
        <v/>
      </c>
    </row>
    <row r="361" spans="1:24">
      <c r="A361" s="1">
        <f t="shared" ref="A361:B361" si="312">A360</f>
        <v>8</v>
      </c>
      <c r="B361" s="1">
        <f t="shared" si="312"/>
        <v>0</v>
      </c>
      <c r="C361" s="348" t="s">
        <v>56</v>
      </c>
      <c r="D361" s="346" t="s">
        <v>55</v>
      </c>
      <c r="E361" s="346"/>
      <c r="F361" s="349"/>
      <c r="G361" s="349"/>
      <c r="H361" s="349"/>
      <c r="I361" s="349"/>
      <c r="J361" s="349"/>
      <c r="K361" s="349"/>
      <c r="L361" s="349"/>
      <c r="M361" s="349"/>
      <c r="N361" s="349"/>
      <c r="O361" s="349"/>
      <c r="P361" s="349"/>
      <c r="Q361" s="349"/>
      <c r="R361" s="349"/>
      <c r="S361" s="350"/>
      <c r="U361" s="6" t="str">
        <f t="shared" ref="U361:X364" si="313">IF(U311="","",U311)</f>
        <v>①研修派遣</v>
      </c>
      <c r="V361" s="6" t="str">
        <f t="shared" si="313"/>
        <v>①研修派遣</v>
      </c>
      <c r="W361" s="6" t="str">
        <f t="shared" si="313"/>
        <v>①指導者研修会</v>
      </c>
      <c r="X361" s="6" t="str">
        <f t="shared" si="313"/>
        <v/>
      </c>
    </row>
    <row r="362" spans="1:24">
      <c r="A362" s="1">
        <f t="shared" ref="A362:B362" si="314">A361</f>
        <v>8</v>
      </c>
      <c r="B362" s="1">
        <f t="shared" si="314"/>
        <v>0</v>
      </c>
      <c r="C362" s="348"/>
      <c r="D362" s="351" t="s">
        <v>7</v>
      </c>
      <c r="E362" s="351"/>
      <c r="F362" s="352"/>
      <c r="G362" s="352"/>
      <c r="H362" s="352"/>
      <c r="I362" s="352"/>
      <c r="J362" s="352"/>
      <c r="K362" s="352"/>
      <c r="L362" s="352"/>
      <c r="M362" s="352"/>
      <c r="N362" s="352"/>
      <c r="O362" s="352"/>
      <c r="P362" s="352"/>
      <c r="Q362" s="352"/>
      <c r="R362" s="352"/>
      <c r="S362" s="353"/>
      <c r="U362" s="8" t="str">
        <f t="shared" si="313"/>
        <v>②調査・研究</v>
      </c>
      <c r="V362" s="8" t="str">
        <f t="shared" si="313"/>
        <v>②伝達講習会</v>
      </c>
      <c r="W362" s="8" t="str">
        <f t="shared" si="313"/>
        <v>②スーパーアドバイザー</v>
      </c>
      <c r="X362" s="8" t="str">
        <f t="shared" si="313"/>
        <v/>
      </c>
    </row>
    <row r="363" spans="1:24">
      <c r="A363" s="1">
        <f t="shared" ref="A363:B363" si="315">A362</f>
        <v>8</v>
      </c>
      <c r="B363" s="1">
        <f t="shared" si="315"/>
        <v>0</v>
      </c>
      <c r="C363" s="354" t="s">
        <v>57</v>
      </c>
      <c r="D363" s="291" t="s">
        <v>58</v>
      </c>
      <c r="E363" s="291"/>
      <c r="F363" s="291" t="s">
        <v>61</v>
      </c>
      <c r="G363" s="355"/>
      <c r="H363" s="339" t="s">
        <v>62</v>
      </c>
      <c r="I363" s="296"/>
      <c r="J363" s="356" t="s">
        <v>63</v>
      </c>
      <c r="K363" s="355"/>
      <c r="L363" s="339" t="s">
        <v>64</v>
      </c>
      <c r="M363" s="296"/>
      <c r="N363" s="356" t="s">
        <v>65</v>
      </c>
      <c r="O363" s="355"/>
      <c r="P363" s="339" t="s">
        <v>66</v>
      </c>
      <c r="Q363" s="291"/>
      <c r="R363" s="356" t="s">
        <v>36</v>
      </c>
      <c r="S363" s="295"/>
      <c r="U363" s="8" t="str">
        <f t="shared" si="313"/>
        <v/>
      </c>
      <c r="V363" s="8" t="str">
        <f t="shared" si="313"/>
        <v/>
      </c>
      <c r="W363" s="8" t="str">
        <f t="shared" si="313"/>
        <v/>
      </c>
      <c r="X363" s="8" t="str">
        <f t="shared" si="313"/>
        <v/>
      </c>
    </row>
    <row r="364" spans="1:24">
      <c r="A364" s="1">
        <f t="shared" ref="A364:B364" si="316">A363</f>
        <v>8</v>
      </c>
      <c r="B364" s="1">
        <f t="shared" si="316"/>
        <v>0</v>
      </c>
      <c r="C364" s="348"/>
      <c r="D364" s="346" t="s">
        <v>59</v>
      </c>
      <c r="E364" s="346"/>
      <c r="F364" s="22">
        <f>VLOOKUP("成男ｺｰﾁｬｰｽﾞ",指導者!$J$133:$AN$156,$F355+1,)</f>
        <v>0</v>
      </c>
      <c r="G364" s="23" t="s">
        <v>67</v>
      </c>
      <c r="H364" s="24">
        <f>VLOOKUP("成女ｺｰﾁｬｰｽﾞ",指導者!$J$133:$AN$156,$F355+1,)</f>
        <v>0</v>
      </c>
      <c r="I364" s="25" t="s">
        <v>67</v>
      </c>
      <c r="J364" s="24">
        <f>VLOOKUP("少男ｺｰﾁｬｰｽﾞ",指導者!$J$133:$AN$156,$F355+1,)</f>
        <v>0</v>
      </c>
      <c r="K364" s="23" t="s">
        <v>67</v>
      </c>
      <c r="L364" s="24">
        <f>VLOOKUP("少女ｺｰﾁｬｰｽﾞ",指導者!$J$133:$AN$156,$F355+1,)</f>
        <v>0</v>
      </c>
      <c r="M364" s="25" t="s">
        <v>67</v>
      </c>
      <c r="N364" s="24">
        <f>VLOOKUP("Jr男ｺｰﾁｬｰｽﾞ",指導者!$J$133:$AN$156,$F355+1,)</f>
        <v>0</v>
      </c>
      <c r="O364" s="23" t="s">
        <v>67</v>
      </c>
      <c r="P364" s="24">
        <f>VLOOKUP("Jr女ｺｰﾁｬｰｽﾞ",指導者!$J$133:$AN$156,$F355+1,)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48"/>
      <c r="D365" s="351" t="s">
        <v>60</v>
      </c>
      <c r="E365" s="351"/>
      <c r="F365" s="57" t="s">
        <v>164</v>
      </c>
      <c r="G365" s="28" t="s">
        <v>67</v>
      </c>
      <c r="H365" s="59" t="s">
        <v>164</v>
      </c>
      <c r="I365" s="30" t="s">
        <v>67</v>
      </c>
      <c r="J365" s="61" t="s">
        <v>164</v>
      </c>
      <c r="K365" s="28" t="s">
        <v>67</v>
      </c>
      <c r="L365" s="59" t="s">
        <v>164</v>
      </c>
      <c r="M365" s="30" t="s">
        <v>67</v>
      </c>
      <c r="N365" s="61" t="s">
        <v>164</v>
      </c>
      <c r="O365" s="28" t="s">
        <v>67</v>
      </c>
      <c r="P365" s="59" t="s">
        <v>164</v>
      </c>
      <c r="Q365" s="31" t="s">
        <v>67</v>
      </c>
      <c r="R365" s="61" t="s">
        <v>164</v>
      </c>
      <c r="S365" s="34" t="s">
        <v>67</v>
      </c>
    </row>
    <row r="366" spans="1:24">
      <c r="A366" s="1">
        <f t="shared" ref="A366:B366" si="318">A365</f>
        <v>8</v>
      </c>
      <c r="B366" s="1">
        <f t="shared" si="318"/>
        <v>0</v>
      </c>
      <c r="C366" s="366" t="s">
        <v>69</v>
      </c>
      <c r="D366" s="367"/>
      <c r="E366" s="368"/>
      <c r="F366" s="357"/>
      <c r="G366" s="358"/>
      <c r="H366" s="358"/>
      <c r="I366" s="358"/>
      <c r="J366" s="358"/>
      <c r="K366" s="358"/>
      <c r="L366" s="358"/>
      <c r="M366" s="358"/>
      <c r="N366" s="358"/>
      <c r="O366" s="358"/>
      <c r="P366" s="358"/>
      <c r="Q366" s="358"/>
      <c r="R366" s="358"/>
      <c r="S366" s="359"/>
    </row>
    <row r="367" spans="1:24">
      <c r="A367" s="1">
        <f t="shared" ref="A367:B367" si="319">A366</f>
        <v>8</v>
      </c>
      <c r="B367" s="1">
        <f t="shared" si="319"/>
        <v>0</v>
      </c>
      <c r="C367" s="369"/>
      <c r="D367" s="370"/>
      <c r="E367" s="371"/>
      <c r="F367" s="360"/>
      <c r="G367" s="361"/>
      <c r="H367" s="361"/>
      <c r="I367" s="361"/>
      <c r="J367" s="361"/>
      <c r="K367" s="361"/>
      <c r="L367" s="361"/>
      <c r="M367" s="361"/>
      <c r="N367" s="361"/>
      <c r="O367" s="361"/>
      <c r="P367" s="361"/>
      <c r="Q367" s="361"/>
      <c r="R367" s="361"/>
      <c r="S367" s="362"/>
    </row>
    <row r="368" spans="1:24">
      <c r="A368" s="1">
        <f t="shared" ref="A368:B368" si="320">A367</f>
        <v>8</v>
      </c>
      <c r="B368" s="1">
        <f t="shared" si="320"/>
        <v>0</v>
      </c>
      <c r="C368" s="369"/>
      <c r="D368" s="370"/>
      <c r="E368" s="371"/>
      <c r="F368" s="360"/>
      <c r="G368" s="361"/>
      <c r="H368" s="361"/>
      <c r="I368" s="361"/>
      <c r="J368" s="361"/>
      <c r="K368" s="361"/>
      <c r="L368" s="361"/>
      <c r="M368" s="361"/>
      <c r="N368" s="361"/>
      <c r="O368" s="361"/>
      <c r="P368" s="361"/>
      <c r="Q368" s="361"/>
      <c r="R368" s="361"/>
      <c r="S368" s="362"/>
    </row>
    <row r="369" spans="1:21">
      <c r="A369" s="1">
        <f t="shared" ref="A369:B369" si="321">A368</f>
        <v>8</v>
      </c>
      <c r="B369" s="1">
        <f t="shared" si="321"/>
        <v>0</v>
      </c>
      <c r="C369" s="369"/>
      <c r="D369" s="370"/>
      <c r="E369" s="371"/>
      <c r="F369" s="360"/>
      <c r="G369" s="361"/>
      <c r="H369" s="361"/>
      <c r="I369" s="361"/>
      <c r="J369" s="361"/>
      <c r="K369" s="361"/>
      <c r="L369" s="361"/>
      <c r="M369" s="361"/>
      <c r="N369" s="361"/>
      <c r="O369" s="361"/>
      <c r="P369" s="361"/>
      <c r="Q369" s="361"/>
      <c r="R369" s="361"/>
      <c r="S369" s="362"/>
    </row>
    <row r="370" spans="1:21">
      <c r="A370" s="1">
        <f t="shared" ref="A370:B370" si="322">A369</f>
        <v>8</v>
      </c>
      <c r="B370" s="1">
        <f t="shared" si="322"/>
        <v>0</v>
      </c>
      <c r="C370" s="369"/>
      <c r="D370" s="370"/>
      <c r="E370" s="371"/>
      <c r="F370" s="360"/>
      <c r="G370" s="361"/>
      <c r="H370" s="361"/>
      <c r="I370" s="361"/>
      <c r="J370" s="361"/>
      <c r="K370" s="361"/>
      <c r="L370" s="361"/>
      <c r="M370" s="361"/>
      <c r="N370" s="361"/>
      <c r="O370" s="361"/>
      <c r="P370" s="361"/>
      <c r="Q370" s="361"/>
      <c r="R370" s="361"/>
      <c r="S370" s="362"/>
    </row>
    <row r="371" spans="1:21">
      <c r="A371" s="1">
        <f t="shared" ref="A371:B371" si="323">A370</f>
        <v>8</v>
      </c>
      <c r="B371" s="1">
        <f t="shared" si="323"/>
        <v>0</v>
      </c>
      <c r="C371" s="369"/>
      <c r="D371" s="370"/>
      <c r="E371" s="371"/>
      <c r="F371" s="360"/>
      <c r="G371" s="361"/>
      <c r="H371" s="361"/>
      <c r="I371" s="361"/>
      <c r="J371" s="361"/>
      <c r="K371" s="361"/>
      <c r="L371" s="361"/>
      <c r="M371" s="361"/>
      <c r="N371" s="361"/>
      <c r="O371" s="361"/>
      <c r="P371" s="361"/>
      <c r="Q371" s="361"/>
      <c r="R371" s="361"/>
      <c r="S371" s="362"/>
    </row>
    <row r="372" spans="1:21" ht="15" thickBot="1">
      <c r="A372" s="1">
        <f t="shared" ref="A372:B372" si="324">A371</f>
        <v>8</v>
      </c>
      <c r="B372" s="1">
        <f t="shared" si="324"/>
        <v>0</v>
      </c>
      <c r="C372" s="372"/>
      <c r="D372" s="373"/>
      <c r="E372" s="374"/>
      <c r="F372" s="363"/>
      <c r="G372" s="364"/>
      <c r="H372" s="364"/>
      <c r="I372" s="364"/>
      <c r="J372" s="364"/>
      <c r="K372" s="364"/>
      <c r="L372" s="364"/>
      <c r="M372" s="364"/>
      <c r="N372" s="364"/>
      <c r="O372" s="364"/>
      <c r="P372" s="364"/>
      <c r="Q372" s="364"/>
      <c r="R372" s="364"/>
      <c r="S372" s="365"/>
    </row>
    <row r="373" spans="1:21">
      <c r="A373" s="1">
        <f t="shared" ref="A373:B373" si="325">A372</f>
        <v>8</v>
      </c>
      <c r="B373" s="1">
        <f t="shared" si="325"/>
        <v>0</v>
      </c>
    </row>
    <row r="374" spans="1:21" ht="15" thickBot="1">
      <c r="A374" s="1">
        <f t="shared" ref="A374:B374" si="326">A373</f>
        <v>8</v>
      </c>
      <c r="B374" s="1">
        <f t="shared" si="326"/>
        <v>0</v>
      </c>
      <c r="C374" s="337" t="s">
        <v>70</v>
      </c>
      <c r="D374" s="337"/>
      <c r="Q374" s="338" t="s">
        <v>71</v>
      </c>
      <c r="R374" s="338"/>
      <c r="S374" s="338"/>
    </row>
    <row r="375" spans="1:21">
      <c r="A375" s="1">
        <f t="shared" ref="A375:B375" si="327">A374</f>
        <v>8</v>
      </c>
      <c r="B375" s="1">
        <f t="shared" si="327"/>
        <v>0</v>
      </c>
      <c r="C375" s="287" t="s">
        <v>72</v>
      </c>
      <c r="D375" s="290" t="s">
        <v>73</v>
      </c>
      <c r="E375" s="290"/>
      <c r="F375" s="290"/>
      <c r="G375" s="290"/>
      <c r="H375" s="290" t="s">
        <v>79</v>
      </c>
      <c r="I375" s="290"/>
      <c r="J375" s="290" t="s">
        <v>13</v>
      </c>
      <c r="K375" s="290"/>
      <c r="L375" s="290"/>
      <c r="M375" s="290"/>
      <c r="N375" s="290"/>
      <c r="O375" s="290"/>
      <c r="P375" s="290"/>
      <c r="Q375" s="290"/>
      <c r="R375" s="290"/>
      <c r="S375" s="294"/>
    </row>
    <row r="376" spans="1:21">
      <c r="A376" s="1">
        <f t="shared" ref="A376:B376" si="328">A375</f>
        <v>8</v>
      </c>
      <c r="B376" s="1">
        <f t="shared" si="328"/>
        <v>0</v>
      </c>
      <c r="C376" s="288"/>
      <c r="D376" s="346" t="s">
        <v>74</v>
      </c>
      <c r="E376" s="346"/>
      <c r="F376" s="346"/>
      <c r="G376" s="346"/>
      <c r="H376" s="415">
        <f>ROUND(J401*T376,)</f>
        <v>0</v>
      </c>
      <c r="I376" s="416"/>
      <c r="J376" s="152"/>
      <c r="K376" s="152"/>
      <c r="L376" s="152"/>
      <c r="M376" s="152"/>
      <c r="N376" s="152"/>
      <c r="O376" s="152"/>
      <c r="P376" s="152"/>
      <c r="Q376" s="152"/>
      <c r="R376" s="152"/>
      <c r="S376" s="305"/>
      <c r="T376" s="53">
        <f>IF(F356=U355,1,0.5)</f>
        <v>0.5</v>
      </c>
    </row>
    <row r="377" spans="1:21">
      <c r="A377" s="1">
        <f t="shared" ref="A377:B377" si="329">A376</f>
        <v>8</v>
      </c>
      <c r="B377" s="1">
        <f t="shared" si="329"/>
        <v>0</v>
      </c>
      <c r="C377" s="288"/>
      <c r="D377" s="340" t="s">
        <v>75</v>
      </c>
      <c r="E377" s="340"/>
      <c r="F377" s="340"/>
      <c r="G377" s="340"/>
      <c r="H377" s="330"/>
      <c r="I377" s="330"/>
      <c r="J377" s="335"/>
      <c r="K377" s="335"/>
      <c r="L377" s="335"/>
      <c r="M377" s="335"/>
      <c r="N377" s="335"/>
      <c r="O377" s="335"/>
      <c r="P377" s="335"/>
      <c r="Q377" s="335"/>
      <c r="R377" s="335"/>
      <c r="S377" s="336"/>
    </row>
    <row r="378" spans="1:21">
      <c r="A378" s="1">
        <f t="shared" ref="A378:B378" si="330">A377</f>
        <v>8</v>
      </c>
      <c r="B378" s="1">
        <f t="shared" si="330"/>
        <v>0</v>
      </c>
      <c r="C378" s="288"/>
      <c r="D378" s="340" t="s">
        <v>76</v>
      </c>
      <c r="E378" s="340"/>
      <c r="F378" s="340"/>
      <c r="G378" s="340"/>
      <c r="H378" s="330"/>
      <c r="I378" s="330"/>
      <c r="J378" s="335"/>
      <c r="K378" s="335"/>
      <c r="L378" s="335"/>
      <c r="M378" s="335"/>
      <c r="N378" s="335"/>
      <c r="O378" s="335"/>
      <c r="P378" s="335"/>
      <c r="Q378" s="335"/>
      <c r="R378" s="335"/>
      <c r="S378" s="336"/>
    </row>
    <row r="379" spans="1:21" ht="15" thickBot="1">
      <c r="A379" s="1">
        <f t="shared" ref="A379:B379" si="331">A378</f>
        <v>8</v>
      </c>
      <c r="B379" s="1">
        <f t="shared" si="331"/>
        <v>0</v>
      </c>
      <c r="C379" s="288"/>
      <c r="D379" s="341" t="s">
        <v>77</v>
      </c>
      <c r="E379" s="341"/>
      <c r="F379" s="341"/>
      <c r="G379" s="341"/>
      <c r="H379" s="342">
        <f>H401-SUM(H376:I378)</f>
        <v>0</v>
      </c>
      <c r="I379" s="342"/>
      <c r="J379" s="343"/>
      <c r="K379" s="343"/>
      <c r="L379" s="343"/>
      <c r="M379" s="343"/>
      <c r="N379" s="343"/>
      <c r="O379" s="343"/>
      <c r="P379" s="343"/>
      <c r="Q379" s="343"/>
      <c r="R379" s="343"/>
      <c r="S379" s="344"/>
    </row>
    <row r="380" spans="1:21" ht="15.6" thickTop="1" thickBot="1">
      <c r="A380" s="1">
        <f t="shared" ref="A380:B380" si="332">A379</f>
        <v>8</v>
      </c>
      <c r="B380" s="1">
        <f t="shared" si="332"/>
        <v>0</v>
      </c>
      <c r="C380" s="289"/>
      <c r="D380" s="345" t="s">
        <v>78</v>
      </c>
      <c r="E380" s="345"/>
      <c r="F380" s="345"/>
      <c r="G380" s="345"/>
      <c r="H380" s="281">
        <f>SUM(H376:I379)</f>
        <v>0</v>
      </c>
      <c r="I380" s="281"/>
      <c r="J380" s="285"/>
      <c r="K380" s="285"/>
      <c r="L380" s="285"/>
      <c r="M380" s="285"/>
      <c r="N380" s="285"/>
      <c r="O380" s="285"/>
      <c r="P380" s="285"/>
      <c r="Q380" s="285"/>
      <c r="R380" s="285"/>
      <c r="S380" s="286"/>
    </row>
    <row r="381" spans="1:21">
      <c r="A381" s="1">
        <f t="shared" ref="A381:B381" si="333">A380</f>
        <v>8</v>
      </c>
      <c r="B381" s="1">
        <f t="shared" si="333"/>
        <v>0</v>
      </c>
      <c r="C381" s="287" t="s">
        <v>218</v>
      </c>
      <c r="D381" s="290" t="s">
        <v>73</v>
      </c>
      <c r="E381" s="290"/>
      <c r="F381" s="290" t="s">
        <v>83</v>
      </c>
      <c r="G381" s="290"/>
      <c r="H381" s="290" t="s">
        <v>79</v>
      </c>
      <c r="I381" s="292"/>
      <c r="J381" s="293"/>
      <c r="K381" s="290"/>
      <c r="L381" s="290"/>
      <c r="M381" s="290"/>
      <c r="N381" s="290" t="s">
        <v>82</v>
      </c>
      <c r="O381" s="290"/>
      <c r="P381" s="290"/>
      <c r="Q381" s="290"/>
      <c r="R381" s="290"/>
      <c r="S381" s="294"/>
    </row>
    <row r="382" spans="1:21">
      <c r="A382" s="1">
        <f t="shared" ref="A382:B382" si="334">A381</f>
        <v>8</v>
      </c>
      <c r="B382" s="1">
        <f t="shared" si="334"/>
        <v>0</v>
      </c>
      <c r="C382" s="288"/>
      <c r="D382" s="291"/>
      <c r="E382" s="291"/>
      <c r="F382" s="291"/>
      <c r="G382" s="291"/>
      <c r="H382" s="291"/>
      <c r="I382" s="291"/>
      <c r="J382" s="296" t="s">
        <v>80</v>
      </c>
      <c r="K382" s="297"/>
      <c r="L382" s="297" t="s">
        <v>81</v>
      </c>
      <c r="M382" s="339"/>
      <c r="N382" s="291"/>
      <c r="O382" s="291"/>
      <c r="P382" s="291"/>
      <c r="Q382" s="291"/>
      <c r="R382" s="291"/>
      <c r="S382" s="295"/>
    </row>
    <row r="383" spans="1:21">
      <c r="A383" s="1">
        <f t="shared" ref="A383:B383" si="335">A382</f>
        <v>8</v>
      </c>
      <c r="B383" s="1">
        <f t="shared" si="335"/>
        <v>0</v>
      </c>
      <c r="C383" s="288"/>
      <c r="D383" s="298" t="s">
        <v>88</v>
      </c>
      <c r="E383" s="298"/>
      <c r="F383" s="298" t="s">
        <v>88</v>
      </c>
      <c r="G383" s="298"/>
      <c r="H383" s="323"/>
      <c r="I383" s="323"/>
      <c r="J383" s="324"/>
      <c r="K383" s="325"/>
      <c r="L383" s="326">
        <f>H383-J383</f>
        <v>0</v>
      </c>
      <c r="M383" s="327"/>
      <c r="N383" s="167"/>
      <c r="O383" s="167"/>
      <c r="P383" s="167"/>
      <c r="Q383" s="167"/>
      <c r="R383" s="167"/>
      <c r="S383" s="328"/>
      <c r="T383" s="54" t="e">
        <f>HLOOKUP(F356,リスト!$N$7:$AC$25,2,)</f>
        <v>#N/A</v>
      </c>
      <c r="U383" s="52" t="e">
        <f t="shared" ref="U383:U400" si="336">IF(T383="対象外",IF(J383&gt;0,"補助対象外経費です!!",""),"")</f>
        <v>#N/A</v>
      </c>
    </row>
    <row r="384" spans="1:21">
      <c r="A384" s="1">
        <f t="shared" ref="A384:B384" si="337">A383</f>
        <v>8</v>
      </c>
      <c r="B384" s="1">
        <f t="shared" si="337"/>
        <v>0</v>
      </c>
      <c r="C384" s="288"/>
      <c r="D384" s="298" t="s">
        <v>99</v>
      </c>
      <c r="E384" s="298"/>
      <c r="F384" s="299" t="s">
        <v>84</v>
      </c>
      <c r="G384" s="299"/>
      <c r="H384" s="300"/>
      <c r="I384" s="300"/>
      <c r="J384" s="301"/>
      <c r="K384" s="302"/>
      <c r="L384" s="303">
        <f t="shared" ref="L384:L400" si="338">H384-J384</f>
        <v>0</v>
      </c>
      <c r="M384" s="304"/>
      <c r="N384" s="152"/>
      <c r="O384" s="152"/>
      <c r="P384" s="152"/>
      <c r="Q384" s="152"/>
      <c r="R384" s="152"/>
      <c r="S384" s="305"/>
      <c r="T384" s="54" t="e">
        <f>HLOOKUP(F356,リスト!$N$7:$AC$25,3,)</f>
        <v>#N/A</v>
      </c>
      <c r="U384" s="52" t="e">
        <f t="shared" si="336"/>
        <v>#N/A</v>
      </c>
    </row>
    <row r="385" spans="1:21">
      <c r="A385" s="1">
        <f t="shared" ref="A385:B385" si="339">A384</f>
        <v>8</v>
      </c>
      <c r="B385" s="1">
        <f t="shared" si="339"/>
        <v>0</v>
      </c>
      <c r="C385" s="288"/>
      <c r="D385" s="298"/>
      <c r="E385" s="298"/>
      <c r="F385" s="329" t="s">
        <v>85</v>
      </c>
      <c r="G385" s="329"/>
      <c r="H385" s="330"/>
      <c r="I385" s="330"/>
      <c r="J385" s="331"/>
      <c r="K385" s="332"/>
      <c r="L385" s="333">
        <f t="shared" si="338"/>
        <v>0</v>
      </c>
      <c r="M385" s="334"/>
      <c r="N385" s="335"/>
      <c r="O385" s="335"/>
      <c r="P385" s="335"/>
      <c r="Q385" s="335"/>
      <c r="R385" s="335"/>
      <c r="S385" s="336"/>
      <c r="T385" s="54" t="e">
        <f>HLOOKUP(F356,リスト!$N$7:$AC$25,4,)</f>
        <v>#N/A</v>
      </c>
      <c r="U385" s="52" t="e">
        <f t="shared" si="336"/>
        <v>#N/A</v>
      </c>
    </row>
    <row r="386" spans="1:21">
      <c r="A386" s="1">
        <f t="shared" ref="A386:B386" si="340">A385</f>
        <v>8</v>
      </c>
      <c r="B386" s="1">
        <f t="shared" si="340"/>
        <v>0</v>
      </c>
      <c r="C386" s="288"/>
      <c r="D386" s="298"/>
      <c r="E386" s="298"/>
      <c r="F386" s="306" t="s">
        <v>86</v>
      </c>
      <c r="G386" s="306"/>
      <c r="H386" s="307"/>
      <c r="I386" s="307"/>
      <c r="J386" s="308"/>
      <c r="K386" s="309"/>
      <c r="L386" s="310">
        <f t="shared" si="338"/>
        <v>0</v>
      </c>
      <c r="M386" s="311"/>
      <c r="N386" s="153"/>
      <c r="O386" s="153"/>
      <c r="P386" s="153"/>
      <c r="Q386" s="153"/>
      <c r="R386" s="153"/>
      <c r="S386" s="312"/>
      <c r="T386" s="54" t="e">
        <f>HLOOKUP(F356,リスト!$N$7:$AC$25,5,)</f>
        <v>#N/A</v>
      </c>
      <c r="U386" s="52" t="e">
        <f t="shared" si="336"/>
        <v>#N/A</v>
      </c>
    </row>
    <row r="387" spans="1:21">
      <c r="A387" s="1">
        <f t="shared" ref="A387:B387" si="341">A386</f>
        <v>8</v>
      </c>
      <c r="B387" s="1">
        <f t="shared" si="341"/>
        <v>0</v>
      </c>
      <c r="C387" s="288"/>
      <c r="D387" s="298" t="s">
        <v>100</v>
      </c>
      <c r="E387" s="298"/>
      <c r="F387" s="299" t="s">
        <v>87</v>
      </c>
      <c r="G387" s="299"/>
      <c r="H387" s="300"/>
      <c r="I387" s="300"/>
      <c r="J387" s="301"/>
      <c r="K387" s="302"/>
      <c r="L387" s="303">
        <f t="shared" si="338"/>
        <v>0</v>
      </c>
      <c r="M387" s="304"/>
      <c r="N387" s="152"/>
      <c r="O387" s="152"/>
      <c r="P387" s="152"/>
      <c r="Q387" s="152"/>
      <c r="R387" s="152"/>
      <c r="S387" s="305"/>
      <c r="T387" s="54" t="e">
        <f>HLOOKUP(F356,リスト!$N$7:$AC$25,6,)</f>
        <v>#N/A</v>
      </c>
      <c r="U387" s="52" t="e">
        <f t="shared" si="336"/>
        <v>#N/A</v>
      </c>
    </row>
    <row r="388" spans="1:21">
      <c r="A388" s="1">
        <f t="shared" ref="A388:B388" si="342">A387</f>
        <v>8</v>
      </c>
      <c r="B388" s="1">
        <f t="shared" si="342"/>
        <v>0</v>
      </c>
      <c r="C388" s="288"/>
      <c r="D388" s="298"/>
      <c r="E388" s="298"/>
      <c r="F388" s="329" t="s">
        <v>89</v>
      </c>
      <c r="G388" s="329"/>
      <c r="H388" s="330"/>
      <c r="I388" s="330"/>
      <c r="J388" s="331"/>
      <c r="K388" s="332"/>
      <c r="L388" s="333">
        <f t="shared" si="338"/>
        <v>0</v>
      </c>
      <c r="M388" s="334"/>
      <c r="N388" s="335"/>
      <c r="O388" s="335"/>
      <c r="P388" s="335"/>
      <c r="Q388" s="335"/>
      <c r="R388" s="335"/>
      <c r="S388" s="336"/>
      <c r="T388" s="54" t="e">
        <f>HLOOKUP(F356,リスト!$N$7:$AC$25,7,)</f>
        <v>#N/A</v>
      </c>
      <c r="U388" s="52" t="e">
        <f t="shared" si="336"/>
        <v>#N/A</v>
      </c>
    </row>
    <row r="389" spans="1:21" ht="14.4" customHeight="1">
      <c r="A389" s="1">
        <f t="shared" ref="A389:B389" si="343">A388</f>
        <v>8</v>
      </c>
      <c r="B389" s="1">
        <f t="shared" si="343"/>
        <v>0</v>
      </c>
      <c r="C389" s="288"/>
      <c r="D389" s="298"/>
      <c r="E389" s="298"/>
      <c r="F389" s="329" t="s">
        <v>215</v>
      </c>
      <c r="G389" s="329"/>
      <c r="H389" s="330"/>
      <c r="I389" s="330"/>
      <c r="J389" s="331"/>
      <c r="K389" s="332"/>
      <c r="L389" s="333">
        <f t="shared" si="338"/>
        <v>0</v>
      </c>
      <c r="M389" s="334"/>
      <c r="N389" s="335"/>
      <c r="O389" s="335"/>
      <c r="P389" s="335"/>
      <c r="Q389" s="335"/>
      <c r="R389" s="335"/>
      <c r="S389" s="336"/>
      <c r="T389" s="54" t="e">
        <f>HLOOKUP(F356,リスト!$N$7:$AC$25,8,)</f>
        <v>#N/A</v>
      </c>
      <c r="U389" s="52" t="e">
        <f t="shared" si="336"/>
        <v>#N/A</v>
      </c>
    </row>
    <row r="390" spans="1:21">
      <c r="A390" s="1">
        <f t="shared" ref="A390:B390" si="344">A389</f>
        <v>8</v>
      </c>
      <c r="B390" s="1">
        <f t="shared" si="344"/>
        <v>0</v>
      </c>
      <c r="C390" s="288"/>
      <c r="D390" s="298"/>
      <c r="E390" s="298"/>
      <c r="F390" s="306" t="s">
        <v>90</v>
      </c>
      <c r="G390" s="306"/>
      <c r="H390" s="307"/>
      <c r="I390" s="307"/>
      <c r="J390" s="308"/>
      <c r="K390" s="309"/>
      <c r="L390" s="310">
        <f t="shared" si="338"/>
        <v>0</v>
      </c>
      <c r="M390" s="311"/>
      <c r="N390" s="153"/>
      <c r="O390" s="153"/>
      <c r="P390" s="153"/>
      <c r="Q390" s="153"/>
      <c r="R390" s="153"/>
      <c r="S390" s="312"/>
      <c r="T390" s="54" t="e">
        <f>HLOOKUP(F356,リスト!$N$7:$AC$25,9,)</f>
        <v>#N/A</v>
      </c>
      <c r="U390" s="52" t="e">
        <f t="shared" si="336"/>
        <v>#N/A</v>
      </c>
    </row>
    <row r="391" spans="1:21">
      <c r="A391" s="1">
        <f t="shared" ref="A391:B391" si="345">A390</f>
        <v>8</v>
      </c>
      <c r="B391" s="1">
        <f t="shared" si="345"/>
        <v>0</v>
      </c>
      <c r="C391" s="288"/>
      <c r="D391" s="298" t="s">
        <v>101</v>
      </c>
      <c r="E391" s="298"/>
      <c r="F391" s="299" t="s">
        <v>91</v>
      </c>
      <c r="G391" s="299"/>
      <c r="H391" s="300"/>
      <c r="I391" s="300"/>
      <c r="J391" s="301"/>
      <c r="K391" s="302"/>
      <c r="L391" s="303">
        <f t="shared" si="338"/>
        <v>0</v>
      </c>
      <c r="M391" s="304"/>
      <c r="N391" s="152"/>
      <c r="O391" s="152"/>
      <c r="P391" s="152"/>
      <c r="Q391" s="152"/>
      <c r="R391" s="152"/>
      <c r="S391" s="305"/>
      <c r="T391" s="54" t="e">
        <f>HLOOKUP(F356,リスト!$N$7:$AC$25,10,)</f>
        <v>#N/A</v>
      </c>
      <c r="U391" s="52" t="e">
        <f t="shared" si="336"/>
        <v>#N/A</v>
      </c>
    </row>
    <row r="392" spans="1:21">
      <c r="A392" s="1">
        <f t="shared" ref="A392:B392" si="346">A391</f>
        <v>8</v>
      </c>
      <c r="B392" s="1">
        <f t="shared" si="346"/>
        <v>0</v>
      </c>
      <c r="C392" s="288"/>
      <c r="D392" s="298"/>
      <c r="E392" s="298"/>
      <c r="F392" s="329" t="s">
        <v>92</v>
      </c>
      <c r="G392" s="329"/>
      <c r="H392" s="330"/>
      <c r="I392" s="330"/>
      <c r="J392" s="331"/>
      <c r="K392" s="332"/>
      <c r="L392" s="333">
        <f t="shared" si="338"/>
        <v>0</v>
      </c>
      <c r="M392" s="334"/>
      <c r="N392" s="335"/>
      <c r="O392" s="335"/>
      <c r="P392" s="335"/>
      <c r="Q392" s="335"/>
      <c r="R392" s="335"/>
      <c r="S392" s="336"/>
      <c r="T392" s="54" t="e">
        <f>HLOOKUP(F356,リスト!$N$7:$AC$25,11,)</f>
        <v>#N/A</v>
      </c>
      <c r="U392" s="52" t="e">
        <f t="shared" si="336"/>
        <v>#N/A</v>
      </c>
    </row>
    <row r="393" spans="1:21">
      <c r="A393" s="1">
        <f t="shared" ref="A393:B393" si="347">A392</f>
        <v>8</v>
      </c>
      <c r="B393" s="1">
        <f t="shared" si="347"/>
        <v>0</v>
      </c>
      <c r="C393" s="288"/>
      <c r="D393" s="298"/>
      <c r="E393" s="298"/>
      <c r="F393" s="306" t="s">
        <v>93</v>
      </c>
      <c r="G393" s="306"/>
      <c r="H393" s="307"/>
      <c r="I393" s="307"/>
      <c r="J393" s="308"/>
      <c r="K393" s="309"/>
      <c r="L393" s="310">
        <f t="shared" si="338"/>
        <v>0</v>
      </c>
      <c r="M393" s="311"/>
      <c r="N393" s="153"/>
      <c r="O393" s="153"/>
      <c r="P393" s="153"/>
      <c r="Q393" s="153"/>
      <c r="R393" s="153"/>
      <c r="S393" s="312"/>
      <c r="T393" s="54" t="e">
        <f>HLOOKUP(F356,リスト!$N$7:$AC$25,12,)</f>
        <v>#N/A</v>
      </c>
      <c r="U393" s="52" t="e">
        <f t="shared" si="336"/>
        <v>#N/A</v>
      </c>
    </row>
    <row r="394" spans="1:21">
      <c r="A394" s="1">
        <f t="shared" ref="A394:B394" si="348">A393</f>
        <v>8</v>
      </c>
      <c r="B394" s="1">
        <f t="shared" si="348"/>
        <v>0</v>
      </c>
      <c r="C394" s="288"/>
      <c r="D394" s="298" t="s">
        <v>102</v>
      </c>
      <c r="E394" s="298"/>
      <c r="F394" s="298" t="s">
        <v>102</v>
      </c>
      <c r="G394" s="298"/>
      <c r="H394" s="323"/>
      <c r="I394" s="323"/>
      <c r="J394" s="324"/>
      <c r="K394" s="325"/>
      <c r="L394" s="326">
        <f t="shared" si="338"/>
        <v>0</v>
      </c>
      <c r="M394" s="327"/>
      <c r="N394" s="167"/>
      <c r="O394" s="167"/>
      <c r="P394" s="167"/>
      <c r="Q394" s="167"/>
      <c r="R394" s="167"/>
      <c r="S394" s="328"/>
      <c r="T394" s="54" t="e">
        <f>HLOOKUP(F356,リスト!$N$7:$AC$25,13,)</f>
        <v>#N/A</v>
      </c>
      <c r="U394" s="52" t="e">
        <f t="shared" si="336"/>
        <v>#N/A</v>
      </c>
    </row>
    <row r="395" spans="1:21">
      <c r="A395" s="1">
        <f t="shared" ref="A395:B395" si="349">A394</f>
        <v>8</v>
      </c>
      <c r="B395" s="1">
        <f t="shared" si="349"/>
        <v>0</v>
      </c>
      <c r="C395" s="288"/>
      <c r="D395" s="321" t="s">
        <v>105</v>
      </c>
      <c r="E395" s="298"/>
      <c r="F395" s="299" t="s">
        <v>94</v>
      </c>
      <c r="G395" s="299"/>
      <c r="H395" s="300"/>
      <c r="I395" s="300"/>
      <c r="J395" s="301"/>
      <c r="K395" s="302"/>
      <c r="L395" s="303">
        <f t="shared" si="338"/>
        <v>0</v>
      </c>
      <c r="M395" s="304"/>
      <c r="N395" s="152"/>
      <c r="O395" s="152"/>
      <c r="P395" s="152"/>
      <c r="Q395" s="152"/>
      <c r="R395" s="152"/>
      <c r="S395" s="305"/>
      <c r="T395" s="54" t="e">
        <f>HLOOKUP(F356,リスト!$N$7:$AC$25,14,)</f>
        <v>#N/A</v>
      </c>
      <c r="U395" s="52" t="e">
        <f t="shared" si="336"/>
        <v>#N/A</v>
      </c>
    </row>
    <row r="396" spans="1:21">
      <c r="A396" s="1">
        <f t="shared" ref="A396:B396" si="350">A395</f>
        <v>8</v>
      </c>
      <c r="B396" s="1">
        <f t="shared" si="350"/>
        <v>0</v>
      </c>
      <c r="C396" s="288"/>
      <c r="D396" s="298"/>
      <c r="E396" s="298"/>
      <c r="F396" s="306" t="s">
        <v>95</v>
      </c>
      <c r="G396" s="306"/>
      <c r="H396" s="307"/>
      <c r="I396" s="307"/>
      <c r="J396" s="308"/>
      <c r="K396" s="309"/>
      <c r="L396" s="310">
        <f t="shared" si="338"/>
        <v>0</v>
      </c>
      <c r="M396" s="311"/>
      <c r="N396" s="153"/>
      <c r="O396" s="153"/>
      <c r="P396" s="153"/>
      <c r="Q396" s="153"/>
      <c r="R396" s="153"/>
      <c r="S396" s="312"/>
      <c r="T396" s="54" t="e">
        <f>HLOOKUP(F356,リスト!$N$7:$AC$25,15,)</f>
        <v>#N/A</v>
      </c>
      <c r="U396" s="52" t="e">
        <f t="shared" si="336"/>
        <v>#N/A</v>
      </c>
    </row>
    <row r="397" spans="1:21">
      <c r="A397" s="1">
        <f t="shared" ref="A397:B397" si="351">A396</f>
        <v>8</v>
      </c>
      <c r="B397" s="1">
        <f t="shared" si="351"/>
        <v>0</v>
      </c>
      <c r="C397" s="288"/>
      <c r="D397" s="322" t="s">
        <v>103</v>
      </c>
      <c r="E397" s="322"/>
      <c r="F397" s="298" t="s">
        <v>96</v>
      </c>
      <c r="G397" s="298"/>
      <c r="H397" s="323"/>
      <c r="I397" s="323"/>
      <c r="J397" s="324"/>
      <c r="K397" s="325"/>
      <c r="L397" s="326">
        <f t="shared" si="338"/>
        <v>0</v>
      </c>
      <c r="M397" s="327"/>
      <c r="N397" s="167"/>
      <c r="O397" s="167"/>
      <c r="P397" s="167"/>
      <c r="Q397" s="167"/>
      <c r="R397" s="167"/>
      <c r="S397" s="328"/>
      <c r="T397" s="54" t="e">
        <f>HLOOKUP(F356,リスト!$N$7:$AC$25,16,)</f>
        <v>#N/A</v>
      </c>
      <c r="U397" s="52" t="e">
        <f t="shared" si="336"/>
        <v>#N/A</v>
      </c>
    </row>
    <row r="398" spans="1:21">
      <c r="A398" s="1">
        <f t="shared" ref="A398:B398" si="352">A397</f>
        <v>8</v>
      </c>
      <c r="B398" s="1">
        <f t="shared" si="352"/>
        <v>0</v>
      </c>
      <c r="C398" s="288"/>
      <c r="D398" s="298" t="s">
        <v>104</v>
      </c>
      <c r="E398" s="298"/>
      <c r="F398" s="299" t="s">
        <v>97</v>
      </c>
      <c r="G398" s="299"/>
      <c r="H398" s="300"/>
      <c r="I398" s="300"/>
      <c r="J398" s="301"/>
      <c r="K398" s="302"/>
      <c r="L398" s="303">
        <f t="shared" si="338"/>
        <v>0</v>
      </c>
      <c r="M398" s="304"/>
      <c r="N398" s="152"/>
      <c r="O398" s="152"/>
      <c r="P398" s="152"/>
      <c r="Q398" s="152"/>
      <c r="R398" s="152"/>
      <c r="S398" s="305"/>
      <c r="T398" s="54" t="e">
        <f>HLOOKUP(F356,リスト!$N$7:$AC$25,17,)</f>
        <v>#N/A</v>
      </c>
      <c r="U398" s="52" t="e">
        <f t="shared" si="336"/>
        <v>#N/A</v>
      </c>
    </row>
    <row r="399" spans="1:21">
      <c r="A399" s="1">
        <f t="shared" ref="A399:B399" si="353">A398</f>
        <v>8</v>
      </c>
      <c r="B399" s="1">
        <f t="shared" si="353"/>
        <v>0</v>
      </c>
      <c r="C399" s="288"/>
      <c r="D399" s="298"/>
      <c r="E399" s="298"/>
      <c r="F399" s="306" t="s">
        <v>98</v>
      </c>
      <c r="G399" s="306"/>
      <c r="H399" s="307"/>
      <c r="I399" s="307"/>
      <c r="J399" s="308"/>
      <c r="K399" s="309"/>
      <c r="L399" s="310">
        <f t="shared" si="338"/>
        <v>0</v>
      </c>
      <c r="M399" s="311"/>
      <c r="N399" s="153"/>
      <c r="O399" s="153"/>
      <c r="P399" s="153"/>
      <c r="Q399" s="153"/>
      <c r="R399" s="153"/>
      <c r="S399" s="312"/>
      <c r="T399" s="54" t="e">
        <f>HLOOKUP(F356,リスト!$N$7:$AC$25,18,)</f>
        <v>#N/A</v>
      </c>
      <c r="U399" s="52" t="e">
        <f t="shared" si="336"/>
        <v>#N/A</v>
      </c>
    </row>
    <row r="400" spans="1:21" ht="15" thickBot="1">
      <c r="A400" s="1">
        <f t="shared" ref="A400:B400" si="354">A399</f>
        <v>8</v>
      </c>
      <c r="B400" s="1">
        <f t="shared" si="354"/>
        <v>0</v>
      </c>
      <c r="C400" s="288"/>
      <c r="D400" s="313" t="s">
        <v>77</v>
      </c>
      <c r="E400" s="313"/>
      <c r="F400" s="313" t="s">
        <v>77</v>
      </c>
      <c r="G400" s="313"/>
      <c r="H400" s="314"/>
      <c r="I400" s="314"/>
      <c r="J400" s="315"/>
      <c r="K400" s="316"/>
      <c r="L400" s="317">
        <f t="shared" si="338"/>
        <v>0</v>
      </c>
      <c r="M400" s="318"/>
      <c r="N400" s="319"/>
      <c r="O400" s="319"/>
      <c r="P400" s="319"/>
      <c r="Q400" s="319"/>
      <c r="R400" s="319"/>
      <c r="S400" s="320"/>
      <c r="T400" s="54" t="e">
        <f>HLOOKUP(F356,リスト!$N$7:$AC$25,19,)</f>
        <v>#N/A</v>
      </c>
      <c r="U400" s="52" t="e">
        <f t="shared" si="336"/>
        <v>#N/A</v>
      </c>
    </row>
    <row r="401" spans="1:24" ht="15.6" thickTop="1" thickBot="1">
      <c r="A401" s="1">
        <f t="shared" ref="A401:B401" si="355">A400</f>
        <v>8</v>
      </c>
      <c r="B401" s="1">
        <f t="shared" si="355"/>
        <v>0</v>
      </c>
      <c r="C401" s="289"/>
      <c r="D401" s="278" t="s">
        <v>78</v>
      </c>
      <c r="E401" s="279"/>
      <c r="F401" s="279"/>
      <c r="G401" s="280"/>
      <c r="H401" s="281">
        <f>SUM(H383:I400)</f>
        <v>0</v>
      </c>
      <c r="I401" s="281"/>
      <c r="J401" s="282">
        <f t="shared" ref="J401" si="356">SUM(J383:K400)</f>
        <v>0</v>
      </c>
      <c r="K401" s="283"/>
      <c r="L401" s="283">
        <f t="shared" ref="L401" si="357">SUM(L383:M400)</f>
        <v>0</v>
      </c>
      <c r="M401" s="284"/>
      <c r="N401" s="285"/>
      <c r="O401" s="285"/>
      <c r="P401" s="285"/>
      <c r="Q401" s="285"/>
      <c r="R401" s="285"/>
      <c r="S401" s="286"/>
      <c r="T401" s="54"/>
    </row>
    <row r="402" spans="1:24">
      <c r="A402" s="1">
        <f>F405</f>
        <v>9</v>
      </c>
      <c r="B402" s="1">
        <f>IF(H426&gt;0,1,0)</f>
        <v>0</v>
      </c>
      <c r="C402" s="198" t="s">
        <v>47</v>
      </c>
      <c r="D402" s="198"/>
      <c r="E402" s="198"/>
      <c r="U402" s="11" t="s">
        <v>49</v>
      </c>
      <c r="V402" s="11" t="s">
        <v>199</v>
      </c>
    </row>
    <row r="403" spans="1:24">
      <c r="A403" s="1">
        <f>A402</f>
        <v>9</v>
      </c>
      <c r="B403" s="1">
        <f>B402</f>
        <v>0</v>
      </c>
      <c r="C403" s="192" t="str">
        <f>"山口次世代コーチャーズ育成事業　"&amp;基本!$G$24</f>
        <v>山口次世代コーチャーズ育成事業　事業計画書</v>
      </c>
      <c r="D403" s="192"/>
      <c r="E403" s="192"/>
      <c r="F403" s="192"/>
      <c r="G403" s="192"/>
      <c r="H403" s="192"/>
      <c r="I403" s="192"/>
      <c r="J403" s="192"/>
      <c r="K403" s="192"/>
      <c r="L403" s="192"/>
      <c r="M403" s="192"/>
      <c r="N403" s="192"/>
      <c r="O403" s="192"/>
      <c r="P403" s="192"/>
      <c r="Q403" s="192"/>
      <c r="R403" s="192"/>
      <c r="S403" s="192"/>
      <c r="U403" s="16" t="str">
        <f t="shared" ref="U403:V406" si="358">IF(U353="","",U353)</f>
        <v>チームやまぐち優秀指導者育成事業</v>
      </c>
      <c r="V403" s="16" t="str">
        <f t="shared" si="358"/>
        <v>優秀指導者</v>
      </c>
    </row>
    <row r="404" spans="1:24" ht="15" thickBot="1">
      <c r="A404" s="1">
        <f t="shared" ref="A404:B404" si="359">A403</f>
        <v>9</v>
      </c>
      <c r="B404" s="1">
        <f t="shared" si="359"/>
        <v>0</v>
      </c>
      <c r="C404" s="337" t="s">
        <v>48</v>
      </c>
      <c r="D404" s="337"/>
      <c r="U404" s="32" t="str">
        <f t="shared" si="358"/>
        <v>トップコーチ育成事業</v>
      </c>
      <c r="V404" s="32" t="str">
        <f t="shared" si="358"/>
        <v>トップコーチ</v>
      </c>
    </row>
    <row r="405" spans="1:24" ht="15" thickBot="1">
      <c r="A405" s="1">
        <f t="shared" ref="A405:B405" si="360">A404</f>
        <v>9</v>
      </c>
      <c r="B405" s="1">
        <f t="shared" si="360"/>
        <v>0</v>
      </c>
      <c r="C405" s="375" t="s">
        <v>50</v>
      </c>
      <c r="D405" s="376"/>
      <c r="E405" s="376"/>
      <c r="F405" s="377">
        <f>F355+1</f>
        <v>9</v>
      </c>
      <c r="G405" s="378"/>
      <c r="U405" s="32" t="str">
        <f t="shared" si="358"/>
        <v>コーチングセミナー事業</v>
      </c>
      <c r="V405" s="32" t="str">
        <f t="shared" si="358"/>
        <v>セミナー</v>
      </c>
    </row>
    <row r="406" spans="1:24">
      <c r="A406" s="1">
        <f t="shared" ref="A406:B406" si="361">A405</f>
        <v>9</v>
      </c>
      <c r="B406" s="1">
        <f t="shared" si="361"/>
        <v>0</v>
      </c>
      <c r="C406" s="379" t="s">
        <v>49</v>
      </c>
      <c r="D406" s="290"/>
      <c r="E406" s="290"/>
      <c r="F406" s="380"/>
      <c r="G406" s="380"/>
      <c r="H406" s="380"/>
      <c r="I406" s="380"/>
      <c r="J406" s="380"/>
      <c r="K406" s="380"/>
      <c r="L406" s="380"/>
      <c r="M406" s="290" t="s">
        <v>53</v>
      </c>
      <c r="N406" s="290"/>
      <c r="O406" s="290"/>
      <c r="P406" s="380"/>
      <c r="Q406" s="380"/>
      <c r="R406" s="380"/>
      <c r="S406" s="381"/>
      <c r="T406" s="81" t="str">
        <f>IF(F406="","",VLOOKUP(F406,U403:V406,2,))</f>
        <v/>
      </c>
      <c r="U406" s="18" t="str">
        <f t="shared" si="358"/>
        <v/>
      </c>
      <c r="V406" s="18" t="str">
        <f t="shared" si="358"/>
        <v/>
      </c>
    </row>
    <row r="407" spans="1:24">
      <c r="A407" s="1">
        <f t="shared" ref="A407:B407" si="362">A406</f>
        <v>9</v>
      </c>
      <c r="B407" s="1">
        <f t="shared" si="362"/>
        <v>0</v>
      </c>
      <c r="C407" s="389" t="s">
        <v>180</v>
      </c>
      <c r="D407" s="390"/>
      <c r="E407" s="356"/>
      <c r="F407" s="386"/>
      <c r="G407" s="387"/>
      <c r="H407" s="387"/>
      <c r="I407" s="387"/>
      <c r="J407" s="387"/>
      <c r="K407" s="387"/>
      <c r="L407" s="387"/>
      <c r="M407" s="387"/>
      <c r="N407" s="387"/>
      <c r="O407" s="387"/>
      <c r="P407" s="387"/>
      <c r="Q407" s="387"/>
      <c r="R407" s="387"/>
      <c r="S407" s="388"/>
      <c r="U407" s="55"/>
    </row>
    <row r="408" spans="1:24">
      <c r="A408" s="1">
        <f t="shared" ref="A408:B408" si="363">A407</f>
        <v>9</v>
      </c>
      <c r="B408" s="1">
        <f t="shared" si="363"/>
        <v>0</v>
      </c>
      <c r="C408" s="348" t="s">
        <v>51</v>
      </c>
      <c r="D408" s="291"/>
      <c r="E408" s="291"/>
      <c r="F408" s="382"/>
      <c r="G408" s="383"/>
      <c r="H408" s="383"/>
      <c r="I408" s="20" t="str">
        <f>IF(F408="","～",IF(J408="","","～"))</f>
        <v>～</v>
      </c>
      <c r="J408" s="383"/>
      <c r="K408" s="383"/>
      <c r="L408" s="383"/>
      <c r="M408" s="21" t="s">
        <v>52</v>
      </c>
      <c r="N408" s="384" t="str">
        <f>IF(T408=1,IF(F408="","",IF(J408="","",IF(F408=J408,"日帰り",(J408-F408)&amp;"泊"&amp;(J408-F408+1)&amp;"日"))),"")</f>
        <v/>
      </c>
      <c r="O408" s="384"/>
      <c r="P408" s="384"/>
      <c r="Q408" s="13" t="s">
        <v>68</v>
      </c>
      <c r="R408" s="258"/>
      <c r="S408" s="385"/>
      <c r="T408" s="53">
        <f>IF(P406=U411,1,IF(P406=W411,1,0))</f>
        <v>0</v>
      </c>
    </row>
    <row r="409" spans="1:24">
      <c r="A409" s="1">
        <f t="shared" ref="A409:B409" si="364">A408</f>
        <v>9</v>
      </c>
      <c r="B409" s="1">
        <f t="shared" si="364"/>
        <v>0</v>
      </c>
      <c r="C409" s="348" t="s">
        <v>54</v>
      </c>
      <c r="D409" s="346" t="s">
        <v>55</v>
      </c>
      <c r="E409" s="346"/>
      <c r="F409" s="349"/>
      <c r="G409" s="349"/>
      <c r="H409" s="349"/>
      <c r="I409" s="349"/>
      <c r="J409" s="349"/>
      <c r="K409" s="349"/>
      <c r="L409" s="349"/>
      <c r="M409" s="349"/>
      <c r="N409" s="349"/>
      <c r="O409" s="349"/>
      <c r="P409" s="349"/>
      <c r="Q409" s="349"/>
      <c r="R409" s="349"/>
      <c r="S409" s="350"/>
      <c r="U409" s="156" t="s">
        <v>53</v>
      </c>
      <c r="V409" s="156"/>
      <c r="W409" s="156"/>
      <c r="X409" s="156"/>
    </row>
    <row r="410" spans="1:24">
      <c r="A410" s="1">
        <f t="shared" ref="A410:B410" si="365">A409</f>
        <v>9</v>
      </c>
      <c r="B410" s="1">
        <f t="shared" si="365"/>
        <v>0</v>
      </c>
      <c r="C410" s="348"/>
      <c r="D410" s="351" t="s">
        <v>7</v>
      </c>
      <c r="E410" s="351"/>
      <c r="F410" s="352"/>
      <c r="G410" s="352"/>
      <c r="H410" s="352"/>
      <c r="I410" s="352"/>
      <c r="J410" s="352"/>
      <c r="K410" s="352"/>
      <c r="L410" s="352"/>
      <c r="M410" s="352"/>
      <c r="N410" s="352"/>
      <c r="O410" s="352"/>
      <c r="P410" s="352"/>
      <c r="Q410" s="352"/>
      <c r="R410" s="352"/>
      <c r="S410" s="353"/>
      <c r="U410" s="78" t="str">
        <f>U403</f>
        <v>チームやまぐち優秀指導者育成事業</v>
      </c>
      <c r="V410" s="78" t="str">
        <f>U404</f>
        <v>トップコーチ育成事業</v>
      </c>
      <c r="W410" s="78" t="str">
        <f>U405</f>
        <v>コーチングセミナー事業</v>
      </c>
      <c r="X410" s="78" t="str">
        <f>U406</f>
        <v/>
      </c>
    </row>
    <row r="411" spans="1:24">
      <c r="A411" s="1">
        <f t="shared" ref="A411:B411" si="366">A410</f>
        <v>9</v>
      </c>
      <c r="B411" s="1">
        <f t="shared" si="366"/>
        <v>0</v>
      </c>
      <c r="C411" s="348" t="s">
        <v>56</v>
      </c>
      <c r="D411" s="346" t="s">
        <v>55</v>
      </c>
      <c r="E411" s="346"/>
      <c r="F411" s="349"/>
      <c r="G411" s="349"/>
      <c r="H411" s="349"/>
      <c r="I411" s="349"/>
      <c r="J411" s="349"/>
      <c r="K411" s="349"/>
      <c r="L411" s="349"/>
      <c r="M411" s="349"/>
      <c r="N411" s="349"/>
      <c r="O411" s="349"/>
      <c r="P411" s="349"/>
      <c r="Q411" s="349"/>
      <c r="R411" s="349"/>
      <c r="S411" s="350"/>
      <c r="U411" s="6" t="str">
        <f t="shared" ref="U411:X414" si="367">IF(U361="","",U361)</f>
        <v>①研修派遣</v>
      </c>
      <c r="V411" s="6" t="str">
        <f t="shared" si="367"/>
        <v>①研修派遣</v>
      </c>
      <c r="W411" s="6" t="str">
        <f t="shared" si="367"/>
        <v>①指導者研修会</v>
      </c>
      <c r="X411" s="6" t="str">
        <f t="shared" si="367"/>
        <v/>
      </c>
    </row>
    <row r="412" spans="1:24">
      <c r="A412" s="1">
        <f t="shared" ref="A412:B412" si="368">A411</f>
        <v>9</v>
      </c>
      <c r="B412" s="1">
        <f t="shared" si="368"/>
        <v>0</v>
      </c>
      <c r="C412" s="348"/>
      <c r="D412" s="351" t="s">
        <v>7</v>
      </c>
      <c r="E412" s="351"/>
      <c r="F412" s="352"/>
      <c r="G412" s="352"/>
      <c r="H412" s="352"/>
      <c r="I412" s="352"/>
      <c r="J412" s="352"/>
      <c r="K412" s="352"/>
      <c r="L412" s="352"/>
      <c r="M412" s="352"/>
      <c r="N412" s="352"/>
      <c r="O412" s="352"/>
      <c r="P412" s="352"/>
      <c r="Q412" s="352"/>
      <c r="R412" s="352"/>
      <c r="S412" s="353"/>
      <c r="U412" s="8" t="str">
        <f t="shared" si="367"/>
        <v>②調査・研究</v>
      </c>
      <c r="V412" s="8" t="str">
        <f t="shared" si="367"/>
        <v>②伝達講習会</v>
      </c>
      <c r="W412" s="8" t="str">
        <f t="shared" si="367"/>
        <v>②スーパーアドバイザー</v>
      </c>
      <c r="X412" s="8" t="str">
        <f t="shared" si="367"/>
        <v/>
      </c>
    </row>
    <row r="413" spans="1:24">
      <c r="A413" s="1">
        <f t="shared" ref="A413:B413" si="369">A412</f>
        <v>9</v>
      </c>
      <c r="B413" s="1">
        <f t="shared" si="369"/>
        <v>0</v>
      </c>
      <c r="C413" s="354" t="s">
        <v>57</v>
      </c>
      <c r="D413" s="291" t="s">
        <v>58</v>
      </c>
      <c r="E413" s="291"/>
      <c r="F413" s="291" t="s">
        <v>61</v>
      </c>
      <c r="G413" s="355"/>
      <c r="H413" s="339" t="s">
        <v>62</v>
      </c>
      <c r="I413" s="296"/>
      <c r="J413" s="356" t="s">
        <v>63</v>
      </c>
      <c r="K413" s="355"/>
      <c r="L413" s="339" t="s">
        <v>64</v>
      </c>
      <c r="M413" s="296"/>
      <c r="N413" s="356" t="s">
        <v>65</v>
      </c>
      <c r="O413" s="355"/>
      <c r="P413" s="339" t="s">
        <v>66</v>
      </c>
      <c r="Q413" s="291"/>
      <c r="R413" s="356" t="s">
        <v>36</v>
      </c>
      <c r="S413" s="295"/>
      <c r="U413" s="8" t="str">
        <f t="shared" si="367"/>
        <v/>
      </c>
      <c r="V413" s="8" t="str">
        <f t="shared" si="367"/>
        <v/>
      </c>
      <c r="W413" s="8" t="str">
        <f t="shared" si="367"/>
        <v/>
      </c>
      <c r="X413" s="8" t="str">
        <f t="shared" si="367"/>
        <v/>
      </c>
    </row>
    <row r="414" spans="1:24">
      <c r="A414" s="1">
        <f t="shared" ref="A414:B414" si="370">A413</f>
        <v>9</v>
      </c>
      <c r="B414" s="1">
        <f t="shared" si="370"/>
        <v>0</v>
      </c>
      <c r="C414" s="348"/>
      <c r="D414" s="346" t="s">
        <v>59</v>
      </c>
      <c r="E414" s="346"/>
      <c r="F414" s="22">
        <f>VLOOKUP("成男ｺｰﾁｬｰｽﾞ",指導者!$J$133:$AN$156,$F405+1,)</f>
        <v>0</v>
      </c>
      <c r="G414" s="23" t="s">
        <v>67</v>
      </c>
      <c r="H414" s="24">
        <f>VLOOKUP("成女ｺｰﾁｬｰｽﾞ",指導者!$J$133:$AN$156,$F405+1,)</f>
        <v>0</v>
      </c>
      <c r="I414" s="25" t="s">
        <v>67</v>
      </c>
      <c r="J414" s="24">
        <f>VLOOKUP("少男ｺｰﾁｬｰｽﾞ",指導者!$J$133:$AN$156,$F405+1,)</f>
        <v>0</v>
      </c>
      <c r="K414" s="23" t="s">
        <v>67</v>
      </c>
      <c r="L414" s="24">
        <f>VLOOKUP("少女ｺｰﾁｬｰｽﾞ",指導者!$J$133:$AN$156,$F405+1,)</f>
        <v>0</v>
      </c>
      <c r="M414" s="25" t="s">
        <v>67</v>
      </c>
      <c r="N414" s="24">
        <f>VLOOKUP("Jr男ｺｰﾁｬｰｽﾞ",指導者!$J$133:$AN$156,$F405+1,)</f>
        <v>0</v>
      </c>
      <c r="O414" s="23" t="s">
        <v>67</v>
      </c>
      <c r="P414" s="24">
        <f>VLOOKUP("Jr女ｺｰﾁｬｰｽﾞ",指導者!$J$133:$AN$156,$F405+1,)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48"/>
      <c r="D415" s="351" t="s">
        <v>60</v>
      </c>
      <c r="E415" s="351"/>
      <c r="F415" s="57" t="s">
        <v>164</v>
      </c>
      <c r="G415" s="28" t="s">
        <v>67</v>
      </c>
      <c r="H415" s="59" t="s">
        <v>164</v>
      </c>
      <c r="I415" s="30" t="s">
        <v>67</v>
      </c>
      <c r="J415" s="61" t="s">
        <v>164</v>
      </c>
      <c r="K415" s="28" t="s">
        <v>67</v>
      </c>
      <c r="L415" s="59" t="s">
        <v>164</v>
      </c>
      <c r="M415" s="30" t="s">
        <v>67</v>
      </c>
      <c r="N415" s="61" t="s">
        <v>164</v>
      </c>
      <c r="O415" s="28" t="s">
        <v>67</v>
      </c>
      <c r="P415" s="59" t="s">
        <v>164</v>
      </c>
      <c r="Q415" s="31" t="s">
        <v>67</v>
      </c>
      <c r="R415" s="61" t="s">
        <v>164</v>
      </c>
      <c r="S415" s="34" t="s">
        <v>67</v>
      </c>
    </row>
    <row r="416" spans="1:24">
      <c r="A416" s="1">
        <f t="shared" ref="A416:B416" si="372">A415</f>
        <v>9</v>
      </c>
      <c r="B416" s="1">
        <f t="shared" si="372"/>
        <v>0</v>
      </c>
      <c r="C416" s="366" t="s">
        <v>69</v>
      </c>
      <c r="D416" s="367"/>
      <c r="E416" s="368"/>
      <c r="F416" s="357"/>
      <c r="G416" s="358"/>
      <c r="H416" s="358"/>
      <c r="I416" s="358"/>
      <c r="J416" s="358"/>
      <c r="K416" s="358"/>
      <c r="L416" s="358"/>
      <c r="M416" s="358"/>
      <c r="N416" s="358"/>
      <c r="O416" s="358"/>
      <c r="P416" s="358"/>
      <c r="Q416" s="358"/>
      <c r="R416" s="358"/>
      <c r="S416" s="359"/>
    </row>
    <row r="417" spans="1:20">
      <c r="A417" s="1">
        <f t="shared" ref="A417:B417" si="373">A416</f>
        <v>9</v>
      </c>
      <c r="B417" s="1">
        <f t="shared" si="373"/>
        <v>0</v>
      </c>
      <c r="C417" s="369"/>
      <c r="D417" s="370"/>
      <c r="E417" s="371"/>
      <c r="F417" s="360"/>
      <c r="G417" s="361"/>
      <c r="H417" s="361"/>
      <c r="I417" s="361"/>
      <c r="J417" s="361"/>
      <c r="K417" s="361"/>
      <c r="L417" s="361"/>
      <c r="M417" s="361"/>
      <c r="N417" s="361"/>
      <c r="O417" s="361"/>
      <c r="P417" s="361"/>
      <c r="Q417" s="361"/>
      <c r="R417" s="361"/>
      <c r="S417" s="362"/>
    </row>
    <row r="418" spans="1:20">
      <c r="A418" s="1">
        <f t="shared" ref="A418:B418" si="374">A417</f>
        <v>9</v>
      </c>
      <c r="B418" s="1">
        <f t="shared" si="374"/>
        <v>0</v>
      </c>
      <c r="C418" s="369"/>
      <c r="D418" s="370"/>
      <c r="E418" s="371"/>
      <c r="F418" s="360"/>
      <c r="G418" s="361"/>
      <c r="H418" s="361"/>
      <c r="I418" s="361"/>
      <c r="J418" s="361"/>
      <c r="K418" s="361"/>
      <c r="L418" s="361"/>
      <c r="M418" s="361"/>
      <c r="N418" s="361"/>
      <c r="O418" s="361"/>
      <c r="P418" s="361"/>
      <c r="Q418" s="361"/>
      <c r="R418" s="361"/>
      <c r="S418" s="362"/>
    </row>
    <row r="419" spans="1:20">
      <c r="A419" s="1">
        <f t="shared" ref="A419:B419" si="375">A418</f>
        <v>9</v>
      </c>
      <c r="B419" s="1">
        <f t="shared" si="375"/>
        <v>0</v>
      </c>
      <c r="C419" s="369"/>
      <c r="D419" s="370"/>
      <c r="E419" s="371"/>
      <c r="F419" s="360"/>
      <c r="G419" s="361"/>
      <c r="H419" s="361"/>
      <c r="I419" s="361"/>
      <c r="J419" s="361"/>
      <c r="K419" s="361"/>
      <c r="L419" s="361"/>
      <c r="M419" s="361"/>
      <c r="N419" s="361"/>
      <c r="O419" s="361"/>
      <c r="P419" s="361"/>
      <c r="Q419" s="361"/>
      <c r="R419" s="361"/>
      <c r="S419" s="362"/>
    </row>
    <row r="420" spans="1:20">
      <c r="A420" s="1">
        <f t="shared" ref="A420:B420" si="376">A419</f>
        <v>9</v>
      </c>
      <c r="B420" s="1">
        <f t="shared" si="376"/>
        <v>0</v>
      </c>
      <c r="C420" s="369"/>
      <c r="D420" s="370"/>
      <c r="E420" s="371"/>
      <c r="F420" s="360"/>
      <c r="G420" s="361"/>
      <c r="H420" s="361"/>
      <c r="I420" s="361"/>
      <c r="J420" s="361"/>
      <c r="K420" s="361"/>
      <c r="L420" s="361"/>
      <c r="M420" s="361"/>
      <c r="N420" s="361"/>
      <c r="O420" s="361"/>
      <c r="P420" s="361"/>
      <c r="Q420" s="361"/>
      <c r="R420" s="361"/>
      <c r="S420" s="362"/>
    </row>
    <row r="421" spans="1:20">
      <c r="A421" s="1">
        <f t="shared" ref="A421:B421" si="377">A420</f>
        <v>9</v>
      </c>
      <c r="B421" s="1">
        <f t="shared" si="377"/>
        <v>0</v>
      </c>
      <c r="C421" s="369"/>
      <c r="D421" s="370"/>
      <c r="E421" s="371"/>
      <c r="F421" s="360"/>
      <c r="G421" s="361"/>
      <c r="H421" s="361"/>
      <c r="I421" s="361"/>
      <c r="J421" s="361"/>
      <c r="K421" s="361"/>
      <c r="L421" s="361"/>
      <c r="M421" s="361"/>
      <c r="N421" s="361"/>
      <c r="O421" s="361"/>
      <c r="P421" s="361"/>
      <c r="Q421" s="361"/>
      <c r="R421" s="361"/>
      <c r="S421" s="362"/>
    </row>
    <row r="422" spans="1:20" ht="15" thickBot="1">
      <c r="A422" s="1">
        <f t="shared" ref="A422:B422" si="378">A421</f>
        <v>9</v>
      </c>
      <c r="B422" s="1">
        <f t="shared" si="378"/>
        <v>0</v>
      </c>
      <c r="C422" s="372"/>
      <c r="D422" s="373"/>
      <c r="E422" s="374"/>
      <c r="F422" s="363"/>
      <c r="G422" s="364"/>
      <c r="H422" s="364"/>
      <c r="I422" s="364"/>
      <c r="J422" s="364"/>
      <c r="K422" s="364"/>
      <c r="L422" s="364"/>
      <c r="M422" s="364"/>
      <c r="N422" s="364"/>
      <c r="O422" s="364"/>
      <c r="P422" s="364"/>
      <c r="Q422" s="364"/>
      <c r="R422" s="364"/>
      <c r="S422" s="365"/>
    </row>
    <row r="423" spans="1:20">
      <c r="A423" s="1">
        <f t="shared" ref="A423:B423" si="379">A422</f>
        <v>9</v>
      </c>
      <c r="B423" s="1">
        <f t="shared" si="379"/>
        <v>0</v>
      </c>
    </row>
    <row r="424" spans="1:20" ht="15" thickBot="1">
      <c r="A424" s="1">
        <f t="shared" ref="A424:B424" si="380">A423</f>
        <v>9</v>
      </c>
      <c r="B424" s="1">
        <f t="shared" si="380"/>
        <v>0</v>
      </c>
      <c r="C424" s="337" t="s">
        <v>70</v>
      </c>
      <c r="D424" s="337"/>
      <c r="Q424" s="338" t="s">
        <v>71</v>
      </c>
      <c r="R424" s="338"/>
      <c r="S424" s="338"/>
    </row>
    <row r="425" spans="1:20">
      <c r="A425" s="1">
        <f t="shared" ref="A425:B425" si="381">A424</f>
        <v>9</v>
      </c>
      <c r="B425" s="1">
        <f t="shared" si="381"/>
        <v>0</v>
      </c>
      <c r="C425" s="287" t="s">
        <v>72</v>
      </c>
      <c r="D425" s="290" t="s">
        <v>73</v>
      </c>
      <c r="E425" s="290"/>
      <c r="F425" s="290"/>
      <c r="G425" s="290"/>
      <c r="H425" s="290" t="s">
        <v>79</v>
      </c>
      <c r="I425" s="290"/>
      <c r="J425" s="290" t="s">
        <v>13</v>
      </c>
      <c r="K425" s="290"/>
      <c r="L425" s="290"/>
      <c r="M425" s="290"/>
      <c r="N425" s="290"/>
      <c r="O425" s="290"/>
      <c r="P425" s="290"/>
      <c r="Q425" s="290"/>
      <c r="R425" s="290"/>
      <c r="S425" s="294"/>
    </row>
    <row r="426" spans="1:20">
      <c r="A426" s="1">
        <f t="shared" ref="A426:B426" si="382">A425</f>
        <v>9</v>
      </c>
      <c r="B426" s="1">
        <f t="shared" si="382"/>
        <v>0</v>
      </c>
      <c r="C426" s="288"/>
      <c r="D426" s="346" t="s">
        <v>74</v>
      </c>
      <c r="E426" s="346"/>
      <c r="F426" s="346"/>
      <c r="G426" s="346"/>
      <c r="H426" s="415">
        <f>ROUND(J451*T426,)</f>
        <v>0</v>
      </c>
      <c r="I426" s="416"/>
      <c r="J426" s="152"/>
      <c r="K426" s="152"/>
      <c r="L426" s="152"/>
      <c r="M426" s="152"/>
      <c r="N426" s="152"/>
      <c r="O426" s="152"/>
      <c r="P426" s="152"/>
      <c r="Q426" s="152"/>
      <c r="R426" s="152"/>
      <c r="S426" s="305"/>
      <c r="T426" s="53">
        <f>IF(F406=U405,1,0.5)</f>
        <v>0.5</v>
      </c>
    </row>
    <row r="427" spans="1:20">
      <c r="A427" s="1">
        <f t="shared" ref="A427:B427" si="383">A426</f>
        <v>9</v>
      </c>
      <c r="B427" s="1">
        <f t="shared" si="383"/>
        <v>0</v>
      </c>
      <c r="C427" s="288"/>
      <c r="D427" s="340" t="s">
        <v>75</v>
      </c>
      <c r="E427" s="340"/>
      <c r="F427" s="340"/>
      <c r="G427" s="340"/>
      <c r="H427" s="330"/>
      <c r="I427" s="330"/>
      <c r="J427" s="335"/>
      <c r="K427" s="335"/>
      <c r="L427" s="335"/>
      <c r="M427" s="335"/>
      <c r="N427" s="335"/>
      <c r="O427" s="335"/>
      <c r="P427" s="335"/>
      <c r="Q427" s="335"/>
      <c r="R427" s="335"/>
      <c r="S427" s="336"/>
    </row>
    <row r="428" spans="1:20">
      <c r="A428" s="1">
        <f t="shared" ref="A428:B428" si="384">A427</f>
        <v>9</v>
      </c>
      <c r="B428" s="1">
        <f t="shared" si="384"/>
        <v>0</v>
      </c>
      <c r="C428" s="288"/>
      <c r="D428" s="340" t="s">
        <v>76</v>
      </c>
      <c r="E428" s="340"/>
      <c r="F428" s="340"/>
      <c r="G428" s="340"/>
      <c r="H428" s="330"/>
      <c r="I428" s="330"/>
      <c r="J428" s="335"/>
      <c r="K428" s="335"/>
      <c r="L428" s="335"/>
      <c r="M428" s="335"/>
      <c r="N428" s="335"/>
      <c r="O428" s="335"/>
      <c r="P428" s="335"/>
      <c r="Q428" s="335"/>
      <c r="R428" s="335"/>
      <c r="S428" s="336"/>
    </row>
    <row r="429" spans="1:20" ht="15" thickBot="1">
      <c r="A429" s="1">
        <f t="shared" ref="A429:B429" si="385">A428</f>
        <v>9</v>
      </c>
      <c r="B429" s="1">
        <f t="shared" si="385"/>
        <v>0</v>
      </c>
      <c r="C429" s="288"/>
      <c r="D429" s="341" t="s">
        <v>77</v>
      </c>
      <c r="E429" s="341"/>
      <c r="F429" s="341"/>
      <c r="G429" s="341"/>
      <c r="H429" s="342">
        <f>H451-SUM(H426:I428)</f>
        <v>0</v>
      </c>
      <c r="I429" s="342"/>
      <c r="J429" s="343"/>
      <c r="K429" s="343"/>
      <c r="L429" s="343"/>
      <c r="M429" s="343"/>
      <c r="N429" s="343"/>
      <c r="O429" s="343"/>
      <c r="P429" s="343"/>
      <c r="Q429" s="343"/>
      <c r="R429" s="343"/>
      <c r="S429" s="344"/>
    </row>
    <row r="430" spans="1:20" ht="15.6" thickTop="1" thickBot="1">
      <c r="A430" s="1">
        <f t="shared" ref="A430:B430" si="386">A429</f>
        <v>9</v>
      </c>
      <c r="B430" s="1">
        <f t="shared" si="386"/>
        <v>0</v>
      </c>
      <c r="C430" s="289"/>
      <c r="D430" s="345" t="s">
        <v>78</v>
      </c>
      <c r="E430" s="345"/>
      <c r="F430" s="345"/>
      <c r="G430" s="345"/>
      <c r="H430" s="281">
        <f>SUM(H426:I429)</f>
        <v>0</v>
      </c>
      <c r="I430" s="281"/>
      <c r="J430" s="285"/>
      <c r="K430" s="285"/>
      <c r="L430" s="285"/>
      <c r="M430" s="285"/>
      <c r="N430" s="285"/>
      <c r="O430" s="285"/>
      <c r="P430" s="285"/>
      <c r="Q430" s="285"/>
      <c r="R430" s="285"/>
      <c r="S430" s="286"/>
    </row>
    <row r="431" spans="1:20">
      <c r="A431" s="1">
        <f t="shared" ref="A431:B431" si="387">A430</f>
        <v>9</v>
      </c>
      <c r="B431" s="1">
        <f t="shared" si="387"/>
        <v>0</v>
      </c>
      <c r="C431" s="287" t="s">
        <v>218</v>
      </c>
      <c r="D431" s="290" t="s">
        <v>73</v>
      </c>
      <c r="E431" s="290"/>
      <c r="F431" s="290" t="s">
        <v>83</v>
      </c>
      <c r="G431" s="290"/>
      <c r="H431" s="290" t="s">
        <v>79</v>
      </c>
      <c r="I431" s="292"/>
      <c r="J431" s="293"/>
      <c r="K431" s="290"/>
      <c r="L431" s="290"/>
      <c r="M431" s="290"/>
      <c r="N431" s="290" t="s">
        <v>82</v>
      </c>
      <c r="O431" s="290"/>
      <c r="P431" s="290"/>
      <c r="Q431" s="290"/>
      <c r="R431" s="290"/>
      <c r="S431" s="294"/>
    </row>
    <row r="432" spans="1:20">
      <c r="A432" s="1">
        <f t="shared" ref="A432:B432" si="388">A431</f>
        <v>9</v>
      </c>
      <c r="B432" s="1">
        <f t="shared" si="388"/>
        <v>0</v>
      </c>
      <c r="C432" s="288"/>
      <c r="D432" s="291"/>
      <c r="E432" s="291"/>
      <c r="F432" s="291"/>
      <c r="G432" s="291"/>
      <c r="H432" s="291"/>
      <c r="I432" s="291"/>
      <c r="J432" s="296" t="s">
        <v>80</v>
      </c>
      <c r="K432" s="297"/>
      <c r="L432" s="297" t="s">
        <v>81</v>
      </c>
      <c r="M432" s="339"/>
      <c r="N432" s="291"/>
      <c r="O432" s="291"/>
      <c r="P432" s="291"/>
      <c r="Q432" s="291"/>
      <c r="R432" s="291"/>
      <c r="S432" s="295"/>
    </row>
    <row r="433" spans="1:21">
      <c r="A433" s="1">
        <f t="shared" ref="A433:B433" si="389">A432</f>
        <v>9</v>
      </c>
      <c r="B433" s="1">
        <f t="shared" si="389"/>
        <v>0</v>
      </c>
      <c r="C433" s="288"/>
      <c r="D433" s="298" t="s">
        <v>88</v>
      </c>
      <c r="E433" s="298"/>
      <c r="F433" s="298" t="s">
        <v>88</v>
      </c>
      <c r="G433" s="298"/>
      <c r="H433" s="323"/>
      <c r="I433" s="323"/>
      <c r="J433" s="324"/>
      <c r="K433" s="325"/>
      <c r="L433" s="326">
        <f>H433-J433</f>
        <v>0</v>
      </c>
      <c r="M433" s="327"/>
      <c r="N433" s="167"/>
      <c r="O433" s="167"/>
      <c r="P433" s="167"/>
      <c r="Q433" s="167"/>
      <c r="R433" s="167"/>
      <c r="S433" s="328"/>
      <c r="T433" s="54" t="e">
        <f>HLOOKUP(F406,リスト!$N$7:$AC$25,2,)</f>
        <v>#N/A</v>
      </c>
      <c r="U433" s="52" t="e">
        <f t="shared" ref="U433:U450" si="390">IF(T433="対象外",IF(J433&gt;0,"補助対象外経費です!!",""),"")</f>
        <v>#N/A</v>
      </c>
    </row>
    <row r="434" spans="1:21">
      <c r="A434" s="1">
        <f t="shared" ref="A434:B434" si="391">A433</f>
        <v>9</v>
      </c>
      <c r="B434" s="1">
        <f t="shared" si="391"/>
        <v>0</v>
      </c>
      <c r="C434" s="288"/>
      <c r="D434" s="298" t="s">
        <v>99</v>
      </c>
      <c r="E434" s="298"/>
      <c r="F434" s="299" t="s">
        <v>84</v>
      </c>
      <c r="G434" s="299"/>
      <c r="H434" s="300"/>
      <c r="I434" s="300"/>
      <c r="J434" s="301"/>
      <c r="K434" s="302"/>
      <c r="L434" s="303">
        <f t="shared" ref="L434:L450" si="392">H434-J434</f>
        <v>0</v>
      </c>
      <c r="M434" s="304"/>
      <c r="N434" s="152"/>
      <c r="O434" s="152"/>
      <c r="P434" s="152"/>
      <c r="Q434" s="152"/>
      <c r="R434" s="152"/>
      <c r="S434" s="305"/>
      <c r="T434" s="54" t="e">
        <f>HLOOKUP(F406,リスト!$N$7:$AC$25,3,)</f>
        <v>#N/A</v>
      </c>
      <c r="U434" s="52" t="e">
        <f t="shared" si="390"/>
        <v>#N/A</v>
      </c>
    </row>
    <row r="435" spans="1:21">
      <c r="A435" s="1">
        <f t="shared" ref="A435:B435" si="393">A434</f>
        <v>9</v>
      </c>
      <c r="B435" s="1">
        <f t="shared" si="393"/>
        <v>0</v>
      </c>
      <c r="C435" s="288"/>
      <c r="D435" s="298"/>
      <c r="E435" s="298"/>
      <c r="F435" s="329" t="s">
        <v>85</v>
      </c>
      <c r="G435" s="329"/>
      <c r="H435" s="330"/>
      <c r="I435" s="330"/>
      <c r="J435" s="331"/>
      <c r="K435" s="332"/>
      <c r="L435" s="333">
        <f t="shared" si="392"/>
        <v>0</v>
      </c>
      <c r="M435" s="334"/>
      <c r="N435" s="335"/>
      <c r="O435" s="335"/>
      <c r="P435" s="335"/>
      <c r="Q435" s="335"/>
      <c r="R435" s="335"/>
      <c r="S435" s="336"/>
      <c r="T435" s="54" t="e">
        <f>HLOOKUP(F406,リスト!$N$7:$AC$25,4,)</f>
        <v>#N/A</v>
      </c>
      <c r="U435" s="52" t="e">
        <f t="shared" si="390"/>
        <v>#N/A</v>
      </c>
    </row>
    <row r="436" spans="1:21">
      <c r="A436" s="1">
        <f t="shared" ref="A436:B436" si="394">A435</f>
        <v>9</v>
      </c>
      <c r="B436" s="1">
        <f t="shared" si="394"/>
        <v>0</v>
      </c>
      <c r="C436" s="288"/>
      <c r="D436" s="298"/>
      <c r="E436" s="298"/>
      <c r="F436" s="306" t="s">
        <v>86</v>
      </c>
      <c r="G436" s="306"/>
      <c r="H436" s="307"/>
      <c r="I436" s="307"/>
      <c r="J436" s="308"/>
      <c r="K436" s="309"/>
      <c r="L436" s="310">
        <f t="shared" si="392"/>
        <v>0</v>
      </c>
      <c r="M436" s="311"/>
      <c r="N436" s="153"/>
      <c r="O436" s="153"/>
      <c r="P436" s="153"/>
      <c r="Q436" s="153"/>
      <c r="R436" s="153"/>
      <c r="S436" s="312"/>
      <c r="T436" s="54" t="e">
        <f>HLOOKUP(F406,リスト!$N$7:$AC$25,5,)</f>
        <v>#N/A</v>
      </c>
      <c r="U436" s="52" t="e">
        <f t="shared" si="390"/>
        <v>#N/A</v>
      </c>
    </row>
    <row r="437" spans="1:21">
      <c r="A437" s="1">
        <f t="shared" ref="A437:B437" si="395">A436</f>
        <v>9</v>
      </c>
      <c r="B437" s="1">
        <f t="shared" si="395"/>
        <v>0</v>
      </c>
      <c r="C437" s="288"/>
      <c r="D437" s="298" t="s">
        <v>100</v>
      </c>
      <c r="E437" s="298"/>
      <c r="F437" s="299" t="s">
        <v>87</v>
      </c>
      <c r="G437" s="299"/>
      <c r="H437" s="300"/>
      <c r="I437" s="300"/>
      <c r="J437" s="301"/>
      <c r="K437" s="302"/>
      <c r="L437" s="303">
        <f t="shared" si="392"/>
        <v>0</v>
      </c>
      <c r="M437" s="304"/>
      <c r="N437" s="152"/>
      <c r="O437" s="152"/>
      <c r="P437" s="152"/>
      <c r="Q437" s="152"/>
      <c r="R437" s="152"/>
      <c r="S437" s="305"/>
      <c r="T437" s="54" t="e">
        <f>HLOOKUP(F406,リスト!$N$7:$AC$25,6,)</f>
        <v>#N/A</v>
      </c>
      <c r="U437" s="52" t="e">
        <f t="shared" si="390"/>
        <v>#N/A</v>
      </c>
    </row>
    <row r="438" spans="1:21">
      <c r="A438" s="1">
        <f t="shared" ref="A438:B438" si="396">A437</f>
        <v>9</v>
      </c>
      <c r="B438" s="1">
        <f t="shared" si="396"/>
        <v>0</v>
      </c>
      <c r="C438" s="288"/>
      <c r="D438" s="298"/>
      <c r="E438" s="298"/>
      <c r="F438" s="329" t="s">
        <v>89</v>
      </c>
      <c r="G438" s="329"/>
      <c r="H438" s="330"/>
      <c r="I438" s="330"/>
      <c r="J438" s="331"/>
      <c r="K438" s="332"/>
      <c r="L438" s="333">
        <f t="shared" si="392"/>
        <v>0</v>
      </c>
      <c r="M438" s="334"/>
      <c r="N438" s="335"/>
      <c r="O438" s="335"/>
      <c r="P438" s="335"/>
      <c r="Q438" s="335"/>
      <c r="R438" s="335"/>
      <c r="S438" s="336"/>
      <c r="T438" s="54" t="e">
        <f>HLOOKUP(F406,リスト!$N$7:$AC$25,7,)</f>
        <v>#N/A</v>
      </c>
      <c r="U438" s="52" t="e">
        <f t="shared" si="390"/>
        <v>#N/A</v>
      </c>
    </row>
    <row r="439" spans="1:21" ht="14.4" customHeight="1">
      <c r="A439" s="1">
        <f t="shared" ref="A439:B439" si="397">A438</f>
        <v>9</v>
      </c>
      <c r="B439" s="1">
        <f t="shared" si="397"/>
        <v>0</v>
      </c>
      <c r="C439" s="288"/>
      <c r="D439" s="298"/>
      <c r="E439" s="298"/>
      <c r="F439" s="329" t="s">
        <v>215</v>
      </c>
      <c r="G439" s="329"/>
      <c r="H439" s="330"/>
      <c r="I439" s="330"/>
      <c r="J439" s="331"/>
      <c r="K439" s="332"/>
      <c r="L439" s="333">
        <f t="shared" si="392"/>
        <v>0</v>
      </c>
      <c r="M439" s="334"/>
      <c r="N439" s="335"/>
      <c r="O439" s="335"/>
      <c r="P439" s="335"/>
      <c r="Q439" s="335"/>
      <c r="R439" s="335"/>
      <c r="S439" s="336"/>
      <c r="T439" s="54" t="e">
        <f>HLOOKUP(F406,リスト!$N$7:$AC$25,8,)</f>
        <v>#N/A</v>
      </c>
      <c r="U439" s="52" t="e">
        <f t="shared" si="390"/>
        <v>#N/A</v>
      </c>
    </row>
    <row r="440" spans="1:21">
      <c r="A440" s="1">
        <f t="shared" ref="A440:B440" si="398">A439</f>
        <v>9</v>
      </c>
      <c r="B440" s="1">
        <f t="shared" si="398"/>
        <v>0</v>
      </c>
      <c r="C440" s="288"/>
      <c r="D440" s="298"/>
      <c r="E440" s="298"/>
      <c r="F440" s="306" t="s">
        <v>90</v>
      </c>
      <c r="G440" s="306"/>
      <c r="H440" s="307"/>
      <c r="I440" s="307"/>
      <c r="J440" s="308"/>
      <c r="K440" s="309"/>
      <c r="L440" s="310">
        <f t="shared" si="392"/>
        <v>0</v>
      </c>
      <c r="M440" s="311"/>
      <c r="N440" s="153"/>
      <c r="O440" s="153"/>
      <c r="P440" s="153"/>
      <c r="Q440" s="153"/>
      <c r="R440" s="153"/>
      <c r="S440" s="312"/>
      <c r="T440" s="54" t="e">
        <f>HLOOKUP(F406,リスト!$N$7:$AC$25,9,)</f>
        <v>#N/A</v>
      </c>
      <c r="U440" s="52" t="e">
        <f t="shared" si="390"/>
        <v>#N/A</v>
      </c>
    </row>
    <row r="441" spans="1:21">
      <c r="A441" s="1">
        <f t="shared" ref="A441:B441" si="399">A440</f>
        <v>9</v>
      </c>
      <c r="B441" s="1">
        <f t="shared" si="399"/>
        <v>0</v>
      </c>
      <c r="C441" s="288"/>
      <c r="D441" s="298" t="s">
        <v>101</v>
      </c>
      <c r="E441" s="298"/>
      <c r="F441" s="299" t="s">
        <v>91</v>
      </c>
      <c r="G441" s="299"/>
      <c r="H441" s="300"/>
      <c r="I441" s="300"/>
      <c r="J441" s="301"/>
      <c r="K441" s="302"/>
      <c r="L441" s="303">
        <f t="shared" si="392"/>
        <v>0</v>
      </c>
      <c r="M441" s="304"/>
      <c r="N441" s="152"/>
      <c r="O441" s="152"/>
      <c r="P441" s="152"/>
      <c r="Q441" s="152"/>
      <c r="R441" s="152"/>
      <c r="S441" s="305"/>
      <c r="T441" s="54" t="e">
        <f>HLOOKUP(F406,リスト!$N$7:$AC$25,10,)</f>
        <v>#N/A</v>
      </c>
      <c r="U441" s="52" t="e">
        <f t="shared" si="390"/>
        <v>#N/A</v>
      </c>
    </row>
    <row r="442" spans="1:21">
      <c r="A442" s="1">
        <f t="shared" ref="A442:B442" si="400">A441</f>
        <v>9</v>
      </c>
      <c r="B442" s="1">
        <f t="shared" si="400"/>
        <v>0</v>
      </c>
      <c r="C442" s="288"/>
      <c r="D442" s="298"/>
      <c r="E442" s="298"/>
      <c r="F442" s="329" t="s">
        <v>92</v>
      </c>
      <c r="G442" s="329"/>
      <c r="H442" s="330"/>
      <c r="I442" s="330"/>
      <c r="J442" s="331"/>
      <c r="K442" s="332"/>
      <c r="L442" s="333">
        <f t="shared" si="392"/>
        <v>0</v>
      </c>
      <c r="M442" s="334"/>
      <c r="N442" s="335"/>
      <c r="O442" s="335"/>
      <c r="P442" s="335"/>
      <c r="Q442" s="335"/>
      <c r="R442" s="335"/>
      <c r="S442" s="336"/>
      <c r="T442" s="54" t="e">
        <f>HLOOKUP(F406,リスト!$N$7:$AC$25,11,)</f>
        <v>#N/A</v>
      </c>
      <c r="U442" s="52" t="e">
        <f t="shared" si="390"/>
        <v>#N/A</v>
      </c>
    </row>
    <row r="443" spans="1:21">
      <c r="A443" s="1">
        <f t="shared" ref="A443:B443" si="401">A442</f>
        <v>9</v>
      </c>
      <c r="B443" s="1">
        <f t="shared" si="401"/>
        <v>0</v>
      </c>
      <c r="C443" s="288"/>
      <c r="D443" s="298"/>
      <c r="E443" s="298"/>
      <c r="F443" s="306" t="s">
        <v>93</v>
      </c>
      <c r="G443" s="306"/>
      <c r="H443" s="307"/>
      <c r="I443" s="307"/>
      <c r="J443" s="308"/>
      <c r="K443" s="309"/>
      <c r="L443" s="310">
        <f t="shared" si="392"/>
        <v>0</v>
      </c>
      <c r="M443" s="311"/>
      <c r="N443" s="153"/>
      <c r="O443" s="153"/>
      <c r="P443" s="153"/>
      <c r="Q443" s="153"/>
      <c r="R443" s="153"/>
      <c r="S443" s="312"/>
      <c r="T443" s="54" t="e">
        <f>HLOOKUP(F406,リスト!$N$7:$AC$25,12,)</f>
        <v>#N/A</v>
      </c>
      <c r="U443" s="52" t="e">
        <f t="shared" si="390"/>
        <v>#N/A</v>
      </c>
    </row>
    <row r="444" spans="1:21">
      <c r="A444" s="1">
        <f t="shared" ref="A444:B444" si="402">A443</f>
        <v>9</v>
      </c>
      <c r="B444" s="1">
        <f t="shared" si="402"/>
        <v>0</v>
      </c>
      <c r="C444" s="288"/>
      <c r="D444" s="298" t="s">
        <v>102</v>
      </c>
      <c r="E444" s="298"/>
      <c r="F444" s="298" t="s">
        <v>102</v>
      </c>
      <c r="G444" s="298"/>
      <c r="H444" s="323"/>
      <c r="I444" s="323"/>
      <c r="J444" s="324"/>
      <c r="K444" s="325"/>
      <c r="L444" s="326">
        <f t="shared" si="392"/>
        <v>0</v>
      </c>
      <c r="M444" s="327"/>
      <c r="N444" s="167"/>
      <c r="O444" s="167"/>
      <c r="P444" s="167"/>
      <c r="Q444" s="167"/>
      <c r="R444" s="167"/>
      <c r="S444" s="328"/>
      <c r="T444" s="54" t="e">
        <f>HLOOKUP(F406,リスト!$N$7:$AC$25,13,)</f>
        <v>#N/A</v>
      </c>
      <c r="U444" s="52" t="e">
        <f t="shared" si="390"/>
        <v>#N/A</v>
      </c>
    </row>
    <row r="445" spans="1:21">
      <c r="A445" s="1">
        <f t="shared" ref="A445:B445" si="403">A444</f>
        <v>9</v>
      </c>
      <c r="B445" s="1">
        <f t="shared" si="403"/>
        <v>0</v>
      </c>
      <c r="C445" s="288"/>
      <c r="D445" s="321" t="s">
        <v>105</v>
      </c>
      <c r="E445" s="298"/>
      <c r="F445" s="299" t="s">
        <v>94</v>
      </c>
      <c r="G445" s="299"/>
      <c r="H445" s="300"/>
      <c r="I445" s="300"/>
      <c r="J445" s="301"/>
      <c r="K445" s="302"/>
      <c r="L445" s="303">
        <f t="shared" si="392"/>
        <v>0</v>
      </c>
      <c r="M445" s="304"/>
      <c r="N445" s="152"/>
      <c r="O445" s="152"/>
      <c r="P445" s="152"/>
      <c r="Q445" s="152"/>
      <c r="R445" s="152"/>
      <c r="S445" s="305"/>
      <c r="T445" s="54" t="e">
        <f>HLOOKUP(F406,リスト!$N$7:$AC$25,14,)</f>
        <v>#N/A</v>
      </c>
      <c r="U445" s="52" t="e">
        <f t="shared" si="390"/>
        <v>#N/A</v>
      </c>
    </row>
    <row r="446" spans="1:21">
      <c r="A446" s="1">
        <f t="shared" ref="A446:B446" si="404">A445</f>
        <v>9</v>
      </c>
      <c r="B446" s="1">
        <f t="shared" si="404"/>
        <v>0</v>
      </c>
      <c r="C446" s="288"/>
      <c r="D446" s="298"/>
      <c r="E446" s="298"/>
      <c r="F446" s="306" t="s">
        <v>95</v>
      </c>
      <c r="G446" s="306"/>
      <c r="H446" s="307"/>
      <c r="I446" s="307"/>
      <c r="J446" s="308"/>
      <c r="K446" s="309"/>
      <c r="L446" s="310">
        <f t="shared" si="392"/>
        <v>0</v>
      </c>
      <c r="M446" s="311"/>
      <c r="N446" s="153"/>
      <c r="O446" s="153"/>
      <c r="P446" s="153"/>
      <c r="Q446" s="153"/>
      <c r="R446" s="153"/>
      <c r="S446" s="312"/>
      <c r="T446" s="54" t="e">
        <f>HLOOKUP(F406,リスト!$N$7:$AC$25,15,)</f>
        <v>#N/A</v>
      </c>
      <c r="U446" s="52" t="e">
        <f t="shared" si="390"/>
        <v>#N/A</v>
      </c>
    </row>
    <row r="447" spans="1:21">
      <c r="A447" s="1">
        <f t="shared" ref="A447:B447" si="405">A446</f>
        <v>9</v>
      </c>
      <c r="B447" s="1">
        <f t="shared" si="405"/>
        <v>0</v>
      </c>
      <c r="C447" s="288"/>
      <c r="D447" s="322" t="s">
        <v>103</v>
      </c>
      <c r="E447" s="322"/>
      <c r="F447" s="298" t="s">
        <v>96</v>
      </c>
      <c r="G447" s="298"/>
      <c r="H447" s="323"/>
      <c r="I447" s="323"/>
      <c r="J447" s="324"/>
      <c r="K447" s="325"/>
      <c r="L447" s="326">
        <f t="shared" si="392"/>
        <v>0</v>
      </c>
      <c r="M447" s="327"/>
      <c r="N447" s="167"/>
      <c r="O447" s="167"/>
      <c r="P447" s="167"/>
      <c r="Q447" s="167"/>
      <c r="R447" s="167"/>
      <c r="S447" s="328"/>
      <c r="T447" s="54" t="e">
        <f>HLOOKUP(F406,リスト!$N$7:$AC$25,16,)</f>
        <v>#N/A</v>
      </c>
      <c r="U447" s="52" t="e">
        <f t="shared" si="390"/>
        <v>#N/A</v>
      </c>
    </row>
    <row r="448" spans="1:21">
      <c r="A448" s="1">
        <f t="shared" ref="A448:B448" si="406">A447</f>
        <v>9</v>
      </c>
      <c r="B448" s="1">
        <f t="shared" si="406"/>
        <v>0</v>
      </c>
      <c r="C448" s="288"/>
      <c r="D448" s="298" t="s">
        <v>104</v>
      </c>
      <c r="E448" s="298"/>
      <c r="F448" s="299" t="s">
        <v>97</v>
      </c>
      <c r="G448" s="299"/>
      <c r="H448" s="300"/>
      <c r="I448" s="300"/>
      <c r="J448" s="301"/>
      <c r="K448" s="302"/>
      <c r="L448" s="303">
        <f t="shared" si="392"/>
        <v>0</v>
      </c>
      <c r="M448" s="304"/>
      <c r="N448" s="152"/>
      <c r="O448" s="152"/>
      <c r="P448" s="152"/>
      <c r="Q448" s="152"/>
      <c r="R448" s="152"/>
      <c r="S448" s="305"/>
      <c r="T448" s="54" t="e">
        <f>HLOOKUP(F406,リスト!$N$7:$AC$25,17,)</f>
        <v>#N/A</v>
      </c>
      <c r="U448" s="52" t="e">
        <f t="shared" si="390"/>
        <v>#N/A</v>
      </c>
    </row>
    <row r="449" spans="1:24">
      <c r="A449" s="1">
        <f t="shared" ref="A449:B449" si="407">A448</f>
        <v>9</v>
      </c>
      <c r="B449" s="1">
        <f t="shared" si="407"/>
        <v>0</v>
      </c>
      <c r="C449" s="288"/>
      <c r="D449" s="298"/>
      <c r="E449" s="298"/>
      <c r="F449" s="306" t="s">
        <v>98</v>
      </c>
      <c r="G449" s="306"/>
      <c r="H449" s="307"/>
      <c r="I449" s="307"/>
      <c r="J449" s="308"/>
      <c r="K449" s="309"/>
      <c r="L449" s="310">
        <f t="shared" si="392"/>
        <v>0</v>
      </c>
      <c r="M449" s="311"/>
      <c r="N449" s="153"/>
      <c r="O449" s="153"/>
      <c r="P449" s="153"/>
      <c r="Q449" s="153"/>
      <c r="R449" s="153"/>
      <c r="S449" s="312"/>
      <c r="T449" s="54" t="e">
        <f>HLOOKUP(F406,リスト!$N$7:$AC$25,18,)</f>
        <v>#N/A</v>
      </c>
      <c r="U449" s="52" t="e">
        <f t="shared" si="390"/>
        <v>#N/A</v>
      </c>
    </row>
    <row r="450" spans="1:24" ht="15" thickBot="1">
      <c r="A450" s="1">
        <f t="shared" ref="A450:B450" si="408">A449</f>
        <v>9</v>
      </c>
      <c r="B450" s="1">
        <f t="shared" si="408"/>
        <v>0</v>
      </c>
      <c r="C450" s="288"/>
      <c r="D450" s="313" t="s">
        <v>77</v>
      </c>
      <c r="E450" s="313"/>
      <c r="F450" s="313" t="s">
        <v>77</v>
      </c>
      <c r="G450" s="313"/>
      <c r="H450" s="314"/>
      <c r="I450" s="314"/>
      <c r="J450" s="315"/>
      <c r="K450" s="316"/>
      <c r="L450" s="317">
        <f t="shared" si="392"/>
        <v>0</v>
      </c>
      <c r="M450" s="318"/>
      <c r="N450" s="319"/>
      <c r="O450" s="319"/>
      <c r="P450" s="319"/>
      <c r="Q450" s="319"/>
      <c r="R450" s="319"/>
      <c r="S450" s="320"/>
      <c r="T450" s="54" t="e">
        <f>HLOOKUP(F406,リスト!$N$7:$AC$25,19,)</f>
        <v>#N/A</v>
      </c>
      <c r="U450" s="52" t="e">
        <f t="shared" si="390"/>
        <v>#N/A</v>
      </c>
    </row>
    <row r="451" spans="1:24" ht="15.6" thickTop="1" thickBot="1">
      <c r="A451" s="1">
        <f t="shared" ref="A451:B451" si="409">A450</f>
        <v>9</v>
      </c>
      <c r="B451" s="1">
        <f t="shared" si="409"/>
        <v>0</v>
      </c>
      <c r="C451" s="289"/>
      <c r="D451" s="278" t="s">
        <v>78</v>
      </c>
      <c r="E451" s="279"/>
      <c r="F451" s="279"/>
      <c r="G451" s="280"/>
      <c r="H451" s="281">
        <f>SUM(H433:I450)</f>
        <v>0</v>
      </c>
      <c r="I451" s="281"/>
      <c r="J451" s="282">
        <f t="shared" ref="J451" si="410">SUM(J433:K450)</f>
        <v>0</v>
      </c>
      <c r="K451" s="283"/>
      <c r="L451" s="283">
        <f t="shared" ref="L451" si="411">SUM(L433:M450)</f>
        <v>0</v>
      </c>
      <c r="M451" s="284"/>
      <c r="N451" s="285"/>
      <c r="O451" s="285"/>
      <c r="P451" s="285"/>
      <c r="Q451" s="285"/>
      <c r="R451" s="285"/>
      <c r="S451" s="286"/>
      <c r="T451" s="54"/>
    </row>
    <row r="452" spans="1:24">
      <c r="A452" s="1">
        <f>F455</f>
        <v>10</v>
      </c>
      <c r="B452" s="1">
        <f>IF(H476&gt;0,1,0)</f>
        <v>0</v>
      </c>
      <c r="C452" s="198" t="s">
        <v>47</v>
      </c>
      <c r="D452" s="198"/>
      <c r="E452" s="198"/>
      <c r="U452" s="11" t="s">
        <v>49</v>
      </c>
      <c r="V452" s="11" t="s">
        <v>199</v>
      </c>
    </row>
    <row r="453" spans="1:24">
      <c r="A453" s="1">
        <f>A452</f>
        <v>10</v>
      </c>
      <c r="B453" s="1">
        <f>B452</f>
        <v>0</v>
      </c>
      <c r="C453" s="192" t="str">
        <f>"山口次世代コーチャーズ育成事業　"&amp;基本!$G$24</f>
        <v>山口次世代コーチャーズ育成事業　事業計画書</v>
      </c>
      <c r="D453" s="192"/>
      <c r="E453" s="192"/>
      <c r="F453" s="192"/>
      <c r="G453" s="192"/>
      <c r="H453" s="192"/>
      <c r="I453" s="192"/>
      <c r="J453" s="192"/>
      <c r="K453" s="192"/>
      <c r="L453" s="192"/>
      <c r="M453" s="192"/>
      <c r="N453" s="192"/>
      <c r="O453" s="192"/>
      <c r="P453" s="192"/>
      <c r="Q453" s="192"/>
      <c r="R453" s="192"/>
      <c r="S453" s="192"/>
      <c r="U453" s="16" t="str">
        <f t="shared" ref="U453:V456" si="412">IF(U403="","",U403)</f>
        <v>チームやまぐち優秀指導者育成事業</v>
      </c>
      <c r="V453" s="16" t="str">
        <f t="shared" si="412"/>
        <v>優秀指導者</v>
      </c>
    </row>
    <row r="454" spans="1:24" ht="15" thickBot="1">
      <c r="A454" s="1">
        <f t="shared" ref="A454:B454" si="413">A453</f>
        <v>10</v>
      </c>
      <c r="B454" s="1">
        <f t="shared" si="413"/>
        <v>0</v>
      </c>
      <c r="C454" s="337" t="s">
        <v>48</v>
      </c>
      <c r="D454" s="337"/>
      <c r="U454" s="32" t="str">
        <f t="shared" si="412"/>
        <v>トップコーチ育成事業</v>
      </c>
      <c r="V454" s="32" t="str">
        <f t="shared" si="412"/>
        <v>トップコーチ</v>
      </c>
    </row>
    <row r="455" spans="1:24" ht="15" thickBot="1">
      <c r="A455" s="1">
        <f t="shared" ref="A455:B455" si="414">A454</f>
        <v>10</v>
      </c>
      <c r="B455" s="1">
        <f t="shared" si="414"/>
        <v>0</v>
      </c>
      <c r="C455" s="375" t="s">
        <v>50</v>
      </c>
      <c r="D455" s="376"/>
      <c r="E455" s="376"/>
      <c r="F455" s="377">
        <f>F405+1</f>
        <v>10</v>
      </c>
      <c r="G455" s="378"/>
      <c r="U455" s="32" t="str">
        <f t="shared" si="412"/>
        <v>コーチングセミナー事業</v>
      </c>
      <c r="V455" s="32" t="str">
        <f t="shared" si="412"/>
        <v>セミナー</v>
      </c>
    </row>
    <row r="456" spans="1:24">
      <c r="A456" s="1">
        <f t="shared" ref="A456:B456" si="415">A455</f>
        <v>10</v>
      </c>
      <c r="B456" s="1">
        <f t="shared" si="415"/>
        <v>0</v>
      </c>
      <c r="C456" s="379" t="s">
        <v>49</v>
      </c>
      <c r="D456" s="290"/>
      <c r="E456" s="290"/>
      <c r="F456" s="380"/>
      <c r="G456" s="380"/>
      <c r="H456" s="380"/>
      <c r="I456" s="380"/>
      <c r="J456" s="380"/>
      <c r="K456" s="380"/>
      <c r="L456" s="380"/>
      <c r="M456" s="290" t="s">
        <v>53</v>
      </c>
      <c r="N456" s="290"/>
      <c r="O456" s="290"/>
      <c r="P456" s="380"/>
      <c r="Q456" s="380"/>
      <c r="R456" s="380"/>
      <c r="S456" s="381"/>
      <c r="T456" s="81" t="str">
        <f>IF(F456="","",VLOOKUP(F456,U453:V456,2,))</f>
        <v/>
      </c>
      <c r="U456" s="18" t="str">
        <f t="shared" si="412"/>
        <v/>
      </c>
      <c r="V456" s="18" t="str">
        <f t="shared" si="412"/>
        <v/>
      </c>
    </row>
    <row r="457" spans="1:24">
      <c r="A457" s="1">
        <f t="shared" ref="A457:B457" si="416">A456</f>
        <v>10</v>
      </c>
      <c r="B457" s="1">
        <f t="shared" si="416"/>
        <v>0</v>
      </c>
      <c r="C457" s="389" t="s">
        <v>180</v>
      </c>
      <c r="D457" s="390"/>
      <c r="E457" s="356"/>
      <c r="F457" s="386"/>
      <c r="G457" s="387"/>
      <c r="H457" s="387"/>
      <c r="I457" s="387"/>
      <c r="J457" s="387"/>
      <c r="K457" s="387"/>
      <c r="L457" s="387"/>
      <c r="M457" s="387"/>
      <c r="N457" s="387"/>
      <c r="O457" s="387"/>
      <c r="P457" s="387"/>
      <c r="Q457" s="387"/>
      <c r="R457" s="387"/>
      <c r="S457" s="388"/>
      <c r="U457" s="55"/>
    </row>
    <row r="458" spans="1:24">
      <c r="A458" s="1">
        <f t="shared" ref="A458:B458" si="417">A457</f>
        <v>10</v>
      </c>
      <c r="B458" s="1">
        <f t="shared" si="417"/>
        <v>0</v>
      </c>
      <c r="C458" s="348" t="s">
        <v>51</v>
      </c>
      <c r="D458" s="291"/>
      <c r="E458" s="291"/>
      <c r="F458" s="382"/>
      <c r="G458" s="383"/>
      <c r="H458" s="383"/>
      <c r="I458" s="20" t="str">
        <f>IF(F458="","～",IF(J458="","","～"))</f>
        <v>～</v>
      </c>
      <c r="J458" s="383"/>
      <c r="K458" s="383"/>
      <c r="L458" s="383"/>
      <c r="M458" s="21" t="s">
        <v>52</v>
      </c>
      <c r="N458" s="384" t="str">
        <f>IF(T458=1,IF(F458="","",IF(J458="","",IF(F458=J458,"日帰り",(J458-F458)&amp;"泊"&amp;(J458-F458+1)&amp;"日"))),"")</f>
        <v/>
      </c>
      <c r="O458" s="384"/>
      <c r="P458" s="384"/>
      <c r="Q458" s="13" t="s">
        <v>68</v>
      </c>
      <c r="R458" s="258"/>
      <c r="S458" s="385"/>
      <c r="T458" s="53">
        <f>IF(P456=U461,1,IF(P456=W461,1,0))</f>
        <v>0</v>
      </c>
    </row>
    <row r="459" spans="1:24">
      <c r="A459" s="1">
        <f t="shared" ref="A459:B459" si="418">A458</f>
        <v>10</v>
      </c>
      <c r="B459" s="1">
        <f t="shared" si="418"/>
        <v>0</v>
      </c>
      <c r="C459" s="348" t="s">
        <v>54</v>
      </c>
      <c r="D459" s="346" t="s">
        <v>55</v>
      </c>
      <c r="E459" s="346"/>
      <c r="F459" s="349"/>
      <c r="G459" s="349"/>
      <c r="H459" s="349"/>
      <c r="I459" s="349"/>
      <c r="J459" s="349"/>
      <c r="K459" s="349"/>
      <c r="L459" s="349"/>
      <c r="M459" s="349"/>
      <c r="N459" s="349"/>
      <c r="O459" s="349"/>
      <c r="P459" s="349"/>
      <c r="Q459" s="349"/>
      <c r="R459" s="349"/>
      <c r="S459" s="350"/>
      <c r="U459" s="156" t="s">
        <v>53</v>
      </c>
      <c r="V459" s="156"/>
      <c r="W459" s="156"/>
      <c r="X459" s="156"/>
    </row>
    <row r="460" spans="1:24">
      <c r="A460" s="1">
        <f t="shared" ref="A460:B460" si="419">A459</f>
        <v>10</v>
      </c>
      <c r="B460" s="1">
        <f t="shared" si="419"/>
        <v>0</v>
      </c>
      <c r="C460" s="348"/>
      <c r="D460" s="351" t="s">
        <v>7</v>
      </c>
      <c r="E460" s="351"/>
      <c r="F460" s="352"/>
      <c r="G460" s="352"/>
      <c r="H460" s="352"/>
      <c r="I460" s="352"/>
      <c r="J460" s="352"/>
      <c r="K460" s="352"/>
      <c r="L460" s="352"/>
      <c r="M460" s="352"/>
      <c r="N460" s="352"/>
      <c r="O460" s="352"/>
      <c r="P460" s="352"/>
      <c r="Q460" s="352"/>
      <c r="R460" s="352"/>
      <c r="S460" s="353"/>
      <c r="U460" s="78" t="str">
        <f>U453</f>
        <v>チームやまぐち優秀指導者育成事業</v>
      </c>
      <c r="V460" s="78" t="str">
        <f>U454</f>
        <v>トップコーチ育成事業</v>
      </c>
      <c r="W460" s="78" t="str">
        <f>U455</f>
        <v>コーチングセミナー事業</v>
      </c>
      <c r="X460" s="78" t="str">
        <f>U456</f>
        <v/>
      </c>
    </row>
    <row r="461" spans="1:24">
      <c r="A461" s="1">
        <f t="shared" ref="A461:B461" si="420">A460</f>
        <v>10</v>
      </c>
      <c r="B461" s="1">
        <f t="shared" si="420"/>
        <v>0</v>
      </c>
      <c r="C461" s="348" t="s">
        <v>56</v>
      </c>
      <c r="D461" s="346" t="s">
        <v>55</v>
      </c>
      <c r="E461" s="346"/>
      <c r="F461" s="349"/>
      <c r="G461" s="349"/>
      <c r="H461" s="349"/>
      <c r="I461" s="349"/>
      <c r="J461" s="349"/>
      <c r="K461" s="349"/>
      <c r="L461" s="349"/>
      <c r="M461" s="349"/>
      <c r="N461" s="349"/>
      <c r="O461" s="349"/>
      <c r="P461" s="349"/>
      <c r="Q461" s="349"/>
      <c r="R461" s="349"/>
      <c r="S461" s="350"/>
      <c r="U461" s="6" t="str">
        <f t="shared" ref="U461:X464" si="421">IF(U411="","",U411)</f>
        <v>①研修派遣</v>
      </c>
      <c r="V461" s="6" t="str">
        <f t="shared" si="421"/>
        <v>①研修派遣</v>
      </c>
      <c r="W461" s="6" t="str">
        <f t="shared" si="421"/>
        <v>①指導者研修会</v>
      </c>
      <c r="X461" s="6" t="str">
        <f t="shared" si="421"/>
        <v/>
      </c>
    </row>
    <row r="462" spans="1:24">
      <c r="A462" s="1">
        <f t="shared" ref="A462:B462" si="422">A461</f>
        <v>10</v>
      </c>
      <c r="B462" s="1">
        <f t="shared" si="422"/>
        <v>0</v>
      </c>
      <c r="C462" s="348"/>
      <c r="D462" s="351" t="s">
        <v>7</v>
      </c>
      <c r="E462" s="351"/>
      <c r="F462" s="352"/>
      <c r="G462" s="352"/>
      <c r="H462" s="352"/>
      <c r="I462" s="352"/>
      <c r="J462" s="352"/>
      <c r="K462" s="352"/>
      <c r="L462" s="352"/>
      <c r="M462" s="352"/>
      <c r="N462" s="352"/>
      <c r="O462" s="352"/>
      <c r="P462" s="352"/>
      <c r="Q462" s="352"/>
      <c r="R462" s="352"/>
      <c r="S462" s="353"/>
      <c r="U462" s="8" t="str">
        <f t="shared" si="421"/>
        <v>②調査・研究</v>
      </c>
      <c r="V462" s="8" t="str">
        <f t="shared" si="421"/>
        <v>②伝達講習会</v>
      </c>
      <c r="W462" s="8" t="str">
        <f t="shared" si="421"/>
        <v>②スーパーアドバイザー</v>
      </c>
      <c r="X462" s="8" t="str">
        <f t="shared" si="421"/>
        <v/>
      </c>
    </row>
    <row r="463" spans="1:24">
      <c r="A463" s="1">
        <f t="shared" ref="A463:B463" si="423">A462</f>
        <v>10</v>
      </c>
      <c r="B463" s="1">
        <f t="shared" si="423"/>
        <v>0</v>
      </c>
      <c r="C463" s="354" t="s">
        <v>57</v>
      </c>
      <c r="D463" s="291" t="s">
        <v>58</v>
      </c>
      <c r="E463" s="291"/>
      <c r="F463" s="291" t="s">
        <v>61</v>
      </c>
      <c r="G463" s="355"/>
      <c r="H463" s="339" t="s">
        <v>62</v>
      </c>
      <c r="I463" s="296"/>
      <c r="J463" s="356" t="s">
        <v>63</v>
      </c>
      <c r="K463" s="355"/>
      <c r="L463" s="339" t="s">
        <v>64</v>
      </c>
      <c r="M463" s="296"/>
      <c r="N463" s="356" t="s">
        <v>65</v>
      </c>
      <c r="O463" s="355"/>
      <c r="P463" s="339" t="s">
        <v>66</v>
      </c>
      <c r="Q463" s="291"/>
      <c r="R463" s="356" t="s">
        <v>36</v>
      </c>
      <c r="S463" s="295"/>
      <c r="U463" s="8" t="str">
        <f t="shared" si="421"/>
        <v/>
      </c>
      <c r="V463" s="8" t="str">
        <f t="shared" si="421"/>
        <v/>
      </c>
      <c r="W463" s="8" t="str">
        <f t="shared" si="421"/>
        <v/>
      </c>
      <c r="X463" s="8" t="str">
        <f t="shared" si="421"/>
        <v/>
      </c>
    </row>
    <row r="464" spans="1:24">
      <c r="A464" s="1">
        <f t="shared" ref="A464:B464" si="424">A463</f>
        <v>10</v>
      </c>
      <c r="B464" s="1">
        <f t="shared" si="424"/>
        <v>0</v>
      </c>
      <c r="C464" s="348"/>
      <c r="D464" s="346" t="s">
        <v>59</v>
      </c>
      <c r="E464" s="346"/>
      <c r="F464" s="22">
        <f>VLOOKUP("成男ｺｰﾁｬｰｽﾞ",指導者!$J$133:$AN$156,$F455+1,)</f>
        <v>0</v>
      </c>
      <c r="G464" s="23" t="s">
        <v>67</v>
      </c>
      <c r="H464" s="24">
        <f>VLOOKUP("成女ｺｰﾁｬｰｽﾞ",指導者!$J$133:$AN$156,$F455+1,)</f>
        <v>0</v>
      </c>
      <c r="I464" s="25" t="s">
        <v>67</v>
      </c>
      <c r="J464" s="24">
        <f>VLOOKUP("少男ｺｰﾁｬｰｽﾞ",指導者!$J$133:$AN$156,$F455+1,)</f>
        <v>0</v>
      </c>
      <c r="K464" s="23" t="s">
        <v>67</v>
      </c>
      <c r="L464" s="24">
        <f>VLOOKUP("少女ｺｰﾁｬｰｽﾞ",指導者!$J$133:$AN$156,$F455+1,)</f>
        <v>0</v>
      </c>
      <c r="M464" s="25" t="s">
        <v>67</v>
      </c>
      <c r="N464" s="24">
        <f>VLOOKUP("Jr男ｺｰﾁｬｰｽﾞ",指導者!$J$133:$AN$156,$F455+1,)</f>
        <v>0</v>
      </c>
      <c r="O464" s="23" t="s">
        <v>67</v>
      </c>
      <c r="P464" s="24">
        <f>VLOOKUP("Jr女ｺｰﾁｬｰｽﾞ",指導者!$J$133:$AN$156,$F455+1,)</f>
        <v>0</v>
      </c>
      <c r="Q464" s="26" t="s">
        <v>67</v>
      </c>
      <c r="R464" s="23">
        <f>SUM(F464:Q464)</f>
        <v>0</v>
      </c>
      <c r="S464" s="33" t="s">
        <v>67</v>
      </c>
      <c r="U464" s="10" t="str">
        <f t="shared" si="421"/>
        <v/>
      </c>
      <c r="V464" s="10" t="str">
        <f t="shared" si="421"/>
        <v/>
      </c>
      <c r="W464" s="10" t="str">
        <f t="shared" si="421"/>
        <v/>
      </c>
      <c r="X464" s="10" t="str">
        <f t="shared" si="421"/>
        <v/>
      </c>
    </row>
    <row r="465" spans="1:20">
      <c r="A465" s="1">
        <f t="shared" ref="A465:B465" si="425">A464</f>
        <v>10</v>
      </c>
      <c r="B465" s="1">
        <f t="shared" si="425"/>
        <v>0</v>
      </c>
      <c r="C465" s="348"/>
      <c r="D465" s="351" t="s">
        <v>60</v>
      </c>
      <c r="E465" s="351"/>
      <c r="F465" s="57" t="s">
        <v>164</v>
      </c>
      <c r="G465" s="28" t="s">
        <v>67</v>
      </c>
      <c r="H465" s="59" t="s">
        <v>164</v>
      </c>
      <c r="I465" s="30" t="s">
        <v>67</v>
      </c>
      <c r="J465" s="61" t="s">
        <v>164</v>
      </c>
      <c r="K465" s="28" t="s">
        <v>67</v>
      </c>
      <c r="L465" s="59" t="s">
        <v>164</v>
      </c>
      <c r="M465" s="30" t="s">
        <v>67</v>
      </c>
      <c r="N465" s="61" t="s">
        <v>164</v>
      </c>
      <c r="O465" s="28" t="s">
        <v>67</v>
      </c>
      <c r="P465" s="59" t="s">
        <v>164</v>
      </c>
      <c r="Q465" s="31" t="s">
        <v>67</v>
      </c>
      <c r="R465" s="61" t="s">
        <v>164</v>
      </c>
      <c r="S465" s="34" t="s">
        <v>67</v>
      </c>
    </row>
    <row r="466" spans="1:20">
      <c r="A466" s="1">
        <f t="shared" ref="A466:B466" si="426">A465</f>
        <v>10</v>
      </c>
      <c r="B466" s="1">
        <f t="shared" si="426"/>
        <v>0</v>
      </c>
      <c r="C466" s="366" t="s">
        <v>69</v>
      </c>
      <c r="D466" s="367"/>
      <c r="E466" s="368"/>
      <c r="F466" s="357"/>
      <c r="G466" s="358"/>
      <c r="H466" s="358"/>
      <c r="I466" s="358"/>
      <c r="J466" s="358"/>
      <c r="K466" s="358"/>
      <c r="L466" s="358"/>
      <c r="M466" s="358"/>
      <c r="N466" s="358"/>
      <c r="O466" s="358"/>
      <c r="P466" s="358"/>
      <c r="Q466" s="358"/>
      <c r="R466" s="358"/>
      <c r="S466" s="359"/>
    </row>
    <row r="467" spans="1:20">
      <c r="A467" s="1">
        <f t="shared" ref="A467:B467" si="427">A466</f>
        <v>10</v>
      </c>
      <c r="B467" s="1">
        <f t="shared" si="427"/>
        <v>0</v>
      </c>
      <c r="C467" s="369"/>
      <c r="D467" s="370"/>
      <c r="E467" s="371"/>
      <c r="F467" s="360"/>
      <c r="G467" s="361"/>
      <c r="H467" s="361"/>
      <c r="I467" s="361"/>
      <c r="J467" s="361"/>
      <c r="K467" s="361"/>
      <c r="L467" s="361"/>
      <c r="M467" s="361"/>
      <c r="N467" s="361"/>
      <c r="O467" s="361"/>
      <c r="P467" s="361"/>
      <c r="Q467" s="361"/>
      <c r="R467" s="361"/>
      <c r="S467" s="362"/>
    </row>
    <row r="468" spans="1:20">
      <c r="A468" s="1">
        <f t="shared" ref="A468:B468" si="428">A467</f>
        <v>10</v>
      </c>
      <c r="B468" s="1">
        <f t="shared" si="428"/>
        <v>0</v>
      </c>
      <c r="C468" s="369"/>
      <c r="D468" s="370"/>
      <c r="E468" s="371"/>
      <c r="F468" s="360"/>
      <c r="G468" s="361"/>
      <c r="H468" s="361"/>
      <c r="I468" s="361"/>
      <c r="J468" s="361"/>
      <c r="K468" s="361"/>
      <c r="L468" s="361"/>
      <c r="M468" s="361"/>
      <c r="N468" s="361"/>
      <c r="O468" s="361"/>
      <c r="P468" s="361"/>
      <c r="Q468" s="361"/>
      <c r="R468" s="361"/>
      <c r="S468" s="362"/>
    </row>
    <row r="469" spans="1:20">
      <c r="A469" s="1">
        <f t="shared" ref="A469:B469" si="429">A468</f>
        <v>10</v>
      </c>
      <c r="B469" s="1">
        <f t="shared" si="429"/>
        <v>0</v>
      </c>
      <c r="C469" s="369"/>
      <c r="D469" s="370"/>
      <c r="E469" s="371"/>
      <c r="F469" s="360"/>
      <c r="G469" s="361"/>
      <c r="H469" s="361"/>
      <c r="I469" s="361"/>
      <c r="J469" s="361"/>
      <c r="K469" s="361"/>
      <c r="L469" s="361"/>
      <c r="M469" s="361"/>
      <c r="N469" s="361"/>
      <c r="O469" s="361"/>
      <c r="P469" s="361"/>
      <c r="Q469" s="361"/>
      <c r="R469" s="361"/>
      <c r="S469" s="362"/>
    </row>
    <row r="470" spans="1:20">
      <c r="A470" s="1">
        <f t="shared" ref="A470:B470" si="430">A469</f>
        <v>10</v>
      </c>
      <c r="B470" s="1">
        <f t="shared" si="430"/>
        <v>0</v>
      </c>
      <c r="C470" s="369"/>
      <c r="D470" s="370"/>
      <c r="E470" s="371"/>
      <c r="F470" s="360"/>
      <c r="G470" s="361"/>
      <c r="H470" s="361"/>
      <c r="I470" s="361"/>
      <c r="J470" s="361"/>
      <c r="K470" s="361"/>
      <c r="L470" s="361"/>
      <c r="M470" s="361"/>
      <c r="N470" s="361"/>
      <c r="O470" s="361"/>
      <c r="P470" s="361"/>
      <c r="Q470" s="361"/>
      <c r="R470" s="361"/>
      <c r="S470" s="362"/>
    </row>
    <row r="471" spans="1:20">
      <c r="A471" s="1">
        <f t="shared" ref="A471:B471" si="431">A470</f>
        <v>10</v>
      </c>
      <c r="B471" s="1">
        <f t="shared" si="431"/>
        <v>0</v>
      </c>
      <c r="C471" s="369"/>
      <c r="D471" s="370"/>
      <c r="E471" s="371"/>
      <c r="F471" s="360"/>
      <c r="G471" s="361"/>
      <c r="H471" s="361"/>
      <c r="I471" s="361"/>
      <c r="J471" s="361"/>
      <c r="K471" s="361"/>
      <c r="L471" s="361"/>
      <c r="M471" s="361"/>
      <c r="N471" s="361"/>
      <c r="O471" s="361"/>
      <c r="P471" s="361"/>
      <c r="Q471" s="361"/>
      <c r="R471" s="361"/>
      <c r="S471" s="362"/>
    </row>
    <row r="472" spans="1:20" ht="15" thickBot="1">
      <c r="A472" s="1">
        <f t="shared" ref="A472:B472" si="432">A471</f>
        <v>10</v>
      </c>
      <c r="B472" s="1">
        <f t="shared" si="432"/>
        <v>0</v>
      </c>
      <c r="C472" s="372"/>
      <c r="D472" s="373"/>
      <c r="E472" s="374"/>
      <c r="F472" s="363"/>
      <c r="G472" s="364"/>
      <c r="H472" s="364"/>
      <c r="I472" s="364"/>
      <c r="J472" s="364"/>
      <c r="K472" s="364"/>
      <c r="L472" s="364"/>
      <c r="M472" s="364"/>
      <c r="N472" s="364"/>
      <c r="O472" s="364"/>
      <c r="P472" s="364"/>
      <c r="Q472" s="364"/>
      <c r="R472" s="364"/>
      <c r="S472" s="365"/>
    </row>
    <row r="473" spans="1:20">
      <c r="A473" s="1">
        <f t="shared" ref="A473:B473" si="433">A472</f>
        <v>10</v>
      </c>
      <c r="B473" s="1">
        <f t="shared" si="433"/>
        <v>0</v>
      </c>
    </row>
    <row r="474" spans="1:20" ht="15" thickBot="1">
      <c r="A474" s="1">
        <f t="shared" ref="A474:B474" si="434">A473</f>
        <v>10</v>
      </c>
      <c r="B474" s="1">
        <f t="shared" si="434"/>
        <v>0</v>
      </c>
      <c r="C474" s="337" t="s">
        <v>70</v>
      </c>
      <c r="D474" s="337"/>
      <c r="Q474" s="338" t="s">
        <v>71</v>
      </c>
      <c r="R474" s="338"/>
      <c r="S474" s="338"/>
    </row>
    <row r="475" spans="1:20">
      <c r="A475" s="1">
        <f t="shared" ref="A475:B475" si="435">A474</f>
        <v>10</v>
      </c>
      <c r="B475" s="1">
        <f t="shared" si="435"/>
        <v>0</v>
      </c>
      <c r="C475" s="287" t="s">
        <v>72</v>
      </c>
      <c r="D475" s="290" t="s">
        <v>73</v>
      </c>
      <c r="E475" s="290"/>
      <c r="F475" s="290"/>
      <c r="G475" s="290"/>
      <c r="H475" s="290" t="s">
        <v>79</v>
      </c>
      <c r="I475" s="290"/>
      <c r="J475" s="290" t="s">
        <v>13</v>
      </c>
      <c r="K475" s="290"/>
      <c r="L475" s="290"/>
      <c r="M475" s="290"/>
      <c r="N475" s="290"/>
      <c r="O475" s="290"/>
      <c r="P475" s="290"/>
      <c r="Q475" s="290"/>
      <c r="R475" s="290"/>
      <c r="S475" s="294"/>
    </row>
    <row r="476" spans="1:20">
      <c r="A476" s="1">
        <f t="shared" ref="A476:B476" si="436">A475</f>
        <v>10</v>
      </c>
      <c r="B476" s="1">
        <f t="shared" si="436"/>
        <v>0</v>
      </c>
      <c r="C476" s="288"/>
      <c r="D476" s="346" t="s">
        <v>74</v>
      </c>
      <c r="E476" s="346"/>
      <c r="F476" s="346"/>
      <c r="G476" s="346"/>
      <c r="H476" s="415">
        <f>ROUND(J501*T476,)</f>
        <v>0</v>
      </c>
      <c r="I476" s="416"/>
      <c r="J476" s="152"/>
      <c r="K476" s="152"/>
      <c r="L476" s="152"/>
      <c r="M476" s="152"/>
      <c r="N476" s="152"/>
      <c r="O476" s="152"/>
      <c r="P476" s="152"/>
      <c r="Q476" s="152"/>
      <c r="R476" s="152"/>
      <c r="S476" s="305"/>
      <c r="T476" s="53">
        <f>IF(F456=U455,1,0.5)</f>
        <v>0.5</v>
      </c>
    </row>
    <row r="477" spans="1:20">
      <c r="A477" s="1">
        <f t="shared" ref="A477:B477" si="437">A476</f>
        <v>10</v>
      </c>
      <c r="B477" s="1">
        <f t="shared" si="437"/>
        <v>0</v>
      </c>
      <c r="C477" s="288"/>
      <c r="D477" s="340" t="s">
        <v>75</v>
      </c>
      <c r="E477" s="340"/>
      <c r="F477" s="340"/>
      <c r="G477" s="340"/>
      <c r="H477" s="330"/>
      <c r="I477" s="330"/>
      <c r="J477" s="335"/>
      <c r="K477" s="335"/>
      <c r="L477" s="335"/>
      <c r="M477" s="335"/>
      <c r="N477" s="335"/>
      <c r="O477" s="335"/>
      <c r="P477" s="335"/>
      <c r="Q477" s="335"/>
      <c r="R477" s="335"/>
      <c r="S477" s="336"/>
    </row>
    <row r="478" spans="1:20">
      <c r="A478" s="1">
        <f t="shared" ref="A478:B478" si="438">A477</f>
        <v>10</v>
      </c>
      <c r="B478" s="1">
        <f t="shared" si="438"/>
        <v>0</v>
      </c>
      <c r="C478" s="288"/>
      <c r="D478" s="340" t="s">
        <v>76</v>
      </c>
      <c r="E478" s="340"/>
      <c r="F478" s="340"/>
      <c r="G478" s="340"/>
      <c r="H478" s="330"/>
      <c r="I478" s="330"/>
      <c r="J478" s="335"/>
      <c r="K478" s="335"/>
      <c r="L478" s="335"/>
      <c r="M478" s="335"/>
      <c r="N478" s="335"/>
      <c r="O478" s="335"/>
      <c r="P478" s="335"/>
      <c r="Q478" s="335"/>
      <c r="R478" s="335"/>
      <c r="S478" s="336"/>
    </row>
    <row r="479" spans="1:20" ht="15" thickBot="1">
      <c r="A479" s="1">
        <f t="shared" ref="A479:B479" si="439">A478</f>
        <v>10</v>
      </c>
      <c r="B479" s="1">
        <f t="shared" si="439"/>
        <v>0</v>
      </c>
      <c r="C479" s="288"/>
      <c r="D479" s="341" t="s">
        <v>77</v>
      </c>
      <c r="E479" s="341"/>
      <c r="F479" s="341"/>
      <c r="G479" s="341"/>
      <c r="H479" s="342">
        <f>H501-SUM(H476:I478)</f>
        <v>0</v>
      </c>
      <c r="I479" s="342"/>
      <c r="J479" s="343"/>
      <c r="K479" s="343"/>
      <c r="L479" s="343"/>
      <c r="M479" s="343"/>
      <c r="N479" s="343"/>
      <c r="O479" s="343"/>
      <c r="P479" s="343"/>
      <c r="Q479" s="343"/>
      <c r="R479" s="343"/>
      <c r="S479" s="344"/>
    </row>
    <row r="480" spans="1:20" ht="15.6" thickTop="1" thickBot="1">
      <c r="A480" s="1">
        <f t="shared" ref="A480:B480" si="440">A479</f>
        <v>10</v>
      </c>
      <c r="B480" s="1">
        <f t="shared" si="440"/>
        <v>0</v>
      </c>
      <c r="C480" s="289"/>
      <c r="D480" s="345" t="s">
        <v>78</v>
      </c>
      <c r="E480" s="345"/>
      <c r="F480" s="345"/>
      <c r="G480" s="345"/>
      <c r="H480" s="281">
        <f>SUM(H476:I479)</f>
        <v>0</v>
      </c>
      <c r="I480" s="281"/>
      <c r="J480" s="285"/>
      <c r="K480" s="285"/>
      <c r="L480" s="285"/>
      <c r="M480" s="285"/>
      <c r="N480" s="285"/>
      <c r="O480" s="285"/>
      <c r="P480" s="285"/>
      <c r="Q480" s="285"/>
      <c r="R480" s="285"/>
      <c r="S480" s="286"/>
    </row>
    <row r="481" spans="1:21">
      <c r="A481" s="1">
        <f t="shared" ref="A481:B481" si="441">A480</f>
        <v>10</v>
      </c>
      <c r="B481" s="1">
        <f t="shared" si="441"/>
        <v>0</v>
      </c>
      <c r="C481" s="287" t="s">
        <v>218</v>
      </c>
      <c r="D481" s="290" t="s">
        <v>73</v>
      </c>
      <c r="E481" s="290"/>
      <c r="F481" s="290" t="s">
        <v>83</v>
      </c>
      <c r="G481" s="290"/>
      <c r="H481" s="290" t="s">
        <v>79</v>
      </c>
      <c r="I481" s="292"/>
      <c r="J481" s="293"/>
      <c r="K481" s="290"/>
      <c r="L481" s="290"/>
      <c r="M481" s="290"/>
      <c r="N481" s="290" t="s">
        <v>82</v>
      </c>
      <c r="O481" s="290"/>
      <c r="P481" s="290"/>
      <c r="Q481" s="290"/>
      <c r="R481" s="290"/>
      <c r="S481" s="294"/>
    </row>
    <row r="482" spans="1:21">
      <c r="A482" s="1">
        <f t="shared" ref="A482:B482" si="442">A481</f>
        <v>10</v>
      </c>
      <c r="B482" s="1">
        <f t="shared" si="442"/>
        <v>0</v>
      </c>
      <c r="C482" s="288"/>
      <c r="D482" s="291"/>
      <c r="E482" s="291"/>
      <c r="F482" s="291"/>
      <c r="G482" s="291"/>
      <c r="H482" s="291"/>
      <c r="I482" s="291"/>
      <c r="J482" s="296" t="s">
        <v>80</v>
      </c>
      <c r="K482" s="297"/>
      <c r="L482" s="297" t="s">
        <v>81</v>
      </c>
      <c r="M482" s="339"/>
      <c r="N482" s="291"/>
      <c r="O482" s="291"/>
      <c r="P482" s="291"/>
      <c r="Q482" s="291"/>
      <c r="R482" s="291"/>
      <c r="S482" s="295"/>
    </row>
    <row r="483" spans="1:21">
      <c r="A483" s="1">
        <f t="shared" ref="A483:B483" si="443">A482</f>
        <v>10</v>
      </c>
      <c r="B483" s="1">
        <f t="shared" si="443"/>
        <v>0</v>
      </c>
      <c r="C483" s="288"/>
      <c r="D483" s="298" t="s">
        <v>88</v>
      </c>
      <c r="E483" s="298"/>
      <c r="F483" s="298" t="s">
        <v>88</v>
      </c>
      <c r="G483" s="298"/>
      <c r="H483" s="323"/>
      <c r="I483" s="323"/>
      <c r="J483" s="324"/>
      <c r="K483" s="325"/>
      <c r="L483" s="326">
        <f>H483-J483</f>
        <v>0</v>
      </c>
      <c r="M483" s="327"/>
      <c r="N483" s="167"/>
      <c r="O483" s="167"/>
      <c r="P483" s="167"/>
      <c r="Q483" s="167"/>
      <c r="R483" s="167"/>
      <c r="S483" s="328"/>
      <c r="T483" s="54" t="e">
        <f>HLOOKUP(F456,リスト!$N$7:$AC$25,2,)</f>
        <v>#N/A</v>
      </c>
      <c r="U483" s="52" t="e">
        <f t="shared" ref="U483:U500" si="444">IF(T483="対象外",IF(J483&gt;0,"補助対象外経費です!!",""),"")</f>
        <v>#N/A</v>
      </c>
    </row>
    <row r="484" spans="1:21">
      <c r="A484" s="1">
        <f t="shared" ref="A484:B484" si="445">A483</f>
        <v>10</v>
      </c>
      <c r="B484" s="1">
        <f t="shared" si="445"/>
        <v>0</v>
      </c>
      <c r="C484" s="288"/>
      <c r="D484" s="298" t="s">
        <v>99</v>
      </c>
      <c r="E484" s="298"/>
      <c r="F484" s="299" t="s">
        <v>84</v>
      </c>
      <c r="G484" s="299"/>
      <c r="H484" s="300"/>
      <c r="I484" s="300"/>
      <c r="J484" s="301"/>
      <c r="K484" s="302"/>
      <c r="L484" s="303">
        <f t="shared" ref="L484:L500" si="446">H484-J484</f>
        <v>0</v>
      </c>
      <c r="M484" s="304"/>
      <c r="N484" s="152"/>
      <c r="O484" s="152"/>
      <c r="P484" s="152"/>
      <c r="Q484" s="152"/>
      <c r="R484" s="152"/>
      <c r="S484" s="305"/>
      <c r="T484" s="54" t="e">
        <f>HLOOKUP(F456,リスト!$N$7:$AC$25,3,)</f>
        <v>#N/A</v>
      </c>
      <c r="U484" s="52" t="e">
        <f t="shared" si="444"/>
        <v>#N/A</v>
      </c>
    </row>
    <row r="485" spans="1:21">
      <c r="A485" s="1">
        <f t="shared" ref="A485:B485" si="447">A484</f>
        <v>10</v>
      </c>
      <c r="B485" s="1">
        <f t="shared" si="447"/>
        <v>0</v>
      </c>
      <c r="C485" s="288"/>
      <c r="D485" s="298"/>
      <c r="E485" s="298"/>
      <c r="F485" s="329" t="s">
        <v>85</v>
      </c>
      <c r="G485" s="329"/>
      <c r="H485" s="330"/>
      <c r="I485" s="330"/>
      <c r="J485" s="331"/>
      <c r="K485" s="332"/>
      <c r="L485" s="333">
        <f t="shared" si="446"/>
        <v>0</v>
      </c>
      <c r="M485" s="334"/>
      <c r="N485" s="335"/>
      <c r="O485" s="335"/>
      <c r="P485" s="335"/>
      <c r="Q485" s="335"/>
      <c r="R485" s="335"/>
      <c r="S485" s="336"/>
      <c r="T485" s="54" t="e">
        <f>HLOOKUP(F456,リスト!$N$7:$AC$25,4,)</f>
        <v>#N/A</v>
      </c>
      <c r="U485" s="52" t="e">
        <f t="shared" si="444"/>
        <v>#N/A</v>
      </c>
    </row>
    <row r="486" spans="1:21">
      <c r="A486" s="1">
        <f t="shared" ref="A486:B486" si="448">A485</f>
        <v>10</v>
      </c>
      <c r="B486" s="1">
        <f t="shared" si="448"/>
        <v>0</v>
      </c>
      <c r="C486" s="288"/>
      <c r="D486" s="298"/>
      <c r="E486" s="298"/>
      <c r="F486" s="306" t="s">
        <v>86</v>
      </c>
      <c r="G486" s="306"/>
      <c r="H486" s="307"/>
      <c r="I486" s="307"/>
      <c r="J486" s="308"/>
      <c r="K486" s="309"/>
      <c r="L486" s="310">
        <f t="shared" si="446"/>
        <v>0</v>
      </c>
      <c r="M486" s="311"/>
      <c r="N486" s="153"/>
      <c r="O486" s="153"/>
      <c r="P486" s="153"/>
      <c r="Q486" s="153"/>
      <c r="R486" s="153"/>
      <c r="S486" s="312"/>
      <c r="T486" s="54" t="e">
        <f>HLOOKUP(F456,リスト!$N$7:$AC$25,5,)</f>
        <v>#N/A</v>
      </c>
      <c r="U486" s="52" t="e">
        <f t="shared" si="444"/>
        <v>#N/A</v>
      </c>
    </row>
    <row r="487" spans="1:21">
      <c r="A487" s="1">
        <f t="shared" ref="A487:B487" si="449">A486</f>
        <v>10</v>
      </c>
      <c r="B487" s="1">
        <f t="shared" si="449"/>
        <v>0</v>
      </c>
      <c r="C487" s="288"/>
      <c r="D487" s="298" t="s">
        <v>100</v>
      </c>
      <c r="E487" s="298"/>
      <c r="F487" s="299" t="s">
        <v>87</v>
      </c>
      <c r="G487" s="299"/>
      <c r="H487" s="300"/>
      <c r="I487" s="300"/>
      <c r="J487" s="301"/>
      <c r="K487" s="302"/>
      <c r="L487" s="303">
        <f t="shared" si="446"/>
        <v>0</v>
      </c>
      <c r="M487" s="304"/>
      <c r="N487" s="152"/>
      <c r="O487" s="152"/>
      <c r="P487" s="152"/>
      <c r="Q487" s="152"/>
      <c r="R487" s="152"/>
      <c r="S487" s="305"/>
      <c r="T487" s="54" t="e">
        <f>HLOOKUP(F456,リスト!$N$7:$AC$25,6,)</f>
        <v>#N/A</v>
      </c>
      <c r="U487" s="52" t="e">
        <f t="shared" si="444"/>
        <v>#N/A</v>
      </c>
    </row>
    <row r="488" spans="1:21">
      <c r="A488" s="1">
        <f t="shared" ref="A488:B488" si="450">A487</f>
        <v>10</v>
      </c>
      <c r="B488" s="1">
        <f t="shared" si="450"/>
        <v>0</v>
      </c>
      <c r="C488" s="288"/>
      <c r="D488" s="298"/>
      <c r="E488" s="298"/>
      <c r="F488" s="329" t="s">
        <v>89</v>
      </c>
      <c r="G488" s="329"/>
      <c r="H488" s="330"/>
      <c r="I488" s="330"/>
      <c r="J488" s="331"/>
      <c r="K488" s="332"/>
      <c r="L488" s="333">
        <f t="shared" si="446"/>
        <v>0</v>
      </c>
      <c r="M488" s="334"/>
      <c r="N488" s="335"/>
      <c r="O488" s="335"/>
      <c r="P488" s="335"/>
      <c r="Q488" s="335"/>
      <c r="R488" s="335"/>
      <c r="S488" s="336"/>
      <c r="T488" s="54" t="e">
        <f>HLOOKUP(F456,リスト!$N$7:$AC$25,7,)</f>
        <v>#N/A</v>
      </c>
      <c r="U488" s="52" t="e">
        <f t="shared" si="444"/>
        <v>#N/A</v>
      </c>
    </row>
    <row r="489" spans="1:21" ht="14.4" customHeight="1">
      <c r="A489" s="1">
        <f t="shared" ref="A489:B489" si="451">A488</f>
        <v>10</v>
      </c>
      <c r="B489" s="1">
        <f t="shared" si="451"/>
        <v>0</v>
      </c>
      <c r="C489" s="288"/>
      <c r="D489" s="298"/>
      <c r="E489" s="298"/>
      <c r="F489" s="329" t="s">
        <v>215</v>
      </c>
      <c r="G489" s="329"/>
      <c r="H489" s="330"/>
      <c r="I489" s="330"/>
      <c r="J489" s="331"/>
      <c r="K489" s="332"/>
      <c r="L489" s="333">
        <f t="shared" si="446"/>
        <v>0</v>
      </c>
      <c r="M489" s="334"/>
      <c r="N489" s="335"/>
      <c r="O489" s="335"/>
      <c r="P489" s="335"/>
      <c r="Q489" s="335"/>
      <c r="R489" s="335"/>
      <c r="S489" s="336"/>
      <c r="T489" s="54" t="e">
        <f>HLOOKUP(F456,リスト!$N$7:$AC$25,8,)</f>
        <v>#N/A</v>
      </c>
      <c r="U489" s="52" t="e">
        <f t="shared" si="444"/>
        <v>#N/A</v>
      </c>
    </row>
    <row r="490" spans="1:21">
      <c r="A490" s="1">
        <f t="shared" ref="A490:B490" si="452">A489</f>
        <v>10</v>
      </c>
      <c r="B490" s="1">
        <f t="shared" si="452"/>
        <v>0</v>
      </c>
      <c r="C490" s="288"/>
      <c r="D490" s="298"/>
      <c r="E490" s="298"/>
      <c r="F490" s="306" t="s">
        <v>90</v>
      </c>
      <c r="G490" s="306"/>
      <c r="H490" s="307"/>
      <c r="I490" s="307"/>
      <c r="J490" s="308"/>
      <c r="K490" s="309"/>
      <c r="L490" s="310">
        <f t="shared" si="446"/>
        <v>0</v>
      </c>
      <c r="M490" s="311"/>
      <c r="N490" s="153"/>
      <c r="O490" s="153"/>
      <c r="P490" s="153"/>
      <c r="Q490" s="153"/>
      <c r="R490" s="153"/>
      <c r="S490" s="312"/>
      <c r="T490" s="54" t="e">
        <f>HLOOKUP(F456,リスト!$N$7:$AC$25,9,)</f>
        <v>#N/A</v>
      </c>
      <c r="U490" s="52" t="e">
        <f t="shared" si="444"/>
        <v>#N/A</v>
      </c>
    </row>
    <row r="491" spans="1:21">
      <c r="A491" s="1">
        <f t="shared" ref="A491:B491" si="453">A490</f>
        <v>10</v>
      </c>
      <c r="B491" s="1">
        <f t="shared" si="453"/>
        <v>0</v>
      </c>
      <c r="C491" s="288"/>
      <c r="D491" s="298" t="s">
        <v>101</v>
      </c>
      <c r="E491" s="298"/>
      <c r="F491" s="299" t="s">
        <v>91</v>
      </c>
      <c r="G491" s="299"/>
      <c r="H491" s="300"/>
      <c r="I491" s="300"/>
      <c r="J491" s="301"/>
      <c r="K491" s="302"/>
      <c r="L491" s="303">
        <f t="shared" si="446"/>
        <v>0</v>
      </c>
      <c r="M491" s="304"/>
      <c r="N491" s="152"/>
      <c r="O491" s="152"/>
      <c r="P491" s="152"/>
      <c r="Q491" s="152"/>
      <c r="R491" s="152"/>
      <c r="S491" s="305"/>
      <c r="T491" s="54" t="e">
        <f>HLOOKUP(F456,リスト!$N$7:$AC$25,10,)</f>
        <v>#N/A</v>
      </c>
      <c r="U491" s="52" t="e">
        <f t="shared" si="444"/>
        <v>#N/A</v>
      </c>
    </row>
    <row r="492" spans="1:21">
      <c r="A492" s="1">
        <f t="shared" ref="A492:B492" si="454">A491</f>
        <v>10</v>
      </c>
      <c r="B492" s="1">
        <f t="shared" si="454"/>
        <v>0</v>
      </c>
      <c r="C492" s="288"/>
      <c r="D492" s="298"/>
      <c r="E492" s="298"/>
      <c r="F492" s="329" t="s">
        <v>92</v>
      </c>
      <c r="G492" s="329"/>
      <c r="H492" s="330"/>
      <c r="I492" s="330"/>
      <c r="J492" s="331"/>
      <c r="K492" s="332"/>
      <c r="L492" s="333">
        <f t="shared" si="446"/>
        <v>0</v>
      </c>
      <c r="M492" s="334"/>
      <c r="N492" s="335"/>
      <c r="O492" s="335"/>
      <c r="P492" s="335"/>
      <c r="Q492" s="335"/>
      <c r="R492" s="335"/>
      <c r="S492" s="336"/>
      <c r="T492" s="54" t="e">
        <f>HLOOKUP(F456,リスト!$N$7:$AC$25,11,)</f>
        <v>#N/A</v>
      </c>
      <c r="U492" s="52" t="e">
        <f t="shared" si="444"/>
        <v>#N/A</v>
      </c>
    </row>
    <row r="493" spans="1:21">
      <c r="A493" s="1">
        <f t="shared" ref="A493:B493" si="455">A492</f>
        <v>10</v>
      </c>
      <c r="B493" s="1">
        <f t="shared" si="455"/>
        <v>0</v>
      </c>
      <c r="C493" s="288"/>
      <c r="D493" s="298"/>
      <c r="E493" s="298"/>
      <c r="F493" s="306" t="s">
        <v>93</v>
      </c>
      <c r="G493" s="306"/>
      <c r="H493" s="307"/>
      <c r="I493" s="307"/>
      <c r="J493" s="308"/>
      <c r="K493" s="309"/>
      <c r="L493" s="310">
        <f t="shared" si="446"/>
        <v>0</v>
      </c>
      <c r="M493" s="311"/>
      <c r="N493" s="153"/>
      <c r="O493" s="153"/>
      <c r="P493" s="153"/>
      <c r="Q493" s="153"/>
      <c r="R493" s="153"/>
      <c r="S493" s="312"/>
      <c r="T493" s="54" t="e">
        <f>HLOOKUP(F456,リスト!$N$7:$AC$25,12,)</f>
        <v>#N/A</v>
      </c>
      <c r="U493" s="52" t="e">
        <f t="shared" si="444"/>
        <v>#N/A</v>
      </c>
    </row>
    <row r="494" spans="1:21">
      <c r="A494" s="1">
        <f t="shared" ref="A494:B494" si="456">A493</f>
        <v>10</v>
      </c>
      <c r="B494" s="1">
        <f t="shared" si="456"/>
        <v>0</v>
      </c>
      <c r="C494" s="288"/>
      <c r="D494" s="298" t="s">
        <v>102</v>
      </c>
      <c r="E494" s="298"/>
      <c r="F494" s="298" t="s">
        <v>102</v>
      </c>
      <c r="G494" s="298"/>
      <c r="H494" s="323"/>
      <c r="I494" s="323"/>
      <c r="J494" s="324"/>
      <c r="K494" s="325"/>
      <c r="L494" s="326">
        <f t="shared" si="446"/>
        <v>0</v>
      </c>
      <c r="M494" s="327"/>
      <c r="N494" s="167"/>
      <c r="O494" s="167"/>
      <c r="P494" s="167"/>
      <c r="Q494" s="167"/>
      <c r="R494" s="167"/>
      <c r="S494" s="328"/>
      <c r="T494" s="54" t="e">
        <f>HLOOKUP(F456,リスト!$N$7:$AC$25,13,)</f>
        <v>#N/A</v>
      </c>
      <c r="U494" s="52" t="e">
        <f t="shared" si="444"/>
        <v>#N/A</v>
      </c>
    </row>
    <row r="495" spans="1:21">
      <c r="A495" s="1">
        <f t="shared" ref="A495:B495" si="457">A494</f>
        <v>10</v>
      </c>
      <c r="B495" s="1">
        <f t="shared" si="457"/>
        <v>0</v>
      </c>
      <c r="C495" s="288"/>
      <c r="D495" s="321" t="s">
        <v>105</v>
      </c>
      <c r="E495" s="298"/>
      <c r="F495" s="299" t="s">
        <v>94</v>
      </c>
      <c r="G495" s="299"/>
      <c r="H495" s="300"/>
      <c r="I495" s="300"/>
      <c r="J495" s="301"/>
      <c r="K495" s="302"/>
      <c r="L495" s="303">
        <f t="shared" si="446"/>
        <v>0</v>
      </c>
      <c r="M495" s="304"/>
      <c r="N495" s="152"/>
      <c r="O495" s="152"/>
      <c r="P495" s="152"/>
      <c r="Q495" s="152"/>
      <c r="R495" s="152"/>
      <c r="S495" s="305"/>
      <c r="T495" s="54" t="e">
        <f>HLOOKUP(F456,リスト!$N$7:$AC$25,14,)</f>
        <v>#N/A</v>
      </c>
      <c r="U495" s="52" t="e">
        <f t="shared" si="444"/>
        <v>#N/A</v>
      </c>
    </row>
    <row r="496" spans="1:21">
      <c r="A496" s="1">
        <f t="shared" ref="A496:B496" si="458">A495</f>
        <v>10</v>
      </c>
      <c r="B496" s="1">
        <f t="shared" si="458"/>
        <v>0</v>
      </c>
      <c r="C496" s="288"/>
      <c r="D496" s="298"/>
      <c r="E496" s="298"/>
      <c r="F496" s="306" t="s">
        <v>95</v>
      </c>
      <c r="G496" s="306"/>
      <c r="H496" s="307"/>
      <c r="I496" s="307"/>
      <c r="J496" s="308"/>
      <c r="K496" s="309"/>
      <c r="L496" s="310">
        <f t="shared" si="446"/>
        <v>0</v>
      </c>
      <c r="M496" s="311"/>
      <c r="N496" s="153"/>
      <c r="O496" s="153"/>
      <c r="P496" s="153"/>
      <c r="Q496" s="153"/>
      <c r="R496" s="153"/>
      <c r="S496" s="312"/>
      <c r="T496" s="54" t="e">
        <f>HLOOKUP(F456,リスト!$N$7:$AC$25,15,)</f>
        <v>#N/A</v>
      </c>
      <c r="U496" s="52" t="e">
        <f t="shared" si="444"/>
        <v>#N/A</v>
      </c>
    </row>
    <row r="497" spans="1:24">
      <c r="A497" s="1">
        <f t="shared" ref="A497:B497" si="459">A496</f>
        <v>10</v>
      </c>
      <c r="B497" s="1">
        <f t="shared" si="459"/>
        <v>0</v>
      </c>
      <c r="C497" s="288"/>
      <c r="D497" s="322" t="s">
        <v>103</v>
      </c>
      <c r="E497" s="322"/>
      <c r="F497" s="298" t="s">
        <v>96</v>
      </c>
      <c r="G497" s="298"/>
      <c r="H497" s="323"/>
      <c r="I497" s="323"/>
      <c r="J497" s="324"/>
      <c r="K497" s="325"/>
      <c r="L497" s="326">
        <f t="shared" si="446"/>
        <v>0</v>
      </c>
      <c r="M497" s="327"/>
      <c r="N497" s="167"/>
      <c r="O497" s="167"/>
      <c r="P497" s="167"/>
      <c r="Q497" s="167"/>
      <c r="R497" s="167"/>
      <c r="S497" s="328"/>
      <c r="T497" s="54" t="e">
        <f>HLOOKUP(F456,リスト!$N$7:$AC$25,16,)</f>
        <v>#N/A</v>
      </c>
      <c r="U497" s="52" t="e">
        <f t="shared" si="444"/>
        <v>#N/A</v>
      </c>
    </row>
    <row r="498" spans="1:24">
      <c r="A498" s="1">
        <f t="shared" ref="A498:B498" si="460">A497</f>
        <v>10</v>
      </c>
      <c r="B498" s="1">
        <f t="shared" si="460"/>
        <v>0</v>
      </c>
      <c r="C498" s="288"/>
      <c r="D498" s="298" t="s">
        <v>104</v>
      </c>
      <c r="E498" s="298"/>
      <c r="F498" s="299" t="s">
        <v>97</v>
      </c>
      <c r="G498" s="299"/>
      <c r="H498" s="300"/>
      <c r="I498" s="300"/>
      <c r="J498" s="301"/>
      <c r="K498" s="302"/>
      <c r="L498" s="303">
        <f t="shared" si="446"/>
        <v>0</v>
      </c>
      <c r="M498" s="304"/>
      <c r="N498" s="152"/>
      <c r="O498" s="152"/>
      <c r="P498" s="152"/>
      <c r="Q498" s="152"/>
      <c r="R498" s="152"/>
      <c r="S498" s="305"/>
      <c r="T498" s="54" t="e">
        <f>HLOOKUP(F456,リスト!$N$7:$AC$25,17,)</f>
        <v>#N/A</v>
      </c>
      <c r="U498" s="52" t="e">
        <f t="shared" si="444"/>
        <v>#N/A</v>
      </c>
    </row>
    <row r="499" spans="1:24">
      <c r="A499" s="1">
        <f t="shared" ref="A499:B499" si="461">A498</f>
        <v>10</v>
      </c>
      <c r="B499" s="1">
        <f t="shared" si="461"/>
        <v>0</v>
      </c>
      <c r="C499" s="288"/>
      <c r="D499" s="298"/>
      <c r="E499" s="298"/>
      <c r="F499" s="306" t="s">
        <v>98</v>
      </c>
      <c r="G499" s="306"/>
      <c r="H499" s="307"/>
      <c r="I499" s="307"/>
      <c r="J499" s="308"/>
      <c r="K499" s="309"/>
      <c r="L499" s="310">
        <f t="shared" si="446"/>
        <v>0</v>
      </c>
      <c r="M499" s="311"/>
      <c r="N499" s="153"/>
      <c r="O499" s="153"/>
      <c r="P499" s="153"/>
      <c r="Q499" s="153"/>
      <c r="R499" s="153"/>
      <c r="S499" s="312"/>
      <c r="T499" s="54" t="e">
        <f>HLOOKUP(F456,リスト!$N$7:$AC$25,18,)</f>
        <v>#N/A</v>
      </c>
      <c r="U499" s="52" t="e">
        <f t="shared" si="444"/>
        <v>#N/A</v>
      </c>
    </row>
    <row r="500" spans="1:24" ht="15" thickBot="1">
      <c r="A500" s="1">
        <f t="shared" ref="A500:B500" si="462">A499</f>
        <v>10</v>
      </c>
      <c r="B500" s="1">
        <f t="shared" si="462"/>
        <v>0</v>
      </c>
      <c r="C500" s="288"/>
      <c r="D500" s="313" t="s">
        <v>77</v>
      </c>
      <c r="E500" s="313"/>
      <c r="F500" s="313" t="s">
        <v>77</v>
      </c>
      <c r="G500" s="313"/>
      <c r="H500" s="314"/>
      <c r="I500" s="314"/>
      <c r="J500" s="315"/>
      <c r="K500" s="316"/>
      <c r="L500" s="317">
        <f t="shared" si="446"/>
        <v>0</v>
      </c>
      <c r="M500" s="318"/>
      <c r="N500" s="319"/>
      <c r="O500" s="319"/>
      <c r="P500" s="319"/>
      <c r="Q500" s="319"/>
      <c r="R500" s="319"/>
      <c r="S500" s="320"/>
      <c r="T500" s="54" t="e">
        <f>HLOOKUP(F456,リスト!$N$7:$AC$25,19,)</f>
        <v>#N/A</v>
      </c>
      <c r="U500" s="52" t="e">
        <f t="shared" si="444"/>
        <v>#N/A</v>
      </c>
    </row>
    <row r="501" spans="1:24" ht="15.6" thickTop="1" thickBot="1">
      <c r="A501" s="1">
        <f t="shared" ref="A501:B501" si="463">A500</f>
        <v>10</v>
      </c>
      <c r="B501" s="1">
        <f t="shared" si="463"/>
        <v>0</v>
      </c>
      <c r="C501" s="289"/>
      <c r="D501" s="278" t="s">
        <v>78</v>
      </c>
      <c r="E501" s="279"/>
      <c r="F501" s="279"/>
      <c r="G501" s="280"/>
      <c r="H501" s="281">
        <f>SUM(H483:I500)</f>
        <v>0</v>
      </c>
      <c r="I501" s="281"/>
      <c r="J501" s="282">
        <f t="shared" ref="J501" si="464">SUM(J483:K500)</f>
        <v>0</v>
      </c>
      <c r="K501" s="283"/>
      <c r="L501" s="283">
        <f t="shared" ref="L501" si="465">SUM(L483:M500)</f>
        <v>0</v>
      </c>
      <c r="M501" s="284"/>
      <c r="N501" s="285"/>
      <c r="O501" s="285"/>
      <c r="P501" s="285"/>
      <c r="Q501" s="285"/>
      <c r="R501" s="285"/>
      <c r="S501" s="286"/>
      <c r="T501" s="54"/>
    </row>
    <row r="502" spans="1:24">
      <c r="A502" s="1">
        <f>F505</f>
        <v>11</v>
      </c>
      <c r="B502" s="1">
        <f>IF(H526&gt;0,1,0)</f>
        <v>0</v>
      </c>
      <c r="C502" s="198" t="s">
        <v>47</v>
      </c>
      <c r="D502" s="198"/>
      <c r="E502" s="198"/>
      <c r="U502" s="11" t="s">
        <v>49</v>
      </c>
      <c r="V502" s="11" t="s">
        <v>199</v>
      </c>
    </row>
    <row r="503" spans="1:24">
      <c r="A503" s="1">
        <f>A502</f>
        <v>11</v>
      </c>
      <c r="B503" s="1">
        <f>B502</f>
        <v>0</v>
      </c>
      <c r="C503" s="192" t="str">
        <f>"山口次世代コーチャーズ育成事業　"&amp;基本!$G$24</f>
        <v>山口次世代コーチャーズ育成事業　事業計画書</v>
      </c>
      <c r="D503" s="192"/>
      <c r="E503" s="192"/>
      <c r="F503" s="192"/>
      <c r="G503" s="192"/>
      <c r="H503" s="192"/>
      <c r="I503" s="192"/>
      <c r="J503" s="192"/>
      <c r="K503" s="192"/>
      <c r="L503" s="192"/>
      <c r="M503" s="192"/>
      <c r="N503" s="192"/>
      <c r="O503" s="192"/>
      <c r="P503" s="192"/>
      <c r="Q503" s="192"/>
      <c r="R503" s="192"/>
      <c r="S503" s="192"/>
      <c r="U503" s="16" t="str">
        <f t="shared" ref="U503:V506" si="466">IF(U453="","",U453)</f>
        <v>チームやまぐち優秀指導者育成事業</v>
      </c>
      <c r="V503" s="16" t="str">
        <f t="shared" si="466"/>
        <v>優秀指導者</v>
      </c>
    </row>
    <row r="504" spans="1:24" ht="15" thickBot="1">
      <c r="A504" s="1">
        <f t="shared" ref="A504:B504" si="467">A503</f>
        <v>11</v>
      </c>
      <c r="B504" s="1">
        <f t="shared" si="467"/>
        <v>0</v>
      </c>
      <c r="C504" s="337" t="s">
        <v>48</v>
      </c>
      <c r="D504" s="337"/>
      <c r="U504" s="32" t="str">
        <f t="shared" si="466"/>
        <v>トップコーチ育成事業</v>
      </c>
      <c r="V504" s="32" t="str">
        <f t="shared" si="466"/>
        <v>トップコーチ</v>
      </c>
    </row>
    <row r="505" spans="1:24" ht="15" thickBot="1">
      <c r="A505" s="1">
        <f t="shared" ref="A505:B505" si="468">A504</f>
        <v>11</v>
      </c>
      <c r="B505" s="1">
        <f t="shared" si="468"/>
        <v>0</v>
      </c>
      <c r="C505" s="375" t="s">
        <v>50</v>
      </c>
      <c r="D505" s="376"/>
      <c r="E505" s="376"/>
      <c r="F505" s="377">
        <f>F455+1</f>
        <v>11</v>
      </c>
      <c r="G505" s="378"/>
      <c r="U505" s="32" t="str">
        <f t="shared" si="466"/>
        <v>コーチングセミナー事業</v>
      </c>
      <c r="V505" s="32" t="str">
        <f t="shared" si="466"/>
        <v>セミナー</v>
      </c>
    </row>
    <row r="506" spans="1:24">
      <c r="A506" s="1">
        <f t="shared" ref="A506:B506" si="469">A505</f>
        <v>11</v>
      </c>
      <c r="B506" s="1">
        <f t="shared" si="469"/>
        <v>0</v>
      </c>
      <c r="C506" s="379" t="s">
        <v>49</v>
      </c>
      <c r="D506" s="290"/>
      <c r="E506" s="290"/>
      <c r="F506" s="380"/>
      <c r="G506" s="380"/>
      <c r="H506" s="380"/>
      <c r="I506" s="380"/>
      <c r="J506" s="380"/>
      <c r="K506" s="380"/>
      <c r="L506" s="380"/>
      <c r="M506" s="290" t="s">
        <v>53</v>
      </c>
      <c r="N506" s="290"/>
      <c r="O506" s="290"/>
      <c r="P506" s="380"/>
      <c r="Q506" s="380"/>
      <c r="R506" s="380"/>
      <c r="S506" s="381"/>
      <c r="T506" s="81" t="str">
        <f>IF(F506="","",VLOOKUP(F506,U503:V506,2,))</f>
        <v/>
      </c>
      <c r="U506" s="18" t="str">
        <f t="shared" si="466"/>
        <v/>
      </c>
      <c r="V506" s="18" t="str">
        <f t="shared" si="466"/>
        <v/>
      </c>
    </row>
    <row r="507" spans="1:24">
      <c r="A507" s="1">
        <f t="shared" ref="A507:B507" si="470">A506</f>
        <v>11</v>
      </c>
      <c r="B507" s="1">
        <f t="shared" si="470"/>
        <v>0</v>
      </c>
      <c r="C507" s="389" t="s">
        <v>180</v>
      </c>
      <c r="D507" s="390"/>
      <c r="E507" s="356"/>
      <c r="F507" s="386"/>
      <c r="G507" s="387"/>
      <c r="H507" s="387"/>
      <c r="I507" s="387"/>
      <c r="J507" s="387"/>
      <c r="K507" s="387"/>
      <c r="L507" s="387"/>
      <c r="M507" s="387"/>
      <c r="N507" s="387"/>
      <c r="O507" s="387"/>
      <c r="P507" s="387"/>
      <c r="Q507" s="387"/>
      <c r="R507" s="387"/>
      <c r="S507" s="388"/>
      <c r="U507" s="55"/>
    </row>
    <row r="508" spans="1:24">
      <c r="A508" s="1">
        <f t="shared" ref="A508:B508" si="471">A507</f>
        <v>11</v>
      </c>
      <c r="B508" s="1">
        <f t="shared" si="471"/>
        <v>0</v>
      </c>
      <c r="C508" s="348" t="s">
        <v>51</v>
      </c>
      <c r="D508" s="291"/>
      <c r="E508" s="291"/>
      <c r="F508" s="382"/>
      <c r="G508" s="383"/>
      <c r="H508" s="383"/>
      <c r="I508" s="20" t="str">
        <f>IF(F508="","～",IF(J508="","","～"))</f>
        <v>～</v>
      </c>
      <c r="J508" s="383"/>
      <c r="K508" s="383"/>
      <c r="L508" s="383"/>
      <c r="M508" s="21" t="s">
        <v>52</v>
      </c>
      <c r="N508" s="384" t="str">
        <f>IF(T508=1,IF(F508="","",IF(J508="","",IF(F508=J508,"日帰り",(J508-F508)&amp;"泊"&amp;(J508-F508+1)&amp;"日"))),"")</f>
        <v/>
      </c>
      <c r="O508" s="384"/>
      <c r="P508" s="384"/>
      <c r="Q508" s="13" t="s">
        <v>68</v>
      </c>
      <c r="R508" s="258"/>
      <c r="S508" s="385"/>
      <c r="T508" s="53">
        <f>IF(P506=U511,1,IF(P506=W511,1,0))</f>
        <v>0</v>
      </c>
    </row>
    <row r="509" spans="1:24">
      <c r="A509" s="1">
        <f t="shared" ref="A509:B509" si="472">A508</f>
        <v>11</v>
      </c>
      <c r="B509" s="1">
        <f t="shared" si="472"/>
        <v>0</v>
      </c>
      <c r="C509" s="348" t="s">
        <v>54</v>
      </c>
      <c r="D509" s="346" t="s">
        <v>55</v>
      </c>
      <c r="E509" s="346"/>
      <c r="F509" s="349"/>
      <c r="G509" s="349"/>
      <c r="H509" s="349"/>
      <c r="I509" s="349"/>
      <c r="J509" s="349"/>
      <c r="K509" s="349"/>
      <c r="L509" s="349"/>
      <c r="M509" s="349"/>
      <c r="N509" s="349"/>
      <c r="O509" s="349"/>
      <c r="P509" s="349"/>
      <c r="Q509" s="349"/>
      <c r="R509" s="349"/>
      <c r="S509" s="350"/>
      <c r="U509" s="156" t="s">
        <v>53</v>
      </c>
      <c r="V509" s="156"/>
      <c r="W509" s="156"/>
      <c r="X509" s="156"/>
    </row>
    <row r="510" spans="1:24">
      <c r="A510" s="1">
        <f t="shared" ref="A510:B510" si="473">A509</f>
        <v>11</v>
      </c>
      <c r="B510" s="1">
        <f t="shared" si="473"/>
        <v>0</v>
      </c>
      <c r="C510" s="348"/>
      <c r="D510" s="351" t="s">
        <v>7</v>
      </c>
      <c r="E510" s="351"/>
      <c r="F510" s="352"/>
      <c r="G510" s="352"/>
      <c r="H510" s="352"/>
      <c r="I510" s="352"/>
      <c r="J510" s="352"/>
      <c r="K510" s="352"/>
      <c r="L510" s="352"/>
      <c r="M510" s="352"/>
      <c r="N510" s="352"/>
      <c r="O510" s="352"/>
      <c r="P510" s="352"/>
      <c r="Q510" s="352"/>
      <c r="R510" s="352"/>
      <c r="S510" s="353"/>
      <c r="U510" s="78" t="str">
        <f>U503</f>
        <v>チームやまぐち優秀指導者育成事業</v>
      </c>
      <c r="V510" s="78" t="str">
        <f>U504</f>
        <v>トップコーチ育成事業</v>
      </c>
      <c r="W510" s="78" t="str">
        <f>U505</f>
        <v>コーチングセミナー事業</v>
      </c>
      <c r="X510" s="78" t="str">
        <f>U506</f>
        <v/>
      </c>
    </row>
    <row r="511" spans="1:24">
      <c r="A511" s="1">
        <f t="shared" ref="A511:B511" si="474">A510</f>
        <v>11</v>
      </c>
      <c r="B511" s="1">
        <f t="shared" si="474"/>
        <v>0</v>
      </c>
      <c r="C511" s="348" t="s">
        <v>56</v>
      </c>
      <c r="D511" s="346" t="s">
        <v>55</v>
      </c>
      <c r="E511" s="346"/>
      <c r="F511" s="349"/>
      <c r="G511" s="349"/>
      <c r="H511" s="349"/>
      <c r="I511" s="349"/>
      <c r="J511" s="349"/>
      <c r="K511" s="349"/>
      <c r="L511" s="349"/>
      <c r="M511" s="349"/>
      <c r="N511" s="349"/>
      <c r="O511" s="349"/>
      <c r="P511" s="349"/>
      <c r="Q511" s="349"/>
      <c r="R511" s="349"/>
      <c r="S511" s="350"/>
      <c r="U511" s="6" t="str">
        <f t="shared" ref="U511:X514" si="475">IF(U461="","",U461)</f>
        <v>①研修派遣</v>
      </c>
      <c r="V511" s="6" t="str">
        <f t="shared" si="475"/>
        <v>①研修派遣</v>
      </c>
      <c r="W511" s="6" t="str">
        <f t="shared" si="475"/>
        <v>①指導者研修会</v>
      </c>
      <c r="X511" s="6" t="str">
        <f t="shared" si="475"/>
        <v/>
      </c>
    </row>
    <row r="512" spans="1:24">
      <c r="A512" s="1">
        <f t="shared" ref="A512:B512" si="476">A511</f>
        <v>11</v>
      </c>
      <c r="B512" s="1">
        <f t="shared" si="476"/>
        <v>0</v>
      </c>
      <c r="C512" s="348"/>
      <c r="D512" s="351" t="s">
        <v>7</v>
      </c>
      <c r="E512" s="351"/>
      <c r="F512" s="352"/>
      <c r="G512" s="352"/>
      <c r="H512" s="352"/>
      <c r="I512" s="352"/>
      <c r="J512" s="352"/>
      <c r="K512" s="352"/>
      <c r="L512" s="352"/>
      <c r="M512" s="352"/>
      <c r="N512" s="352"/>
      <c r="O512" s="352"/>
      <c r="P512" s="352"/>
      <c r="Q512" s="352"/>
      <c r="R512" s="352"/>
      <c r="S512" s="353"/>
      <c r="U512" s="8" t="str">
        <f t="shared" si="475"/>
        <v>②調査・研究</v>
      </c>
      <c r="V512" s="8" t="str">
        <f t="shared" si="475"/>
        <v>②伝達講習会</v>
      </c>
      <c r="W512" s="8" t="str">
        <f t="shared" si="475"/>
        <v>②スーパーアドバイザー</v>
      </c>
      <c r="X512" s="8" t="str">
        <f t="shared" si="475"/>
        <v/>
      </c>
    </row>
    <row r="513" spans="1:24">
      <c r="A513" s="1">
        <f t="shared" ref="A513:B513" si="477">A512</f>
        <v>11</v>
      </c>
      <c r="B513" s="1">
        <f t="shared" si="477"/>
        <v>0</v>
      </c>
      <c r="C513" s="354" t="s">
        <v>57</v>
      </c>
      <c r="D513" s="291" t="s">
        <v>58</v>
      </c>
      <c r="E513" s="291"/>
      <c r="F513" s="291" t="s">
        <v>61</v>
      </c>
      <c r="G513" s="355"/>
      <c r="H513" s="339" t="s">
        <v>62</v>
      </c>
      <c r="I513" s="296"/>
      <c r="J513" s="356" t="s">
        <v>63</v>
      </c>
      <c r="K513" s="355"/>
      <c r="L513" s="339" t="s">
        <v>64</v>
      </c>
      <c r="M513" s="296"/>
      <c r="N513" s="356" t="s">
        <v>65</v>
      </c>
      <c r="O513" s="355"/>
      <c r="P513" s="339" t="s">
        <v>66</v>
      </c>
      <c r="Q513" s="291"/>
      <c r="R513" s="356" t="s">
        <v>36</v>
      </c>
      <c r="S513" s="295"/>
      <c r="U513" s="8" t="str">
        <f t="shared" si="475"/>
        <v/>
      </c>
      <c r="V513" s="8" t="str">
        <f t="shared" si="475"/>
        <v/>
      </c>
      <c r="W513" s="8" t="str">
        <f t="shared" si="475"/>
        <v/>
      </c>
      <c r="X513" s="8" t="str">
        <f t="shared" si="475"/>
        <v/>
      </c>
    </row>
    <row r="514" spans="1:24">
      <c r="A514" s="1">
        <f t="shared" ref="A514:B514" si="478">A513</f>
        <v>11</v>
      </c>
      <c r="B514" s="1">
        <f t="shared" si="478"/>
        <v>0</v>
      </c>
      <c r="C514" s="348"/>
      <c r="D514" s="346" t="s">
        <v>59</v>
      </c>
      <c r="E514" s="346"/>
      <c r="F514" s="22">
        <f>VLOOKUP("成男ｺｰﾁｬｰｽﾞ",指導者!$J$133:$AN$156,$F505+1,)</f>
        <v>0</v>
      </c>
      <c r="G514" s="23" t="s">
        <v>67</v>
      </c>
      <c r="H514" s="24">
        <f>VLOOKUP("成女ｺｰﾁｬｰｽﾞ",指導者!$J$133:$AN$156,$F505+1,)</f>
        <v>0</v>
      </c>
      <c r="I514" s="25" t="s">
        <v>67</v>
      </c>
      <c r="J514" s="24">
        <f>VLOOKUP("少男ｺｰﾁｬｰｽﾞ",指導者!$J$133:$AN$156,$F505+1,)</f>
        <v>0</v>
      </c>
      <c r="K514" s="23" t="s">
        <v>67</v>
      </c>
      <c r="L514" s="24">
        <f>VLOOKUP("少女ｺｰﾁｬｰｽﾞ",指導者!$J$133:$AN$156,$F505+1,)</f>
        <v>0</v>
      </c>
      <c r="M514" s="25" t="s">
        <v>67</v>
      </c>
      <c r="N514" s="24">
        <f>VLOOKUP("Jr男ｺｰﾁｬｰｽﾞ",指導者!$J$133:$AN$156,$F505+1,)</f>
        <v>0</v>
      </c>
      <c r="O514" s="23" t="s">
        <v>67</v>
      </c>
      <c r="P514" s="24">
        <f>VLOOKUP("Jr女ｺｰﾁｬｰｽﾞ",指導者!$J$133:$AN$156,$F505+1,)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48"/>
      <c r="D515" s="351" t="s">
        <v>60</v>
      </c>
      <c r="E515" s="351"/>
      <c r="F515" s="57" t="s">
        <v>164</v>
      </c>
      <c r="G515" s="28" t="s">
        <v>67</v>
      </c>
      <c r="H515" s="59" t="s">
        <v>164</v>
      </c>
      <c r="I515" s="30" t="s">
        <v>67</v>
      </c>
      <c r="J515" s="61" t="s">
        <v>164</v>
      </c>
      <c r="K515" s="28" t="s">
        <v>67</v>
      </c>
      <c r="L515" s="59" t="s">
        <v>164</v>
      </c>
      <c r="M515" s="30" t="s">
        <v>67</v>
      </c>
      <c r="N515" s="61" t="s">
        <v>164</v>
      </c>
      <c r="O515" s="28" t="s">
        <v>67</v>
      </c>
      <c r="P515" s="59" t="s">
        <v>164</v>
      </c>
      <c r="Q515" s="31" t="s">
        <v>67</v>
      </c>
      <c r="R515" s="61" t="s">
        <v>164</v>
      </c>
      <c r="S515" s="34" t="s">
        <v>67</v>
      </c>
    </row>
    <row r="516" spans="1:24">
      <c r="A516" s="1">
        <f t="shared" ref="A516:B516" si="480">A515</f>
        <v>11</v>
      </c>
      <c r="B516" s="1">
        <f t="shared" si="480"/>
        <v>0</v>
      </c>
      <c r="C516" s="366" t="s">
        <v>69</v>
      </c>
      <c r="D516" s="367"/>
      <c r="E516" s="368"/>
      <c r="F516" s="357"/>
      <c r="G516" s="358"/>
      <c r="H516" s="358"/>
      <c r="I516" s="358"/>
      <c r="J516" s="358"/>
      <c r="K516" s="358"/>
      <c r="L516" s="358"/>
      <c r="M516" s="358"/>
      <c r="N516" s="358"/>
      <c r="O516" s="358"/>
      <c r="P516" s="358"/>
      <c r="Q516" s="358"/>
      <c r="R516" s="358"/>
      <c r="S516" s="359"/>
    </row>
    <row r="517" spans="1:24">
      <c r="A517" s="1">
        <f t="shared" ref="A517:B517" si="481">A516</f>
        <v>11</v>
      </c>
      <c r="B517" s="1">
        <f t="shared" si="481"/>
        <v>0</v>
      </c>
      <c r="C517" s="369"/>
      <c r="D517" s="370"/>
      <c r="E517" s="371"/>
      <c r="F517" s="360"/>
      <c r="G517" s="361"/>
      <c r="H517" s="361"/>
      <c r="I517" s="361"/>
      <c r="J517" s="361"/>
      <c r="K517" s="361"/>
      <c r="L517" s="361"/>
      <c r="M517" s="361"/>
      <c r="N517" s="361"/>
      <c r="O517" s="361"/>
      <c r="P517" s="361"/>
      <c r="Q517" s="361"/>
      <c r="R517" s="361"/>
      <c r="S517" s="362"/>
    </row>
    <row r="518" spans="1:24">
      <c r="A518" s="1">
        <f t="shared" ref="A518:B518" si="482">A517</f>
        <v>11</v>
      </c>
      <c r="B518" s="1">
        <f t="shared" si="482"/>
        <v>0</v>
      </c>
      <c r="C518" s="369"/>
      <c r="D518" s="370"/>
      <c r="E518" s="371"/>
      <c r="F518" s="360"/>
      <c r="G518" s="361"/>
      <c r="H518" s="361"/>
      <c r="I518" s="361"/>
      <c r="J518" s="361"/>
      <c r="K518" s="361"/>
      <c r="L518" s="361"/>
      <c r="M518" s="361"/>
      <c r="N518" s="361"/>
      <c r="O518" s="361"/>
      <c r="P518" s="361"/>
      <c r="Q518" s="361"/>
      <c r="R518" s="361"/>
      <c r="S518" s="362"/>
    </row>
    <row r="519" spans="1:24">
      <c r="A519" s="1">
        <f t="shared" ref="A519:B519" si="483">A518</f>
        <v>11</v>
      </c>
      <c r="B519" s="1">
        <f t="shared" si="483"/>
        <v>0</v>
      </c>
      <c r="C519" s="369"/>
      <c r="D519" s="370"/>
      <c r="E519" s="371"/>
      <c r="F519" s="360"/>
      <c r="G519" s="361"/>
      <c r="H519" s="361"/>
      <c r="I519" s="361"/>
      <c r="J519" s="361"/>
      <c r="K519" s="361"/>
      <c r="L519" s="361"/>
      <c r="M519" s="361"/>
      <c r="N519" s="361"/>
      <c r="O519" s="361"/>
      <c r="P519" s="361"/>
      <c r="Q519" s="361"/>
      <c r="R519" s="361"/>
      <c r="S519" s="362"/>
    </row>
    <row r="520" spans="1:24">
      <c r="A520" s="1">
        <f t="shared" ref="A520:B520" si="484">A519</f>
        <v>11</v>
      </c>
      <c r="B520" s="1">
        <f t="shared" si="484"/>
        <v>0</v>
      </c>
      <c r="C520" s="369"/>
      <c r="D520" s="370"/>
      <c r="E520" s="371"/>
      <c r="F520" s="360"/>
      <c r="G520" s="361"/>
      <c r="H520" s="361"/>
      <c r="I520" s="361"/>
      <c r="J520" s="361"/>
      <c r="K520" s="361"/>
      <c r="L520" s="361"/>
      <c r="M520" s="361"/>
      <c r="N520" s="361"/>
      <c r="O520" s="361"/>
      <c r="P520" s="361"/>
      <c r="Q520" s="361"/>
      <c r="R520" s="361"/>
      <c r="S520" s="362"/>
    </row>
    <row r="521" spans="1:24">
      <c r="A521" s="1">
        <f t="shared" ref="A521:B521" si="485">A520</f>
        <v>11</v>
      </c>
      <c r="B521" s="1">
        <f t="shared" si="485"/>
        <v>0</v>
      </c>
      <c r="C521" s="369"/>
      <c r="D521" s="370"/>
      <c r="E521" s="371"/>
      <c r="F521" s="360"/>
      <c r="G521" s="361"/>
      <c r="H521" s="361"/>
      <c r="I521" s="361"/>
      <c r="J521" s="361"/>
      <c r="K521" s="361"/>
      <c r="L521" s="361"/>
      <c r="M521" s="361"/>
      <c r="N521" s="361"/>
      <c r="O521" s="361"/>
      <c r="P521" s="361"/>
      <c r="Q521" s="361"/>
      <c r="R521" s="361"/>
      <c r="S521" s="362"/>
    </row>
    <row r="522" spans="1:24" ht="15" thickBot="1">
      <c r="A522" s="1">
        <f t="shared" ref="A522:B522" si="486">A521</f>
        <v>11</v>
      </c>
      <c r="B522" s="1">
        <f t="shared" si="486"/>
        <v>0</v>
      </c>
      <c r="C522" s="372"/>
      <c r="D522" s="373"/>
      <c r="E522" s="374"/>
      <c r="F522" s="363"/>
      <c r="G522" s="364"/>
      <c r="H522" s="364"/>
      <c r="I522" s="364"/>
      <c r="J522" s="364"/>
      <c r="K522" s="364"/>
      <c r="L522" s="364"/>
      <c r="M522" s="364"/>
      <c r="N522" s="364"/>
      <c r="O522" s="364"/>
      <c r="P522" s="364"/>
      <c r="Q522" s="364"/>
      <c r="R522" s="364"/>
      <c r="S522" s="365"/>
    </row>
    <row r="523" spans="1:24">
      <c r="A523" s="1">
        <f t="shared" ref="A523:B523" si="487">A522</f>
        <v>11</v>
      </c>
      <c r="B523" s="1">
        <f t="shared" si="487"/>
        <v>0</v>
      </c>
    </row>
    <row r="524" spans="1:24" ht="15" thickBot="1">
      <c r="A524" s="1">
        <f t="shared" ref="A524:B524" si="488">A523</f>
        <v>11</v>
      </c>
      <c r="B524" s="1">
        <f t="shared" si="488"/>
        <v>0</v>
      </c>
      <c r="C524" s="337" t="s">
        <v>70</v>
      </c>
      <c r="D524" s="337"/>
      <c r="Q524" s="338" t="s">
        <v>71</v>
      </c>
      <c r="R524" s="338"/>
      <c r="S524" s="338"/>
    </row>
    <row r="525" spans="1:24">
      <c r="A525" s="1">
        <f t="shared" ref="A525:B525" si="489">A524</f>
        <v>11</v>
      </c>
      <c r="B525" s="1">
        <f t="shared" si="489"/>
        <v>0</v>
      </c>
      <c r="C525" s="287" t="s">
        <v>72</v>
      </c>
      <c r="D525" s="290" t="s">
        <v>73</v>
      </c>
      <c r="E525" s="290"/>
      <c r="F525" s="290"/>
      <c r="G525" s="290"/>
      <c r="H525" s="290" t="s">
        <v>79</v>
      </c>
      <c r="I525" s="290"/>
      <c r="J525" s="290" t="s">
        <v>13</v>
      </c>
      <c r="K525" s="290"/>
      <c r="L525" s="290"/>
      <c r="M525" s="290"/>
      <c r="N525" s="290"/>
      <c r="O525" s="290"/>
      <c r="P525" s="290"/>
      <c r="Q525" s="290"/>
      <c r="R525" s="290"/>
      <c r="S525" s="294"/>
    </row>
    <row r="526" spans="1:24">
      <c r="A526" s="1">
        <f t="shared" ref="A526:B526" si="490">A525</f>
        <v>11</v>
      </c>
      <c r="B526" s="1">
        <f t="shared" si="490"/>
        <v>0</v>
      </c>
      <c r="C526" s="288"/>
      <c r="D526" s="346" t="s">
        <v>74</v>
      </c>
      <c r="E526" s="346"/>
      <c r="F526" s="346"/>
      <c r="G526" s="346"/>
      <c r="H526" s="415">
        <f>ROUND(J551*T526,)</f>
        <v>0</v>
      </c>
      <c r="I526" s="416"/>
      <c r="J526" s="152"/>
      <c r="K526" s="152"/>
      <c r="L526" s="152"/>
      <c r="M526" s="152"/>
      <c r="N526" s="152"/>
      <c r="O526" s="152"/>
      <c r="P526" s="152"/>
      <c r="Q526" s="152"/>
      <c r="R526" s="152"/>
      <c r="S526" s="305"/>
      <c r="T526" s="53">
        <f>IF(F506=U505,1,0.5)</f>
        <v>0.5</v>
      </c>
    </row>
    <row r="527" spans="1:24">
      <c r="A527" s="1">
        <f t="shared" ref="A527:B527" si="491">A526</f>
        <v>11</v>
      </c>
      <c r="B527" s="1">
        <f t="shared" si="491"/>
        <v>0</v>
      </c>
      <c r="C527" s="288"/>
      <c r="D527" s="340" t="s">
        <v>75</v>
      </c>
      <c r="E527" s="340"/>
      <c r="F527" s="340"/>
      <c r="G527" s="340"/>
      <c r="H527" s="330"/>
      <c r="I527" s="330"/>
      <c r="J527" s="335"/>
      <c r="K527" s="335"/>
      <c r="L527" s="335"/>
      <c r="M527" s="335"/>
      <c r="N527" s="335"/>
      <c r="O527" s="335"/>
      <c r="P527" s="335"/>
      <c r="Q527" s="335"/>
      <c r="R527" s="335"/>
      <c r="S527" s="336"/>
    </row>
    <row r="528" spans="1:24">
      <c r="A528" s="1">
        <f t="shared" ref="A528:B528" si="492">A527</f>
        <v>11</v>
      </c>
      <c r="B528" s="1">
        <f t="shared" si="492"/>
        <v>0</v>
      </c>
      <c r="C528" s="288"/>
      <c r="D528" s="340" t="s">
        <v>76</v>
      </c>
      <c r="E528" s="340"/>
      <c r="F528" s="340"/>
      <c r="G528" s="340"/>
      <c r="H528" s="330"/>
      <c r="I528" s="330"/>
      <c r="J528" s="335"/>
      <c r="K528" s="335"/>
      <c r="L528" s="335"/>
      <c r="M528" s="335"/>
      <c r="N528" s="335"/>
      <c r="O528" s="335"/>
      <c r="P528" s="335"/>
      <c r="Q528" s="335"/>
      <c r="R528" s="335"/>
      <c r="S528" s="336"/>
    </row>
    <row r="529" spans="1:21" ht="15" thickBot="1">
      <c r="A529" s="1">
        <f t="shared" ref="A529:B529" si="493">A528</f>
        <v>11</v>
      </c>
      <c r="B529" s="1">
        <f t="shared" si="493"/>
        <v>0</v>
      </c>
      <c r="C529" s="288"/>
      <c r="D529" s="341" t="s">
        <v>77</v>
      </c>
      <c r="E529" s="341"/>
      <c r="F529" s="341"/>
      <c r="G529" s="341"/>
      <c r="H529" s="342">
        <f>H551-SUM(H526:I528)</f>
        <v>0</v>
      </c>
      <c r="I529" s="342"/>
      <c r="J529" s="343"/>
      <c r="K529" s="343"/>
      <c r="L529" s="343"/>
      <c r="M529" s="343"/>
      <c r="N529" s="343"/>
      <c r="O529" s="343"/>
      <c r="P529" s="343"/>
      <c r="Q529" s="343"/>
      <c r="R529" s="343"/>
      <c r="S529" s="344"/>
    </row>
    <row r="530" spans="1:21" ht="15.6" thickTop="1" thickBot="1">
      <c r="A530" s="1">
        <f t="shared" ref="A530:B530" si="494">A529</f>
        <v>11</v>
      </c>
      <c r="B530" s="1">
        <f t="shared" si="494"/>
        <v>0</v>
      </c>
      <c r="C530" s="289"/>
      <c r="D530" s="345" t="s">
        <v>78</v>
      </c>
      <c r="E530" s="345"/>
      <c r="F530" s="345"/>
      <c r="G530" s="345"/>
      <c r="H530" s="281">
        <f>SUM(H526:I529)</f>
        <v>0</v>
      </c>
      <c r="I530" s="281"/>
      <c r="J530" s="285"/>
      <c r="K530" s="285"/>
      <c r="L530" s="285"/>
      <c r="M530" s="285"/>
      <c r="N530" s="285"/>
      <c r="O530" s="285"/>
      <c r="P530" s="285"/>
      <c r="Q530" s="285"/>
      <c r="R530" s="285"/>
      <c r="S530" s="286"/>
    </row>
    <row r="531" spans="1:21">
      <c r="A531" s="1">
        <f t="shared" ref="A531:B531" si="495">A530</f>
        <v>11</v>
      </c>
      <c r="B531" s="1">
        <f t="shared" si="495"/>
        <v>0</v>
      </c>
      <c r="C531" s="287" t="s">
        <v>218</v>
      </c>
      <c r="D531" s="290" t="s">
        <v>73</v>
      </c>
      <c r="E531" s="290"/>
      <c r="F531" s="290" t="s">
        <v>83</v>
      </c>
      <c r="G531" s="290"/>
      <c r="H531" s="290" t="s">
        <v>79</v>
      </c>
      <c r="I531" s="292"/>
      <c r="J531" s="293"/>
      <c r="K531" s="290"/>
      <c r="L531" s="290"/>
      <c r="M531" s="290"/>
      <c r="N531" s="290" t="s">
        <v>82</v>
      </c>
      <c r="O531" s="290"/>
      <c r="P531" s="290"/>
      <c r="Q531" s="290"/>
      <c r="R531" s="290"/>
      <c r="S531" s="294"/>
    </row>
    <row r="532" spans="1:21">
      <c r="A532" s="1">
        <f t="shared" ref="A532:B532" si="496">A531</f>
        <v>11</v>
      </c>
      <c r="B532" s="1">
        <f t="shared" si="496"/>
        <v>0</v>
      </c>
      <c r="C532" s="288"/>
      <c r="D532" s="291"/>
      <c r="E532" s="291"/>
      <c r="F532" s="291"/>
      <c r="G532" s="291"/>
      <c r="H532" s="291"/>
      <c r="I532" s="291"/>
      <c r="J532" s="296" t="s">
        <v>80</v>
      </c>
      <c r="K532" s="297"/>
      <c r="L532" s="297" t="s">
        <v>81</v>
      </c>
      <c r="M532" s="339"/>
      <c r="N532" s="291"/>
      <c r="O532" s="291"/>
      <c r="P532" s="291"/>
      <c r="Q532" s="291"/>
      <c r="R532" s="291"/>
      <c r="S532" s="295"/>
    </row>
    <row r="533" spans="1:21">
      <c r="A533" s="1">
        <f t="shared" ref="A533:B533" si="497">A532</f>
        <v>11</v>
      </c>
      <c r="B533" s="1">
        <f t="shared" si="497"/>
        <v>0</v>
      </c>
      <c r="C533" s="288"/>
      <c r="D533" s="298" t="s">
        <v>88</v>
      </c>
      <c r="E533" s="298"/>
      <c r="F533" s="298" t="s">
        <v>88</v>
      </c>
      <c r="G533" s="298"/>
      <c r="H533" s="323"/>
      <c r="I533" s="323"/>
      <c r="J533" s="324"/>
      <c r="K533" s="325"/>
      <c r="L533" s="326">
        <f>H533-J533</f>
        <v>0</v>
      </c>
      <c r="M533" s="327"/>
      <c r="N533" s="167"/>
      <c r="O533" s="167"/>
      <c r="P533" s="167"/>
      <c r="Q533" s="167"/>
      <c r="R533" s="167"/>
      <c r="S533" s="328"/>
      <c r="T533" s="54" t="e">
        <f>HLOOKUP(F506,リスト!$N$7:$AC$25,2,)</f>
        <v>#N/A</v>
      </c>
      <c r="U533" s="52" t="e">
        <f t="shared" ref="U533:U550" si="498">IF(T533="対象外",IF(J533&gt;0,"補助対象外経費です!!",""),"")</f>
        <v>#N/A</v>
      </c>
    </row>
    <row r="534" spans="1:21">
      <c r="A534" s="1">
        <f t="shared" ref="A534:B534" si="499">A533</f>
        <v>11</v>
      </c>
      <c r="B534" s="1">
        <f t="shared" si="499"/>
        <v>0</v>
      </c>
      <c r="C534" s="288"/>
      <c r="D534" s="298" t="s">
        <v>99</v>
      </c>
      <c r="E534" s="298"/>
      <c r="F534" s="299" t="s">
        <v>84</v>
      </c>
      <c r="G534" s="299"/>
      <c r="H534" s="300"/>
      <c r="I534" s="300"/>
      <c r="J534" s="301"/>
      <c r="K534" s="302"/>
      <c r="L534" s="303">
        <f t="shared" ref="L534:L550" si="500">H534-J534</f>
        <v>0</v>
      </c>
      <c r="M534" s="304"/>
      <c r="N534" s="152"/>
      <c r="O534" s="152"/>
      <c r="P534" s="152"/>
      <c r="Q534" s="152"/>
      <c r="R534" s="152"/>
      <c r="S534" s="305"/>
      <c r="T534" s="54" t="e">
        <f>HLOOKUP(F506,リスト!$N$7:$AC$25,3,)</f>
        <v>#N/A</v>
      </c>
      <c r="U534" s="52" t="e">
        <f t="shared" si="498"/>
        <v>#N/A</v>
      </c>
    </row>
    <row r="535" spans="1:21">
      <c r="A535" s="1">
        <f t="shared" ref="A535:B535" si="501">A534</f>
        <v>11</v>
      </c>
      <c r="B535" s="1">
        <f t="shared" si="501"/>
        <v>0</v>
      </c>
      <c r="C535" s="288"/>
      <c r="D535" s="298"/>
      <c r="E535" s="298"/>
      <c r="F535" s="329" t="s">
        <v>85</v>
      </c>
      <c r="G535" s="329"/>
      <c r="H535" s="330"/>
      <c r="I535" s="330"/>
      <c r="J535" s="331"/>
      <c r="K535" s="332"/>
      <c r="L535" s="333">
        <f t="shared" si="500"/>
        <v>0</v>
      </c>
      <c r="M535" s="334"/>
      <c r="N535" s="335"/>
      <c r="O535" s="335"/>
      <c r="P535" s="335"/>
      <c r="Q535" s="335"/>
      <c r="R535" s="335"/>
      <c r="S535" s="336"/>
      <c r="T535" s="54" t="e">
        <f>HLOOKUP(F506,リスト!$N$7:$AC$25,4,)</f>
        <v>#N/A</v>
      </c>
      <c r="U535" s="52" t="e">
        <f t="shared" si="498"/>
        <v>#N/A</v>
      </c>
    </row>
    <row r="536" spans="1:21">
      <c r="A536" s="1">
        <f t="shared" ref="A536:B536" si="502">A535</f>
        <v>11</v>
      </c>
      <c r="B536" s="1">
        <f t="shared" si="502"/>
        <v>0</v>
      </c>
      <c r="C536" s="288"/>
      <c r="D536" s="298"/>
      <c r="E536" s="298"/>
      <c r="F536" s="306" t="s">
        <v>86</v>
      </c>
      <c r="G536" s="306"/>
      <c r="H536" s="307"/>
      <c r="I536" s="307"/>
      <c r="J536" s="308"/>
      <c r="K536" s="309"/>
      <c r="L536" s="310">
        <f t="shared" si="500"/>
        <v>0</v>
      </c>
      <c r="M536" s="311"/>
      <c r="N536" s="153"/>
      <c r="O536" s="153"/>
      <c r="P536" s="153"/>
      <c r="Q536" s="153"/>
      <c r="R536" s="153"/>
      <c r="S536" s="312"/>
      <c r="T536" s="54" t="e">
        <f>HLOOKUP(F506,リスト!$N$7:$AC$25,5,)</f>
        <v>#N/A</v>
      </c>
      <c r="U536" s="52" t="e">
        <f t="shared" si="498"/>
        <v>#N/A</v>
      </c>
    </row>
    <row r="537" spans="1:21">
      <c r="A537" s="1">
        <f t="shared" ref="A537:B537" si="503">A536</f>
        <v>11</v>
      </c>
      <c r="B537" s="1">
        <f t="shared" si="503"/>
        <v>0</v>
      </c>
      <c r="C537" s="288"/>
      <c r="D537" s="298" t="s">
        <v>100</v>
      </c>
      <c r="E537" s="298"/>
      <c r="F537" s="299" t="s">
        <v>87</v>
      </c>
      <c r="G537" s="299"/>
      <c r="H537" s="300"/>
      <c r="I537" s="300"/>
      <c r="J537" s="301"/>
      <c r="K537" s="302"/>
      <c r="L537" s="303">
        <f t="shared" si="500"/>
        <v>0</v>
      </c>
      <c r="M537" s="304"/>
      <c r="N537" s="152"/>
      <c r="O537" s="152"/>
      <c r="P537" s="152"/>
      <c r="Q537" s="152"/>
      <c r="R537" s="152"/>
      <c r="S537" s="305"/>
      <c r="T537" s="54" t="e">
        <f>HLOOKUP(F506,リスト!$N$7:$AC$25,6,)</f>
        <v>#N/A</v>
      </c>
      <c r="U537" s="52" t="e">
        <f t="shared" si="498"/>
        <v>#N/A</v>
      </c>
    </row>
    <row r="538" spans="1:21">
      <c r="A538" s="1">
        <f t="shared" ref="A538:B538" si="504">A537</f>
        <v>11</v>
      </c>
      <c r="B538" s="1">
        <f t="shared" si="504"/>
        <v>0</v>
      </c>
      <c r="C538" s="288"/>
      <c r="D538" s="298"/>
      <c r="E538" s="298"/>
      <c r="F538" s="329" t="s">
        <v>89</v>
      </c>
      <c r="G538" s="329"/>
      <c r="H538" s="330"/>
      <c r="I538" s="330"/>
      <c r="J538" s="331"/>
      <c r="K538" s="332"/>
      <c r="L538" s="333">
        <f t="shared" si="500"/>
        <v>0</v>
      </c>
      <c r="M538" s="334"/>
      <c r="N538" s="335"/>
      <c r="O538" s="335"/>
      <c r="P538" s="335"/>
      <c r="Q538" s="335"/>
      <c r="R538" s="335"/>
      <c r="S538" s="336"/>
      <c r="T538" s="54" t="e">
        <f>HLOOKUP(F506,リスト!$N$7:$AC$25,7,)</f>
        <v>#N/A</v>
      </c>
      <c r="U538" s="52" t="e">
        <f t="shared" si="498"/>
        <v>#N/A</v>
      </c>
    </row>
    <row r="539" spans="1:21" ht="14.4" customHeight="1">
      <c r="A539" s="1">
        <f t="shared" ref="A539:B539" si="505">A538</f>
        <v>11</v>
      </c>
      <c r="B539" s="1">
        <f t="shared" si="505"/>
        <v>0</v>
      </c>
      <c r="C539" s="288"/>
      <c r="D539" s="298"/>
      <c r="E539" s="298"/>
      <c r="F539" s="329" t="s">
        <v>215</v>
      </c>
      <c r="G539" s="329"/>
      <c r="H539" s="330"/>
      <c r="I539" s="330"/>
      <c r="J539" s="331"/>
      <c r="K539" s="332"/>
      <c r="L539" s="333">
        <f t="shared" si="500"/>
        <v>0</v>
      </c>
      <c r="M539" s="334"/>
      <c r="N539" s="335"/>
      <c r="O539" s="335"/>
      <c r="P539" s="335"/>
      <c r="Q539" s="335"/>
      <c r="R539" s="335"/>
      <c r="S539" s="336"/>
      <c r="T539" s="54" t="e">
        <f>HLOOKUP(F506,リスト!$N$7:$AC$25,8,)</f>
        <v>#N/A</v>
      </c>
      <c r="U539" s="52" t="e">
        <f t="shared" si="498"/>
        <v>#N/A</v>
      </c>
    </row>
    <row r="540" spans="1:21">
      <c r="A540" s="1">
        <f t="shared" ref="A540:B540" si="506">A539</f>
        <v>11</v>
      </c>
      <c r="B540" s="1">
        <f t="shared" si="506"/>
        <v>0</v>
      </c>
      <c r="C540" s="288"/>
      <c r="D540" s="298"/>
      <c r="E540" s="298"/>
      <c r="F540" s="306" t="s">
        <v>90</v>
      </c>
      <c r="G540" s="306"/>
      <c r="H540" s="307"/>
      <c r="I540" s="307"/>
      <c r="J540" s="308"/>
      <c r="K540" s="309"/>
      <c r="L540" s="310">
        <f t="shared" si="500"/>
        <v>0</v>
      </c>
      <c r="M540" s="311"/>
      <c r="N540" s="153"/>
      <c r="O540" s="153"/>
      <c r="P540" s="153"/>
      <c r="Q540" s="153"/>
      <c r="R540" s="153"/>
      <c r="S540" s="312"/>
      <c r="T540" s="54" t="e">
        <f>HLOOKUP(F506,リスト!$N$7:$AC$25,9,)</f>
        <v>#N/A</v>
      </c>
      <c r="U540" s="52" t="e">
        <f t="shared" si="498"/>
        <v>#N/A</v>
      </c>
    </row>
    <row r="541" spans="1:21">
      <c r="A541" s="1">
        <f t="shared" ref="A541:B541" si="507">A540</f>
        <v>11</v>
      </c>
      <c r="B541" s="1">
        <f t="shared" si="507"/>
        <v>0</v>
      </c>
      <c r="C541" s="288"/>
      <c r="D541" s="298" t="s">
        <v>101</v>
      </c>
      <c r="E541" s="298"/>
      <c r="F541" s="299" t="s">
        <v>91</v>
      </c>
      <c r="G541" s="299"/>
      <c r="H541" s="300"/>
      <c r="I541" s="300"/>
      <c r="J541" s="301"/>
      <c r="K541" s="302"/>
      <c r="L541" s="303">
        <f t="shared" si="500"/>
        <v>0</v>
      </c>
      <c r="M541" s="304"/>
      <c r="N541" s="152"/>
      <c r="O541" s="152"/>
      <c r="P541" s="152"/>
      <c r="Q541" s="152"/>
      <c r="R541" s="152"/>
      <c r="S541" s="305"/>
      <c r="T541" s="54" t="e">
        <f>HLOOKUP(F506,リスト!$N$7:$AC$25,10,)</f>
        <v>#N/A</v>
      </c>
      <c r="U541" s="52" t="e">
        <f t="shared" si="498"/>
        <v>#N/A</v>
      </c>
    </row>
    <row r="542" spans="1:21">
      <c r="A542" s="1">
        <f t="shared" ref="A542:B542" si="508">A541</f>
        <v>11</v>
      </c>
      <c r="B542" s="1">
        <f t="shared" si="508"/>
        <v>0</v>
      </c>
      <c r="C542" s="288"/>
      <c r="D542" s="298"/>
      <c r="E542" s="298"/>
      <c r="F542" s="329" t="s">
        <v>92</v>
      </c>
      <c r="G542" s="329"/>
      <c r="H542" s="330"/>
      <c r="I542" s="330"/>
      <c r="J542" s="331"/>
      <c r="K542" s="332"/>
      <c r="L542" s="333">
        <f t="shared" si="500"/>
        <v>0</v>
      </c>
      <c r="M542" s="334"/>
      <c r="N542" s="335"/>
      <c r="O542" s="335"/>
      <c r="P542" s="335"/>
      <c r="Q542" s="335"/>
      <c r="R542" s="335"/>
      <c r="S542" s="336"/>
      <c r="T542" s="54" t="e">
        <f>HLOOKUP(F506,リスト!$N$7:$AC$25,11,)</f>
        <v>#N/A</v>
      </c>
      <c r="U542" s="52" t="e">
        <f t="shared" si="498"/>
        <v>#N/A</v>
      </c>
    </row>
    <row r="543" spans="1:21">
      <c r="A543" s="1">
        <f t="shared" ref="A543:B543" si="509">A542</f>
        <v>11</v>
      </c>
      <c r="B543" s="1">
        <f t="shared" si="509"/>
        <v>0</v>
      </c>
      <c r="C543" s="288"/>
      <c r="D543" s="298"/>
      <c r="E543" s="298"/>
      <c r="F543" s="306" t="s">
        <v>93</v>
      </c>
      <c r="G543" s="306"/>
      <c r="H543" s="307"/>
      <c r="I543" s="307"/>
      <c r="J543" s="308"/>
      <c r="K543" s="309"/>
      <c r="L543" s="310">
        <f t="shared" si="500"/>
        <v>0</v>
      </c>
      <c r="M543" s="311"/>
      <c r="N543" s="153"/>
      <c r="O543" s="153"/>
      <c r="P543" s="153"/>
      <c r="Q543" s="153"/>
      <c r="R543" s="153"/>
      <c r="S543" s="312"/>
      <c r="T543" s="54" t="e">
        <f>HLOOKUP(F506,リスト!$N$7:$AC$25,12,)</f>
        <v>#N/A</v>
      </c>
      <c r="U543" s="52" t="e">
        <f t="shared" si="498"/>
        <v>#N/A</v>
      </c>
    </row>
    <row r="544" spans="1:21">
      <c r="A544" s="1">
        <f t="shared" ref="A544:B544" si="510">A543</f>
        <v>11</v>
      </c>
      <c r="B544" s="1">
        <f t="shared" si="510"/>
        <v>0</v>
      </c>
      <c r="C544" s="288"/>
      <c r="D544" s="298" t="s">
        <v>102</v>
      </c>
      <c r="E544" s="298"/>
      <c r="F544" s="298" t="s">
        <v>102</v>
      </c>
      <c r="G544" s="298"/>
      <c r="H544" s="323"/>
      <c r="I544" s="323"/>
      <c r="J544" s="324"/>
      <c r="K544" s="325"/>
      <c r="L544" s="326">
        <f t="shared" si="500"/>
        <v>0</v>
      </c>
      <c r="M544" s="327"/>
      <c r="N544" s="167"/>
      <c r="O544" s="167"/>
      <c r="P544" s="167"/>
      <c r="Q544" s="167"/>
      <c r="R544" s="167"/>
      <c r="S544" s="328"/>
      <c r="T544" s="54" t="e">
        <f>HLOOKUP(F506,リスト!$N$7:$AC$25,13,)</f>
        <v>#N/A</v>
      </c>
      <c r="U544" s="52" t="e">
        <f t="shared" si="498"/>
        <v>#N/A</v>
      </c>
    </row>
    <row r="545" spans="1:24">
      <c r="A545" s="1">
        <f t="shared" ref="A545:B545" si="511">A544</f>
        <v>11</v>
      </c>
      <c r="B545" s="1">
        <f t="shared" si="511"/>
        <v>0</v>
      </c>
      <c r="C545" s="288"/>
      <c r="D545" s="321" t="s">
        <v>105</v>
      </c>
      <c r="E545" s="298"/>
      <c r="F545" s="299" t="s">
        <v>94</v>
      </c>
      <c r="G545" s="299"/>
      <c r="H545" s="300"/>
      <c r="I545" s="300"/>
      <c r="J545" s="301"/>
      <c r="K545" s="302"/>
      <c r="L545" s="303">
        <f t="shared" si="500"/>
        <v>0</v>
      </c>
      <c r="M545" s="304"/>
      <c r="N545" s="152"/>
      <c r="O545" s="152"/>
      <c r="P545" s="152"/>
      <c r="Q545" s="152"/>
      <c r="R545" s="152"/>
      <c r="S545" s="305"/>
      <c r="T545" s="54" t="e">
        <f>HLOOKUP(F506,リスト!$N$7:$AC$25,14,)</f>
        <v>#N/A</v>
      </c>
      <c r="U545" s="52" t="e">
        <f t="shared" si="498"/>
        <v>#N/A</v>
      </c>
    </row>
    <row r="546" spans="1:24">
      <c r="A546" s="1">
        <f t="shared" ref="A546:B546" si="512">A545</f>
        <v>11</v>
      </c>
      <c r="B546" s="1">
        <f t="shared" si="512"/>
        <v>0</v>
      </c>
      <c r="C546" s="288"/>
      <c r="D546" s="298"/>
      <c r="E546" s="298"/>
      <c r="F546" s="306" t="s">
        <v>95</v>
      </c>
      <c r="G546" s="306"/>
      <c r="H546" s="307"/>
      <c r="I546" s="307"/>
      <c r="J546" s="308"/>
      <c r="K546" s="309"/>
      <c r="L546" s="310">
        <f t="shared" si="500"/>
        <v>0</v>
      </c>
      <c r="M546" s="311"/>
      <c r="N546" s="153"/>
      <c r="O546" s="153"/>
      <c r="P546" s="153"/>
      <c r="Q546" s="153"/>
      <c r="R546" s="153"/>
      <c r="S546" s="312"/>
      <c r="T546" s="54" t="e">
        <f>HLOOKUP(F506,リスト!$N$7:$AC$25,15,)</f>
        <v>#N/A</v>
      </c>
      <c r="U546" s="52" t="e">
        <f t="shared" si="498"/>
        <v>#N/A</v>
      </c>
    </row>
    <row r="547" spans="1:24">
      <c r="A547" s="1">
        <f t="shared" ref="A547:B547" si="513">A546</f>
        <v>11</v>
      </c>
      <c r="B547" s="1">
        <f t="shared" si="513"/>
        <v>0</v>
      </c>
      <c r="C547" s="288"/>
      <c r="D547" s="322" t="s">
        <v>103</v>
      </c>
      <c r="E547" s="322"/>
      <c r="F547" s="298" t="s">
        <v>96</v>
      </c>
      <c r="G547" s="298"/>
      <c r="H547" s="323"/>
      <c r="I547" s="323"/>
      <c r="J547" s="324"/>
      <c r="K547" s="325"/>
      <c r="L547" s="326">
        <f t="shared" si="500"/>
        <v>0</v>
      </c>
      <c r="M547" s="327"/>
      <c r="N547" s="167"/>
      <c r="O547" s="167"/>
      <c r="P547" s="167"/>
      <c r="Q547" s="167"/>
      <c r="R547" s="167"/>
      <c r="S547" s="328"/>
      <c r="T547" s="54" t="e">
        <f>HLOOKUP(F506,リスト!$N$7:$AC$25,16,)</f>
        <v>#N/A</v>
      </c>
      <c r="U547" s="52" t="e">
        <f t="shared" si="498"/>
        <v>#N/A</v>
      </c>
    </row>
    <row r="548" spans="1:24">
      <c r="A548" s="1">
        <f t="shared" ref="A548:B548" si="514">A547</f>
        <v>11</v>
      </c>
      <c r="B548" s="1">
        <f t="shared" si="514"/>
        <v>0</v>
      </c>
      <c r="C548" s="288"/>
      <c r="D548" s="298" t="s">
        <v>104</v>
      </c>
      <c r="E548" s="298"/>
      <c r="F548" s="299" t="s">
        <v>97</v>
      </c>
      <c r="G548" s="299"/>
      <c r="H548" s="300"/>
      <c r="I548" s="300"/>
      <c r="J548" s="301"/>
      <c r="K548" s="302"/>
      <c r="L548" s="303">
        <f t="shared" si="500"/>
        <v>0</v>
      </c>
      <c r="M548" s="304"/>
      <c r="N548" s="152"/>
      <c r="O548" s="152"/>
      <c r="P548" s="152"/>
      <c r="Q548" s="152"/>
      <c r="R548" s="152"/>
      <c r="S548" s="305"/>
      <c r="T548" s="54" t="e">
        <f>HLOOKUP(F506,リスト!$N$7:$AC$25,17,)</f>
        <v>#N/A</v>
      </c>
      <c r="U548" s="52" t="e">
        <f t="shared" si="498"/>
        <v>#N/A</v>
      </c>
    </row>
    <row r="549" spans="1:24">
      <c r="A549" s="1">
        <f t="shared" ref="A549:B549" si="515">A548</f>
        <v>11</v>
      </c>
      <c r="B549" s="1">
        <f t="shared" si="515"/>
        <v>0</v>
      </c>
      <c r="C549" s="288"/>
      <c r="D549" s="298"/>
      <c r="E549" s="298"/>
      <c r="F549" s="306" t="s">
        <v>98</v>
      </c>
      <c r="G549" s="306"/>
      <c r="H549" s="307"/>
      <c r="I549" s="307"/>
      <c r="J549" s="308"/>
      <c r="K549" s="309"/>
      <c r="L549" s="310">
        <f t="shared" si="500"/>
        <v>0</v>
      </c>
      <c r="M549" s="311"/>
      <c r="N549" s="153"/>
      <c r="O549" s="153"/>
      <c r="P549" s="153"/>
      <c r="Q549" s="153"/>
      <c r="R549" s="153"/>
      <c r="S549" s="312"/>
      <c r="T549" s="54" t="e">
        <f>HLOOKUP(F506,リスト!$N$7:$AC$25,18,)</f>
        <v>#N/A</v>
      </c>
      <c r="U549" s="52" t="e">
        <f t="shared" si="498"/>
        <v>#N/A</v>
      </c>
    </row>
    <row r="550" spans="1:24" ht="15" thickBot="1">
      <c r="A550" s="1">
        <f t="shared" ref="A550:B550" si="516">A549</f>
        <v>11</v>
      </c>
      <c r="B550" s="1">
        <f t="shared" si="516"/>
        <v>0</v>
      </c>
      <c r="C550" s="288"/>
      <c r="D550" s="313" t="s">
        <v>77</v>
      </c>
      <c r="E550" s="313"/>
      <c r="F550" s="313" t="s">
        <v>77</v>
      </c>
      <c r="G550" s="313"/>
      <c r="H550" s="314"/>
      <c r="I550" s="314"/>
      <c r="J550" s="315"/>
      <c r="K550" s="316"/>
      <c r="L550" s="317">
        <f t="shared" si="500"/>
        <v>0</v>
      </c>
      <c r="M550" s="318"/>
      <c r="N550" s="319"/>
      <c r="O550" s="319"/>
      <c r="P550" s="319"/>
      <c r="Q550" s="319"/>
      <c r="R550" s="319"/>
      <c r="S550" s="320"/>
      <c r="T550" s="54" t="e">
        <f>HLOOKUP(F506,リスト!$N$7:$AC$25,19,)</f>
        <v>#N/A</v>
      </c>
      <c r="U550" s="52" t="e">
        <f t="shared" si="498"/>
        <v>#N/A</v>
      </c>
    </row>
    <row r="551" spans="1:24" ht="15.6" thickTop="1" thickBot="1">
      <c r="A551" s="1">
        <f t="shared" ref="A551:B551" si="517">A550</f>
        <v>11</v>
      </c>
      <c r="B551" s="1">
        <f t="shared" si="517"/>
        <v>0</v>
      </c>
      <c r="C551" s="289"/>
      <c r="D551" s="278" t="s">
        <v>78</v>
      </c>
      <c r="E551" s="279"/>
      <c r="F551" s="279"/>
      <c r="G551" s="280"/>
      <c r="H551" s="281">
        <f>SUM(H533:I550)</f>
        <v>0</v>
      </c>
      <c r="I551" s="281"/>
      <c r="J551" s="282">
        <f t="shared" ref="J551" si="518">SUM(J533:K550)</f>
        <v>0</v>
      </c>
      <c r="K551" s="283"/>
      <c r="L551" s="283">
        <f t="shared" ref="L551" si="519">SUM(L533:M550)</f>
        <v>0</v>
      </c>
      <c r="M551" s="284"/>
      <c r="N551" s="285"/>
      <c r="O551" s="285"/>
      <c r="P551" s="285"/>
      <c r="Q551" s="285"/>
      <c r="R551" s="285"/>
      <c r="S551" s="286"/>
      <c r="T551" s="54"/>
    </row>
    <row r="552" spans="1:24">
      <c r="A552" s="1">
        <f>F555</f>
        <v>12</v>
      </c>
      <c r="B552" s="1">
        <f>IF(H576&gt;0,1,0)</f>
        <v>0</v>
      </c>
      <c r="C552" s="198" t="s">
        <v>47</v>
      </c>
      <c r="D552" s="198"/>
      <c r="E552" s="198"/>
      <c r="U552" s="11" t="s">
        <v>49</v>
      </c>
      <c r="V552" s="11" t="s">
        <v>199</v>
      </c>
    </row>
    <row r="553" spans="1:24">
      <c r="A553" s="1">
        <f>A552</f>
        <v>12</v>
      </c>
      <c r="B553" s="1">
        <f>B552</f>
        <v>0</v>
      </c>
      <c r="C553" s="192" t="str">
        <f>"山口次世代コーチャーズ育成事業　"&amp;基本!$G$24</f>
        <v>山口次世代コーチャーズ育成事業　事業計画書</v>
      </c>
      <c r="D553" s="192"/>
      <c r="E553" s="192"/>
      <c r="F553" s="192"/>
      <c r="G553" s="192"/>
      <c r="H553" s="192"/>
      <c r="I553" s="192"/>
      <c r="J553" s="192"/>
      <c r="K553" s="192"/>
      <c r="L553" s="192"/>
      <c r="M553" s="192"/>
      <c r="N553" s="192"/>
      <c r="O553" s="192"/>
      <c r="P553" s="192"/>
      <c r="Q553" s="192"/>
      <c r="R553" s="192"/>
      <c r="S553" s="192"/>
      <c r="U553" s="16" t="str">
        <f t="shared" ref="U553:V556" si="520">IF(U503="","",U503)</f>
        <v>チームやまぐち優秀指導者育成事業</v>
      </c>
      <c r="V553" s="16" t="str">
        <f t="shared" si="520"/>
        <v>優秀指導者</v>
      </c>
    </row>
    <row r="554" spans="1:24" ht="15" thickBot="1">
      <c r="A554" s="1">
        <f t="shared" ref="A554:B554" si="521">A553</f>
        <v>12</v>
      </c>
      <c r="B554" s="1">
        <f t="shared" si="521"/>
        <v>0</v>
      </c>
      <c r="C554" s="337" t="s">
        <v>48</v>
      </c>
      <c r="D554" s="337"/>
      <c r="U554" s="32" t="str">
        <f t="shared" si="520"/>
        <v>トップコーチ育成事業</v>
      </c>
      <c r="V554" s="32" t="str">
        <f t="shared" si="520"/>
        <v>トップコーチ</v>
      </c>
    </row>
    <row r="555" spans="1:24" ht="15" thickBot="1">
      <c r="A555" s="1">
        <f t="shared" ref="A555:B555" si="522">A554</f>
        <v>12</v>
      </c>
      <c r="B555" s="1">
        <f t="shared" si="522"/>
        <v>0</v>
      </c>
      <c r="C555" s="375" t="s">
        <v>50</v>
      </c>
      <c r="D555" s="376"/>
      <c r="E555" s="376"/>
      <c r="F555" s="377">
        <f>F505+1</f>
        <v>12</v>
      </c>
      <c r="G555" s="378"/>
      <c r="U555" s="32" t="str">
        <f t="shared" si="520"/>
        <v>コーチングセミナー事業</v>
      </c>
      <c r="V555" s="32" t="str">
        <f t="shared" si="520"/>
        <v>セミナー</v>
      </c>
    </row>
    <row r="556" spans="1:24">
      <c r="A556" s="1">
        <f t="shared" ref="A556:B556" si="523">A555</f>
        <v>12</v>
      </c>
      <c r="B556" s="1">
        <f t="shared" si="523"/>
        <v>0</v>
      </c>
      <c r="C556" s="379" t="s">
        <v>49</v>
      </c>
      <c r="D556" s="290"/>
      <c r="E556" s="290"/>
      <c r="F556" s="380"/>
      <c r="G556" s="380"/>
      <c r="H556" s="380"/>
      <c r="I556" s="380"/>
      <c r="J556" s="380"/>
      <c r="K556" s="380"/>
      <c r="L556" s="380"/>
      <c r="M556" s="290" t="s">
        <v>53</v>
      </c>
      <c r="N556" s="290"/>
      <c r="O556" s="290"/>
      <c r="P556" s="380"/>
      <c r="Q556" s="380"/>
      <c r="R556" s="380"/>
      <c r="S556" s="381"/>
      <c r="T556" s="81" t="str">
        <f>IF(F556="","",VLOOKUP(F556,U553:V556,2,))</f>
        <v/>
      </c>
      <c r="U556" s="18" t="str">
        <f t="shared" si="520"/>
        <v/>
      </c>
      <c r="V556" s="18" t="str">
        <f t="shared" si="520"/>
        <v/>
      </c>
    </row>
    <row r="557" spans="1:24">
      <c r="A557" s="1">
        <f t="shared" ref="A557:B557" si="524">A556</f>
        <v>12</v>
      </c>
      <c r="B557" s="1">
        <f t="shared" si="524"/>
        <v>0</v>
      </c>
      <c r="C557" s="389" t="s">
        <v>180</v>
      </c>
      <c r="D557" s="390"/>
      <c r="E557" s="356"/>
      <c r="F557" s="386"/>
      <c r="G557" s="387"/>
      <c r="H557" s="387"/>
      <c r="I557" s="387"/>
      <c r="J557" s="387"/>
      <c r="K557" s="387"/>
      <c r="L557" s="387"/>
      <c r="M557" s="387"/>
      <c r="N557" s="387"/>
      <c r="O557" s="387"/>
      <c r="P557" s="387"/>
      <c r="Q557" s="387"/>
      <c r="R557" s="387"/>
      <c r="S557" s="388"/>
      <c r="U557" s="55"/>
    </row>
    <row r="558" spans="1:24">
      <c r="A558" s="1">
        <f t="shared" ref="A558:B558" si="525">A557</f>
        <v>12</v>
      </c>
      <c r="B558" s="1">
        <f t="shared" si="525"/>
        <v>0</v>
      </c>
      <c r="C558" s="348" t="s">
        <v>51</v>
      </c>
      <c r="D558" s="291"/>
      <c r="E558" s="291"/>
      <c r="F558" s="382"/>
      <c r="G558" s="383"/>
      <c r="H558" s="383"/>
      <c r="I558" s="20" t="str">
        <f>IF(F558="","～",IF(J558="","","～"))</f>
        <v>～</v>
      </c>
      <c r="J558" s="383"/>
      <c r="K558" s="383"/>
      <c r="L558" s="383"/>
      <c r="M558" s="21" t="s">
        <v>52</v>
      </c>
      <c r="N558" s="384" t="str">
        <f>IF(T558=1,IF(F558="","",IF(J558="","",IF(F558=J558,"日帰り",(J558-F558)&amp;"泊"&amp;(J558-F558+1)&amp;"日"))),"")</f>
        <v/>
      </c>
      <c r="O558" s="384"/>
      <c r="P558" s="384"/>
      <c r="Q558" s="13" t="s">
        <v>68</v>
      </c>
      <c r="R558" s="258"/>
      <c r="S558" s="385"/>
      <c r="T558" s="53">
        <f>IF(P556=U561,1,IF(P556=W561,1,0))</f>
        <v>0</v>
      </c>
    </row>
    <row r="559" spans="1:24">
      <c r="A559" s="1">
        <f t="shared" ref="A559:B559" si="526">A558</f>
        <v>12</v>
      </c>
      <c r="B559" s="1">
        <f t="shared" si="526"/>
        <v>0</v>
      </c>
      <c r="C559" s="348" t="s">
        <v>54</v>
      </c>
      <c r="D559" s="346" t="s">
        <v>55</v>
      </c>
      <c r="E559" s="346"/>
      <c r="F559" s="349"/>
      <c r="G559" s="349"/>
      <c r="H559" s="349"/>
      <c r="I559" s="349"/>
      <c r="J559" s="349"/>
      <c r="K559" s="349"/>
      <c r="L559" s="349"/>
      <c r="M559" s="349"/>
      <c r="N559" s="349"/>
      <c r="O559" s="349"/>
      <c r="P559" s="349"/>
      <c r="Q559" s="349"/>
      <c r="R559" s="349"/>
      <c r="S559" s="350"/>
      <c r="U559" s="156" t="s">
        <v>53</v>
      </c>
      <c r="V559" s="156"/>
      <c r="W559" s="156"/>
      <c r="X559" s="156"/>
    </row>
    <row r="560" spans="1:24">
      <c r="A560" s="1">
        <f t="shared" ref="A560:B560" si="527">A559</f>
        <v>12</v>
      </c>
      <c r="B560" s="1">
        <f t="shared" si="527"/>
        <v>0</v>
      </c>
      <c r="C560" s="348"/>
      <c r="D560" s="351" t="s">
        <v>7</v>
      </c>
      <c r="E560" s="351"/>
      <c r="F560" s="352"/>
      <c r="G560" s="352"/>
      <c r="H560" s="352"/>
      <c r="I560" s="352"/>
      <c r="J560" s="352"/>
      <c r="K560" s="352"/>
      <c r="L560" s="352"/>
      <c r="M560" s="352"/>
      <c r="N560" s="352"/>
      <c r="O560" s="352"/>
      <c r="P560" s="352"/>
      <c r="Q560" s="352"/>
      <c r="R560" s="352"/>
      <c r="S560" s="353"/>
      <c r="U560" s="78" t="str">
        <f>U553</f>
        <v>チームやまぐち優秀指導者育成事業</v>
      </c>
      <c r="V560" s="78" t="str">
        <f>U554</f>
        <v>トップコーチ育成事業</v>
      </c>
      <c r="W560" s="78" t="str">
        <f>U555</f>
        <v>コーチングセミナー事業</v>
      </c>
      <c r="X560" s="78" t="str">
        <f>U556</f>
        <v/>
      </c>
    </row>
    <row r="561" spans="1:24">
      <c r="A561" s="1">
        <f t="shared" ref="A561:B561" si="528">A560</f>
        <v>12</v>
      </c>
      <c r="B561" s="1">
        <f t="shared" si="528"/>
        <v>0</v>
      </c>
      <c r="C561" s="348" t="s">
        <v>56</v>
      </c>
      <c r="D561" s="346" t="s">
        <v>55</v>
      </c>
      <c r="E561" s="346"/>
      <c r="F561" s="349"/>
      <c r="G561" s="349"/>
      <c r="H561" s="349"/>
      <c r="I561" s="349"/>
      <c r="J561" s="349"/>
      <c r="K561" s="349"/>
      <c r="L561" s="349"/>
      <c r="M561" s="349"/>
      <c r="N561" s="349"/>
      <c r="O561" s="349"/>
      <c r="P561" s="349"/>
      <c r="Q561" s="349"/>
      <c r="R561" s="349"/>
      <c r="S561" s="350"/>
      <c r="U561" s="6" t="str">
        <f t="shared" ref="U561:X564" si="529">IF(U511="","",U511)</f>
        <v>①研修派遣</v>
      </c>
      <c r="V561" s="6" t="str">
        <f t="shared" si="529"/>
        <v>①研修派遣</v>
      </c>
      <c r="W561" s="6" t="str">
        <f t="shared" si="529"/>
        <v>①指導者研修会</v>
      </c>
      <c r="X561" s="6" t="str">
        <f t="shared" si="529"/>
        <v/>
      </c>
    </row>
    <row r="562" spans="1:24">
      <c r="A562" s="1">
        <f t="shared" ref="A562:B562" si="530">A561</f>
        <v>12</v>
      </c>
      <c r="B562" s="1">
        <f t="shared" si="530"/>
        <v>0</v>
      </c>
      <c r="C562" s="348"/>
      <c r="D562" s="351" t="s">
        <v>7</v>
      </c>
      <c r="E562" s="351"/>
      <c r="F562" s="352"/>
      <c r="G562" s="352"/>
      <c r="H562" s="352"/>
      <c r="I562" s="352"/>
      <c r="J562" s="352"/>
      <c r="K562" s="352"/>
      <c r="L562" s="352"/>
      <c r="M562" s="352"/>
      <c r="N562" s="352"/>
      <c r="O562" s="352"/>
      <c r="P562" s="352"/>
      <c r="Q562" s="352"/>
      <c r="R562" s="352"/>
      <c r="S562" s="353"/>
      <c r="U562" s="8" t="str">
        <f t="shared" si="529"/>
        <v>②調査・研究</v>
      </c>
      <c r="V562" s="8" t="str">
        <f t="shared" si="529"/>
        <v>②伝達講習会</v>
      </c>
      <c r="W562" s="8" t="str">
        <f t="shared" si="529"/>
        <v>②スーパーアドバイザー</v>
      </c>
      <c r="X562" s="8" t="str">
        <f t="shared" si="529"/>
        <v/>
      </c>
    </row>
    <row r="563" spans="1:24">
      <c r="A563" s="1">
        <f t="shared" ref="A563:B563" si="531">A562</f>
        <v>12</v>
      </c>
      <c r="B563" s="1">
        <f t="shared" si="531"/>
        <v>0</v>
      </c>
      <c r="C563" s="354" t="s">
        <v>57</v>
      </c>
      <c r="D563" s="291" t="s">
        <v>58</v>
      </c>
      <c r="E563" s="291"/>
      <c r="F563" s="291" t="s">
        <v>61</v>
      </c>
      <c r="G563" s="355"/>
      <c r="H563" s="339" t="s">
        <v>62</v>
      </c>
      <c r="I563" s="296"/>
      <c r="J563" s="356" t="s">
        <v>63</v>
      </c>
      <c r="K563" s="355"/>
      <c r="L563" s="339" t="s">
        <v>64</v>
      </c>
      <c r="M563" s="296"/>
      <c r="N563" s="356" t="s">
        <v>65</v>
      </c>
      <c r="O563" s="355"/>
      <c r="P563" s="339" t="s">
        <v>66</v>
      </c>
      <c r="Q563" s="291"/>
      <c r="R563" s="356" t="s">
        <v>36</v>
      </c>
      <c r="S563" s="295"/>
      <c r="U563" s="8" t="str">
        <f t="shared" si="529"/>
        <v/>
      </c>
      <c r="V563" s="8" t="str">
        <f t="shared" si="529"/>
        <v/>
      </c>
      <c r="W563" s="8" t="str">
        <f t="shared" si="529"/>
        <v/>
      </c>
      <c r="X563" s="8" t="str">
        <f t="shared" si="529"/>
        <v/>
      </c>
    </row>
    <row r="564" spans="1:24">
      <c r="A564" s="1">
        <f t="shared" ref="A564:B564" si="532">A563</f>
        <v>12</v>
      </c>
      <c r="B564" s="1">
        <f t="shared" si="532"/>
        <v>0</v>
      </c>
      <c r="C564" s="348"/>
      <c r="D564" s="346" t="s">
        <v>59</v>
      </c>
      <c r="E564" s="346"/>
      <c r="F564" s="22">
        <f>VLOOKUP("成男ｺｰﾁｬｰｽﾞ",指導者!$J$133:$AN$156,$F555+1,)</f>
        <v>0</v>
      </c>
      <c r="G564" s="23" t="s">
        <v>67</v>
      </c>
      <c r="H564" s="24">
        <f>VLOOKUP("成女ｺｰﾁｬｰｽﾞ",指導者!$J$133:$AN$156,$F555+1,)</f>
        <v>0</v>
      </c>
      <c r="I564" s="25" t="s">
        <v>67</v>
      </c>
      <c r="J564" s="24">
        <f>VLOOKUP("少男ｺｰﾁｬｰｽﾞ",指導者!$J$133:$AN$156,$F555+1,)</f>
        <v>0</v>
      </c>
      <c r="K564" s="23" t="s">
        <v>67</v>
      </c>
      <c r="L564" s="24">
        <f>VLOOKUP("少女ｺｰﾁｬｰｽﾞ",指導者!$J$133:$AN$156,$F555+1,)</f>
        <v>0</v>
      </c>
      <c r="M564" s="25" t="s">
        <v>67</v>
      </c>
      <c r="N564" s="24">
        <f>VLOOKUP("Jr男ｺｰﾁｬｰｽﾞ",指導者!$J$133:$AN$156,$F555+1,)</f>
        <v>0</v>
      </c>
      <c r="O564" s="23" t="s">
        <v>67</v>
      </c>
      <c r="P564" s="24">
        <f>VLOOKUP("Jr女ｺｰﾁｬｰｽﾞ",指導者!$J$133:$AN$156,$F555+1,)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48"/>
      <c r="D565" s="351" t="s">
        <v>60</v>
      </c>
      <c r="E565" s="351"/>
      <c r="F565" s="57" t="s">
        <v>164</v>
      </c>
      <c r="G565" s="28" t="s">
        <v>67</v>
      </c>
      <c r="H565" s="59" t="s">
        <v>164</v>
      </c>
      <c r="I565" s="30" t="s">
        <v>67</v>
      </c>
      <c r="J565" s="61" t="s">
        <v>164</v>
      </c>
      <c r="K565" s="28" t="s">
        <v>67</v>
      </c>
      <c r="L565" s="59" t="s">
        <v>164</v>
      </c>
      <c r="M565" s="30" t="s">
        <v>67</v>
      </c>
      <c r="N565" s="61" t="s">
        <v>164</v>
      </c>
      <c r="O565" s="28" t="s">
        <v>67</v>
      </c>
      <c r="P565" s="59" t="s">
        <v>164</v>
      </c>
      <c r="Q565" s="31" t="s">
        <v>67</v>
      </c>
      <c r="R565" s="61" t="s">
        <v>164</v>
      </c>
      <c r="S565" s="34" t="s">
        <v>67</v>
      </c>
    </row>
    <row r="566" spans="1:24">
      <c r="A566" s="1">
        <f t="shared" ref="A566:B566" si="534">A565</f>
        <v>12</v>
      </c>
      <c r="B566" s="1">
        <f t="shared" si="534"/>
        <v>0</v>
      </c>
      <c r="C566" s="366" t="s">
        <v>69</v>
      </c>
      <c r="D566" s="367"/>
      <c r="E566" s="368"/>
      <c r="F566" s="357"/>
      <c r="G566" s="358"/>
      <c r="H566" s="358"/>
      <c r="I566" s="358"/>
      <c r="J566" s="358"/>
      <c r="K566" s="358"/>
      <c r="L566" s="358"/>
      <c r="M566" s="358"/>
      <c r="N566" s="358"/>
      <c r="O566" s="358"/>
      <c r="P566" s="358"/>
      <c r="Q566" s="358"/>
      <c r="R566" s="358"/>
      <c r="S566" s="359"/>
    </row>
    <row r="567" spans="1:24">
      <c r="A567" s="1">
        <f t="shared" ref="A567:B567" si="535">A566</f>
        <v>12</v>
      </c>
      <c r="B567" s="1">
        <f t="shared" si="535"/>
        <v>0</v>
      </c>
      <c r="C567" s="369"/>
      <c r="D567" s="370"/>
      <c r="E567" s="371"/>
      <c r="F567" s="360"/>
      <c r="G567" s="361"/>
      <c r="H567" s="361"/>
      <c r="I567" s="361"/>
      <c r="J567" s="361"/>
      <c r="K567" s="361"/>
      <c r="L567" s="361"/>
      <c r="M567" s="361"/>
      <c r="N567" s="361"/>
      <c r="O567" s="361"/>
      <c r="P567" s="361"/>
      <c r="Q567" s="361"/>
      <c r="R567" s="361"/>
      <c r="S567" s="362"/>
    </row>
    <row r="568" spans="1:24">
      <c r="A568" s="1">
        <f t="shared" ref="A568:B568" si="536">A567</f>
        <v>12</v>
      </c>
      <c r="B568" s="1">
        <f t="shared" si="536"/>
        <v>0</v>
      </c>
      <c r="C568" s="369"/>
      <c r="D568" s="370"/>
      <c r="E568" s="371"/>
      <c r="F568" s="360"/>
      <c r="G568" s="361"/>
      <c r="H568" s="361"/>
      <c r="I568" s="361"/>
      <c r="J568" s="361"/>
      <c r="K568" s="361"/>
      <c r="L568" s="361"/>
      <c r="M568" s="361"/>
      <c r="N568" s="361"/>
      <c r="O568" s="361"/>
      <c r="P568" s="361"/>
      <c r="Q568" s="361"/>
      <c r="R568" s="361"/>
      <c r="S568" s="362"/>
    </row>
    <row r="569" spans="1:24">
      <c r="A569" s="1">
        <f t="shared" ref="A569:B569" si="537">A568</f>
        <v>12</v>
      </c>
      <c r="B569" s="1">
        <f t="shared" si="537"/>
        <v>0</v>
      </c>
      <c r="C569" s="369"/>
      <c r="D569" s="370"/>
      <c r="E569" s="371"/>
      <c r="F569" s="360"/>
      <c r="G569" s="361"/>
      <c r="H569" s="361"/>
      <c r="I569" s="361"/>
      <c r="J569" s="361"/>
      <c r="K569" s="361"/>
      <c r="L569" s="361"/>
      <c r="M569" s="361"/>
      <c r="N569" s="361"/>
      <c r="O569" s="361"/>
      <c r="P569" s="361"/>
      <c r="Q569" s="361"/>
      <c r="R569" s="361"/>
      <c r="S569" s="362"/>
    </row>
    <row r="570" spans="1:24">
      <c r="A570" s="1">
        <f t="shared" ref="A570:B570" si="538">A569</f>
        <v>12</v>
      </c>
      <c r="B570" s="1">
        <f t="shared" si="538"/>
        <v>0</v>
      </c>
      <c r="C570" s="369"/>
      <c r="D570" s="370"/>
      <c r="E570" s="371"/>
      <c r="F570" s="360"/>
      <c r="G570" s="361"/>
      <c r="H570" s="361"/>
      <c r="I570" s="361"/>
      <c r="J570" s="361"/>
      <c r="K570" s="361"/>
      <c r="L570" s="361"/>
      <c r="M570" s="361"/>
      <c r="N570" s="361"/>
      <c r="O570" s="361"/>
      <c r="P570" s="361"/>
      <c r="Q570" s="361"/>
      <c r="R570" s="361"/>
      <c r="S570" s="362"/>
    </row>
    <row r="571" spans="1:24">
      <c r="A571" s="1">
        <f t="shared" ref="A571:B571" si="539">A570</f>
        <v>12</v>
      </c>
      <c r="B571" s="1">
        <f t="shared" si="539"/>
        <v>0</v>
      </c>
      <c r="C571" s="369"/>
      <c r="D571" s="370"/>
      <c r="E571" s="371"/>
      <c r="F571" s="360"/>
      <c r="G571" s="361"/>
      <c r="H571" s="361"/>
      <c r="I571" s="361"/>
      <c r="J571" s="361"/>
      <c r="K571" s="361"/>
      <c r="L571" s="361"/>
      <c r="M571" s="361"/>
      <c r="N571" s="361"/>
      <c r="O571" s="361"/>
      <c r="P571" s="361"/>
      <c r="Q571" s="361"/>
      <c r="R571" s="361"/>
      <c r="S571" s="362"/>
    </row>
    <row r="572" spans="1:24" ht="15" thickBot="1">
      <c r="A572" s="1">
        <f t="shared" ref="A572:B572" si="540">A571</f>
        <v>12</v>
      </c>
      <c r="B572" s="1">
        <f t="shared" si="540"/>
        <v>0</v>
      </c>
      <c r="C572" s="372"/>
      <c r="D572" s="373"/>
      <c r="E572" s="374"/>
      <c r="F572" s="363"/>
      <c r="G572" s="364"/>
      <c r="H572" s="364"/>
      <c r="I572" s="364"/>
      <c r="J572" s="364"/>
      <c r="K572" s="364"/>
      <c r="L572" s="364"/>
      <c r="M572" s="364"/>
      <c r="N572" s="364"/>
      <c r="O572" s="364"/>
      <c r="P572" s="364"/>
      <c r="Q572" s="364"/>
      <c r="R572" s="364"/>
      <c r="S572" s="365"/>
    </row>
    <row r="573" spans="1:24">
      <c r="A573" s="1">
        <f t="shared" ref="A573:B573" si="541">A572</f>
        <v>12</v>
      </c>
      <c r="B573" s="1">
        <f t="shared" si="541"/>
        <v>0</v>
      </c>
    </row>
    <row r="574" spans="1:24" ht="15" thickBot="1">
      <c r="A574" s="1">
        <f t="shared" ref="A574:B574" si="542">A573</f>
        <v>12</v>
      </c>
      <c r="B574" s="1">
        <f t="shared" si="542"/>
        <v>0</v>
      </c>
      <c r="C574" s="337" t="s">
        <v>70</v>
      </c>
      <c r="D574" s="337"/>
      <c r="Q574" s="338" t="s">
        <v>71</v>
      </c>
      <c r="R574" s="338"/>
      <c r="S574" s="338"/>
    </row>
    <row r="575" spans="1:24">
      <c r="A575" s="1">
        <f t="shared" ref="A575:B575" si="543">A574</f>
        <v>12</v>
      </c>
      <c r="B575" s="1">
        <f t="shared" si="543"/>
        <v>0</v>
      </c>
      <c r="C575" s="287" t="s">
        <v>72</v>
      </c>
      <c r="D575" s="290" t="s">
        <v>73</v>
      </c>
      <c r="E575" s="290"/>
      <c r="F575" s="290"/>
      <c r="G575" s="290"/>
      <c r="H575" s="290" t="s">
        <v>79</v>
      </c>
      <c r="I575" s="290"/>
      <c r="J575" s="290" t="s">
        <v>13</v>
      </c>
      <c r="K575" s="290"/>
      <c r="L575" s="290"/>
      <c r="M575" s="290"/>
      <c r="N575" s="290"/>
      <c r="O575" s="290"/>
      <c r="P575" s="290"/>
      <c r="Q575" s="290"/>
      <c r="R575" s="290"/>
      <c r="S575" s="294"/>
    </row>
    <row r="576" spans="1:24">
      <c r="A576" s="1">
        <f t="shared" ref="A576:B576" si="544">A575</f>
        <v>12</v>
      </c>
      <c r="B576" s="1">
        <f t="shared" si="544"/>
        <v>0</v>
      </c>
      <c r="C576" s="288"/>
      <c r="D576" s="346" t="s">
        <v>74</v>
      </c>
      <c r="E576" s="346"/>
      <c r="F576" s="346"/>
      <c r="G576" s="346"/>
      <c r="H576" s="415">
        <f>ROUND(J601*T576,)</f>
        <v>0</v>
      </c>
      <c r="I576" s="416"/>
      <c r="J576" s="152"/>
      <c r="K576" s="152"/>
      <c r="L576" s="152"/>
      <c r="M576" s="152"/>
      <c r="N576" s="152"/>
      <c r="O576" s="152"/>
      <c r="P576" s="152"/>
      <c r="Q576" s="152"/>
      <c r="R576" s="152"/>
      <c r="S576" s="305"/>
      <c r="T576" s="53">
        <f>IF(F556=U555,1,0.5)</f>
        <v>0.5</v>
      </c>
    </row>
    <row r="577" spans="1:21">
      <c r="A577" s="1">
        <f t="shared" ref="A577:B577" si="545">A576</f>
        <v>12</v>
      </c>
      <c r="B577" s="1">
        <f t="shared" si="545"/>
        <v>0</v>
      </c>
      <c r="C577" s="288"/>
      <c r="D577" s="340" t="s">
        <v>75</v>
      </c>
      <c r="E577" s="340"/>
      <c r="F577" s="340"/>
      <c r="G577" s="340"/>
      <c r="H577" s="330"/>
      <c r="I577" s="330"/>
      <c r="J577" s="335"/>
      <c r="K577" s="335"/>
      <c r="L577" s="335"/>
      <c r="M577" s="335"/>
      <c r="N577" s="335"/>
      <c r="O577" s="335"/>
      <c r="P577" s="335"/>
      <c r="Q577" s="335"/>
      <c r="R577" s="335"/>
      <c r="S577" s="336"/>
    </row>
    <row r="578" spans="1:21">
      <c r="A578" s="1">
        <f t="shared" ref="A578:B578" si="546">A577</f>
        <v>12</v>
      </c>
      <c r="B578" s="1">
        <f t="shared" si="546"/>
        <v>0</v>
      </c>
      <c r="C578" s="288"/>
      <c r="D578" s="340" t="s">
        <v>76</v>
      </c>
      <c r="E578" s="340"/>
      <c r="F578" s="340"/>
      <c r="G578" s="340"/>
      <c r="H578" s="330"/>
      <c r="I578" s="330"/>
      <c r="J578" s="335"/>
      <c r="K578" s="335"/>
      <c r="L578" s="335"/>
      <c r="M578" s="335"/>
      <c r="N578" s="335"/>
      <c r="O578" s="335"/>
      <c r="P578" s="335"/>
      <c r="Q578" s="335"/>
      <c r="R578" s="335"/>
      <c r="S578" s="336"/>
    </row>
    <row r="579" spans="1:21" ht="15" thickBot="1">
      <c r="A579" s="1">
        <f t="shared" ref="A579:B579" si="547">A578</f>
        <v>12</v>
      </c>
      <c r="B579" s="1">
        <f t="shared" si="547"/>
        <v>0</v>
      </c>
      <c r="C579" s="288"/>
      <c r="D579" s="341" t="s">
        <v>77</v>
      </c>
      <c r="E579" s="341"/>
      <c r="F579" s="341"/>
      <c r="G579" s="341"/>
      <c r="H579" s="342">
        <f>H601-SUM(H576:I578)</f>
        <v>0</v>
      </c>
      <c r="I579" s="342"/>
      <c r="J579" s="343"/>
      <c r="K579" s="343"/>
      <c r="L579" s="343"/>
      <c r="M579" s="343"/>
      <c r="N579" s="343"/>
      <c r="O579" s="343"/>
      <c r="P579" s="343"/>
      <c r="Q579" s="343"/>
      <c r="R579" s="343"/>
      <c r="S579" s="344"/>
    </row>
    <row r="580" spans="1:21" ht="15.6" thickTop="1" thickBot="1">
      <c r="A580" s="1">
        <f t="shared" ref="A580:B580" si="548">A579</f>
        <v>12</v>
      </c>
      <c r="B580" s="1">
        <f t="shared" si="548"/>
        <v>0</v>
      </c>
      <c r="C580" s="289"/>
      <c r="D580" s="345" t="s">
        <v>78</v>
      </c>
      <c r="E580" s="345"/>
      <c r="F580" s="345"/>
      <c r="G580" s="345"/>
      <c r="H580" s="281">
        <f>SUM(H576:I579)</f>
        <v>0</v>
      </c>
      <c r="I580" s="281"/>
      <c r="J580" s="285"/>
      <c r="K580" s="285"/>
      <c r="L580" s="285"/>
      <c r="M580" s="285"/>
      <c r="N580" s="285"/>
      <c r="O580" s="285"/>
      <c r="P580" s="285"/>
      <c r="Q580" s="285"/>
      <c r="R580" s="285"/>
      <c r="S580" s="286"/>
    </row>
    <row r="581" spans="1:21">
      <c r="A581" s="1">
        <f t="shared" ref="A581:B581" si="549">A580</f>
        <v>12</v>
      </c>
      <c r="B581" s="1">
        <f t="shared" si="549"/>
        <v>0</v>
      </c>
      <c r="C581" s="287" t="s">
        <v>218</v>
      </c>
      <c r="D581" s="290" t="s">
        <v>73</v>
      </c>
      <c r="E581" s="290"/>
      <c r="F581" s="290" t="s">
        <v>83</v>
      </c>
      <c r="G581" s="290"/>
      <c r="H581" s="290" t="s">
        <v>79</v>
      </c>
      <c r="I581" s="292"/>
      <c r="J581" s="293"/>
      <c r="K581" s="290"/>
      <c r="L581" s="290"/>
      <c r="M581" s="290"/>
      <c r="N581" s="290" t="s">
        <v>82</v>
      </c>
      <c r="O581" s="290"/>
      <c r="P581" s="290"/>
      <c r="Q581" s="290"/>
      <c r="R581" s="290"/>
      <c r="S581" s="294"/>
    </row>
    <row r="582" spans="1:21">
      <c r="A582" s="1">
        <f t="shared" ref="A582:B582" si="550">A581</f>
        <v>12</v>
      </c>
      <c r="B582" s="1">
        <f t="shared" si="550"/>
        <v>0</v>
      </c>
      <c r="C582" s="288"/>
      <c r="D582" s="291"/>
      <c r="E582" s="291"/>
      <c r="F582" s="291"/>
      <c r="G582" s="291"/>
      <c r="H582" s="291"/>
      <c r="I582" s="291"/>
      <c r="J582" s="296" t="s">
        <v>80</v>
      </c>
      <c r="K582" s="297"/>
      <c r="L582" s="297" t="s">
        <v>81</v>
      </c>
      <c r="M582" s="339"/>
      <c r="N582" s="291"/>
      <c r="O582" s="291"/>
      <c r="P582" s="291"/>
      <c r="Q582" s="291"/>
      <c r="R582" s="291"/>
      <c r="S582" s="295"/>
    </row>
    <row r="583" spans="1:21">
      <c r="A583" s="1">
        <f t="shared" ref="A583:B583" si="551">A582</f>
        <v>12</v>
      </c>
      <c r="B583" s="1">
        <f t="shared" si="551"/>
        <v>0</v>
      </c>
      <c r="C583" s="288"/>
      <c r="D583" s="298" t="s">
        <v>88</v>
      </c>
      <c r="E583" s="298"/>
      <c r="F583" s="298" t="s">
        <v>88</v>
      </c>
      <c r="G583" s="298"/>
      <c r="H583" s="323"/>
      <c r="I583" s="323"/>
      <c r="J583" s="324"/>
      <c r="K583" s="325"/>
      <c r="L583" s="326">
        <f>H583-J583</f>
        <v>0</v>
      </c>
      <c r="M583" s="327"/>
      <c r="N583" s="167"/>
      <c r="O583" s="167"/>
      <c r="P583" s="167"/>
      <c r="Q583" s="167"/>
      <c r="R583" s="167"/>
      <c r="S583" s="328"/>
      <c r="T583" s="54" t="e">
        <f>HLOOKUP(F556,リスト!$N$7:$AC$25,2,)</f>
        <v>#N/A</v>
      </c>
      <c r="U583" s="52" t="e">
        <f t="shared" ref="U583:U600" si="552">IF(T583="対象外",IF(J583&gt;0,"補助対象外経費です!!",""),"")</f>
        <v>#N/A</v>
      </c>
    </row>
    <row r="584" spans="1:21">
      <c r="A584" s="1">
        <f t="shared" ref="A584:B584" si="553">A583</f>
        <v>12</v>
      </c>
      <c r="B584" s="1">
        <f t="shared" si="553"/>
        <v>0</v>
      </c>
      <c r="C584" s="288"/>
      <c r="D584" s="298" t="s">
        <v>99</v>
      </c>
      <c r="E584" s="298"/>
      <c r="F584" s="299" t="s">
        <v>84</v>
      </c>
      <c r="G584" s="299"/>
      <c r="H584" s="300"/>
      <c r="I584" s="300"/>
      <c r="J584" s="301"/>
      <c r="K584" s="302"/>
      <c r="L584" s="303">
        <f t="shared" ref="L584:L600" si="554">H584-J584</f>
        <v>0</v>
      </c>
      <c r="M584" s="304"/>
      <c r="N584" s="152"/>
      <c r="O584" s="152"/>
      <c r="P584" s="152"/>
      <c r="Q584" s="152"/>
      <c r="R584" s="152"/>
      <c r="S584" s="305"/>
      <c r="T584" s="54" t="e">
        <f>HLOOKUP(F556,リスト!$N$7:$AC$25,3,)</f>
        <v>#N/A</v>
      </c>
      <c r="U584" s="52" t="e">
        <f t="shared" si="552"/>
        <v>#N/A</v>
      </c>
    </row>
    <row r="585" spans="1:21">
      <c r="A585" s="1">
        <f t="shared" ref="A585:B585" si="555">A584</f>
        <v>12</v>
      </c>
      <c r="B585" s="1">
        <f t="shared" si="555"/>
        <v>0</v>
      </c>
      <c r="C585" s="288"/>
      <c r="D585" s="298"/>
      <c r="E585" s="298"/>
      <c r="F585" s="329" t="s">
        <v>85</v>
      </c>
      <c r="G585" s="329"/>
      <c r="H585" s="330"/>
      <c r="I585" s="330"/>
      <c r="J585" s="331"/>
      <c r="K585" s="332"/>
      <c r="L585" s="333">
        <f t="shared" si="554"/>
        <v>0</v>
      </c>
      <c r="M585" s="334"/>
      <c r="N585" s="335"/>
      <c r="O585" s="335"/>
      <c r="P585" s="335"/>
      <c r="Q585" s="335"/>
      <c r="R585" s="335"/>
      <c r="S585" s="336"/>
      <c r="T585" s="54" t="e">
        <f>HLOOKUP(F556,リスト!$N$7:$AC$25,4,)</f>
        <v>#N/A</v>
      </c>
      <c r="U585" s="52" t="e">
        <f t="shared" si="552"/>
        <v>#N/A</v>
      </c>
    </row>
    <row r="586" spans="1:21">
      <c r="A586" s="1">
        <f t="shared" ref="A586:B586" si="556">A585</f>
        <v>12</v>
      </c>
      <c r="B586" s="1">
        <f t="shared" si="556"/>
        <v>0</v>
      </c>
      <c r="C586" s="288"/>
      <c r="D586" s="298"/>
      <c r="E586" s="298"/>
      <c r="F586" s="306" t="s">
        <v>86</v>
      </c>
      <c r="G586" s="306"/>
      <c r="H586" s="307"/>
      <c r="I586" s="307"/>
      <c r="J586" s="308"/>
      <c r="K586" s="309"/>
      <c r="L586" s="310">
        <f t="shared" si="554"/>
        <v>0</v>
      </c>
      <c r="M586" s="311"/>
      <c r="N586" s="153"/>
      <c r="O586" s="153"/>
      <c r="P586" s="153"/>
      <c r="Q586" s="153"/>
      <c r="R586" s="153"/>
      <c r="S586" s="312"/>
      <c r="T586" s="54" t="e">
        <f>HLOOKUP(F556,リスト!$N$7:$AC$25,5,)</f>
        <v>#N/A</v>
      </c>
      <c r="U586" s="52" t="e">
        <f t="shared" si="552"/>
        <v>#N/A</v>
      </c>
    </row>
    <row r="587" spans="1:21">
      <c r="A587" s="1">
        <f t="shared" ref="A587:B587" si="557">A586</f>
        <v>12</v>
      </c>
      <c r="B587" s="1">
        <f t="shared" si="557"/>
        <v>0</v>
      </c>
      <c r="C587" s="288"/>
      <c r="D587" s="298" t="s">
        <v>100</v>
      </c>
      <c r="E587" s="298"/>
      <c r="F587" s="299" t="s">
        <v>87</v>
      </c>
      <c r="G587" s="299"/>
      <c r="H587" s="300"/>
      <c r="I587" s="300"/>
      <c r="J587" s="301"/>
      <c r="K587" s="302"/>
      <c r="L587" s="303">
        <f t="shared" si="554"/>
        <v>0</v>
      </c>
      <c r="M587" s="304"/>
      <c r="N587" s="152"/>
      <c r="O587" s="152"/>
      <c r="P587" s="152"/>
      <c r="Q587" s="152"/>
      <c r="R587" s="152"/>
      <c r="S587" s="305"/>
      <c r="T587" s="54" t="e">
        <f>HLOOKUP(F556,リスト!$N$7:$AC$25,6,)</f>
        <v>#N/A</v>
      </c>
      <c r="U587" s="52" t="e">
        <f t="shared" si="552"/>
        <v>#N/A</v>
      </c>
    </row>
    <row r="588" spans="1:21">
      <c r="A588" s="1">
        <f t="shared" ref="A588:B588" si="558">A587</f>
        <v>12</v>
      </c>
      <c r="B588" s="1">
        <f t="shared" si="558"/>
        <v>0</v>
      </c>
      <c r="C588" s="288"/>
      <c r="D588" s="298"/>
      <c r="E588" s="298"/>
      <c r="F588" s="329" t="s">
        <v>89</v>
      </c>
      <c r="G588" s="329"/>
      <c r="H588" s="330"/>
      <c r="I588" s="330"/>
      <c r="J588" s="331"/>
      <c r="K588" s="332"/>
      <c r="L588" s="333">
        <f t="shared" si="554"/>
        <v>0</v>
      </c>
      <c r="M588" s="334"/>
      <c r="N588" s="335"/>
      <c r="O588" s="335"/>
      <c r="P588" s="335"/>
      <c r="Q588" s="335"/>
      <c r="R588" s="335"/>
      <c r="S588" s="336"/>
      <c r="T588" s="54" t="e">
        <f>HLOOKUP(F556,リスト!$N$7:$AC$25,7,)</f>
        <v>#N/A</v>
      </c>
      <c r="U588" s="52" t="e">
        <f t="shared" si="552"/>
        <v>#N/A</v>
      </c>
    </row>
    <row r="589" spans="1:21" ht="14.4" customHeight="1">
      <c r="A589" s="1">
        <f t="shared" ref="A589:B589" si="559">A588</f>
        <v>12</v>
      </c>
      <c r="B589" s="1">
        <f t="shared" si="559"/>
        <v>0</v>
      </c>
      <c r="C589" s="288"/>
      <c r="D589" s="298"/>
      <c r="E589" s="298"/>
      <c r="F589" s="329" t="s">
        <v>215</v>
      </c>
      <c r="G589" s="329"/>
      <c r="H589" s="330"/>
      <c r="I589" s="330"/>
      <c r="J589" s="331"/>
      <c r="K589" s="332"/>
      <c r="L589" s="333">
        <f t="shared" si="554"/>
        <v>0</v>
      </c>
      <c r="M589" s="334"/>
      <c r="N589" s="335"/>
      <c r="O589" s="335"/>
      <c r="P589" s="335"/>
      <c r="Q589" s="335"/>
      <c r="R589" s="335"/>
      <c r="S589" s="336"/>
      <c r="T589" s="54" t="e">
        <f>HLOOKUP(F556,リスト!$N$7:$AC$25,8,)</f>
        <v>#N/A</v>
      </c>
      <c r="U589" s="52" t="e">
        <f t="shared" si="552"/>
        <v>#N/A</v>
      </c>
    </row>
    <row r="590" spans="1:21">
      <c r="A590" s="1">
        <f t="shared" ref="A590:B590" si="560">A589</f>
        <v>12</v>
      </c>
      <c r="B590" s="1">
        <f t="shared" si="560"/>
        <v>0</v>
      </c>
      <c r="C590" s="288"/>
      <c r="D590" s="298"/>
      <c r="E590" s="298"/>
      <c r="F590" s="306" t="s">
        <v>90</v>
      </c>
      <c r="G590" s="306"/>
      <c r="H590" s="307"/>
      <c r="I590" s="307"/>
      <c r="J590" s="308"/>
      <c r="K590" s="309"/>
      <c r="L590" s="310">
        <f t="shared" si="554"/>
        <v>0</v>
      </c>
      <c r="M590" s="311"/>
      <c r="N590" s="153"/>
      <c r="O590" s="153"/>
      <c r="P590" s="153"/>
      <c r="Q590" s="153"/>
      <c r="R590" s="153"/>
      <c r="S590" s="312"/>
      <c r="T590" s="54" t="e">
        <f>HLOOKUP(F556,リスト!$N$7:$AC$25,9,)</f>
        <v>#N/A</v>
      </c>
      <c r="U590" s="52" t="e">
        <f t="shared" si="552"/>
        <v>#N/A</v>
      </c>
    </row>
    <row r="591" spans="1:21">
      <c r="A591" s="1">
        <f t="shared" ref="A591:B591" si="561">A590</f>
        <v>12</v>
      </c>
      <c r="B591" s="1">
        <f t="shared" si="561"/>
        <v>0</v>
      </c>
      <c r="C591" s="288"/>
      <c r="D591" s="298" t="s">
        <v>101</v>
      </c>
      <c r="E591" s="298"/>
      <c r="F591" s="299" t="s">
        <v>91</v>
      </c>
      <c r="G591" s="299"/>
      <c r="H591" s="300"/>
      <c r="I591" s="300"/>
      <c r="J591" s="301"/>
      <c r="K591" s="302"/>
      <c r="L591" s="303">
        <f t="shared" si="554"/>
        <v>0</v>
      </c>
      <c r="M591" s="304"/>
      <c r="N591" s="152"/>
      <c r="O591" s="152"/>
      <c r="P591" s="152"/>
      <c r="Q591" s="152"/>
      <c r="R591" s="152"/>
      <c r="S591" s="305"/>
      <c r="T591" s="54" t="e">
        <f>HLOOKUP(F556,リスト!$N$7:$AC$25,10,)</f>
        <v>#N/A</v>
      </c>
      <c r="U591" s="52" t="e">
        <f t="shared" si="552"/>
        <v>#N/A</v>
      </c>
    </row>
    <row r="592" spans="1:21">
      <c r="A592" s="1">
        <f t="shared" ref="A592:B592" si="562">A591</f>
        <v>12</v>
      </c>
      <c r="B592" s="1">
        <f t="shared" si="562"/>
        <v>0</v>
      </c>
      <c r="C592" s="288"/>
      <c r="D592" s="298"/>
      <c r="E592" s="298"/>
      <c r="F592" s="329" t="s">
        <v>92</v>
      </c>
      <c r="G592" s="329"/>
      <c r="H592" s="330"/>
      <c r="I592" s="330"/>
      <c r="J592" s="331"/>
      <c r="K592" s="332"/>
      <c r="L592" s="333">
        <f t="shared" si="554"/>
        <v>0</v>
      </c>
      <c r="M592" s="334"/>
      <c r="N592" s="335"/>
      <c r="O592" s="335"/>
      <c r="P592" s="335"/>
      <c r="Q592" s="335"/>
      <c r="R592" s="335"/>
      <c r="S592" s="336"/>
      <c r="T592" s="54" t="e">
        <f>HLOOKUP(F556,リスト!$N$7:$AC$25,11,)</f>
        <v>#N/A</v>
      </c>
      <c r="U592" s="52" t="e">
        <f t="shared" si="552"/>
        <v>#N/A</v>
      </c>
    </row>
    <row r="593" spans="1:22">
      <c r="A593" s="1">
        <f t="shared" ref="A593:B593" si="563">A592</f>
        <v>12</v>
      </c>
      <c r="B593" s="1">
        <f t="shared" si="563"/>
        <v>0</v>
      </c>
      <c r="C593" s="288"/>
      <c r="D593" s="298"/>
      <c r="E593" s="298"/>
      <c r="F593" s="306" t="s">
        <v>93</v>
      </c>
      <c r="G593" s="306"/>
      <c r="H593" s="307"/>
      <c r="I593" s="307"/>
      <c r="J593" s="308"/>
      <c r="K593" s="309"/>
      <c r="L593" s="310">
        <f t="shared" si="554"/>
        <v>0</v>
      </c>
      <c r="M593" s="311"/>
      <c r="N593" s="153"/>
      <c r="O593" s="153"/>
      <c r="P593" s="153"/>
      <c r="Q593" s="153"/>
      <c r="R593" s="153"/>
      <c r="S593" s="312"/>
      <c r="T593" s="54" t="e">
        <f>HLOOKUP(F556,リスト!$N$7:$AC$25,12,)</f>
        <v>#N/A</v>
      </c>
      <c r="U593" s="52" t="e">
        <f t="shared" si="552"/>
        <v>#N/A</v>
      </c>
    </row>
    <row r="594" spans="1:22">
      <c r="A594" s="1">
        <f t="shared" ref="A594:B594" si="564">A593</f>
        <v>12</v>
      </c>
      <c r="B594" s="1">
        <f t="shared" si="564"/>
        <v>0</v>
      </c>
      <c r="C594" s="288"/>
      <c r="D594" s="298" t="s">
        <v>102</v>
      </c>
      <c r="E594" s="298"/>
      <c r="F594" s="298" t="s">
        <v>102</v>
      </c>
      <c r="G594" s="298"/>
      <c r="H594" s="323"/>
      <c r="I594" s="323"/>
      <c r="J594" s="324"/>
      <c r="K594" s="325"/>
      <c r="L594" s="326">
        <f t="shared" si="554"/>
        <v>0</v>
      </c>
      <c r="M594" s="327"/>
      <c r="N594" s="167"/>
      <c r="O594" s="167"/>
      <c r="P594" s="167"/>
      <c r="Q594" s="167"/>
      <c r="R594" s="167"/>
      <c r="S594" s="328"/>
      <c r="T594" s="54" t="e">
        <f>HLOOKUP(F556,リスト!$N$7:$AC$25,13,)</f>
        <v>#N/A</v>
      </c>
      <c r="U594" s="52" t="e">
        <f t="shared" si="552"/>
        <v>#N/A</v>
      </c>
    </row>
    <row r="595" spans="1:22">
      <c r="A595" s="1">
        <f t="shared" ref="A595:B595" si="565">A594</f>
        <v>12</v>
      </c>
      <c r="B595" s="1">
        <f t="shared" si="565"/>
        <v>0</v>
      </c>
      <c r="C595" s="288"/>
      <c r="D595" s="321" t="s">
        <v>105</v>
      </c>
      <c r="E595" s="298"/>
      <c r="F595" s="299" t="s">
        <v>94</v>
      </c>
      <c r="G595" s="299"/>
      <c r="H595" s="300"/>
      <c r="I595" s="300"/>
      <c r="J595" s="301"/>
      <c r="K595" s="302"/>
      <c r="L595" s="303">
        <f t="shared" si="554"/>
        <v>0</v>
      </c>
      <c r="M595" s="304"/>
      <c r="N595" s="152"/>
      <c r="O595" s="152"/>
      <c r="P595" s="152"/>
      <c r="Q595" s="152"/>
      <c r="R595" s="152"/>
      <c r="S595" s="305"/>
      <c r="T595" s="54" t="e">
        <f>HLOOKUP(F556,リスト!$N$7:$AC$25,14,)</f>
        <v>#N/A</v>
      </c>
      <c r="U595" s="52" t="e">
        <f t="shared" si="552"/>
        <v>#N/A</v>
      </c>
    </row>
    <row r="596" spans="1:22">
      <c r="A596" s="1">
        <f t="shared" ref="A596:B596" si="566">A595</f>
        <v>12</v>
      </c>
      <c r="B596" s="1">
        <f t="shared" si="566"/>
        <v>0</v>
      </c>
      <c r="C596" s="288"/>
      <c r="D596" s="298"/>
      <c r="E596" s="298"/>
      <c r="F596" s="306" t="s">
        <v>95</v>
      </c>
      <c r="G596" s="306"/>
      <c r="H596" s="307"/>
      <c r="I596" s="307"/>
      <c r="J596" s="308"/>
      <c r="K596" s="309"/>
      <c r="L596" s="310">
        <f t="shared" si="554"/>
        <v>0</v>
      </c>
      <c r="M596" s="311"/>
      <c r="N596" s="153"/>
      <c r="O596" s="153"/>
      <c r="P596" s="153"/>
      <c r="Q596" s="153"/>
      <c r="R596" s="153"/>
      <c r="S596" s="312"/>
      <c r="T596" s="54" t="e">
        <f>HLOOKUP(F556,リスト!$N$7:$AC$25,15,)</f>
        <v>#N/A</v>
      </c>
      <c r="U596" s="52" t="e">
        <f t="shared" si="552"/>
        <v>#N/A</v>
      </c>
    </row>
    <row r="597" spans="1:22">
      <c r="A597" s="1">
        <f t="shared" ref="A597:B597" si="567">A596</f>
        <v>12</v>
      </c>
      <c r="B597" s="1">
        <f t="shared" si="567"/>
        <v>0</v>
      </c>
      <c r="C597" s="288"/>
      <c r="D597" s="322" t="s">
        <v>103</v>
      </c>
      <c r="E597" s="322"/>
      <c r="F597" s="298" t="s">
        <v>96</v>
      </c>
      <c r="G597" s="298"/>
      <c r="H597" s="323"/>
      <c r="I597" s="323"/>
      <c r="J597" s="324"/>
      <c r="K597" s="325"/>
      <c r="L597" s="326">
        <f t="shared" si="554"/>
        <v>0</v>
      </c>
      <c r="M597" s="327"/>
      <c r="N597" s="167"/>
      <c r="O597" s="167"/>
      <c r="P597" s="167"/>
      <c r="Q597" s="167"/>
      <c r="R597" s="167"/>
      <c r="S597" s="328"/>
      <c r="T597" s="54" t="e">
        <f>HLOOKUP(F556,リスト!$N$7:$AC$25,16,)</f>
        <v>#N/A</v>
      </c>
      <c r="U597" s="52" t="e">
        <f t="shared" si="552"/>
        <v>#N/A</v>
      </c>
    </row>
    <row r="598" spans="1:22">
      <c r="A598" s="1">
        <f t="shared" ref="A598:B598" si="568">A597</f>
        <v>12</v>
      </c>
      <c r="B598" s="1">
        <f t="shared" si="568"/>
        <v>0</v>
      </c>
      <c r="C598" s="288"/>
      <c r="D598" s="298" t="s">
        <v>104</v>
      </c>
      <c r="E598" s="298"/>
      <c r="F598" s="299" t="s">
        <v>97</v>
      </c>
      <c r="G598" s="299"/>
      <c r="H598" s="300"/>
      <c r="I598" s="300"/>
      <c r="J598" s="301"/>
      <c r="K598" s="302"/>
      <c r="L598" s="303">
        <f t="shared" si="554"/>
        <v>0</v>
      </c>
      <c r="M598" s="304"/>
      <c r="N598" s="152"/>
      <c r="O598" s="152"/>
      <c r="P598" s="152"/>
      <c r="Q598" s="152"/>
      <c r="R598" s="152"/>
      <c r="S598" s="305"/>
      <c r="T598" s="54" t="e">
        <f>HLOOKUP(F556,リスト!$N$7:$AC$25,17,)</f>
        <v>#N/A</v>
      </c>
      <c r="U598" s="52" t="e">
        <f t="shared" si="552"/>
        <v>#N/A</v>
      </c>
    </row>
    <row r="599" spans="1:22">
      <c r="A599" s="1">
        <f t="shared" ref="A599:B599" si="569">A598</f>
        <v>12</v>
      </c>
      <c r="B599" s="1">
        <f t="shared" si="569"/>
        <v>0</v>
      </c>
      <c r="C599" s="288"/>
      <c r="D599" s="298"/>
      <c r="E599" s="298"/>
      <c r="F599" s="306" t="s">
        <v>98</v>
      </c>
      <c r="G599" s="306"/>
      <c r="H599" s="307"/>
      <c r="I599" s="307"/>
      <c r="J599" s="308"/>
      <c r="K599" s="309"/>
      <c r="L599" s="310">
        <f t="shared" si="554"/>
        <v>0</v>
      </c>
      <c r="M599" s="311"/>
      <c r="N599" s="153"/>
      <c r="O599" s="153"/>
      <c r="P599" s="153"/>
      <c r="Q599" s="153"/>
      <c r="R599" s="153"/>
      <c r="S599" s="312"/>
      <c r="T599" s="54" t="e">
        <f>HLOOKUP(F556,リスト!$N$7:$AC$25,18,)</f>
        <v>#N/A</v>
      </c>
      <c r="U599" s="52" t="e">
        <f t="shared" si="552"/>
        <v>#N/A</v>
      </c>
    </row>
    <row r="600" spans="1:22" ht="15" thickBot="1">
      <c r="A600" s="1">
        <f t="shared" ref="A600:B600" si="570">A599</f>
        <v>12</v>
      </c>
      <c r="B600" s="1">
        <f t="shared" si="570"/>
        <v>0</v>
      </c>
      <c r="C600" s="288"/>
      <c r="D600" s="313" t="s">
        <v>77</v>
      </c>
      <c r="E600" s="313"/>
      <c r="F600" s="313" t="s">
        <v>77</v>
      </c>
      <c r="G600" s="313"/>
      <c r="H600" s="314"/>
      <c r="I600" s="314"/>
      <c r="J600" s="315"/>
      <c r="K600" s="316"/>
      <c r="L600" s="317">
        <f t="shared" si="554"/>
        <v>0</v>
      </c>
      <c r="M600" s="318"/>
      <c r="N600" s="319"/>
      <c r="O600" s="319"/>
      <c r="P600" s="319"/>
      <c r="Q600" s="319"/>
      <c r="R600" s="319"/>
      <c r="S600" s="320"/>
      <c r="T600" s="54" t="e">
        <f>HLOOKUP(F556,リスト!$N$7:$AC$25,19,)</f>
        <v>#N/A</v>
      </c>
      <c r="U600" s="52" t="e">
        <f t="shared" si="552"/>
        <v>#N/A</v>
      </c>
    </row>
    <row r="601" spans="1:22" ht="15.6" thickTop="1" thickBot="1">
      <c r="A601" s="1">
        <f t="shared" ref="A601:B601" si="571">A600</f>
        <v>12</v>
      </c>
      <c r="B601" s="1">
        <f t="shared" si="571"/>
        <v>0</v>
      </c>
      <c r="C601" s="289"/>
      <c r="D601" s="278" t="s">
        <v>78</v>
      </c>
      <c r="E601" s="279"/>
      <c r="F601" s="279"/>
      <c r="G601" s="280"/>
      <c r="H601" s="281">
        <f>SUM(H583:I600)</f>
        <v>0</v>
      </c>
      <c r="I601" s="281"/>
      <c r="J601" s="282">
        <f t="shared" ref="J601" si="572">SUM(J583:K600)</f>
        <v>0</v>
      </c>
      <c r="K601" s="283"/>
      <c r="L601" s="283">
        <f t="shared" ref="L601" si="573">SUM(L583:M600)</f>
        <v>0</v>
      </c>
      <c r="M601" s="284"/>
      <c r="N601" s="285"/>
      <c r="O601" s="285"/>
      <c r="P601" s="285"/>
      <c r="Q601" s="285"/>
      <c r="R601" s="285"/>
      <c r="S601" s="286"/>
      <c r="T601" s="54"/>
    </row>
    <row r="602" spans="1:22">
      <c r="A602" s="1">
        <f>F605</f>
        <v>13</v>
      </c>
      <c r="B602" s="1">
        <f>IF(H626&gt;0,1,0)</f>
        <v>0</v>
      </c>
      <c r="C602" s="198" t="s">
        <v>47</v>
      </c>
      <c r="D602" s="198"/>
      <c r="E602" s="198"/>
      <c r="U602" s="11" t="s">
        <v>49</v>
      </c>
      <c r="V602" s="11" t="s">
        <v>199</v>
      </c>
    </row>
    <row r="603" spans="1:22">
      <c r="A603" s="1">
        <f>A602</f>
        <v>13</v>
      </c>
      <c r="B603" s="1">
        <f>B602</f>
        <v>0</v>
      </c>
      <c r="C603" s="192" t="str">
        <f>"山口次世代コーチャーズ育成事業　"&amp;基本!$G$24</f>
        <v>山口次世代コーチャーズ育成事業　事業計画書</v>
      </c>
      <c r="D603" s="192"/>
      <c r="E603" s="192"/>
      <c r="F603" s="192"/>
      <c r="G603" s="192"/>
      <c r="H603" s="192"/>
      <c r="I603" s="192"/>
      <c r="J603" s="192"/>
      <c r="K603" s="192"/>
      <c r="L603" s="192"/>
      <c r="M603" s="192"/>
      <c r="N603" s="192"/>
      <c r="O603" s="192"/>
      <c r="P603" s="192"/>
      <c r="Q603" s="192"/>
      <c r="R603" s="192"/>
      <c r="S603" s="192"/>
      <c r="U603" s="16" t="str">
        <f t="shared" ref="U603:V606" si="574">IF(U553="","",U553)</f>
        <v>チームやまぐち優秀指導者育成事業</v>
      </c>
      <c r="V603" s="16" t="str">
        <f t="shared" si="574"/>
        <v>優秀指導者</v>
      </c>
    </row>
    <row r="604" spans="1:22" ht="15" thickBot="1">
      <c r="A604" s="1">
        <f t="shared" ref="A604:B604" si="575">A603</f>
        <v>13</v>
      </c>
      <c r="B604" s="1">
        <f t="shared" si="575"/>
        <v>0</v>
      </c>
      <c r="C604" s="337" t="s">
        <v>48</v>
      </c>
      <c r="D604" s="337"/>
      <c r="U604" s="32" t="str">
        <f t="shared" si="574"/>
        <v>トップコーチ育成事業</v>
      </c>
      <c r="V604" s="32" t="str">
        <f t="shared" si="574"/>
        <v>トップコーチ</v>
      </c>
    </row>
    <row r="605" spans="1:22" ht="15" thickBot="1">
      <c r="A605" s="1">
        <f t="shared" ref="A605:B605" si="576">A604</f>
        <v>13</v>
      </c>
      <c r="B605" s="1">
        <f t="shared" si="576"/>
        <v>0</v>
      </c>
      <c r="C605" s="375" t="s">
        <v>50</v>
      </c>
      <c r="D605" s="376"/>
      <c r="E605" s="376"/>
      <c r="F605" s="377">
        <f>F555+1</f>
        <v>13</v>
      </c>
      <c r="G605" s="378"/>
      <c r="U605" s="32" t="str">
        <f t="shared" si="574"/>
        <v>コーチングセミナー事業</v>
      </c>
      <c r="V605" s="32" t="str">
        <f t="shared" si="574"/>
        <v>セミナー</v>
      </c>
    </row>
    <row r="606" spans="1:22">
      <c r="A606" s="1">
        <f t="shared" ref="A606:B606" si="577">A605</f>
        <v>13</v>
      </c>
      <c r="B606" s="1">
        <f t="shared" si="577"/>
        <v>0</v>
      </c>
      <c r="C606" s="379" t="s">
        <v>49</v>
      </c>
      <c r="D606" s="290"/>
      <c r="E606" s="290"/>
      <c r="F606" s="380"/>
      <c r="G606" s="380"/>
      <c r="H606" s="380"/>
      <c r="I606" s="380"/>
      <c r="J606" s="380"/>
      <c r="K606" s="380"/>
      <c r="L606" s="380"/>
      <c r="M606" s="290" t="s">
        <v>53</v>
      </c>
      <c r="N606" s="290"/>
      <c r="O606" s="290"/>
      <c r="P606" s="380"/>
      <c r="Q606" s="380"/>
      <c r="R606" s="380"/>
      <c r="S606" s="381"/>
      <c r="T606" s="81" t="str">
        <f>IF(F606="","",VLOOKUP(F606,U603:V606,2,))</f>
        <v/>
      </c>
      <c r="U606" s="18" t="str">
        <f t="shared" si="574"/>
        <v/>
      </c>
      <c r="V606" s="18" t="str">
        <f t="shared" si="574"/>
        <v/>
      </c>
    </row>
    <row r="607" spans="1:22">
      <c r="A607" s="1">
        <f t="shared" ref="A607:B607" si="578">A606</f>
        <v>13</v>
      </c>
      <c r="B607" s="1">
        <f t="shared" si="578"/>
        <v>0</v>
      </c>
      <c r="C607" s="389" t="s">
        <v>180</v>
      </c>
      <c r="D607" s="390"/>
      <c r="E607" s="356"/>
      <c r="F607" s="386"/>
      <c r="G607" s="387"/>
      <c r="H607" s="387"/>
      <c r="I607" s="387"/>
      <c r="J607" s="387"/>
      <c r="K607" s="387"/>
      <c r="L607" s="387"/>
      <c r="M607" s="387"/>
      <c r="N607" s="387"/>
      <c r="O607" s="387"/>
      <c r="P607" s="387"/>
      <c r="Q607" s="387"/>
      <c r="R607" s="387"/>
      <c r="S607" s="388"/>
      <c r="U607" s="55"/>
    </row>
    <row r="608" spans="1:22">
      <c r="A608" s="1">
        <f t="shared" ref="A608:B608" si="579">A607</f>
        <v>13</v>
      </c>
      <c r="B608" s="1">
        <f t="shared" si="579"/>
        <v>0</v>
      </c>
      <c r="C608" s="348" t="s">
        <v>51</v>
      </c>
      <c r="D608" s="291"/>
      <c r="E608" s="291"/>
      <c r="F608" s="382"/>
      <c r="G608" s="383"/>
      <c r="H608" s="383"/>
      <c r="I608" s="20" t="str">
        <f>IF(F608="","～",IF(J608="","","～"))</f>
        <v>～</v>
      </c>
      <c r="J608" s="383"/>
      <c r="K608" s="383"/>
      <c r="L608" s="383"/>
      <c r="M608" s="21" t="s">
        <v>52</v>
      </c>
      <c r="N608" s="384" t="str">
        <f>IF(T608=1,IF(F608="","",IF(J608="","",IF(F608=J608,"日帰り",(J608-F608)&amp;"泊"&amp;(J608-F608+1)&amp;"日"))),"")</f>
        <v/>
      </c>
      <c r="O608" s="384"/>
      <c r="P608" s="384"/>
      <c r="Q608" s="13" t="s">
        <v>68</v>
      </c>
      <c r="R608" s="258"/>
      <c r="S608" s="385"/>
      <c r="T608" s="53">
        <f>IF(P606=U611,1,IF(P606=W611,1,0))</f>
        <v>0</v>
      </c>
    </row>
    <row r="609" spans="1:24">
      <c r="A609" s="1">
        <f t="shared" ref="A609:B609" si="580">A608</f>
        <v>13</v>
      </c>
      <c r="B609" s="1">
        <f t="shared" si="580"/>
        <v>0</v>
      </c>
      <c r="C609" s="348" t="s">
        <v>54</v>
      </c>
      <c r="D609" s="346" t="s">
        <v>55</v>
      </c>
      <c r="E609" s="346"/>
      <c r="F609" s="349"/>
      <c r="G609" s="349"/>
      <c r="H609" s="349"/>
      <c r="I609" s="349"/>
      <c r="J609" s="349"/>
      <c r="K609" s="349"/>
      <c r="L609" s="349"/>
      <c r="M609" s="349"/>
      <c r="N609" s="349"/>
      <c r="O609" s="349"/>
      <c r="P609" s="349"/>
      <c r="Q609" s="349"/>
      <c r="R609" s="349"/>
      <c r="S609" s="350"/>
      <c r="U609" s="156" t="s">
        <v>53</v>
      </c>
      <c r="V609" s="156"/>
      <c r="W609" s="156"/>
      <c r="X609" s="156"/>
    </row>
    <row r="610" spans="1:24">
      <c r="A610" s="1">
        <f t="shared" ref="A610:B610" si="581">A609</f>
        <v>13</v>
      </c>
      <c r="B610" s="1">
        <f t="shared" si="581"/>
        <v>0</v>
      </c>
      <c r="C610" s="348"/>
      <c r="D610" s="351" t="s">
        <v>7</v>
      </c>
      <c r="E610" s="351"/>
      <c r="F610" s="352"/>
      <c r="G610" s="352"/>
      <c r="H610" s="352"/>
      <c r="I610" s="352"/>
      <c r="J610" s="352"/>
      <c r="K610" s="352"/>
      <c r="L610" s="352"/>
      <c r="M610" s="352"/>
      <c r="N610" s="352"/>
      <c r="O610" s="352"/>
      <c r="P610" s="352"/>
      <c r="Q610" s="352"/>
      <c r="R610" s="352"/>
      <c r="S610" s="353"/>
      <c r="U610" s="78" t="str">
        <f>U603</f>
        <v>チームやまぐち優秀指導者育成事業</v>
      </c>
      <c r="V610" s="78" t="str">
        <f>U604</f>
        <v>トップコーチ育成事業</v>
      </c>
      <c r="W610" s="78" t="str">
        <f>U605</f>
        <v>コーチングセミナー事業</v>
      </c>
      <c r="X610" s="78" t="str">
        <f>U606</f>
        <v/>
      </c>
    </row>
    <row r="611" spans="1:24">
      <c r="A611" s="1">
        <f t="shared" ref="A611:B611" si="582">A610</f>
        <v>13</v>
      </c>
      <c r="B611" s="1">
        <f t="shared" si="582"/>
        <v>0</v>
      </c>
      <c r="C611" s="348" t="s">
        <v>56</v>
      </c>
      <c r="D611" s="346" t="s">
        <v>55</v>
      </c>
      <c r="E611" s="346"/>
      <c r="F611" s="349"/>
      <c r="G611" s="349"/>
      <c r="H611" s="349"/>
      <c r="I611" s="349"/>
      <c r="J611" s="349"/>
      <c r="K611" s="349"/>
      <c r="L611" s="349"/>
      <c r="M611" s="349"/>
      <c r="N611" s="349"/>
      <c r="O611" s="349"/>
      <c r="P611" s="349"/>
      <c r="Q611" s="349"/>
      <c r="R611" s="349"/>
      <c r="S611" s="350"/>
      <c r="U611" s="6" t="str">
        <f t="shared" ref="U611:X614" si="583">IF(U561="","",U561)</f>
        <v>①研修派遣</v>
      </c>
      <c r="V611" s="6" t="str">
        <f t="shared" si="583"/>
        <v>①研修派遣</v>
      </c>
      <c r="W611" s="6" t="str">
        <f t="shared" si="583"/>
        <v>①指導者研修会</v>
      </c>
      <c r="X611" s="6" t="str">
        <f t="shared" si="583"/>
        <v/>
      </c>
    </row>
    <row r="612" spans="1:24">
      <c r="A612" s="1">
        <f t="shared" ref="A612:B612" si="584">A611</f>
        <v>13</v>
      </c>
      <c r="B612" s="1">
        <f t="shared" si="584"/>
        <v>0</v>
      </c>
      <c r="C612" s="348"/>
      <c r="D612" s="351" t="s">
        <v>7</v>
      </c>
      <c r="E612" s="351"/>
      <c r="F612" s="352"/>
      <c r="G612" s="352"/>
      <c r="H612" s="352"/>
      <c r="I612" s="352"/>
      <c r="J612" s="352"/>
      <c r="K612" s="352"/>
      <c r="L612" s="352"/>
      <c r="M612" s="352"/>
      <c r="N612" s="352"/>
      <c r="O612" s="352"/>
      <c r="P612" s="352"/>
      <c r="Q612" s="352"/>
      <c r="R612" s="352"/>
      <c r="S612" s="353"/>
      <c r="U612" s="8" t="str">
        <f t="shared" si="583"/>
        <v>②調査・研究</v>
      </c>
      <c r="V612" s="8" t="str">
        <f t="shared" si="583"/>
        <v>②伝達講習会</v>
      </c>
      <c r="W612" s="8" t="str">
        <f t="shared" si="583"/>
        <v>②スーパーアドバイザー</v>
      </c>
      <c r="X612" s="8" t="str">
        <f t="shared" si="583"/>
        <v/>
      </c>
    </row>
    <row r="613" spans="1:24">
      <c r="A613" s="1">
        <f t="shared" ref="A613:B613" si="585">A612</f>
        <v>13</v>
      </c>
      <c r="B613" s="1">
        <f t="shared" si="585"/>
        <v>0</v>
      </c>
      <c r="C613" s="354" t="s">
        <v>57</v>
      </c>
      <c r="D613" s="291" t="s">
        <v>58</v>
      </c>
      <c r="E613" s="291"/>
      <c r="F613" s="291" t="s">
        <v>61</v>
      </c>
      <c r="G613" s="355"/>
      <c r="H613" s="339" t="s">
        <v>62</v>
      </c>
      <c r="I613" s="296"/>
      <c r="J613" s="356" t="s">
        <v>63</v>
      </c>
      <c r="K613" s="355"/>
      <c r="L613" s="339" t="s">
        <v>64</v>
      </c>
      <c r="M613" s="296"/>
      <c r="N613" s="356" t="s">
        <v>65</v>
      </c>
      <c r="O613" s="355"/>
      <c r="P613" s="339" t="s">
        <v>66</v>
      </c>
      <c r="Q613" s="291"/>
      <c r="R613" s="356" t="s">
        <v>36</v>
      </c>
      <c r="S613" s="295"/>
      <c r="U613" s="8" t="str">
        <f t="shared" si="583"/>
        <v/>
      </c>
      <c r="V613" s="8" t="str">
        <f t="shared" si="583"/>
        <v/>
      </c>
      <c r="W613" s="8" t="str">
        <f t="shared" si="583"/>
        <v/>
      </c>
      <c r="X613" s="8" t="str">
        <f t="shared" si="583"/>
        <v/>
      </c>
    </row>
    <row r="614" spans="1:24">
      <c r="A614" s="1">
        <f t="shared" ref="A614:B614" si="586">A613</f>
        <v>13</v>
      </c>
      <c r="B614" s="1">
        <f t="shared" si="586"/>
        <v>0</v>
      </c>
      <c r="C614" s="348"/>
      <c r="D614" s="346" t="s">
        <v>59</v>
      </c>
      <c r="E614" s="346"/>
      <c r="F614" s="22">
        <f>VLOOKUP("成男ｺｰﾁｬｰｽﾞ",指導者!$J$133:$AN$156,$F605+1,)</f>
        <v>0</v>
      </c>
      <c r="G614" s="23" t="s">
        <v>67</v>
      </c>
      <c r="H614" s="24">
        <f>VLOOKUP("成女ｺｰﾁｬｰｽﾞ",指導者!$J$133:$AN$156,$F605+1,)</f>
        <v>0</v>
      </c>
      <c r="I614" s="25" t="s">
        <v>67</v>
      </c>
      <c r="J614" s="24">
        <f>VLOOKUP("少男ｺｰﾁｬｰｽﾞ",指導者!$J$133:$AN$156,$F605+1,)</f>
        <v>0</v>
      </c>
      <c r="K614" s="23" t="s">
        <v>67</v>
      </c>
      <c r="L614" s="24">
        <f>VLOOKUP("少女ｺｰﾁｬｰｽﾞ",指導者!$J$133:$AN$156,$F605+1,)</f>
        <v>0</v>
      </c>
      <c r="M614" s="25" t="s">
        <v>67</v>
      </c>
      <c r="N614" s="24">
        <f>VLOOKUP("Jr男ｺｰﾁｬｰｽﾞ",指導者!$J$133:$AN$156,$F605+1,)</f>
        <v>0</v>
      </c>
      <c r="O614" s="23" t="s">
        <v>67</v>
      </c>
      <c r="P614" s="24">
        <f>VLOOKUP("Jr女ｺｰﾁｬｰｽﾞ",指導者!$J$133:$AN$156,$F605+1,)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48"/>
      <c r="D615" s="351" t="s">
        <v>60</v>
      </c>
      <c r="E615" s="351"/>
      <c r="F615" s="57" t="s">
        <v>164</v>
      </c>
      <c r="G615" s="28" t="s">
        <v>67</v>
      </c>
      <c r="H615" s="59" t="s">
        <v>164</v>
      </c>
      <c r="I615" s="30" t="s">
        <v>67</v>
      </c>
      <c r="J615" s="61" t="s">
        <v>164</v>
      </c>
      <c r="K615" s="28" t="s">
        <v>67</v>
      </c>
      <c r="L615" s="59" t="s">
        <v>164</v>
      </c>
      <c r="M615" s="30" t="s">
        <v>67</v>
      </c>
      <c r="N615" s="61" t="s">
        <v>164</v>
      </c>
      <c r="O615" s="28" t="s">
        <v>67</v>
      </c>
      <c r="P615" s="59" t="s">
        <v>164</v>
      </c>
      <c r="Q615" s="31" t="s">
        <v>67</v>
      </c>
      <c r="R615" s="61" t="s">
        <v>164</v>
      </c>
      <c r="S615" s="34" t="s">
        <v>67</v>
      </c>
    </row>
    <row r="616" spans="1:24">
      <c r="A616" s="1">
        <f t="shared" ref="A616:B616" si="588">A615</f>
        <v>13</v>
      </c>
      <c r="B616" s="1">
        <f t="shared" si="588"/>
        <v>0</v>
      </c>
      <c r="C616" s="366" t="s">
        <v>69</v>
      </c>
      <c r="D616" s="367"/>
      <c r="E616" s="368"/>
      <c r="F616" s="357"/>
      <c r="G616" s="358"/>
      <c r="H616" s="358"/>
      <c r="I616" s="358"/>
      <c r="J616" s="358"/>
      <c r="K616" s="358"/>
      <c r="L616" s="358"/>
      <c r="M616" s="358"/>
      <c r="N616" s="358"/>
      <c r="O616" s="358"/>
      <c r="P616" s="358"/>
      <c r="Q616" s="358"/>
      <c r="R616" s="358"/>
      <c r="S616" s="359"/>
    </row>
    <row r="617" spans="1:24">
      <c r="A617" s="1">
        <f t="shared" ref="A617:B617" si="589">A616</f>
        <v>13</v>
      </c>
      <c r="B617" s="1">
        <f t="shared" si="589"/>
        <v>0</v>
      </c>
      <c r="C617" s="369"/>
      <c r="D617" s="370"/>
      <c r="E617" s="371"/>
      <c r="F617" s="360"/>
      <c r="G617" s="361"/>
      <c r="H617" s="361"/>
      <c r="I617" s="361"/>
      <c r="J617" s="361"/>
      <c r="K617" s="361"/>
      <c r="L617" s="361"/>
      <c r="M617" s="361"/>
      <c r="N617" s="361"/>
      <c r="O617" s="361"/>
      <c r="P617" s="361"/>
      <c r="Q617" s="361"/>
      <c r="R617" s="361"/>
      <c r="S617" s="362"/>
    </row>
    <row r="618" spans="1:24">
      <c r="A618" s="1">
        <f t="shared" ref="A618:B618" si="590">A617</f>
        <v>13</v>
      </c>
      <c r="B618" s="1">
        <f t="shared" si="590"/>
        <v>0</v>
      </c>
      <c r="C618" s="369"/>
      <c r="D618" s="370"/>
      <c r="E618" s="371"/>
      <c r="F618" s="360"/>
      <c r="G618" s="361"/>
      <c r="H618" s="361"/>
      <c r="I618" s="361"/>
      <c r="J618" s="361"/>
      <c r="K618" s="361"/>
      <c r="L618" s="361"/>
      <c r="M618" s="361"/>
      <c r="N618" s="361"/>
      <c r="O618" s="361"/>
      <c r="P618" s="361"/>
      <c r="Q618" s="361"/>
      <c r="R618" s="361"/>
      <c r="S618" s="362"/>
    </row>
    <row r="619" spans="1:24">
      <c r="A619" s="1">
        <f t="shared" ref="A619:B619" si="591">A618</f>
        <v>13</v>
      </c>
      <c r="B619" s="1">
        <f t="shared" si="591"/>
        <v>0</v>
      </c>
      <c r="C619" s="369"/>
      <c r="D619" s="370"/>
      <c r="E619" s="371"/>
      <c r="F619" s="360"/>
      <c r="G619" s="361"/>
      <c r="H619" s="361"/>
      <c r="I619" s="361"/>
      <c r="J619" s="361"/>
      <c r="K619" s="361"/>
      <c r="L619" s="361"/>
      <c r="M619" s="361"/>
      <c r="N619" s="361"/>
      <c r="O619" s="361"/>
      <c r="P619" s="361"/>
      <c r="Q619" s="361"/>
      <c r="R619" s="361"/>
      <c r="S619" s="362"/>
    </row>
    <row r="620" spans="1:24">
      <c r="A620" s="1">
        <f t="shared" ref="A620:B620" si="592">A619</f>
        <v>13</v>
      </c>
      <c r="B620" s="1">
        <f t="shared" si="592"/>
        <v>0</v>
      </c>
      <c r="C620" s="369"/>
      <c r="D620" s="370"/>
      <c r="E620" s="371"/>
      <c r="F620" s="360"/>
      <c r="G620" s="361"/>
      <c r="H620" s="361"/>
      <c r="I620" s="361"/>
      <c r="J620" s="361"/>
      <c r="K620" s="361"/>
      <c r="L620" s="361"/>
      <c r="M620" s="361"/>
      <c r="N620" s="361"/>
      <c r="O620" s="361"/>
      <c r="P620" s="361"/>
      <c r="Q620" s="361"/>
      <c r="R620" s="361"/>
      <c r="S620" s="362"/>
    </row>
    <row r="621" spans="1:24">
      <c r="A621" s="1">
        <f t="shared" ref="A621:B621" si="593">A620</f>
        <v>13</v>
      </c>
      <c r="B621" s="1">
        <f t="shared" si="593"/>
        <v>0</v>
      </c>
      <c r="C621" s="369"/>
      <c r="D621" s="370"/>
      <c r="E621" s="371"/>
      <c r="F621" s="360"/>
      <c r="G621" s="361"/>
      <c r="H621" s="361"/>
      <c r="I621" s="361"/>
      <c r="J621" s="361"/>
      <c r="K621" s="361"/>
      <c r="L621" s="361"/>
      <c r="M621" s="361"/>
      <c r="N621" s="361"/>
      <c r="O621" s="361"/>
      <c r="P621" s="361"/>
      <c r="Q621" s="361"/>
      <c r="R621" s="361"/>
      <c r="S621" s="362"/>
    </row>
    <row r="622" spans="1:24" ht="15" thickBot="1">
      <c r="A622" s="1">
        <f t="shared" ref="A622:B622" si="594">A621</f>
        <v>13</v>
      </c>
      <c r="B622" s="1">
        <f t="shared" si="594"/>
        <v>0</v>
      </c>
      <c r="C622" s="372"/>
      <c r="D622" s="373"/>
      <c r="E622" s="374"/>
      <c r="F622" s="363"/>
      <c r="G622" s="364"/>
      <c r="H622" s="364"/>
      <c r="I622" s="364"/>
      <c r="J622" s="364"/>
      <c r="K622" s="364"/>
      <c r="L622" s="364"/>
      <c r="M622" s="364"/>
      <c r="N622" s="364"/>
      <c r="O622" s="364"/>
      <c r="P622" s="364"/>
      <c r="Q622" s="364"/>
      <c r="R622" s="364"/>
      <c r="S622" s="365"/>
    </row>
    <row r="623" spans="1:24">
      <c r="A623" s="1">
        <f t="shared" ref="A623:B623" si="595">A622</f>
        <v>13</v>
      </c>
      <c r="B623" s="1">
        <f t="shared" si="595"/>
        <v>0</v>
      </c>
    </row>
    <row r="624" spans="1:24" ht="15" thickBot="1">
      <c r="A624" s="1">
        <f t="shared" ref="A624:B624" si="596">A623</f>
        <v>13</v>
      </c>
      <c r="B624" s="1">
        <f t="shared" si="596"/>
        <v>0</v>
      </c>
      <c r="C624" s="337" t="s">
        <v>70</v>
      </c>
      <c r="D624" s="337"/>
      <c r="Q624" s="338" t="s">
        <v>71</v>
      </c>
      <c r="R624" s="338"/>
      <c r="S624" s="338"/>
    </row>
    <row r="625" spans="1:21">
      <c r="A625" s="1">
        <f t="shared" ref="A625:B625" si="597">A624</f>
        <v>13</v>
      </c>
      <c r="B625" s="1">
        <f t="shared" si="597"/>
        <v>0</v>
      </c>
      <c r="C625" s="287" t="s">
        <v>72</v>
      </c>
      <c r="D625" s="290" t="s">
        <v>73</v>
      </c>
      <c r="E625" s="290"/>
      <c r="F625" s="290"/>
      <c r="G625" s="290"/>
      <c r="H625" s="290" t="s">
        <v>79</v>
      </c>
      <c r="I625" s="290"/>
      <c r="J625" s="290" t="s">
        <v>13</v>
      </c>
      <c r="K625" s="290"/>
      <c r="L625" s="290"/>
      <c r="M625" s="290"/>
      <c r="N625" s="290"/>
      <c r="O625" s="290"/>
      <c r="P625" s="290"/>
      <c r="Q625" s="290"/>
      <c r="R625" s="290"/>
      <c r="S625" s="294"/>
    </row>
    <row r="626" spans="1:21">
      <c r="A626" s="1">
        <f t="shared" ref="A626:B626" si="598">A625</f>
        <v>13</v>
      </c>
      <c r="B626" s="1">
        <f t="shared" si="598"/>
        <v>0</v>
      </c>
      <c r="C626" s="288"/>
      <c r="D626" s="346" t="s">
        <v>74</v>
      </c>
      <c r="E626" s="346"/>
      <c r="F626" s="346"/>
      <c r="G626" s="346"/>
      <c r="H626" s="415">
        <f>ROUND(J651*T626,)</f>
        <v>0</v>
      </c>
      <c r="I626" s="416"/>
      <c r="J626" s="152"/>
      <c r="K626" s="152"/>
      <c r="L626" s="152"/>
      <c r="M626" s="152"/>
      <c r="N626" s="152"/>
      <c r="O626" s="152"/>
      <c r="P626" s="152"/>
      <c r="Q626" s="152"/>
      <c r="R626" s="152"/>
      <c r="S626" s="305"/>
      <c r="T626" s="53">
        <f>IF(F606=U605,1,0.5)</f>
        <v>0.5</v>
      </c>
    </row>
    <row r="627" spans="1:21">
      <c r="A627" s="1">
        <f t="shared" ref="A627:B627" si="599">A626</f>
        <v>13</v>
      </c>
      <c r="B627" s="1">
        <f t="shared" si="599"/>
        <v>0</v>
      </c>
      <c r="C627" s="288"/>
      <c r="D627" s="340" t="s">
        <v>75</v>
      </c>
      <c r="E627" s="340"/>
      <c r="F627" s="340"/>
      <c r="G627" s="340"/>
      <c r="H627" s="330"/>
      <c r="I627" s="330"/>
      <c r="J627" s="335"/>
      <c r="K627" s="335"/>
      <c r="L627" s="335"/>
      <c r="M627" s="335"/>
      <c r="N627" s="335"/>
      <c r="O627" s="335"/>
      <c r="P627" s="335"/>
      <c r="Q627" s="335"/>
      <c r="R627" s="335"/>
      <c r="S627" s="336"/>
    </row>
    <row r="628" spans="1:21">
      <c r="A628" s="1">
        <f t="shared" ref="A628:B628" si="600">A627</f>
        <v>13</v>
      </c>
      <c r="B628" s="1">
        <f t="shared" si="600"/>
        <v>0</v>
      </c>
      <c r="C628" s="288"/>
      <c r="D628" s="340" t="s">
        <v>76</v>
      </c>
      <c r="E628" s="340"/>
      <c r="F628" s="340"/>
      <c r="G628" s="340"/>
      <c r="H628" s="330"/>
      <c r="I628" s="330"/>
      <c r="J628" s="335"/>
      <c r="K628" s="335"/>
      <c r="L628" s="335"/>
      <c r="M628" s="335"/>
      <c r="N628" s="335"/>
      <c r="O628" s="335"/>
      <c r="P628" s="335"/>
      <c r="Q628" s="335"/>
      <c r="R628" s="335"/>
      <c r="S628" s="336"/>
    </row>
    <row r="629" spans="1:21" ht="15" thickBot="1">
      <c r="A629" s="1">
        <f t="shared" ref="A629:B629" si="601">A628</f>
        <v>13</v>
      </c>
      <c r="B629" s="1">
        <f t="shared" si="601"/>
        <v>0</v>
      </c>
      <c r="C629" s="288"/>
      <c r="D629" s="341" t="s">
        <v>77</v>
      </c>
      <c r="E629" s="341"/>
      <c r="F629" s="341"/>
      <c r="G629" s="341"/>
      <c r="H629" s="342">
        <f>H651-SUM(H626:I628)</f>
        <v>0</v>
      </c>
      <c r="I629" s="342"/>
      <c r="J629" s="343"/>
      <c r="K629" s="343"/>
      <c r="L629" s="343"/>
      <c r="M629" s="343"/>
      <c r="N629" s="343"/>
      <c r="O629" s="343"/>
      <c r="P629" s="343"/>
      <c r="Q629" s="343"/>
      <c r="R629" s="343"/>
      <c r="S629" s="344"/>
    </row>
    <row r="630" spans="1:21" ht="15.6" thickTop="1" thickBot="1">
      <c r="A630" s="1">
        <f t="shared" ref="A630:B630" si="602">A629</f>
        <v>13</v>
      </c>
      <c r="B630" s="1">
        <f t="shared" si="602"/>
        <v>0</v>
      </c>
      <c r="C630" s="289"/>
      <c r="D630" s="345" t="s">
        <v>78</v>
      </c>
      <c r="E630" s="345"/>
      <c r="F630" s="345"/>
      <c r="G630" s="345"/>
      <c r="H630" s="281">
        <f>SUM(H626:I629)</f>
        <v>0</v>
      </c>
      <c r="I630" s="281"/>
      <c r="J630" s="285"/>
      <c r="K630" s="285"/>
      <c r="L630" s="285"/>
      <c r="M630" s="285"/>
      <c r="N630" s="285"/>
      <c r="O630" s="285"/>
      <c r="P630" s="285"/>
      <c r="Q630" s="285"/>
      <c r="R630" s="285"/>
      <c r="S630" s="286"/>
    </row>
    <row r="631" spans="1:21">
      <c r="A631" s="1">
        <f t="shared" ref="A631:B631" si="603">A630</f>
        <v>13</v>
      </c>
      <c r="B631" s="1">
        <f t="shared" si="603"/>
        <v>0</v>
      </c>
      <c r="C631" s="287" t="s">
        <v>218</v>
      </c>
      <c r="D631" s="290" t="s">
        <v>73</v>
      </c>
      <c r="E631" s="290"/>
      <c r="F631" s="290" t="s">
        <v>83</v>
      </c>
      <c r="G631" s="290"/>
      <c r="H631" s="290" t="s">
        <v>79</v>
      </c>
      <c r="I631" s="292"/>
      <c r="J631" s="293"/>
      <c r="K631" s="290"/>
      <c r="L631" s="290"/>
      <c r="M631" s="290"/>
      <c r="N631" s="290" t="s">
        <v>82</v>
      </c>
      <c r="O631" s="290"/>
      <c r="P631" s="290"/>
      <c r="Q631" s="290"/>
      <c r="R631" s="290"/>
      <c r="S631" s="294"/>
    </row>
    <row r="632" spans="1:21">
      <c r="A632" s="1">
        <f t="shared" ref="A632:B632" si="604">A631</f>
        <v>13</v>
      </c>
      <c r="B632" s="1">
        <f t="shared" si="604"/>
        <v>0</v>
      </c>
      <c r="C632" s="288"/>
      <c r="D632" s="291"/>
      <c r="E632" s="291"/>
      <c r="F632" s="291"/>
      <c r="G632" s="291"/>
      <c r="H632" s="291"/>
      <c r="I632" s="291"/>
      <c r="J632" s="296" t="s">
        <v>80</v>
      </c>
      <c r="K632" s="297"/>
      <c r="L632" s="297" t="s">
        <v>81</v>
      </c>
      <c r="M632" s="339"/>
      <c r="N632" s="291"/>
      <c r="O632" s="291"/>
      <c r="P632" s="291"/>
      <c r="Q632" s="291"/>
      <c r="R632" s="291"/>
      <c r="S632" s="295"/>
    </row>
    <row r="633" spans="1:21">
      <c r="A633" s="1">
        <f t="shared" ref="A633:B633" si="605">A632</f>
        <v>13</v>
      </c>
      <c r="B633" s="1">
        <f t="shared" si="605"/>
        <v>0</v>
      </c>
      <c r="C633" s="288"/>
      <c r="D633" s="298" t="s">
        <v>88</v>
      </c>
      <c r="E633" s="298"/>
      <c r="F633" s="298" t="s">
        <v>88</v>
      </c>
      <c r="G633" s="298"/>
      <c r="H633" s="323"/>
      <c r="I633" s="323"/>
      <c r="J633" s="324"/>
      <c r="K633" s="325"/>
      <c r="L633" s="326">
        <f>H633-J633</f>
        <v>0</v>
      </c>
      <c r="M633" s="327"/>
      <c r="N633" s="167"/>
      <c r="O633" s="167"/>
      <c r="P633" s="167"/>
      <c r="Q633" s="167"/>
      <c r="R633" s="167"/>
      <c r="S633" s="328"/>
      <c r="T633" s="54" t="e">
        <f>HLOOKUP(F606,リスト!$N$7:$AC$25,2,)</f>
        <v>#N/A</v>
      </c>
      <c r="U633" s="52" t="e">
        <f t="shared" ref="U633:U650" si="606">IF(T633="対象外",IF(J633&gt;0,"補助対象外経費です!!",""),"")</f>
        <v>#N/A</v>
      </c>
    </row>
    <row r="634" spans="1:21">
      <c r="A634" s="1">
        <f t="shared" ref="A634:B634" si="607">A633</f>
        <v>13</v>
      </c>
      <c r="B634" s="1">
        <f t="shared" si="607"/>
        <v>0</v>
      </c>
      <c r="C634" s="288"/>
      <c r="D634" s="298" t="s">
        <v>99</v>
      </c>
      <c r="E634" s="298"/>
      <c r="F634" s="299" t="s">
        <v>84</v>
      </c>
      <c r="G634" s="299"/>
      <c r="H634" s="300"/>
      <c r="I634" s="300"/>
      <c r="J634" s="301"/>
      <c r="K634" s="302"/>
      <c r="L634" s="303">
        <f t="shared" ref="L634:L650" si="608">H634-J634</f>
        <v>0</v>
      </c>
      <c r="M634" s="304"/>
      <c r="N634" s="152"/>
      <c r="O634" s="152"/>
      <c r="P634" s="152"/>
      <c r="Q634" s="152"/>
      <c r="R634" s="152"/>
      <c r="S634" s="305"/>
      <c r="T634" s="54" t="e">
        <f>HLOOKUP(F606,リスト!$N$7:$AC$25,3,)</f>
        <v>#N/A</v>
      </c>
      <c r="U634" s="52" t="e">
        <f t="shared" si="606"/>
        <v>#N/A</v>
      </c>
    </row>
    <row r="635" spans="1:21">
      <c r="A635" s="1">
        <f t="shared" ref="A635:B635" si="609">A634</f>
        <v>13</v>
      </c>
      <c r="B635" s="1">
        <f t="shared" si="609"/>
        <v>0</v>
      </c>
      <c r="C635" s="288"/>
      <c r="D635" s="298"/>
      <c r="E635" s="298"/>
      <c r="F635" s="329" t="s">
        <v>85</v>
      </c>
      <c r="G635" s="329"/>
      <c r="H635" s="330"/>
      <c r="I635" s="330"/>
      <c r="J635" s="331"/>
      <c r="K635" s="332"/>
      <c r="L635" s="333">
        <f t="shared" si="608"/>
        <v>0</v>
      </c>
      <c r="M635" s="334"/>
      <c r="N635" s="335"/>
      <c r="O635" s="335"/>
      <c r="P635" s="335"/>
      <c r="Q635" s="335"/>
      <c r="R635" s="335"/>
      <c r="S635" s="336"/>
      <c r="T635" s="54" t="e">
        <f>HLOOKUP(F606,リスト!$N$7:$AC$25,4,)</f>
        <v>#N/A</v>
      </c>
      <c r="U635" s="52" t="e">
        <f t="shared" si="606"/>
        <v>#N/A</v>
      </c>
    </row>
    <row r="636" spans="1:21">
      <c r="A636" s="1">
        <f t="shared" ref="A636:B636" si="610">A635</f>
        <v>13</v>
      </c>
      <c r="B636" s="1">
        <f t="shared" si="610"/>
        <v>0</v>
      </c>
      <c r="C636" s="288"/>
      <c r="D636" s="298"/>
      <c r="E636" s="298"/>
      <c r="F636" s="306" t="s">
        <v>86</v>
      </c>
      <c r="G636" s="306"/>
      <c r="H636" s="307"/>
      <c r="I636" s="307"/>
      <c r="J636" s="308"/>
      <c r="K636" s="309"/>
      <c r="L636" s="310">
        <f t="shared" si="608"/>
        <v>0</v>
      </c>
      <c r="M636" s="311"/>
      <c r="N636" s="153"/>
      <c r="O636" s="153"/>
      <c r="P636" s="153"/>
      <c r="Q636" s="153"/>
      <c r="R636" s="153"/>
      <c r="S636" s="312"/>
      <c r="T636" s="54" t="e">
        <f>HLOOKUP(F606,リスト!$N$7:$AC$25,5,)</f>
        <v>#N/A</v>
      </c>
      <c r="U636" s="52" t="e">
        <f t="shared" si="606"/>
        <v>#N/A</v>
      </c>
    </row>
    <row r="637" spans="1:21">
      <c r="A637" s="1">
        <f t="shared" ref="A637:B637" si="611">A636</f>
        <v>13</v>
      </c>
      <c r="B637" s="1">
        <f t="shared" si="611"/>
        <v>0</v>
      </c>
      <c r="C637" s="288"/>
      <c r="D637" s="298" t="s">
        <v>100</v>
      </c>
      <c r="E637" s="298"/>
      <c r="F637" s="299" t="s">
        <v>87</v>
      </c>
      <c r="G637" s="299"/>
      <c r="H637" s="300"/>
      <c r="I637" s="300"/>
      <c r="J637" s="301"/>
      <c r="K637" s="302"/>
      <c r="L637" s="303">
        <f t="shared" si="608"/>
        <v>0</v>
      </c>
      <c r="M637" s="304"/>
      <c r="N637" s="152"/>
      <c r="O637" s="152"/>
      <c r="P637" s="152"/>
      <c r="Q637" s="152"/>
      <c r="R637" s="152"/>
      <c r="S637" s="305"/>
      <c r="T637" s="54" t="e">
        <f>HLOOKUP(F606,リスト!$N$7:$AC$25,6,)</f>
        <v>#N/A</v>
      </c>
      <c r="U637" s="52" t="e">
        <f t="shared" si="606"/>
        <v>#N/A</v>
      </c>
    </row>
    <row r="638" spans="1:21">
      <c r="A638" s="1">
        <f t="shared" ref="A638:B638" si="612">A637</f>
        <v>13</v>
      </c>
      <c r="B638" s="1">
        <f t="shared" si="612"/>
        <v>0</v>
      </c>
      <c r="C638" s="288"/>
      <c r="D638" s="298"/>
      <c r="E638" s="298"/>
      <c r="F638" s="329" t="s">
        <v>89</v>
      </c>
      <c r="G638" s="329"/>
      <c r="H638" s="330"/>
      <c r="I638" s="330"/>
      <c r="J638" s="331"/>
      <c r="K638" s="332"/>
      <c r="L638" s="333">
        <f t="shared" si="608"/>
        <v>0</v>
      </c>
      <c r="M638" s="334"/>
      <c r="N638" s="335"/>
      <c r="O638" s="335"/>
      <c r="P638" s="335"/>
      <c r="Q638" s="335"/>
      <c r="R638" s="335"/>
      <c r="S638" s="336"/>
      <c r="T638" s="54" t="e">
        <f>HLOOKUP(F606,リスト!$N$7:$AC$25,7,)</f>
        <v>#N/A</v>
      </c>
      <c r="U638" s="52" t="e">
        <f t="shared" si="606"/>
        <v>#N/A</v>
      </c>
    </row>
    <row r="639" spans="1:21" ht="14.4" customHeight="1">
      <c r="A639" s="1">
        <f t="shared" ref="A639:B639" si="613">A638</f>
        <v>13</v>
      </c>
      <c r="B639" s="1">
        <f t="shared" si="613"/>
        <v>0</v>
      </c>
      <c r="C639" s="288"/>
      <c r="D639" s="298"/>
      <c r="E639" s="298"/>
      <c r="F639" s="329" t="s">
        <v>215</v>
      </c>
      <c r="G639" s="329"/>
      <c r="H639" s="330"/>
      <c r="I639" s="330"/>
      <c r="J639" s="331"/>
      <c r="K639" s="332"/>
      <c r="L639" s="333">
        <f t="shared" si="608"/>
        <v>0</v>
      </c>
      <c r="M639" s="334"/>
      <c r="N639" s="335"/>
      <c r="O639" s="335"/>
      <c r="P639" s="335"/>
      <c r="Q639" s="335"/>
      <c r="R639" s="335"/>
      <c r="S639" s="336"/>
      <c r="T639" s="54" t="e">
        <f>HLOOKUP(F606,リスト!$N$7:$AC$25,8,)</f>
        <v>#N/A</v>
      </c>
      <c r="U639" s="52" t="e">
        <f t="shared" si="606"/>
        <v>#N/A</v>
      </c>
    </row>
    <row r="640" spans="1:21">
      <c r="A640" s="1">
        <f t="shared" ref="A640:B640" si="614">A639</f>
        <v>13</v>
      </c>
      <c r="B640" s="1">
        <f t="shared" si="614"/>
        <v>0</v>
      </c>
      <c r="C640" s="288"/>
      <c r="D640" s="298"/>
      <c r="E640" s="298"/>
      <c r="F640" s="306" t="s">
        <v>90</v>
      </c>
      <c r="G640" s="306"/>
      <c r="H640" s="307"/>
      <c r="I640" s="307"/>
      <c r="J640" s="308"/>
      <c r="K640" s="309"/>
      <c r="L640" s="310">
        <f t="shared" si="608"/>
        <v>0</v>
      </c>
      <c r="M640" s="311"/>
      <c r="N640" s="153"/>
      <c r="O640" s="153"/>
      <c r="P640" s="153"/>
      <c r="Q640" s="153"/>
      <c r="R640" s="153"/>
      <c r="S640" s="312"/>
      <c r="T640" s="54" t="e">
        <f>HLOOKUP(F606,リスト!$N$7:$AC$25,9,)</f>
        <v>#N/A</v>
      </c>
      <c r="U640" s="52" t="e">
        <f t="shared" si="606"/>
        <v>#N/A</v>
      </c>
    </row>
    <row r="641" spans="1:22">
      <c r="A641" s="1">
        <f t="shared" ref="A641:B641" si="615">A640</f>
        <v>13</v>
      </c>
      <c r="B641" s="1">
        <f t="shared" si="615"/>
        <v>0</v>
      </c>
      <c r="C641" s="288"/>
      <c r="D641" s="298" t="s">
        <v>101</v>
      </c>
      <c r="E641" s="298"/>
      <c r="F641" s="299" t="s">
        <v>91</v>
      </c>
      <c r="G641" s="299"/>
      <c r="H641" s="300"/>
      <c r="I641" s="300"/>
      <c r="J641" s="301"/>
      <c r="K641" s="302"/>
      <c r="L641" s="303">
        <f t="shared" si="608"/>
        <v>0</v>
      </c>
      <c r="M641" s="304"/>
      <c r="N641" s="152"/>
      <c r="O641" s="152"/>
      <c r="P641" s="152"/>
      <c r="Q641" s="152"/>
      <c r="R641" s="152"/>
      <c r="S641" s="305"/>
      <c r="T641" s="54" t="e">
        <f>HLOOKUP(F606,リスト!$N$7:$AC$25,10,)</f>
        <v>#N/A</v>
      </c>
      <c r="U641" s="52" t="e">
        <f t="shared" si="606"/>
        <v>#N/A</v>
      </c>
    </row>
    <row r="642" spans="1:22">
      <c r="A642" s="1">
        <f t="shared" ref="A642:B642" si="616">A641</f>
        <v>13</v>
      </c>
      <c r="B642" s="1">
        <f t="shared" si="616"/>
        <v>0</v>
      </c>
      <c r="C642" s="288"/>
      <c r="D642" s="298"/>
      <c r="E642" s="298"/>
      <c r="F642" s="329" t="s">
        <v>92</v>
      </c>
      <c r="G642" s="329"/>
      <c r="H642" s="330"/>
      <c r="I642" s="330"/>
      <c r="J642" s="331"/>
      <c r="K642" s="332"/>
      <c r="L642" s="333">
        <f t="shared" si="608"/>
        <v>0</v>
      </c>
      <c r="M642" s="334"/>
      <c r="N642" s="335"/>
      <c r="O642" s="335"/>
      <c r="P642" s="335"/>
      <c r="Q642" s="335"/>
      <c r="R642" s="335"/>
      <c r="S642" s="336"/>
      <c r="T642" s="54" t="e">
        <f>HLOOKUP(F606,リスト!$N$7:$AC$25,11,)</f>
        <v>#N/A</v>
      </c>
      <c r="U642" s="52" t="e">
        <f t="shared" si="606"/>
        <v>#N/A</v>
      </c>
    </row>
    <row r="643" spans="1:22">
      <c r="A643" s="1">
        <f t="shared" ref="A643:B643" si="617">A642</f>
        <v>13</v>
      </c>
      <c r="B643" s="1">
        <f t="shared" si="617"/>
        <v>0</v>
      </c>
      <c r="C643" s="288"/>
      <c r="D643" s="298"/>
      <c r="E643" s="298"/>
      <c r="F643" s="306" t="s">
        <v>93</v>
      </c>
      <c r="G643" s="306"/>
      <c r="H643" s="307"/>
      <c r="I643" s="307"/>
      <c r="J643" s="308"/>
      <c r="K643" s="309"/>
      <c r="L643" s="310">
        <f t="shared" si="608"/>
        <v>0</v>
      </c>
      <c r="M643" s="311"/>
      <c r="N643" s="153"/>
      <c r="O643" s="153"/>
      <c r="P643" s="153"/>
      <c r="Q643" s="153"/>
      <c r="R643" s="153"/>
      <c r="S643" s="312"/>
      <c r="T643" s="54" t="e">
        <f>HLOOKUP(F606,リスト!$N$7:$AC$25,12,)</f>
        <v>#N/A</v>
      </c>
      <c r="U643" s="52" t="e">
        <f t="shared" si="606"/>
        <v>#N/A</v>
      </c>
    </row>
    <row r="644" spans="1:22">
      <c r="A644" s="1">
        <f t="shared" ref="A644:B644" si="618">A643</f>
        <v>13</v>
      </c>
      <c r="B644" s="1">
        <f t="shared" si="618"/>
        <v>0</v>
      </c>
      <c r="C644" s="288"/>
      <c r="D644" s="298" t="s">
        <v>102</v>
      </c>
      <c r="E644" s="298"/>
      <c r="F644" s="298" t="s">
        <v>102</v>
      </c>
      <c r="G644" s="298"/>
      <c r="H644" s="323"/>
      <c r="I644" s="323"/>
      <c r="J644" s="324"/>
      <c r="K644" s="325"/>
      <c r="L644" s="326">
        <f t="shared" si="608"/>
        <v>0</v>
      </c>
      <c r="M644" s="327"/>
      <c r="N644" s="167"/>
      <c r="O644" s="167"/>
      <c r="P644" s="167"/>
      <c r="Q644" s="167"/>
      <c r="R644" s="167"/>
      <c r="S644" s="328"/>
      <c r="T644" s="54" t="e">
        <f>HLOOKUP(F606,リスト!$N$7:$AC$25,13,)</f>
        <v>#N/A</v>
      </c>
      <c r="U644" s="52" t="e">
        <f t="shared" si="606"/>
        <v>#N/A</v>
      </c>
    </row>
    <row r="645" spans="1:22">
      <c r="A645" s="1">
        <f t="shared" ref="A645:B645" si="619">A644</f>
        <v>13</v>
      </c>
      <c r="B645" s="1">
        <f t="shared" si="619"/>
        <v>0</v>
      </c>
      <c r="C645" s="288"/>
      <c r="D645" s="321" t="s">
        <v>105</v>
      </c>
      <c r="E645" s="298"/>
      <c r="F645" s="299" t="s">
        <v>94</v>
      </c>
      <c r="G645" s="299"/>
      <c r="H645" s="300"/>
      <c r="I645" s="300"/>
      <c r="J645" s="301"/>
      <c r="K645" s="302"/>
      <c r="L645" s="303">
        <f t="shared" si="608"/>
        <v>0</v>
      </c>
      <c r="M645" s="304"/>
      <c r="N645" s="152"/>
      <c r="O645" s="152"/>
      <c r="P645" s="152"/>
      <c r="Q645" s="152"/>
      <c r="R645" s="152"/>
      <c r="S645" s="305"/>
      <c r="T645" s="54" t="e">
        <f>HLOOKUP(F606,リスト!$N$7:$AC$25,14,)</f>
        <v>#N/A</v>
      </c>
      <c r="U645" s="52" t="e">
        <f t="shared" si="606"/>
        <v>#N/A</v>
      </c>
    </row>
    <row r="646" spans="1:22">
      <c r="A646" s="1">
        <f t="shared" ref="A646:B646" si="620">A645</f>
        <v>13</v>
      </c>
      <c r="B646" s="1">
        <f t="shared" si="620"/>
        <v>0</v>
      </c>
      <c r="C646" s="288"/>
      <c r="D646" s="298"/>
      <c r="E646" s="298"/>
      <c r="F646" s="306" t="s">
        <v>95</v>
      </c>
      <c r="G646" s="306"/>
      <c r="H646" s="307"/>
      <c r="I646" s="307"/>
      <c r="J646" s="308"/>
      <c r="K646" s="309"/>
      <c r="L646" s="310">
        <f t="shared" si="608"/>
        <v>0</v>
      </c>
      <c r="M646" s="311"/>
      <c r="N646" s="153"/>
      <c r="O646" s="153"/>
      <c r="P646" s="153"/>
      <c r="Q646" s="153"/>
      <c r="R646" s="153"/>
      <c r="S646" s="312"/>
      <c r="T646" s="54" t="e">
        <f>HLOOKUP(F606,リスト!$N$7:$AC$25,15,)</f>
        <v>#N/A</v>
      </c>
      <c r="U646" s="52" t="e">
        <f t="shared" si="606"/>
        <v>#N/A</v>
      </c>
    </row>
    <row r="647" spans="1:22">
      <c r="A647" s="1">
        <f t="shared" ref="A647:B647" si="621">A646</f>
        <v>13</v>
      </c>
      <c r="B647" s="1">
        <f t="shared" si="621"/>
        <v>0</v>
      </c>
      <c r="C647" s="288"/>
      <c r="D647" s="322" t="s">
        <v>103</v>
      </c>
      <c r="E647" s="322"/>
      <c r="F647" s="298" t="s">
        <v>96</v>
      </c>
      <c r="G647" s="298"/>
      <c r="H647" s="323"/>
      <c r="I647" s="323"/>
      <c r="J647" s="324"/>
      <c r="K647" s="325"/>
      <c r="L647" s="326">
        <f t="shared" si="608"/>
        <v>0</v>
      </c>
      <c r="M647" s="327"/>
      <c r="N647" s="167"/>
      <c r="O647" s="167"/>
      <c r="P647" s="167"/>
      <c r="Q647" s="167"/>
      <c r="R647" s="167"/>
      <c r="S647" s="328"/>
      <c r="T647" s="54" t="e">
        <f>HLOOKUP(F606,リスト!$N$7:$AC$25,16,)</f>
        <v>#N/A</v>
      </c>
      <c r="U647" s="52" t="e">
        <f t="shared" si="606"/>
        <v>#N/A</v>
      </c>
    </row>
    <row r="648" spans="1:22">
      <c r="A648" s="1">
        <f t="shared" ref="A648:B648" si="622">A647</f>
        <v>13</v>
      </c>
      <c r="B648" s="1">
        <f t="shared" si="622"/>
        <v>0</v>
      </c>
      <c r="C648" s="288"/>
      <c r="D648" s="298" t="s">
        <v>104</v>
      </c>
      <c r="E648" s="298"/>
      <c r="F648" s="299" t="s">
        <v>97</v>
      </c>
      <c r="G648" s="299"/>
      <c r="H648" s="300"/>
      <c r="I648" s="300"/>
      <c r="J648" s="301"/>
      <c r="K648" s="302"/>
      <c r="L648" s="303">
        <f t="shared" si="608"/>
        <v>0</v>
      </c>
      <c r="M648" s="304"/>
      <c r="N648" s="152"/>
      <c r="O648" s="152"/>
      <c r="P648" s="152"/>
      <c r="Q648" s="152"/>
      <c r="R648" s="152"/>
      <c r="S648" s="305"/>
      <c r="T648" s="54" t="e">
        <f>HLOOKUP(F606,リスト!$N$7:$AC$25,17,)</f>
        <v>#N/A</v>
      </c>
      <c r="U648" s="52" t="e">
        <f t="shared" si="606"/>
        <v>#N/A</v>
      </c>
    </row>
    <row r="649" spans="1:22">
      <c r="A649" s="1">
        <f t="shared" ref="A649:B649" si="623">A648</f>
        <v>13</v>
      </c>
      <c r="B649" s="1">
        <f t="shared" si="623"/>
        <v>0</v>
      </c>
      <c r="C649" s="288"/>
      <c r="D649" s="298"/>
      <c r="E649" s="298"/>
      <c r="F649" s="306" t="s">
        <v>98</v>
      </c>
      <c r="G649" s="306"/>
      <c r="H649" s="307"/>
      <c r="I649" s="307"/>
      <c r="J649" s="308"/>
      <c r="K649" s="309"/>
      <c r="L649" s="310">
        <f t="shared" si="608"/>
        <v>0</v>
      </c>
      <c r="M649" s="311"/>
      <c r="N649" s="153"/>
      <c r="O649" s="153"/>
      <c r="P649" s="153"/>
      <c r="Q649" s="153"/>
      <c r="R649" s="153"/>
      <c r="S649" s="312"/>
      <c r="T649" s="54" t="e">
        <f>HLOOKUP(F606,リスト!$N$7:$AC$25,18,)</f>
        <v>#N/A</v>
      </c>
      <c r="U649" s="52" t="e">
        <f t="shared" si="606"/>
        <v>#N/A</v>
      </c>
    </row>
    <row r="650" spans="1:22" ht="15" thickBot="1">
      <c r="A650" s="1">
        <f t="shared" ref="A650:B650" si="624">A649</f>
        <v>13</v>
      </c>
      <c r="B650" s="1">
        <f t="shared" si="624"/>
        <v>0</v>
      </c>
      <c r="C650" s="288"/>
      <c r="D650" s="313" t="s">
        <v>77</v>
      </c>
      <c r="E650" s="313"/>
      <c r="F650" s="313" t="s">
        <v>77</v>
      </c>
      <c r="G650" s="313"/>
      <c r="H650" s="314"/>
      <c r="I650" s="314"/>
      <c r="J650" s="315"/>
      <c r="K650" s="316"/>
      <c r="L650" s="317">
        <f t="shared" si="608"/>
        <v>0</v>
      </c>
      <c r="M650" s="318"/>
      <c r="N650" s="319"/>
      <c r="O650" s="319"/>
      <c r="P650" s="319"/>
      <c r="Q650" s="319"/>
      <c r="R650" s="319"/>
      <c r="S650" s="320"/>
      <c r="T650" s="54" t="e">
        <f>HLOOKUP(F606,リスト!$N$7:$AC$25,19,)</f>
        <v>#N/A</v>
      </c>
      <c r="U650" s="52" t="e">
        <f t="shared" si="606"/>
        <v>#N/A</v>
      </c>
    </row>
    <row r="651" spans="1:22" ht="15.6" thickTop="1" thickBot="1">
      <c r="A651" s="1">
        <f t="shared" ref="A651:B651" si="625">A650</f>
        <v>13</v>
      </c>
      <c r="B651" s="1">
        <f t="shared" si="625"/>
        <v>0</v>
      </c>
      <c r="C651" s="289"/>
      <c r="D651" s="278" t="s">
        <v>78</v>
      </c>
      <c r="E651" s="279"/>
      <c r="F651" s="279"/>
      <c r="G651" s="280"/>
      <c r="H651" s="281">
        <f>SUM(H633:I650)</f>
        <v>0</v>
      </c>
      <c r="I651" s="281"/>
      <c r="J651" s="282">
        <f t="shared" ref="J651" si="626">SUM(J633:K650)</f>
        <v>0</v>
      </c>
      <c r="K651" s="283"/>
      <c r="L651" s="283">
        <f t="shared" ref="L651" si="627">SUM(L633:M650)</f>
        <v>0</v>
      </c>
      <c r="M651" s="284"/>
      <c r="N651" s="285"/>
      <c r="O651" s="285"/>
      <c r="P651" s="285"/>
      <c r="Q651" s="285"/>
      <c r="R651" s="285"/>
      <c r="S651" s="286"/>
      <c r="T651" s="54"/>
    </row>
    <row r="652" spans="1:22">
      <c r="A652" s="1">
        <f>F655</f>
        <v>14</v>
      </c>
      <c r="B652" s="1">
        <f>IF(H676&gt;0,1,0)</f>
        <v>0</v>
      </c>
      <c r="C652" s="198" t="s">
        <v>47</v>
      </c>
      <c r="D652" s="198"/>
      <c r="E652" s="198"/>
      <c r="U652" s="11" t="s">
        <v>49</v>
      </c>
      <c r="V652" s="11" t="s">
        <v>199</v>
      </c>
    </row>
    <row r="653" spans="1:22">
      <c r="A653" s="1">
        <f>A652</f>
        <v>14</v>
      </c>
      <c r="B653" s="1">
        <f>B652</f>
        <v>0</v>
      </c>
      <c r="C653" s="192" t="str">
        <f>"山口次世代コーチャーズ育成事業　"&amp;基本!$G$24</f>
        <v>山口次世代コーチャーズ育成事業　事業計画書</v>
      </c>
      <c r="D653" s="192"/>
      <c r="E653" s="192"/>
      <c r="F653" s="192"/>
      <c r="G653" s="192"/>
      <c r="H653" s="192"/>
      <c r="I653" s="192"/>
      <c r="J653" s="192"/>
      <c r="K653" s="192"/>
      <c r="L653" s="192"/>
      <c r="M653" s="192"/>
      <c r="N653" s="192"/>
      <c r="O653" s="192"/>
      <c r="P653" s="192"/>
      <c r="Q653" s="192"/>
      <c r="R653" s="192"/>
      <c r="S653" s="192"/>
      <c r="U653" s="16" t="str">
        <f t="shared" ref="U653:V656" si="628">IF(U603="","",U603)</f>
        <v>チームやまぐち優秀指導者育成事業</v>
      </c>
      <c r="V653" s="16" t="str">
        <f t="shared" si="628"/>
        <v>優秀指導者</v>
      </c>
    </row>
    <row r="654" spans="1:22" ht="15" thickBot="1">
      <c r="A654" s="1">
        <f t="shared" ref="A654:B654" si="629">A653</f>
        <v>14</v>
      </c>
      <c r="B654" s="1">
        <f t="shared" si="629"/>
        <v>0</v>
      </c>
      <c r="C654" s="337" t="s">
        <v>48</v>
      </c>
      <c r="D654" s="337"/>
      <c r="U654" s="32" t="str">
        <f t="shared" si="628"/>
        <v>トップコーチ育成事業</v>
      </c>
      <c r="V654" s="32" t="str">
        <f t="shared" si="628"/>
        <v>トップコーチ</v>
      </c>
    </row>
    <row r="655" spans="1:22" ht="15" thickBot="1">
      <c r="A655" s="1">
        <f t="shared" ref="A655:B655" si="630">A654</f>
        <v>14</v>
      </c>
      <c r="B655" s="1">
        <f t="shared" si="630"/>
        <v>0</v>
      </c>
      <c r="C655" s="375" t="s">
        <v>50</v>
      </c>
      <c r="D655" s="376"/>
      <c r="E655" s="376"/>
      <c r="F655" s="377">
        <f>F605+1</f>
        <v>14</v>
      </c>
      <c r="G655" s="378"/>
      <c r="U655" s="32" t="str">
        <f t="shared" si="628"/>
        <v>コーチングセミナー事業</v>
      </c>
      <c r="V655" s="32" t="str">
        <f t="shared" si="628"/>
        <v>セミナー</v>
      </c>
    </row>
    <row r="656" spans="1:22">
      <c r="A656" s="1">
        <f t="shared" ref="A656:B656" si="631">A655</f>
        <v>14</v>
      </c>
      <c r="B656" s="1">
        <f t="shared" si="631"/>
        <v>0</v>
      </c>
      <c r="C656" s="379" t="s">
        <v>49</v>
      </c>
      <c r="D656" s="290"/>
      <c r="E656" s="290"/>
      <c r="F656" s="380"/>
      <c r="G656" s="380"/>
      <c r="H656" s="380"/>
      <c r="I656" s="380"/>
      <c r="J656" s="380"/>
      <c r="K656" s="380"/>
      <c r="L656" s="380"/>
      <c r="M656" s="290" t="s">
        <v>53</v>
      </c>
      <c r="N656" s="290"/>
      <c r="O656" s="290"/>
      <c r="P656" s="380"/>
      <c r="Q656" s="380"/>
      <c r="R656" s="380"/>
      <c r="S656" s="381"/>
      <c r="T656" s="81" t="str">
        <f>IF(F656="","",VLOOKUP(F656,U653:V656,2,))</f>
        <v/>
      </c>
      <c r="U656" s="18" t="str">
        <f t="shared" si="628"/>
        <v/>
      </c>
      <c r="V656" s="18" t="str">
        <f t="shared" si="628"/>
        <v/>
      </c>
    </row>
    <row r="657" spans="1:24">
      <c r="A657" s="1">
        <f t="shared" ref="A657:B657" si="632">A656</f>
        <v>14</v>
      </c>
      <c r="B657" s="1">
        <f t="shared" si="632"/>
        <v>0</v>
      </c>
      <c r="C657" s="389" t="s">
        <v>180</v>
      </c>
      <c r="D657" s="390"/>
      <c r="E657" s="356"/>
      <c r="F657" s="386"/>
      <c r="G657" s="387"/>
      <c r="H657" s="387"/>
      <c r="I657" s="387"/>
      <c r="J657" s="387"/>
      <c r="K657" s="387"/>
      <c r="L657" s="387"/>
      <c r="M657" s="387"/>
      <c r="N657" s="387"/>
      <c r="O657" s="387"/>
      <c r="P657" s="387"/>
      <c r="Q657" s="387"/>
      <c r="R657" s="387"/>
      <c r="S657" s="388"/>
      <c r="U657" s="55"/>
    </row>
    <row r="658" spans="1:24">
      <c r="A658" s="1">
        <f t="shared" ref="A658:B658" si="633">A657</f>
        <v>14</v>
      </c>
      <c r="B658" s="1">
        <f t="shared" si="633"/>
        <v>0</v>
      </c>
      <c r="C658" s="348" t="s">
        <v>51</v>
      </c>
      <c r="D658" s="291"/>
      <c r="E658" s="291"/>
      <c r="F658" s="382"/>
      <c r="G658" s="383"/>
      <c r="H658" s="383"/>
      <c r="I658" s="20" t="str">
        <f>IF(F658="","～",IF(J658="","","～"))</f>
        <v>～</v>
      </c>
      <c r="J658" s="383"/>
      <c r="K658" s="383"/>
      <c r="L658" s="383"/>
      <c r="M658" s="21" t="s">
        <v>52</v>
      </c>
      <c r="N658" s="384" t="str">
        <f>IF(T658=1,IF(F658="","",IF(J658="","",IF(F658=J658,"日帰り",(J658-F658)&amp;"泊"&amp;(J658-F658+1)&amp;"日"))),"")</f>
        <v/>
      </c>
      <c r="O658" s="384"/>
      <c r="P658" s="384"/>
      <c r="Q658" s="13" t="s">
        <v>68</v>
      </c>
      <c r="R658" s="258"/>
      <c r="S658" s="385"/>
      <c r="T658" s="53">
        <f>IF(P656=U661,1,IF(P656=W661,1,0))</f>
        <v>0</v>
      </c>
    </row>
    <row r="659" spans="1:24">
      <c r="A659" s="1">
        <f t="shared" ref="A659:B659" si="634">A658</f>
        <v>14</v>
      </c>
      <c r="B659" s="1">
        <f t="shared" si="634"/>
        <v>0</v>
      </c>
      <c r="C659" s="348" t="s">
        <v>54</v>
      </c>
      <c r="D659" s="346" t="s">
        <v>55</v>
      </c>
      <c r="E659" s="346"/>
      <c r="F659" s="349"/>
      <c r="G659" s="349"/>
      <c r="H659" s="349"/>
      <c r="I659" s="349"/>
      <c r="J659" s="349"/>
      <c r="K659" s="349"/>
      <c r="L659" s="349"/>
      <c r="M659" s="349"/>
      <c r="N659" s="349"/>
      <c r="O659" s="349"/>
      <c r="P659" s="349"/>
      <c r="Q659" s="349"/>
      <c r="R659" s="349"/>
      <c r="S659" s="350"/>
      <c r="U659" s="156" t="s">
        <v>53</v>
      </c>
      <c r="V659" s="156"/>
      <c r="W659" s="156"/>
      <c r="X659" s="156"/>
    </row>
    <row r="660" spans="1:24">
      <c r="A660" s="1">
        <f t="shared" ref="A660:B660" si="635">A659</f>
        <v>14</v>
      </c>
      <c r="B660" s="1">
        <f t="shared" si="635"/>
        <v>0</v>
      </c>
      <c r="C660" s="348"/>
      <c r="D660" s="351" t="s">
        <v>7</v>
      </c>
      <c r="E660" s="351"/>
      <c r="F660" s="352"/>
      <c r="G660" s="352"/>
      <c r="H660" s="352"/>
      <c r="I660" s="352"/>
      <c r="J660" s="352"/>
      <c r="K660" s="352"/>
      <c r="L660" s="352"/>
      <c r="M660" s="352"/>
      <c r="N660" s="352"/>
      <c r="O660" s="352"/>
      <c r="P660" s="352"/>
      <c r="Q660" s="352"/>
      <c r="R660" s="352"/>
      <c r="S660" s="353"/>
      <c r="U660" s="78" t="str">
        <f>U653</f>
        <v>チームやまぐち優秀指導者育成事業</v>
      </c>
      <c r="V660" s="78" t="str">
        <f>U654</f>
        <v>トップコーチ育成事業</v>
      </c>
      <c r="W660" s="78" t="str">
        <f>U655</f>
        <v>コーチングセミナー事業</v>
      </c>
      <c r="X660" s="78" t="str">
        <f>U656</f>
        <v/>
      </c>
    </row>
    <row r="661" spans="1:24">
      <c r="A661" s="1">
        <f t="shared" ref="A661:B661" si="636">A660</f>
        <v>14</v>
      </c>
      <c r="B661" s="1">
        <f t="shared" si="636"/>
        <v>0</v>
      </c>
      <c r="C661" s="348" t="s">
        <v>56</v>
      </c>
      <c r="D661" s="346" t="s">
        <v>55</v>
      </c>
      <c r="E661" s="346"/>
      <c r="F661" s="349"/>
      <c r="G661" s="349"/>
      <c r="H661" s="349"/>
      <c r="I661" s="349"/>
      <c r="J661" s="349"/>
      <c r="K661" s="349"/>
      <c r="L661" s="349"/>
      <c r="M661" s="349"/>
      <c r="N661" s="349"/>
      <c r="O661" s="349"/>
      <c r="P661" s="349"/>
      <c r="Q661" s="349"/>
      <c r="R661" s="349"/>
      <c r="S661" s="350"/>
      <c r="U661" s="6" t="str">
        <f t="shared" ref="U661:X664" si="637">IF(U611="","",U611)</f>
        <v>①研修派遣</v>
      </c>
      <c r="V661" s="6" t="str">
        <f t="shared" si="637"/>
        <v>①研修派遣</v>
      </c>
      <c r="W661" s="6" t="str">
        <f t="shared" si="637"/>
        <v>①指導者研修会</v>
      </c>
      <c r="X661" s="6" t="str">
        <f t="shared" si="637"/>
        <v/>
      </c>
    </row>
    <row r="662" spans="1:24">
      <c r="A662" s="1">
        <f t="shared" ref="A662:B662" si="638">A661</f>
        <v>14</v>
      </c>
      <c r="B662" s="1">
        <f t="shared" si="638"/>
        <v>0</v>
      </c>
      <c r="C662" s="348"/>
      <c r="D662" s="351" t="s">
        <v>7</v>
      </c>
      <c r="E662" s="351"/>
      <c r="F662" s="352"/>
      <c r="G662" s="352"/>
      <c r="H662" s="352"/>
      <c r="I662" s="352"/>
      <c r="J662" s="352"/>
      <c r="K662" s="352"/>
      <c r="L662" s="352"/>
      <c r="M662" s="352"/>
      <c r="N662" s="352"/>
      <c r="O662" s="352"/>
      <c r="P662" s="352"/>
      <c r="Q662" s="352"/>
      <c r="R662" s="352"/>
      <c r="S662" s="353"/>
      <c r="U662" s="8" t="str">
        <f t="shared" si="637"/>
        <v>②調査・研究</v>
      </c>
      <c r="V662" s="8" t="str">
        <f t="shared" si="637"/>
        <v>②伝達講習会</v>
      </c>
      <c r="W662" s="8" t="str">
        <f t="shared" si="637"/>
        <v>②スーパーアドバイザー</v>
      </c>
      <c r="X662" s="8" t="str">
        <f t="shared" si="637"/>
        <v/>
      </c>
    </row>
    <row r="663" spans="1:24">
      <c r="A663" s="1">
        <f t="shared" ref="A663:B663" si="639">A662</f>
        <v>14</v>
      </c>
      <c r="B663" s="1">
        <f t="shared" si="639"/>
        <v>0</v>
      </c>
      <c r="C663" s="354" t="s">
        <v>57</v>
      </c>
      <c r="D663" s="291" t="s">
        <v>58</v>
      </c>
      <c r="E663" s="291"/>
      <c r="F663" s="291" t="s">
        <v>61</v>
      </c>
      <c r="G663" s="355"/>
      <c r="H663" s="339" t="s">
        <v>62</v>
      </c>
      <c r="I663" s="296"/>
      <c r="J663" s="356" t="s">
        <v>63</v>
      </c>
      <c r="K663" s="355"/>
      <c r="L663" s="339" t="s">
        <v>64</v>
      </c>
      <c r="M663" s="296"/>
      <c r="N663" s="356" t="s">
        <v>65</v>
      </c>
      <c r="O663" s="355"/>
      <c r="P663" s="339" t="s">
        <v>66</v>
      </c>
      <c r="Q663" s="291"/>
      <c r="R663" s="356" t="s">
        <v>36</v>
      </c>
      <c r="S663" s="295"/>
      <c r="U663" s="8" t="str">
        <f t="shared" si="637"/>
        <v/>
      </c>
      <c r="V663" s="8" t="str">
        <f t="shared" si="637"/>
        <v/>
      </c>
      <c r="W663" s="8" t="str">
        <f t="shared" si="637"/>
        <v/>
      </c>
      <c r="X663" s="8" t="str">
        <f t="shared" si="637"/>
        <v/>
      </c>
    </row>
    <row r="664" spans="1:24">
      <c r="A664" s="1">
        <f t="shared" ref="A664:B664" si="640">A663</f>
        <v>14</v>
      </c>
      <c r="B664" s="1">
        <f t="shared" si="640"/>
        <v>0</v>
      </c>
      <c r="C664" s="348"/>
      <c r="D664" s="346" t="s">
        <v>59</v>
      </c>
      <c r="E664" s="346"/>
      <c r="F664" s="22">
        <f>VLOOKUP("成男ｺｰﾁｬｰｽﾞ",指導者!$J$133:$AN$156,$F655+1,)</f>
        <v>0</v>
      </c>
      <c r="G664" s="23" t="s">
        <v>67</v>
      </c>
      <c r="H664" s="24">
        <f>VLOOKUP("成女ｺｰﾁｬｰｽﾞ",指導者!$J$133:$AN$156,$F655+1,)</f>
        <v>0</v>
      </c>
      <c r="I664" s="25" t="s">
        <v>67</v>
      </c>
      <c r="J664" s="24">
        <f>VLOOKUP("少男ｺｰﾁｬｰｽﾞ",指導者!$J$133:$AN$156,$F655+1,)</f>
        <v>0</v>
      </c>
      <c r="K664" s="23" t="s">
        <v>67</v>
      </c>
      <c r="L664" s="24">
        <f>VLOOKUP("少女ｺｰﾁｬｰｽﾞ",指導者!$J$133:$AN$156,$F655+1,)</f>
        <v>0</v>
      </c>
      <c r="M664" s="25" t="s">
        <v>67</v>
      </c>
      <c r="N664" s="24">
        <f>VLOOKUP("Jr男ｺｰﾁｬｰｽﾞ",指導者!$J$133:$AN$156,$F655+1,)</f>
        <v>0</v>
      </c>
      <c r="O664" s="23" t="s">
        <v>67</v>
      </c>
      <c r="P664" s="24">
        <f>VLOOKUP("Jr女ｺｰﾁｬｰｽﾞ",指導者!$J$133:$AN$156,$F655+1,)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48"/>
      <c r="D665" s="351" t="s">
        <v>60</v>
      </c>
      <c r="E665" s="351"/>
      <c r="F665" s="57" t="s">
        <v>164</v>
      </c>
      <c r="G665" s="28" t="s">
        <v>67</v>
      </c>
      <c r="H665" s="59" t="s">
        <v>164</v>
      </c>
      <c r="I665" s="30" t="s">
        <v>67</v>
      </c>
      <c r="J665" s="61" t="s">
        <v>164</v>
      </c>
      <c r="K665" s="28" t="s">
        <v>67</v>
      </c>
      <c r="L665" s="59" t="s">
        <v>164</v>
      </c>
      <c r="M665" s="30" t="s">
        <v>67</v>
      </c>
      <c r="N665" s="61" t="s">
        <v>164</v>
      </c>
      <c r="O665" s="28" t="s">
        <v>67</v>
      </c>
      <c r="P665" s="59" t="s">
        <v>164</v>
      </c>
      <c r="Q665" s="31" t="s">
        <v>67</v>
      </c>
      <c r="R665" s="61" t="s">
        <v>164</v>
      </c>
      <c r="S665" s="34" t="s">
        <v>67</v>
      </c>
    </row>
    <row r="666" spans="1:24">
      <c r="A666" s="1">
        <f t="shared" ref="A666:B666" si="642">A665</f>
        <v>14</v>
      </c>
      <c r="B666" s="1">
        <f t="shared" si="642"/>
        <v>0</v>
      </c>
      <c r="C666" s="366" t="s">
        <v>69</v>
      </c>
      <c r="D666" s="367"/>
      <c r="E666" s="368"/>
      <c r="F666" s="357"/>
      <c r="G666" s="358"/>
      <c r="H666" s="358"/>
      <c r="I666" s="358"/>
      <c r="J666" s="358"/>
      <c r="K666" s="358"/>
      <c r="L666" s="358"/>
      <c r="M666" s="358"/>
      <c r="N666" s="358"/>
      <c r="O666" s="358"/>
      <c r="P666" s="358"/>
      <c r="Q666" s="358"/>
      <c r="R666" s="358"/>
      <c r="S666" s="359"/>
    </row>
    <row r="667" spans="1:24">
      <c r="A667" s="1">
        <f t="shared" ref="A667:B667" si="643">A666</f>
        <v>14</v>
      </c>
      <c r="B667" s="1">
        <f t="shared" si="643"/>
        <v>0</v>
      </c>
      <c r="C667" s="369"/>
      <c r="D667" s="370"/>
      <c r="E667" s="371"/>
      <c r="F667" s="360"/>
      <c r="G667" s="361"/>
      <c r="H667" s="361"/>
      <c r="I667" s="361"/>
      <c r="J667" s="361"/>
      <c r="K667" s="361"/>
      <c r="L667" s="361"/>
      <c r="M667" s="361"/>
      <c r="N667" s="361"/>
      <c r="O667" s="361"/>
      <c r="P667" s="361"/>
      <c r="Q667" s="361"/>
      <c r="R667" s="361"/>
      <c r="S667" s="362"/>
    </row>
    <row r="668" spans="1:24">
      <c r="A668" s="1">
        <f t="shared" ref="A668:B668" si="644">A667</f>
        <v>14</v>
      </c>
      <c r="B668" s="1">
        <f t="shared" si="644"/>
        <v>0</v>
      </c>
      <c r="C668" s="369"/>
      <c r="D668" s="370"/>
      <c r="E668" s="371"/>
      <c r="F668" s="360"/>
      <c r="G668" s="361"/>
      <c r="H668" s="361"/>
      <c r="I668" s="361"/>
      <c r="J668" s="361"/>
      <c r="K668" s="361"/>
      <c r="L668" s="361"/>
      <c r="M668" s="361"/>
      <c r="N668" s="361"/>
      <c r="O668" s="361"/>
      <c r="P668" s="361"/>
      <c r="Q668" s="361"/>
      <c r="R668" s="361"/>
      <c r="S668" s="362"/>
    </row>
    <row r="669" spans="1:24">
      <c r="A669" s="1">
        <f t="shared" ref="A669:B669" si="645">A668</f>
        <v>14</v>
      </c>
      <c r="B669" s="1">
        <f t="shared" si="645"/>
        <v>0</v>
      </c>
      <c r="C669" s="369"/>
      <c r="D669" s="370"/>
      <c r="E669" s="371"/>
      <c r="F669" s="360"/>
      <c r="G669" s="361"/>
      <c r="H669" s="361"/>
      <c r="I669" s="361"/>
      <c r="J669" s="361"/>
      <c r="K669" s="361"/>
      <c r="L669" s="361"/>
      <c r="M669" s="361"/>
      <c r="N669" s="361"/>
      <c r="O669" s="361"/>
      <c r="P669" s="361"/>
      <c r="Q669" s="361"/>
      <c r="R669" s="361"/>
      <c r="S669" s="362"/>
    </row>
    <row r="670" spans="1:24">
      <c r="A670" s="1">
        <f t="shared" ref="A670:B670" si="646">A669</f>
        <v>14</v>
      </c>
      <c r="B670" s="1">
        <f t="shared" si="646"/>
        <v>0</v>
      </c>
      <c r="C670" s="369"/>
      <c r="D670" s="370"/>
      <c r="E670" s="371"/>
      <c r="F670" s="360"/>
      <c r="G670" s="361"/>
      <c r="H670" s="361"/>
      <c r="I670" s="361"/>
      <c r="J670" s="361"/>
      <c r="K670" s="361"/>
      <c r="L670" s="361"/>
      <c r="M670" s="361"/>
      <c r="N670" s="361"/>
      <c r="O670" s="361"/>
      <c r="P670" s="361"/>
      <c r="Q670" s="361"/>
      <c r="R670" s="361"/>
      <c r="S670" s="362"/>
    </row>
    <row r="671" spans="1:24">
      <c r="A671" s="1">
        <f t="shared" ref="A671:B671" si="647">A670</f>
        <v>14</v>
      </c>
      <c r="B671" s="1">
        <f t="shared" si="647"/>
        <v>0</v>
      </c>
      <c r="C671" s="369"/>
      <c r="D671" s="370"/>
      <c r="E671" s="371"/>
      <c r="F671" s="360"/>
      <c r="G671" s="361"/>
      <c r="H671" s="361"/>
      <c r="I671" s="361"/>
      <c r="J671" s="361"/>
      <c r="K671" s="361"/>
      <c r="L671" s="361"/>
      <c r="M671" s="361"/>
      <c r="N671" s="361"/>
      <c r="O671" s="361"/>
      <c r="P671" s="361"/>
      <c r="Q671" s="361"/>
      <c r="R671" s="361"/>
      <c r="S671" s="362"/>
    </row>
    <row r="672" spans="1:24" ht="15" thickBot="1">
      <c r="A672" s="1">
        <f t="shared" ref="A672:B672" si="648">A671</f>
        <v>14</v>
      </c>
      <c r="B672" s="1">
        <f t="shared" si="648"/>
        <v>0</v>
      </c>
      <c r="C672" s="372"/>
      <c r="D672" s="373"/>
      <c r="E672" s="374"/>
      <c r="F672" s="363"/>
      <c r="G672" s="364"/>
      <c r="H672" s="364"/>
      <c r="I672" s="364"/>
      <c r="J672" s="364"/>
      <c r="K672" s="364"/>
      <c r="L672" s="364"/>
      <c r="M672" s="364"/>
      <c r="N672" s="364"/>
      <c r="O672" s="364"/>
      <c r="P672" s="364"/>
      <c r="Q672" s="364"/>
      <c r="R672" s="364"/>
      <c r="S672" s="365"/>
    </row>
    <row r="673" spans="1:21">
      <c r="A673" s="1">
        <f t="shared" ref="A673:B673" si="649">A672</f>
        <v>14</v>
      </c>
      <c r="B673" s="1">
        <f t="shared" si="649"/>
        <v>0</v>
      </c>
    </row>
    <row r="674" spans="1:21" ht="15" thickBot="1">
      <c r="A674" s="1">
        <f t="shared" ref="A674:B674" si="650">A673</f>
        <v>14</v>
      </c>
      <c r="B674" s="1">
        <f t="shared" si="650"/>
        <v>0</v>
      </c>
      <c r="C674" s="337" t="s">
        <v>70</v>
      </c>
      <c r="D674" s="337"/>
      <c r="Q674" s="338" t="s">
        <v>71</v>
      </c>
      <c r="R674" s="338"/>
      <c r="S674" s="338"/>
    </row>
    <row r="675" spans="1:21">
      <c r="A675" s="1">
        <f t="shared" ref="A675:B675" si="651">A674</f>
        <v>14</v>
      </c>
      <c r="B675" s="1">
        <f t="shared" si="651"/>
        <v>0</v>
      </c>
      <c r="C675" s="287" t="s">
        <v>72</v>
      </c>
      <c r="D675" s="290" t="s">
        <v>73</v>
      </c>
      <c r="E675" s="290"/>
      <c r="F675" s="290"/>
      <c r="G675" s="290"/>
      <c r="H675" s="290" t="s">
        <v>79</v>
      </c>
      <c r="I675" s="290"/>
      <c r="J675" s="290" t="s">
        <v>13</v>
      </c>
      <c r="K675" s="290"/>
      <c r="L675" s="290"/>
      <c r="M675" s="290"/>
      <c r="N675" s="290"/>
      <c r="O675" s="290"/>
      <c r="P675" s="290"/>
      <c r="Q675" s="290"/>
      <c r="R675" s="290"/>
      <c r="S675" s="294"/>
    </row>
    <row r="676" spans="1:21">
      <c r="A676" s="1">
        <f t="shared" ref="A676:B676" si="652">A675</f>
        <v>14</v>
      </c>
      <c r="B676" s="1">
        <f t="shared" si="652"/>
        <v>0</v>
      </c>
      <c r="C676" s="288"/>
      <c r="D676" s="346" t="s">
        <v>74</v>
      </c>
      <c r="E676" s="346"/>
      <c r="F676" s="346"/>
      <c r="G676" s="346"/>
      <c r="H676" s="415">
        <f>ROUND(J701*T676,)</f>
        <v>0</v>
      </c>
      <c r="I676" s="416"/>
      <c r="J676" s="152"/>
      <c r="K676" s="152"/>
      <c r="L676" s="152"/>
      <c r="M676" s="152"/>
      <c r="N676" s="152"/>
      <c r="O676" s="152"/>
      <c r="P676" s="152"/>
      <c r="Q676" s="152"/>
      <c r="R676" s="152"/>
      <c r="S676" s="305"/>
      <c r="T676" s="53">
        <f>IF(F656=U655,1,0.5)</f>
        <v>0.5</v>
      </c>
    </row>
    <row r="677" spans="1:21">
      <c r="A677" s="1">
        <f t="shared" ref="A677:B677" si="653">A676</f>
        <v>14</v>
      </c>
      <c r="B677" s="1">
        <f t="shared" si="653"/>
        <v>0</v>
      </c>
      <c r="C677" s="288"/>
      <c r="D677" s="340" t="s">
        <v>75</v>
      </c>
      <c r="E677" s="340"/>
      <c r="F677" s="340"/>
      <c r="G677" s="340"/>
      <c r="H677" s="330"/>
      <c r="I677" s="330"/>
      <c r="J677" s="335"/>
      <c r="K677" s="335"/>
      <c r="L677" s="335"/>
      <c r="M677" s="335"/>
      <c r="N677" s="335"/>
      <c r="O677" s="335"/>
      <c r="P677" s="335"/>
      <c r="Q677" s="335"/>
      <c r="R677" s="335"/>
      <c r="S677" s="336"/>
    </row>
    <row r="678" spans="1:21">
      <c r="A678" s="1">
        <f t="shared" ref="A678:B678" si="654">A677</f>
        <v>14</v>
      </c>
      <c r="B678" s="1">
        <f t="shared" si="654"/>
        <v>0</v>
      </c>
      <c r="C678" s="288"/>
      <c r="D678" s="340" t="s">
        <v>76</v>
      </c>
      <c r="E678" s="340"/>
      <c r="F678" s="340"/>
      <c r="G678" s="340"/>
      <c r="H678" s="330"/>
      <c r="I678" s="330"/>
      <c r="J678" s="335"/>
      <c r="K678" s="335"/>
      <c r="L678" s="335"/>
      <c r="M678" s="335"/>
      <c r="N678" s="335"/>
      <c r="O678" s="335"/>
      <c r="P678" s="335"/>
      <c r="Q678" s="335"/>
      <c r="R678" s="335"/>
      <c r="S678" s="336"/>
    </row>
    <row r="679" spans="1:21" ht="15" thickBot="1">
      <c r="A679" s="1">
        <f t="shared" ref="A679:B679" si="655">A678</f>
        <v>14</v>
      </c>
      <c r="B679" s="1">
        <f t="shared" si="655"/>
        <v>0</v>
      </c>
      <c r="C679" s="288"/>
      <c r="D679" s="341" t="s">
        <v>77</v>
      </c>
      <c r="E679" s="341"/>
      <c r="F679" s="341"/>
      <c r="G679" s="341"/>
      <c r="H679" s="342">
        <f>H701-SUM(H676:I678)</f>
        <v>0</v>
      </c>
      <c r="I679" s="342"/>
      <c r="J679" s="343"/>
      <c r="K679" s="343"/>
      <c r="L679" s="343"/>
      <c r="M679" s="343"/>
      <c r="N679" s="343"/>
      <c r="O679" s="343"/>
      <c r="P679" s="343"/>
      <c r="Q679" s="343"/>
      <c r="R679" s="343"/>
      <c r="S679" s="344"/>
    </row>
    <row r="680" spans="1:21" ht="15.6" thickTop="1" thickBot="1">
      <c r="A680" s="1">
        <f t="shared" ref="A680:B680" si="656">A679</f>
        <v>14</v>
      </c>
      <c r="B680" s="1">
        <f t="shared" si="656"/>
        <v>0</v>
      </c>
      <c r="C680" s="289"/>
      <c r="D680" s="345" t="s">
        <v>78</v>
      </c>
      <c r="E680" s="345"/>
      <c r="F680" s="345"/>
      <c r="G680" s="345"/>
      <c r="H680" s="281">
        <f>SUM(H676:I679)</f>
        <v>0</v>
      </c>
      <c r="I680" s="281"/>
      <c r="J680" s="285"/>
      <c r="K680" s="285"/>
      <c r="L680" s="285"/>
      <c r="M680" s="285"/>
      <c r="N680" s="285"/>
      <c r="O680" s="285"/>
      <c r="P680" s="285"/>
      <c r="Q680" s="285"/>
      <c r="R680" s="285"/>
      <c r="S680" s="286"/>
    </row>
    <row r="681" spans="1:21">
      <c r="A681" s="1">
        <f t="shared" ref="A681:B681" si="657">A680</f>
        <v>14</v>
      </c>
      <c r="B681" s="1">
        <f t="shared" si="657"/>
        <v>0</v>
      </c>
      <c r="C681" s="287" t="s">
        <v>218</v>
      </c>
      <c r="D681" s="290" t="s">
        <v>73</v>
      </c>
      <c r="E681" s="290"/>
      <c r="F681" s="290" t="s">
        <v>83</v>
      </c>
      <c r="G681" s="290"/>
      <c r="H681" s="290" t="s">
        <v>79</v>
      </c>
      <c r="I681" s="292"/>
      <c r="J681" s="293"/>
      <c r="K681" s="290"/>
      <c r="L681" s="290"/>
      <c r="M681" s="290"/>
      <c r="N681" s="290" t="s">
        <v>82</v>
      </c>
      <c r="O681" s="290"/>
      <c r="P681" s="290"/>
      <c r="Q681" s="290"/>
      <c r="R681" s="290"/>
      <c r="S681" s="294"/>
    </row>
    <row r="682" spans="1:21">
      <c r="A682" s="1">
        <f t="shared" ref="A682:B682" si="658">A681</f>
        <v>14</v>
      </c>
      <c r="B682" s="1">
        <f t="shared" si="658"/>
        <v>0</v>
      </c>
      <c r="C682" s="288"/>
      <c r="D682" s="291"/>
      <c r="E682" s="291"/>
      <c r="F682" s="291"/>
      <c r="G682" s="291"/>
      <c r="H682" s="291"/>
      <c r="I682" s="291"/>
      <c r="J682" s="296" t="s">
        <v>80</v>
      </c>
      <c r="K682" s="297"/>
      <c r="L682" s="297" t="s">
        <v>81</v>
      </c>
      <c r="M682" s="339"/>
      <c r="N682" s="291"/>
      <c r="O682" s="291"/>
      <c r="P682" s="291"/>
      <c r="Q682" s="291"/>
      <c r="R682" s="291"/>
      <c r="S682" s="295"/>
    </row>
    <row r="683" spans="1:21">
      <c r="A683" s="1">
        <f t="shared" ref="A683:B683" si="659">A682</f>
        <v>14</v>
      </c>
      <c r="B683" s="1">
        <f t="shared" si="659"/>
        <v>0</v>
      </c>
      <c r="C683" s="288"/>
      <c r="D683" s="298" t="s">
        <v>88</v>
      </c>
      <c r="E683" s="298"/>
      <c r="F683" s="298" t="s">
        <v>88</v>
      </c>
      <c r="G683" s="298"/>
      <c r="H683" s="323"/>
      <c r="I683" s="323"/>
      <c r="J683" s="324"/>
      <c r="K683" s="325"/>
      <c r="L683" s="326">
        <f>H683-J683</f>
        <v>0</v>
      </c>
      <c r="M683" s="327"/>
      <c r="N683" s="167"/>
      <c r="O683" s="167"/>
      <c r="P683" s="167"/>
      <c r="Q683" s="167"/>
      <c r="R683" s="167"/>
      <c r="S683" s="328"/>
      <c r="T683" s="54" t="e">
        <f>HLOOKUP(F656,リスト!$N$7:$AC$25,2,)</f>
        <v>#N/A</v>
      </c>
      <c r="U683" s="52" t="e">
        <f t="shared" ref="U683:U700" si="660">IF(T683="対象外",IF(J683&gt;0,"補助対象外経費です!!",""),"")</f>
        <v>#N/A</v>
      </c>
    </row>
    <row r="684" spans="1:21">
      <c r="A684" s="1">
        <f t="shared" ref="A684:B684" si="661">A683</f>
        <v>14</v>
      </c>
      <c r="B684" s="1">
        <f t="shared" si="661"/>
        <v>0</v>
      </c>
      <c r="C684" s="288"/>
      <c r="D684" s="298" t="s">
        <v>99</v>
      </c>
      <c r="E684" s="298"/>
      <c r="F684" s="299" t="s">
        <v>84</v>
      </c>
      <c r="G684" s="299"/>
      <c r="H684" s="300"/>
      <c r="I684" s="300"/>
      <c r="J684" s="301"/>
      <c r="K684" s="302"/>
      <c r="L684" s="303">
        <f t="shared" ref="L684:L700" si="662">H684-J684</f>
        <v>0</v>
      </c>
      <c r="M684" s="304"/>
      <c r="N684" s="152"/>
      <c r="O684" s="152"/>
      <c r="P684" s="152"/>
      <c r="Q684" s="152"/>
      <c r="R684" s="152"/>
      <c r="S684" s="305"/>
      <c r="T684" s="54" t="e">
        <f>HLOOKUP(F656,リスト!$N$7:$AC$25,3,)</f>
        <v>#N/A</v>
      </c>
      <c r="U684" s="52" t="e">
        <f t="shared" si="660"/>
        <v>#N/A</v>
      </c>
    </row>
    <row r="685" spans="1:21">
      <c r="A685" s="1">
        <f t="shared" ref="A685:B685" si="663">A684</f>
        <v>14</v>
      </c>
      <c r="B685" s="1">
        <f t="shared" si="663"/>
        <v>0</v>
      </c>
      <c r="C685" s="288"/>
      <c r="D685" s="298"/>
      <c r="E685" s="298"/>
      <c r="F685" s="329" t="s">
        <v>85</v>
      </c>
      <c r="G685" s="329"/>
      <c r="H685" s="330"/>
      <c r="I685" s="330"/>
      <c r="J685" s="331"/>
      <c r="K685" s="332"/>
      <c r="L685" s="333">
        <f t="shared" si="662"/>
        <v>0</v>
      </c>
      <c r="M685" s="334"/>
      <c r="N685" s="335"/>
      <c r="O685" s="335"/>
      <c r="P685" s="335"/>
      <c r="Q685" s="335"/>
      <c r="R685" s="335"/>
      <c r="S685" s="336"/>
      <c r="T685" s="54" t="e">
        <f>HLOOKUP(F656,リスト!$N$7:$AC$25,4,)</f>
        <v>#N/A</v>
      </c>
      <c r="U685" s="52" t="e">
        <f t="shared" si="660"/>
        <v>#N/A</v>
      </c>
    </row>
    <row r="686" spans="1:21">
      <c r="A686" s="1">
        <f t="shared" ref="A686:B686" si="664">A685</f>
        <v>14</v>
      </c>
      <c r="B686" s="1">
        <f t="shared" si="664"/>
        <v>0</v>
      </c>
      <c r="C686" s="288"/>
      <c r="D686" s="298"/>
      <c r="E686" s="298"/>
      <c r="F686" s="306" t="s">
        <v>86</v>
      </c>
      <c r="G686" s="306"/>
      <c r="H686" s="307"/>
      <c r="I686" s="307"/>
      <c r="J686" s="308"/>
      <c r="K686" s="309"/>
      <c r="L686" s="310">
        <f t="shared" si="662"/>
        <v>0</v>
      </c>
      <c r="M686" s="311"/>
      <c r="N686" s="153"/>
      <c r="O686" s="153"/>
      <c r="P686" s="153"/>
      <c r="Q686" s="153"/>
      <c r="R686" s="153"/>
      <c r="S686" s="312"/>
      <c r="T686" s="54" t="e">
        <f>HLOOKUP(F656,リスト!$N$7:$AC$25,5,)</f>
        <v>#N/A</v>
      </c>
      <c r="U686" s="52" t="e">
        <f t="shared" si="660"/>
        <v>#N/A</v>
      </c>
    </row>
    <row r="687" spans="1:21">
      <c r="A687" s="1">
        <f t="shared" ref="A687:B687" si="665">A686</f>
        <v>14</v>
      </c>
      <c r="B687" s="1">
        <f t="shared" si="665"/>
        <v>0</v>
      </c>
      <c r="C687" s="288"/>
      <c r="D687" s="298" t="s">
        <v>100</v>
      </c>
      <c r="E687" s="298"/>
      <c r="F687" s="299" t="s">
        <v>87</v>
      </c>
      <c r="G687" s="299"/>
      <c r="H687" s="300"/>
      <c r="I687" s="300"/>
      <c r="J687" s="301"/>
      <c r="K687" s="302"/>
      <c r="L687" s="303">
        <f t="shared" si="662"/>
        <v>0</v>
      </c>
      <c r="M687" s="304"/>
      <c r="N687" s="152"/>
      <c r="O687" s="152"/>
      <c r="P687" s="152"/>
      <c r="Q687" s="152"/>
      <c r="R687" s="152"/>
      <c r="S687" s="305"/>
      <c r="T687" s="54" t="e">
        <f>HLOOKUP(F656,リスト!$N$7:$AC$25,6,)</f>
        <v>#N/A</v>
      </c>
      <c r="U687" s="52" t="e">
        <f t="shared" si="660"/>
        <v>#N/A</v>
      </c>
    </row>
    <row r="688" spans="1:21">
      <c r="A688" s="1">
        <f t="shared" ref="A688:B688" si="666">A687</f>
        <v>14</v>
      </c>
      <c r="B688" s="1">
        <f t="shared" si="666"/>
        <v>0</v>
      </c>
      <c r="C688" s="288"/>
      <c r="D688" s="298"/>
      <c r="E688" s="298"/>
      <c r="F688" s="329" t="s">
        <v>89</v>
      </c>
      <c r="G688" s="329"/>
      <c r="H688" s="330"/>
      <c r="I688" s="330"/>
      <c r="J688" s="331"/>
      <c r="K688" s="332"/>
      <c r="L688" s="333">
        <f t="shared" si="662"/>
        <v>0</v>
      </c>
      <c r="M688" s="334"/>
      <c r="N688" s="335"/>
      <c r="O688" s="335"/>
      <c r="P688" s="335"/>
      <c r="Q688" s="335"/>
      <c r="R688" s="335"/>
      <c r="S688" s="336"/>
      <c r="T688" s="54" t="e">
        <f>HLOOKUP(F656,リスト!$N$7:$AC$25,7,)</f>
        <v>#N/A</v>
      </c>
      <c r="U688" s="52" t="e">
        <f t="shared" si="660"/>
        <v>#N/A</v>
      </c>
    </row>
    <row r="689" spans="1:22" ht="14.4" customHeight="1">
      <c r="A689" s="1">
        <f t="shared" ref="A689:B689" si="667">A688</f>
        <v>14</v>
      </c>
      <c r="B689" s="1">
        <f t="shared" si="667"/>
        <v>0</v>
      </c>
      <c r="C689" s="288"/>
      <c r="D689" s="298"/>
      <c r="E689" s="298"/>
      <c r="F689" s="329" t="s">
        <v>215</v>
      </c>
      <c r="G689" s="329"/>
      <c r="H689" s="330"/>
      <c r="I689" s="330"/>
      <c r="J689" s="331"/>
      <c r="K689" s="332"/>
      <c r="L689" s="333">
        <f t="shared" si="662"/>
        <v>0</v>
      </c>
      <c r="M689" s="334"/>
      <c r="N689" s="335"/>
      <c r="O689" s="335"/>
      <c r="P689" s="335"/>
      <c r="Q689" s="335"/>
      <c r="R689" s="335"/>
      <c r="S689" s="336"/>
      <c r="T689" s="54" t="e">
        <f>HLOOKUP(F656,リスト!$N$7:$AC$25,8,)</f>
        <v>#N/A</v>
      </c>
      <c r="U689" s="52" t="e">
        <f t="shared" si="660"/>
        <v>#N/A</v>
      </c>
    </row>
    <row r="690" spans="1:22">
      <c r="A690" s="1">
        <f t="shared" ref="A690:B690" si="668">A689</f>
        <v>14</v>
      </c>
      <c r="B690" s="1">
        <f t="shared" si="668"/>
        <v>0</v>
      </c>
      <c r="C690" s="288"/>
      <c r="D690" s="298"/>
      <c r="E690" s="298"/>
      <c r="F690" s="306" t="s">
        <v>90</v>
      </c>
      <c r="G690" s="306"/>
      <c r="H690" s="307"/>
      <c r="I690" s="307"/>
      <c r="J690" s="308"/>
      <c r="K690" s="309"/>
      <c r="L690" s="310">
        <f t="shared" si="662"/>
        <v>0</v>
      </c>
      <c r="M690" s="311"/>
      <c r="N690" s="153"/>
      <c r="O690" s="153"/>
      <c r="P690" s="153"/>
      <c r="Q690" s="153"/>
      <c r="R690" s="153"/>
      <c r="S690" s="312"/>
      <c r="T690" s="54" t="e">
        <f>HLOOKUP(F656,リスト!$N$7:$AC$25,9,)</f>
        <v>#N/A</v>
      </c>
      <c r="U690" s="52" t="e">
        <f t="shared" si="660"/>
        <v>#N/A</v>
      </c>
    </row>
    <row r="691" spans="1:22">
      <c r="A691" s="1">
        <f t="shared" ref="A691:B691" si="669">A690</f>
        <v>14</v>
      </c>
      <c r="B691" s="1">
        <f t="shared" si="669"/>
        <v>0</v>
      </c>
      <c r="C691" s="288"/>
      <c r="D691" s="298" t="s">
        <v>101</v>
      </c>
      <c r="E691" s="298"/>
      <c r="F691" s="299" t="s">
        <v>91</v>
      </c>
      <c r="G691" s="299"/>
      <c r="H691" s="300"/>
      <c r="I691" s="300"/>
      <c r="J691" s="301"/>
      <c r="K691" s="302"/>
      <c r="L691" s="303">
        <f t="shared" si="662"/>
        <v>0</v>
      </c>
      <c r="M691" s="304"/>
      <c r="N691" s="152"/>
      <c r="O691" s="152"/>
      <c r="P691" s="152"/>
      <c r="Q691" s="152"/>
      <c r="R691" s="152"/>
      <c r="S691" s="305"/>
      <c r="T691" s="54" t="e">
        <f>HLOOKUP(F656,リスト!$N$7:$AC$25,10,)</f>
        <v>#N/A</v>
      </c>
      <c r="U691" s="52" t="e">
        <f t="shared" si="660"/>
        <v>#N/A</v>
      </c>
    </row>
    <row r="692" spans="1:22">
      <c r="A692" s="1">
        <f t="shared" ref="A692:B692" si="670">A691</f>
        <v>14</v>
      </c>
      <c r="B692" s="1">
        <f t="shared" si="670"/>
        <v>0</v>
      </c>
      <c r="C692" s="288"/>
      <c r="D692" s="298"/>
      <c r="E692" s="298"/>
      <c r="F692" s="329" t="s">
        <v>92</v>
      </c>
      <c r="G692" s="329"/>
      <c r="H692" s="330"/>
      <c r="I692" s="330"/>
      <c r="J692" s="331"/>
      <c r="K692" s="332"/>
      <c r="L692" s="333">
        <f t="shared" si="662"/>
        <v>0</v>
      </c>
      <c r="M692" s="334"/>
      <c r="N692" s="335"/>
      <c r="O692" s="335"/>
      <c r="P692" s="335"/>
      <c r="Q692" s="335"/>
      <c r="R692" s="335"/>
      <c r="S692" s="336"/>
      <c r="T692" s="54" t="e">
        <f>HLOOKUP(F656,リスト!$N$7:$AC$25,11,)</f>
        <v>#N/A</v>
      </c>
      <c r="U692" s="52" t="e">
        <f t="shared" si="660"/>
        <v>#N/A</v>
      </c>
    </row>
    <row r="693" spans="1:22">
      <c r="A693" s="1">
        <f t="shared" ref="A693:B693" si="671">A692</f>
        <v>14</v>
      </c>
      <c r="B693" s="1">
        <f t="shared" si="671"/>
        <v>0</v>
      </c>
      <c r="C693" s="288"/>
      <c r="D693" s="298"/>
      <c r="E693" s="298"/>
      <c r="F693" s="306" t="s">
        <v>93</v>
      </c>
      <c r="G693" s="306"/>
      <c r="H693" s="307"/>
      <c r="I693" s="307"/>
      <c r="J693" s="308"/>
      <c r="K693" s="309"/>
      <c r="L693" s="310">
        <f t="shared" si="662"/>
        <v>0</v>
      </c>
      <c r="M693" s="311"/>
      <c r="N693" s="153"/>
      <c r="O693" s="153"/>
      <c r="P693" s="153"/>
      <c r="Q693" s="153"/>
      <c r="R693" s="153"/>
      <c r="S693" s="312"/>
      <c r="T693" s="54" t="e">
        <f>HLOOKUP(F656,リスト!$N$7:$AC$25,12,)</f>
        <v>#N/A</v>
      </c>
      <c r="U693" s="52" t="e">
        <f t="shared" si="660"/>
        <v>#N/A</v>
      </c>
    </row>
    <row r="694" spans="1:22">
      <c r="A694" s="1">
        <f t="shared" ref="A694:B694" si="672">A693</f>
        <v>14</v>
      </c>
      <c r="B694" s="1">
        <f t="shared" si="672"/>
        <v>0</v>
      </c>
      <c r="C694" s="288"/>
      <c r="D694" s="298" t="s">
        <v>102</v>
      </c>
      <c r="E694" s="298"/>
      <c r="F694" s="298" t="s">
        <v>102</v>
      </c>
      <c r="G694" s="298"/>
      <c r="H694" s="323"/>
      <c r="I694" s="323"/>
      <c r="J694" s="324"/>
      <c r="K694" s="325"/>
      <c r="L694" s="326">
        <f t="shared" si="662"/>
        <v>0</v>
      </c>
      <c r="M694" s="327"/>
      <c r="N694" s="167"/>
      <c r="O694" s="167"/>
      <c r="P694" s="167"/>
      <c r="Q694" s="167"/>
      <c r="R694" s="167"/>
      <c r="S694" s="328"/>
      <c r="T694" s="54" t="e">
        <f>HLOOKUP(F656,リスト!$N$7:$AC$25,13,)</f>
        <v>#N/A</v>
      </c>
      <c r="U694" s="52" t="e">
        <f t="shared" si="660"/>
        <v>#N/A</v>
      </c>
    </row>
    <row r="695" spans="1:22">
      <c r="A695" s="1">
        <f t="shared" ref="A695:B695" si="673">A694</f>
        <v>14</v>
      </c>
      <c r="B695" s="1">
        <f t="shared" si="673"/>
        <v>0</v>
      </c>
      <c r="C695" s="288"/>
      <c r="D695" s="321" t="s">
        <v>105</v>
      </c>
      <c r="E695" s="298"/>
      <c r="F695" s="299" t="s">
        <v>94</v>
      </c>
      <c r="G695" s="299"/>
      <c r="H695" s="300"/>
      <c r="I695" s="300"/>
      <c r="J695" s="301"/>
      <c r="K695" s="302"/>
      <c r="L695" s="303">
        <f t="shared" si="662"/>
        <v>0</v>
      </c>
      <c r="M695" s="304"/>
      <c r="N695" s="152"/>
      <c r="O695" s="152"/>
      <c r="P695" s="152"/>
      <c r="Q695" s="152"/>
      <c r="R695" s="152"/>
      <c r="S695" s="305"/>
      <c r="T695" s="54" t="e">
        <f>HLOOKUP(F656,リスト!$N$7:$AC$25,14,)</f>
        <v>#N/A</v>
      </c>
      <c r="U695" s="52" t="e">
        <f t="shared" si="660"/>
        <v>#N/A</v>
      </c>
    </row>
    <row r="696" spans="1:22">
      <c r="A696" s="1">
        <f t="shared" ref="A696:B696" si="674">A695</f>
        <v>14</v>
      </c>
      <c r="B696" s="1">
        <f t="shared" si="674"/>
        <v>0</v>
      </c>
      <c r="C696" s="288"/>
      <c r="D696" s="298"/>
      <c r="E696" s="298"/>
      <c r="F696" s="306" t="s">
        <v>95</v>
      </c>
      <c r="G696" s="306"/>
      <c r="H696" s="307"/>
      <c r="I696" s="307"/>
      <c r="J696" s="308"/>
      <c r="K696" s="309"/>
      <c r="L696" s="310">
        <f t="shared" si="662"/>
        <v>0</v>
      </c>
      <c r="M696" s="311"/>
      <c r="N696" s="153"/>
      <c r="O696" s="153"/>
      <c r="P696" s="153"/>
      <c r="Q696" s="153"/>
      <c r="R696" s="153"/>
      <c r="S696" s="312"/>
      <c r="T696" s="54" t="e">
        <f>HLOOKUP(F656,リスト!$N$7:$AC$25,15,)</f>
        <v>#N/A</v>
      </c>
      <c r="U696" s="52" t="e">
        <f t="shared" si="660"/>
        <v>#N/A</v>
      </c>
    </row>
    <row r="697" spans="1:22">
      <c r="A697" s="1">
        <f t="shared" ref="A697:B697" si="675">A696</f>
        <v>14</v>
      </c>
      <c r="B697" s="1">
        <f t="shared" si="675"/>
        <v>0</v>
      </c>
      <c r="C697" s="288"/>
      <c r="D697" s="322" t="s">
        <v>103</v>
      </c>
      <c r="E697" s="322"/>
      <c r="F697" s="298" t="s">
        <v>96</v>
      </c>
      <c r="G697" s="298"/>
      <c r="H697" s="323"/>
      <c r="I697" s="323"/>
      <c r="J697" s="324"/>
      <c r="K697" s="325"/>
      <c r="L697" s="326">
        <f t="shared" si="662"/>
        <v>0</v>
      </c>
      <c r="M697" s="327"/>
      <c r="N697" s="167"/>
      <c r="O697" s="167"/>
      <c r="P697" s="167"/>
      <c r="Q697" s="167"/>
      <c r="R697" s="167"/>
      <c r="S697" s="328"/>
      <c r="T697" s="54" t="e">
        <f>HLOOKUP(F656,リスト!$N$7:$AC$25,16,)</f>
        <v>#N/A</v>
      </c>
      <c r="U697" s="52" t="e">
        <f t="shared" si="660"/>
        <v>#N/A</v>
      </c>
    </row>
    <row r="698" spans="1:22">
      <c r="A698" s="1">
        <f t="shared" ref="A698:B698" si="676">A697</f>
        <v>14</v>
      </c>
      <c r="B698" s="1">
        <f t="shared" si="676"/>
        <v>0</v>
      </c>
      <c r="C698" s="288"/>
      <c r="D698" s="298" t="s">
        <v>104</v>
      </c>
      <c r="E698" s="298"/>
      <c r="F698" s="299" t="s">
        <v>97</v>
      </c>
      <c r="G698" s="299"/>
      <c r="H698" s="300"/>
      <c r="I698" s="300"/>
      <c r="J698" s="301"/>
      <c r="K698" s="302"/>
      <c r="L698" s="303">
        <f t="shared" si="662"/>
        <v>0</v>
      </c>
      <c r="M698" s="304"/>
      <c r="N698" s="152"/>
      <c r="O698" s="152"/>
      <c r="P698" s="152"/>
      <c r="Q698" s="152"/>
      <c r="R698" s="152"/>
      <c r="S698" s="305"/>
      <c r="T698" s="54" t="e">
        <f>HLOOKUP(F656,リスト!$N$7:$AC$25,17,)</f>
        <v>#N/A</v>
      </c>
      <c r="U698" s="52" t="e">
        <f t="shared" si="660"/>
        <v>#N/A</v>
      </c>
    </row>
    <row r="699" spans="1:22">
      <c r="A699" s="1">
        <f t="shared" ref="A699:B699" si="677">A698</f>
        <v>14</v>
      </c>
      <c r="B699" s="1">
        <f t="shared" si="677"/>
        <v>0</v>
      </c>
      <c r="C699" s="288"/>
      <c r="D699" s="298"/>
      <c r="E699" s="298"/>
      <c r="F699" s="306" t="s">
        <v>98</v>
      </c>
      <c r="G699" s="306"/>
      <c r="H699" s="307"/>
      <c r="I699" s="307"/>
      <c r="J699" s="308"/>
      <c r="K699" s="309"/>
      <c r="L699" s="310">
        <f t="shared" si="662"/>
        <v>0</v>
      </c>
      <c r="M699" s="311"/>
      <c r="N699" s="153"/>
      <c r="O699" s="153"/>
      <c r="P699" s="153"/>
      <c r="Q699" s="153"/>
      <c r="R699" s="153"/>
      <c r="S699" s="312"/>
      <c r="T699" s="54" t="e">
        <f>HLOOKUP(F656,リスト!$N$7:$AC$25,18,)</f>
        <v>#N/A</v>
      </c>
      <c r="U699" s="52" t="e">
        <f t="shared" si="660"/>
        <v>#N/A</v>
      </c>
    </row>
    <row r="700" spans="1:22" ht="15" thickBot="1">
      <c r="A700" s="1">
        <f t="shared" ref="A700:B700" si="678">A699</f>
        <v>14</v>
      </c>
      <c r="B700" s="1">
        <f t="shared" si="678"/>
        <v>0</v>
      </c>
      <c r="C700" s="288"/>
      <c r="D700" s="313" t="s">
        <v>77</v>
      </c>
      <c r="E700" s="313"/>
      <c r="F700" s="313" t="s">
        <v>77</v>
      </c>
      <c r="G700" s="313"/>
      <c r="H700" s="314"/>
      <c r="I700" s="314"/>
      <c r="J700" s="315"/>
      <c r="K700" s="316"/>
      <c r="L700" s="317">
        <f t="shared" si="662"/>
        <v>0</v>
      </c>
      <c r="M700" s="318"/>
      <c r="N700" s="319"/>
      <c r="O700" s="319"/>
      <c r="P700" s="319"/>
      <c r="Q700" s="319"/>
      <c r="R700" s="319"/>
      <c r="S700" s="320"/>
      <c r="T700" s="54" t="e">
        <f>HLOOKUP(F656,リスト!$N$7:$AC$25,19,)</f>
        <v>#N/A</v>
      </c>
      <c r="U700" s="52" t="e">
        <f t="shared" si="660"/>
        <v>#N/A</v>
      </c>
    </row>
    <row r="701" spans="1:22" ht="15.6" thickTop="1" thickBot="1">
      <c r="A701" s="1">
        <f t="shared" ref="A701:B701" si="679">A700</f>
        <v>14</v>
      </c>
      <c r="B701" s="1">
        <f t="shared" si="679"/>
        <v>0</v>
      </c>
      <c r="C701" s="289"/>
      <c r="D701" s="278" t="s">
        <v>78</v>
      </c>
      <c r="E701" s="279"/>
      <c r="F701" s="279"/>
      <c r="G701" s="280"/>
      <c r="H701" s="281">
        <f>SUM(H683:I700)</f>
        <v>0</v>
      </c>
      <c r="I701" s="281"/>
      <c r="J701" s="282">
        <f t="shared" ref="J701" si="680">SUM(J683:K700)</f>
        <v>0</v>
      </c>
      <c r="K701" s="283"/>
      <c r="L701" s="283">
        <f t="shared" ref="L701" si="681">SUM(L683:M700)</f>
        <v>0</v>
      </c>
      <c r="M701" s="284"/>
      <c r="N701" s="285"/>
      <c r="O701" s="285"/>
      <c r="P701" s="285"/>
      <c r="Q701" s="285"/>
      <c r="R701" s="285"/>
      <c r="S701" s="286"/>
      <c r="T701" s="54"/>
    </row>
    <row r="702" spans="1:22">
      <c r="A702" s="1">
        <f>F705</f>
        <v>15</v>
      </c>
      <c r="B702" s="1">
        <f>IF(H726&gt;0,1,0)</f>
        <v>0</v>
      </c>
      <c r="C702" s="198" t="s">
        <v>47</v>
      </c>
      <c r="D702" s="198"/>
      <c r="E702" s="198"/>
      <c r="U702" s="11" t="s">
        <v>49</v>
      </c>
      <c r="V702" s="11" t="s">
        <v>199</v>
      </c>
    </row>
    <row r="703" spans="1:22">
      <c r="A703" s="1">
        <f>A702</f>
        <v>15</v>
      </c>
      <c r="B703" s="1">
        <f>B702</f>
        <v>0</v>
      </c>
      <c r="C703" s="192" t="str">
        <f>"山口次世代コーチャーズ育成事業　"&amp;基本!$G$24</f>
        <v>山口次世代コーチャーズ育成事業　事業計画書</v>
      </c>
      <c r="D703" s="192"/>
      <c r="E703" s="192"/>
      <c r="F703" s="192"/>
      <c r="G703" s="192"/>
      <c r="H703" s="192"/>
      <c r="I703" s="192"/>
      <c r="J703" s="192"/>
      <c r="K703" s="192"/>
      <c r="L703" s="192"/>
      <c r="M703" s="192"/>
      <c r="N703" s="192"/>
      <c r="O703" s="192"/>
      <c r="P703" s="192"/>
      <c r="Q703" s="192"/>
      <c r="R703" s="192"/>
      <c r="S703" s="192"/>
      <c r="U703" s="16" t="str">
        <f t="shared" ref="U703:V706" si="682">IF(U653="","",U653)</f>
        <v>チームやまぐち優秀指導者育成事業</v>
      </c>
      <c r="V703" s="16" t="str">
        <f t="shared" si="682"/>
        <v>優秀指導者</v>
      </c>
    </row>
    <row r="704" spans="1:22" ht="15" thickBot="1">
      <c r="A704" s="1">
        <f t="shared" ref="A704:B704" si="683">A703</f>
        <v>15</v>
      </c>
      <c r="B704" s="1">
        <f t="shared" si="683"/>
        <v>0</v>
      </c>
      <c r="C704" s="337" t="s">
        <v>48</v>
      </c>
      <c r="D704" s="337"/>
      <c r="U704" s="32" t="str">
        <f t="shared" si="682"/>
        <v>トップコーチ育成事業</v>
      </c>
      <c r="V704" s="32" t="str">
        <f t="shared" si="682"/>
        <v>トップコーチ</v>
      </c>
    </row>
    <row r="705" spans="1:24" ht="15" thickBot="1">
      <c r="A705" s="1">
        <f t="shared" ref="A705:B705" si="684">A704</f>
        <v>15</v>
      </c>
      <c r="B705" s="1">
        <f t="shared" si="684"/>
        <v>0</v>
      </c>
      <c r="C705" s="375" t="s">
        <v>50</v>
      </c>
      <c r="D705" s="376"/>
      <c r="E705" s="376"/>
      <c r="F705" s="377">
        <f>F655+1</f>
        <v>15</v>
      </c>
      <c r="G705" s="378"/>
      <c r="U705" s="32" t="str">
        <f t="shared" si="682"/>
        <v>コーチングセミナー事業</v>
      </c>
      <c r="V705" s="32" t="str">
        <f t="shared" si="682"/>
        <v>セミナー</v>
      </c>
    </row>
    <row r="706" spans="1:24">
      <c r="A706" s="1">
        <f t="shared" ref="A706:B706" si="685">A705</f>
        <v>15</v>
      </c>
      <c r="B706" s="1">
        <f t="shared" si="685"/>
        <v>0</v>
      </c>
      <c r="C706" s="379" t="s">
        <v>49</v>
      </c>
      <c r="D706" s="290"/>
      <c r="E706" s="290"/>
      <c r="F706" s="380"/>
      <c r="G706" s="380"/>
      <c r="H706" s="380"/>
      <c r="I706" s="380"/>
      <c r="J706" s="380"/>
      <c r="K706" s="380"/>
      <c r="L706" s="380"/>
      <c r="M706" s="290" t="s">
        <v>53</v>
      </c>
      <c r="N706" s="290"/>
      <c r="O706" s="290"/>
      <c r="P706" s="380"/>
      <c r="Q706" s="380"/>
      <c r="R706" s="380"/>
      <c r="S706" s="381"/>
      <c r="T706" s="81" t="str">
        <f>IF(F706="","",VLOOKUP(F706,U703:V706,2,))</f>
        <v/>
      </c>
      <c r="U706" s="18" t="str">
        <f t="shared" si="682"/>
        <v/>
      </c>
      <c r="V706" s="18" t="str">
        <f t="shared" si="682"/>
        <v/>
      </c>
    </row>
    <row r="707" spans="1:24">
      <c r="A707" s="1">
        <f t="shared" ref="A707:B707" si="686">A706</f>
        <v>15</v>
      </c>
      <c r="B707" s="1">
        <f t="shared" si="686"/>
        <v>0</v>
      </c>
      <c r="C707" s="389" t="s">
        <v>180</v>
      </c>
      <c r="D707" s="390"/>
      <c r="E707" s="356"/>
      <c r="F707" s="386"/>
      <c r="G707" s="387"/>
      <c r="H707" s="387"/>
      <c r="I707" s="387"/>
      <c r="J707" s="387"/>
      <c r="K707" s="387"/>
      <c r="L707" s="387"/>
      <c r="M707" s="387"/>
      <c r="N707" s="387"/>
      <c r="O707" s="387"/>
      <c r="P707" s="387"/>
      <c r="Q707" s="387"/>
      <c r="R707" s="387"/>
      <c r="S707" s="388"/>
      <c r="U707" s="55"/>
    </row>
    <row r="708" spans="1:24">
      <c r="A708" s="1">
        <f t="shared" ref="A708:B708" si="687">A707</f>
        <v>15</v>
      </c>
      <c r="B708" s="1">
        <f t="shared" si="687"/>
        <v>0</v>
      </c>
      <c r="C708" s="348" t="s">
        <v>51</v>
      </c>
      <c r="D708" s="291"/>
      <c r="E708" s="291"/>
      <c r="F708" s="382"/>
      <c r="G708" s="383"/>
      <c r="H708" s="383"/>
      <c r="I708" s="20" t="str">
        <f>IF(F708="","～",IF(J708="","","～"))</f>
        <v>～</v>
      </c>
      <c r="J708" s="383"/>
      <c r="K708" s="383"/>
      <c r="L708" s="383"/>
      <c r="M708" s="21" t="s">
        <v>52</v>
      </c>
      <c r="N708" s="384" t="str">
        <f>IF(T708=1,IF(F708="","",IF(J708="","",IF(F708=J708,"日帰り",(J708-F708)&amp;"泊"&amp;(J708-F708+1)&amp;"日"))),"")</f>
        <v/>
      </c>
      <c r="O708" s="384"/>
      <c r="P708" s="384"/>
      <c r="Q708" s="13" t="s">
        <v>68</v>
      </c>
      <c r="R708" s="258"/>
      <c r="S708" s="385"/>
      <c r="T708" s="53">
        <f>IF(P706=U711,1,IF(P706=W711,1,0))</f>
        <v>0</v>
      </c>
    </row>
    <row r="709" spans="1:24">
      <c r="A709" s="1">
        <f t="shared" ref="A709:B709" si="688">A708</f>
        <v>15</v>
      </c>
      <c r="B709" s="1">
        <f t="shared" si="688"/>
        <v>0</v>
      </c>
      <c r="C709" s="348" t="s">
        <v>54</v>
      </c>
      <c r="D709" s="346" t="s">
        <v>55</v>
      </c>
      <c r="E709" s="346"/>
      <c r="F709" s="349"/>
      <c r="G709" s="349"/>
      <c r="H709" s="349"/>
      <c r="I709" s="349"/>
      <c r="J709" s="349"/>
      <c r="K709" s="349"/>
      <c r="L709" s="349"/>
      <c r="M709" s="349"/>
      <c r="N709" s="349"/>
      <c r="O709" s="349"/>
      <c r="P709" s="349"/>
      <c r="Q709" s="349"/>
      <c r="R709" s="349"/>
      <c r="S709" s="350"/>
      <c r="U709" s="156" t="s">
        <v>53</v>
      </c>
      <c r="V709" s="156"/>
      <c r="W709" s="156"/>
      <c r="X709" s="156"/>
    </row>
    <row r="710" spans="1:24">
      <c r="A710" s="1">
        <f t="shared" ref="A710:B710" si="689">A709</f>
        <v>15</v>
      </c>
      <c r="B710" s="1">
        <f t="shared" si="689"/>
        <v>0</v>
      </c>
      <c r="C710" s="348"/>
      <c r="D710" s="351" t="s">
        <v>7</v>
      </c>
      <c r="E710" s="351"/>
      <c r="F710" s="352"/>
      <c r="G710" s="352"/>
      <c r="H710" s="352"/>
      <c r="I710" s="352"/>
      <c r="J710" s="352"/>
      <c r="K710" s="352"/>
      <c r="L710" s="352"/>
      <c r="M710" s="352"/>
      <c r="N710" s="352"/>
      <c r="O710" s="352"/>
      <c r="P710" s="352"/>
      <c r="Q710" s="352"/>
      <c r="R710" s="352"/>
      <c r="S710" s="353"/>
      <c r="U710" s="78" t="str">
        <f>U703</f>
        <v>チームやまぐち優秀指導者育成事業</v>
      </c>
      <c r="V710" s="78" t="str">
        <f>U704</f>
        <v>トップコーチ育成事業</v>
      </c>
      <c r="W710" s="78" t="str">
        <f>U705</f>
        <v>コーチングセミナー事業</v>
      </c>
      <c r="X710" s="78" t="str">
        <f>U706</f>
        <v/>
      </c>
    </row>
    <row r="711" spans="1:24">
      <c r="A711" s="1">
        <f t="shared" ref="A711:B711" si="690">A710</f>
        <v>15</v>
      </c>
      <c r="B711" s="1">
        <f t="shared" si="690"/>
        <v>0</v>
      </c>
      <c r="C711" s="348" t="s">
        <v>56</v>
      </c>
      <c r="D711" s="346" t="s">
        <v>55</v>
      </c>
      <c r="E711" s="346"/>
      <c r="F711" s="349"/>
      <c r="G711" s="349"/>
      <c r="H711" s="349"/>
      <c r="I711" s="349"/>
      <c r="J711" s="349"/>
      <c r="K711" s="349"/>
      <c r="L711" s="349"/>
      <c r="M711" s="349"/>
      <c r="N711" s="349"/>
      <c r="O711" s="349"/>
      <c r="P711" s="349"/>
      <c r="Q711" s="349"/>
      <c r="R711" s="349"/>
      <c r="S711" s="350"/>
      <c r="U711" s="6" t="str">
        <f t="shared" ref="U711:X714" si="691">IF(U661="","",U661)</f>
        <v>①研修派遣</v>
      </c>
      <c r="V711" s="6" t="str">
        <f t="shared" si="691"/>
        <v>①研修派遣</v>
      </c>
      <c r="W711" s="6" t="str">
        <f t="shared" si="691"/>
        <v>①指導者研修会</v>
      </c>
      <c r="X711" s="6" t="str">
        <f t="shared" si="691"/>
        <v/>
      </c>
    </row>
    <row r="712" spans="1:24">
      <c r="A712" s="1">
        <f t="shared" ref="A712:B712" si="692">A711</f>
        <v>15</v>
      </c>
      <c r="B712" s="1">
        <f t="shared" si="692"/>
        <v>0</v>
      </c>
      <c r="C712" s="348"/>
      <c r="D712" s="351" t="s">
        <v>7</v>
      </c>
      <c r="E712" s="351"/>
      <c r="F712" s="352"/>
      <c r="G712" s="352"/>
      <c r="H712" s="352"/>
      <c r="I712" s="352"/>
      <c r="J712" s="352"/>
      <c r="K712" s="352"/>
      <c r="L712" s="352"/>
      <c r="M712" s="352"/>
      <c r="N712" s="352"/>
      <c r="O712" s="352"/>
      <c r="P712" s="352"/>
      <c r="Q712" s="352"/>
      <c r="R712" s="352"/>
      <c r="S712" s="353"/>
      <c r="U712" s="8" t="str">
        <f t="shared" si="691"/>
        <v>②調査・研究</v>
      </c>
      <c r="V712" s="8" t="str">
        <f t="shared" si="691"/>
        <v>②伝達講習会</v>
      </c>
      <c r="W712" s="8" t="str">
        <f t="shared" si="691"/>
        <v>②スーパーアドバイザー</v>
      </c>
      <c r="X712" s="8" t="str">
        <f t="shared" si="691"/>
        <v/>
      </c>
    </row>
    <row r="713" spans="1:24">
      <c r="A713" s="1">
        <f t="shared" ref="A713:B713" si="693">A712</f>
        <v>15</v>
      </c>
      <c r="B713" s="1">
        <f t="shared" si="693"/>
        <v>0</v>
      </c>
      <c r="C713" s="354" t="s">
        <v>57</v>
      </c>
      <c r="D713" s="291" t="s">
        <v>58</v>
      </c>
      <c r="E713" s="291"/>
      <c r="F713" s="291" t="s">
        <v>61</v>
      </c>
      <c r="G713" s="355"/>
      <c r="H713" s="339" t="s">
        <v>62</v>
      </c>
      <c r="I713" s="296"/>
      <c r="J713" s="356" t="s">
        <v>63</v>
      </c>
      <c r="K713" s="355"/>
      <c r="L713" s="339" t="s">
        <v>64</v>
      </c>
      <c r="M713" s="296"/>
      <c r="N713" s="356" t="s">
        <v>65</v>
      </c>
      <c r="O713" s="355"/>
      <c r="P713" s="339" t="s">
        <v>66</v>
      </c>
      <c r="Q713" s="291"/>
      <c r="R713" s="356" t="s">
        <v>36</v>
      </c>
      <c r="S713" s="295"/>
      <c r="U713" s="8" t="str">
        <f t="shared" si="691"/>
        <v/>
      </c>
      <c r="V713" s="8" t="str">
        <f t="shared" si="691"/>
        <v/>
      </c>
      <c r="W713" s="8" t="str">
        <f t="shared" si="691"/>
        <v/>
      </c>
      <c r="X713" s="8" t="str">
        <f t="shared" si="691"/>
        <v/>
      </c>
    </row>
    <row r="714" spans="1:24">
      <c r="A714" s="1">
        <f t="shared" ref="A714:B714" si="694">A713</f>
        <v>15</v>
      </c>
      <c r="B714" s="1">
        <f t="shared" si="694"/>
        <v>0</v>
      </c>
      <c r="C714" s="348"/>
      <c r="D714" s="346" t="s">
        <v>59</v>
      </c>
      <c r="E714" s="346"/>
      <c r="F714" s="22">
        <f>VLOOKUP("成男ｺｰﾁｬｰｽﾞ",指導者!$J$133:$AN$156,$F705+1,)</f>
        <v>0</v>
      </c>
      <c r="G714" s="23" t="s">
        <v>67</v>
      </c>
      <c r="H714" s="24">
        <f>VLOOKUP("成女ｺｰﾁｬｰｽﾞ",指導者!$J$133:$AN$156,$F705+1,)</f>
        <v>0</v>
      </c>
      <c r="I714" s="25" t="s">
        <v>67</v>
      </c>
      <c r="J714" s="24">
        <f>VLOOKUP("少男ｺｰﾁｬｰｽﾞ",指導者!$J$133:$AN$156,$F705+1,)</f>
        <v>0</v>
      </c>
      <c r="K714" s="23" t="s">
        <v>67</v>
      </c>
      <c r="L714" s="24">
        <f>VLOOKUP("少女ｺｰﾁｬｰｽﾞ",指導者!$J$133:$AN$156,$F705+1,)</f>
        <v>0</v>
      </c>
      <c r="M714" s="25" t="s">
        <v>67</v>
      </c>
      <c r="N714" s="24">
        <f>VLOOKUP("Jr男ｺｰﾁｬｰｽﾞ",指導者!$J$133:$AN$156,$F705+1,)</f>
        <v>0</v>
      </c>
      <c r="O714" s="23" t="s">
        <v>67</v>
      </c>
      <c r="P714" s="24">
        <f>VLOOKUP("Jr女ｺｰﾁｬｰｽﾞ",指導者!$J$133:$AN$156,$F705+1,)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48"/>
      <c r="D715" s="351" t="s">
        <v>60</v>
      </c>
      <c r="E715" s="351"/>
      <c r="F715" s="57" t="s">
        <v>164</v>
      </c>
      <c r="G715" s="28" t="s">
        <v>67</v>
      </c>
      <c r="H715" s="59" t="s">
        <v>164</v>
      </c>
      <c r="I715" s="30" t="s">
        <v>67</v>
      </c>
      <c r="J715" s="61" t="s">
        <v>164</v>
      </c>
      <c r="K715" s="28" t="s">
        <v>67</v>
      </c>
      <c r="L715" s="59" t="s">
        <v>164</v>
      </c>
      <c r="M715" s="30" t="s">
        <v>67</v>
      </c>
      <c r="N715" s="61" t="s">
        <v>164</v>
      </c>
      <c r="O715" s="28" t="s">
        <v>67</v>
      </c>
      <c r="P715" s="59" t="s">
        <v>164</v>
      </c>
      <c r="Q715" s="31" t="s">
        <v>67</v>
      </c>
      <c r="R715" s="61" t="s">
        <v>164</v>
      </c>
      <c r="S715" s="34" t="s">
        <v>67</v>
      </c>
    </row>
    <row r="716" spans="1:24">
      <c r="A716" s="1">
        <f t="shared" ref="A716:B716" si="696">A715</f>
        <v>15</v>
      </c>
      <c r="B716" s="1">
        <f t="shared" si="696"/>
        <v>0</v>
      </c>
      <c r="C716" s="366" t="s">
        <v>69</v>
      </c>
      <c r="D716" s="367"/>
      <c r="E716" s="368"/>
      <c r="F716" s="357"/>
      <c r="G716" s="358"/>
      <c r="H716" s="358"/>
      <c r="I716" s="358"/>
      <c r="J716" s="358"/>
      <c r="K716" s="358"/>
      <c r="L716" s="358"/>
      <c r="M716" s="358"/>
      <c r="N716" s="358"/>
      <c r="O716" s="358"/>
      <c r="P716" s="358"/>
      <c r="Q716" s="358"/>
      <c r="R716" s="358"/>
      <c r="S716" s="359"/>
    </row>
    <row r="717" spans="1:24">
      <c r="A717" s="1">
        <f t="shared" ref="A717:B717" si="697">A716</f>
        <v>15</v>
      </c>
      <c r="B717" s="1">
        <f t="shared" si="697"/>
        <v>0</v>
      </c>
      <c r="C717" s="369"/>
      <c r="D717" s="370"/>
      <c r="E717" s="371"/>
      <c r="F717" s="360"/>
      <c r="G717" s="361"/>
      <c r="H717" s="361"/>
      <c r="I717" s="361"/>
      <c r="J717" s="361"/>
      <c r="K717" s="361"/>
      <c r="L717" s="361"/>
      <c r="M717" s="361"/>
      <c r="N717" s="361"/>
      <c r="O717" s="361"/>
      <c r="P717" s="361"/>
      <c r="Q717" s="361"/>
      <c r="R717" s="361"/>
      <c r="S717" s="362"/>
    </row>
    <row r="718" spans="1:24">
      <c r="A718" s="1">
        <f t="shared" ref="A718:B718" si="698">A717</f>
        <v>15</v>
      </c>
      <c r="B718" s="1">
        <f t="shared" si="698"/>
        <v>0</v>
      </c>
      <c r="C718" s="369"/>
      <c r="D718" s="370"/>
      <c r="E718" s="371"/>
      <c r="F718" s="360"/>
      <c r="G718" s="361"/>
      <c r="H718" s="361"/>
      <c r="I718" s="361"/>
      <c r="J718" s="361"/>
      <c r="K718" s="361"/>
      <c r="L718" s="361"/>
      <c r="M718" s="361"/>
      <c r="N718" s="361"/>
      <c r="O718" s="361"/>
      <c r="P718" s="361"/>
      <c r="Q718" s="361"/>
      <c r="R718" s="361"/>
      <c r="S718" s="362"/>
    </row>
    <row r="719" spans="1:24">
      <c r="A719" s="1">
        <f t="shared" ref="A719:B719" si="699">A718</f>
        <v>15</v>
      </c>
      <c r="B719" s="1">
        <f t="shared" si="699"/>
        <v>0</v>
      </c>
      <c r="C719" s="369"/>
      <c r="D719" s="370"/>
      <c r="E719" s="371"/>
      <c r="F719" s="360"/>
      <c r="G719" s="361"/>
      <c r="H719" s="361"/>
      <c r="I719" s="361"/>
      <c r="J719" s="361"/>
      <c r="K719" s="361"/>
      <c r="L719" s="361"/>
      <c r="M719" s="361"/>
      <c r="N719" s="361"/>
      <c r="O719" s="361"/>
      <c r="P719" s="361"/>
      <c r="Q719" s="361"/>
      <c r="R719" s="361"/>
      <c r="S719" s="362"/>
    </row>
    <row r="720" spans="1:24">
      <c r="A720" s="1">
        <f t="shared" ref="A720:B720" si="700">A719</f>
        <v>15</v>
      </c>
      <c r="B720" s="1">
        <f t="shared" si="700"/>
        <v>0</v>
      </c>
      <c r="C720" s="369"/>
      <c r="D720" s="370"/>
      <c r="E720" s="371"/>
      <c r="F720" s="360"/>
      <c r="G720" s="361"/>
      <c r="H720" s="361"/>
      <c r="I720" s="361"/>
      <c r="J720" s="361"/>
      <c r="K720" s="361"/>
      <c r="L720" s="361"/>
      <c r="M720" s="361"/>
      <c r="N720" s="361"/>
      <c r="O720" s="361"/>
      <c r="P720" s="361"/>
      <c r="Q720" s="361"/>
      <c r="R720" s="361"/>
      <c r="S720" s="362"/>
    </row>
    <row r="721" spans="1:21">
      <c r="A721" s="1">
        <f t="shared" ref="A721:B721" si="701">A720</f>
        <v>15</v>
      </c>
      <c r="B721" s="1">
        <f t="shared" si="701"/>
        <v>0</v>
      </c>
      <c r="C721" s="369"/>
      <c r="D721" s="370"/>
      <c r="E721" s="371"/>
      <c r="F721" s="360"/>
      <c r="G721" s="361"/>
      <c r="H721" s="361"/>
      <c r="I721" s="361"/>
      <c r="J721" s="361"/>
      <c r="K721" s="361"/>
      <c r="L721" s="361"/>
      <c r="M721" s="361"/>
      <c r="N721" s="361"/>
      <c r="O721" s="361"/>
      <c r="P721" s="361"/>
      <c r="Q721" s="361"/>
      <c r="R721" s="361"/>
      <c r="S721" s="362"/>
    </row>
    <row r="722" spans="1:21" ht="15" thickBot="1">
      <c r="A722" s="1">
        <f t="shared" ref="A722:B722" si="702">A721</f>
        <v>15</v>
      </c>
      <c r="B722" s="1">
        <f t="shared" si="702"/>
        <v>0</v>
      </c>
      <c r="C722" s="372"/>
      <c r="D722" s="373"/>
      <c r="E722" s="374"/>
      <c r="F722" s="363"/>
      <c r="G722" s="364"/>
      <c r="H722" s="364"/>
      <c r="I722" s="364"/>
      <c r="J722" s="364"/>
      <c r="K722" s="364"/>
      <c r="L722" s="364"/>
      <c r="M722" s="364"/>
      <c r="N722" s="364"/>
      <c r="O722" s="364"/>
      <c r="P722" s="364"/>
      <c r="Q722" s="364"/>
      <c r="R722" s="364"/>
      <c r="S722" s="365"/>
    </row>
    <row r="723" spans="1:21">
      <c r="A723" s="1">
        <f t="shared" ref="A723:B723" si="703">A722</f>
        <v>15</v>
      </c>
      <c r="B723" s="1">
        <f t="shared" si="703"/>
        <v>0</v>
      </c>
    </row>
    <row r="724" spans="1:21" ht="15" thickBot="1">
      <c r="A724" s="1">
        <f t="shared" ref="A724:B724" si="704">A723</f>
        <v>15</v>
      </c>
      <c r="B724" s="1">
        <f t="shared" si="704"/>
        <v>0</v>
      </c>
      <c r="C724" s="337" t="s">
        <v>70</v>
      </c>
      <c r="D724" s="337"/>
      <c r="Q724" s="338" t="s">
        <v>71</v>
      </c>
      <c r="R724" s="338"/>
      <c r="S724" s="338"/>
    </row>
    <row r="725" spans="1:21">
      <c r="A725" s="1">
        <f t="shared" ref="A725:B725" si="705">A724</f>
        <v>15</v>
      </c>
      <c r="B725" s="1">
        <f t="shared" si="705"/>
        <v>0</v>
      </c>
      <c r="C725" s="287" t="s">
        <v>72</v>
      </c>
      <c r="D725" s="290" t="s">
        <v>73</v>
      </c>
      <c r="E725" s="290"/>
      <c r="F725" s="290"/>
      <c r="G725" s="290"/>
      <c r="H725" s="290" t="s">
        <v>79</v>
      </c>
      <c r="I725" s="290"/>
      <c r="J725" s="290" t="s">
        <v>13</v>
      </c>
      <c r="K725" s="290"/>
      <c r="L725" s="290"/>
      <c r="M725" s="290"/>
      <c r="N725" s="290"/>
      <c r="O725" s="290"/>
      <c r="P725" s="290"/>
      <c r="Q725" s="290"/>
      <c r="R725" s="290"/>
      <c r="S725" s="294"/>
    </row>
    <row r="726" spans="1:21">
      <c r="A726" s="1">
        <f t="shared" ref="A726:B726" si="706">A725</f>
        <v>15</v>
      </c>
      <c r="B726" s="1">
        <f t="shared" si="706"/>
        <v>0</v>
      </c>
      <c r="C726" s="288"/>
      <c r="D726" s="346" t="s">
        <v>74</v>
      </c>
      <c r="E726" s="346"/>
      <c r="F726" s="346"/>
      <c r="G726" s="346"/>
      <c r="H726" s="415">
        <f>ROUND(J751*T726,)</f>
        <v>0</v>
      </c>
      <c r="I726" s="416"/>
      <c r="J726" s="152"/>
      <c r="K726" s="152"/>
      <c r="L726" s="152"/>
      <c r="M726" s="152"/>
      <c r="N726" s="152"/>
      <c r="O726" s="152"/>
      <c r="P726" s="152"/>
      <c r="Q726" s="152"/>
      <c r="R726" s="152"/>
      <c r="S726" s="305"/>
      <c r="T726" s="53">
        <f>IF(F706=U705,1,0.5)</f>
        <v>0.5</v>
      </c>
    </row>
    <row r="727" spans="1:21">
      <c r="A727" s="1">
        <f t="shared" ref="A727:B727" si="707">A726</f>
        <v>15</v>
      </c>
      <c r="B727" s="1">
        <f t="shared" si="707"/>
        <v>0</v>
      </c>
      <c r="C727" s="288"/>
      <c r="D727" s="340" t="s">
        <v>75</v>
      </c>
      <c r="E727" s="340"/>
      <c r="F727" s="340"/>
      <c r="G727" s="340"/>
      <c r="H727" s="330"/>
      <c r="I727" s="330"/>
      <c r="J727" s="335"/>
      <c r="K727" s="335"/>
      <c r="L727" s="335"/>
      <c r="M727" s="335"/>
      <c r="N727" s="335"/>
      <c r="O727" s="335"/>
      <c r="P727" s="335"/>
      <c r="Q727" s="335"/>
      <c r="R727" s="335"/>
      <c r="S727" s="336"/>
    </row>
    <row r="728" spans="1:21">
      <c r="A728" s="1">
        <f t="shared" ref="A728:B728" si="708">A727</f>
        <v>15</v>
      </c>
      <c r="B728" s="1">
        <f t="shared" si="708"/>
        <v>0</v>
      </c>
      <c r="C728" s="288"/>
      <c r="D728" s="340" t="s">
        <v>76</v>
      </c>
      <c r="E728" s="340"/>
      <c r="F728" s="340"/>
      <c r="G728" s="340"/>
      <c r="H728" s="330"/>
      <c r="I728" s="330"/>
      <c r="J728" s="335"/>
      <c r="K728" s="335"/>
      <c r="L728" s="335"/>
      <c r="M728" s="335"/>
      <c r="N728" s="335"/>
      <c r="O728" s="335"/>
      <c r="P728" s="335"/>
      <c r="Q728" s="335"/>
      <c r="R728" s="335"/>
      <c r="S728" s="336"/>
    </row>
    <row r="729" spans="1:21" ht="15" thickBot="1">
      <c r="A729" s="1">
        <f t="shared" ref="A729:B729" si="709">A728</f>
        <v>15</v>
      </c>
      <c r="B729" s="1">
        <f t="shared" si="709"/>
        <v>0</v>
      </c>
      <c r="C729" s="288"/>
      <c r="D729" s="341" t="s">
        <v>77</v>
      </c>
      <c r="E729" s="341"/>
      <c r="F729" s="341"/>
      <c r="G729" s="341"/>
      <c r="H729" s="342">
        <f>H751-SUM(H726:I728)</f>
        <v>0</v>
      </c>
      <c r="I729" s="342"/>
      <c r="J729" s="343"/>
      <c r="K729" s="343"/>
      <c r="L729" s="343"/>
      <c r="M729" s="343"/>
      <c r="N729" s="343"/>
      <c r="O729" s="343"/>
      <c r="P729" s="343"/>
      <c r="Q729" s="343"/>
      <c r="R729" s="343"/>
      <c r="S729" s="344"/>
    </row>
    <row r="730" spans="1:21" ht="15.6" thickTop="1" thickBot="1">
      <c r="A730" s="1">
        <f t="shared" ref="A730:B730" si="710">A729</f>
        <v>15</v>
      </c>
      <c r="B730" s="1">
        <f t="shared" si="710"/>
        <v>0</v>
      </c>
      <c r="C730" s="289"/>
      <c r="D730" s="345" t="s">
        <v>78</v>
      </c>
      <c r="E730" s="345"/>
      <c r="F730" s="345"/>
      <c r="G730" s="345"/>
      <c r="H730" s="281">
        <f>SUM(H726:I729)</f>
        <v>0</v>
      </c>
      <c r="I730" s="281"/>
      <c r="J730" s="285"/>
      <c r="K730" s="285"/>
      <c r="L730" s="285"/>
      <c r="M730" s="285"/>
      <c r="N730" s="285"/>
      <c r="O730" s="285"/>
      <c r="P730" s="285"/>
      <c r="Q730" s="285"/>
      <c r="R730" s="285"/>
      <c r="S730" s="286"/>
    </row>
    <row r="731" spans="1:21">
      <c r="A731" s="1">
        <f t="shared" ref="A731:B731" si="711">A730</f>
        <v>15</v>
      </c>
      <c r="B731" s="1">
        <f t="shared" si="711"/>
        <v>0</v>
      </c>
      <c r="C731" s="287" t="s">
        <v>218</v>
      </c>
      <c r="D731" s="290" t="s">
        <v>73</v>
      </c>
      <c r="E731" s="290"/>
      <c r="F731" s="290" t="s">
        <v>83</v>
      </c>
      <c r="G731" s="290"/>
      <c r="H731" s="290" t="s">
        <v>79</v>
      </c>
      <c r="I731" s="292"/>
      <c r="J731" s="293"/>
      <c r="K731" s="290"/>
      <c r="L731" s="290"/>
      <c r="M731" s="290"/>
      <c r="N731" s="290" t="s">
        <v>82</v>
      </c>
      <c r="O731" s="290"/>
      <c r="P731" s="290"/>
      <c r="Q731" s="290"/>
      <c r="R731" s="290"/>
      <c r="S731" s="294"/>
    </row>
    <row r="732" spans="1:21">
      <c r="A732" s="1">
        <f t="shared" ref="A732:B732" si="712">A731</f>
        <v>15</v>
      </c>
      <c r="B732" s="1">
        <f t="shared" si="712"/>
        <v>0</v>
      </c>
      <c r="C732" s="288"/>
      <c r="D732" s="291"/>
      <c r="E732" s="291"/>
      <c r="F732" s="291"/>
      <c r="G732" s="291"/>
      <c r="H732" s="291"/>
      <c r="I732" s="291"/>
      <c r="J732" s="296" t="s">
        <v>80</v>
      </c>
      <c r="K732" s="297"/>
      <c r="L732" s="297" t="s">
        <v>81</v>
      </c>
      <c r="M732" s="339"/>
      <c r="N732" s="291"/>
      <c r="O732" s="291"/>
      <c r="P732" s="291"/>
      <c r="Q732" s="291"/>
      <c r="R732" s="291"/>
      <c r="S732" s="295"/>
    </row>
    <row r="733" spans="1:21">
      <c r="A733" s="1">
        <f t="shared" ref="A733:B733" si="713">A732</f>
        <v>15</v>
      </c>
      <c r="B733" s="1">
        <f t="shared" si="713"/>
        <v>0</v>
      </c>
      <c r="C733" s="288"/>
      <c r="D733" s="298" t="s">
        <v>88</v>
      </c>
      <c r="E733" s="298"/>
      <c r="F733" s="298" t="s">
        <v>88</v>
      </c>
      <c r="G733" s="298"/>
      <c r="H733" s="323"/>
      <c r="I733" s="323"/>
      <c r="J733" s="324"/>
      <c r="K733" s="325"/>
      <c r="L733" s="326">
        <f>H733-J733</f>
        <v>0</v>
      </c>
      <c r="M733" s="327"/>
      <c r="N733" s="167"/>
      <c r="O733" s="167"/>
      <c r="P733" s="167"/>
      <c r="Q733" s="167"/>
      <c r="R733" s="167"/>
      <c r="S733" s="328"/>
      <c r="T733" s="54" t="e">
        <f>HLOOKUP(F706,リスト!$N$7:$AC$25,2,)</f>
        <v>#N/A</v>
      </c>
      <c r="U733" s="52" t="e">
        <f t="shared" ref="U733:U750" si="714">IF(T733="対象外",IF(J733&gt;0,"補助対象外経費です!!",""),"")</f>
        <v>#N/A</v>
      </c>
    </row>
    <row r="734" spans="1:21">
      <c r="A734" s="1">
        <f t="shared" ref="A734:B734" si="715">A733</f>
        <v>15</v>
      </c>
      <c r="B734" s="1">
        <f t="shared" si="715"/>
        <v>0</v>
      </c>
      <c r="C734" s="288"/>
      <c r="D734" s="298" t="s">
        <v>99</v>
      </c>
      <c r="E734" s="298"/>
      <c r="F734" s="299" t="s">
        <v>84</v>
      </c>
      <c r="G734" s="299"/>
      <c r="H734" s="300"/>
      <c r="I734" s="300"/>
      <c r="J734" s="301"/>
      <c r="K734" s="302"/>
      <c r="L734" s="303">
        <f t="shared" ref="L734:L750" si="716">H734-J734</f>
        <v>0</v>
      </c>
      <c r="M734" s="304"/>
      <c r="N734" s="152"/>
      <c r="O734" s="152"/>
      <c r="P734" s="152"/>
      <c r="Q734" s="152"/>
      <c r="R734" s="152"/>
      <c r="S734" s="305"/>
      <c r="T734" s="54" t="e">
        <f>HLOOKUP(F706,リスト!$N$7:$AC$25,3,)</f>
        <v>#N/A</v>
      </c>
      <c r="U734" s="52" t="e">
        <f t="shared" si="714"/>
        <v>#N/A</v>
      </c>
    </row>
    <row r="735" spans="1:21">
      <c r="A735" s="1">
        <f t="shared" ref="A735:B735" si="717">A734</f>
        <v>15</v>
      </c>
      <c r="B735" s="1">
        <f t="shared" si="717"/>
        <v>0</v>
      </c>
      <c r="C735" s="288"/>
      <c r="D735" s="298"/>
      <c r="E735" s="298"/>
      <c r="F735" s="329" t="s">
        <v>85</v>
      </c>
      <c r="G735" s="329"/>
      <c r="H735" s="330"/>
      <c r="I735" s="330"/>
      <c r="J735" s="331"/>
      <c r="K735" s="332"/>
      <c r="L735" s="333">
        <f t="shared" si="716"/>
        <v>0</v>
      </c>
      <c r="M735" s="334"/>
      <c r="N735" s="335"/>
      <c r="O735" s="335"/>
      <c r="P735" s="335"/>
      <c r="Q735" s="335"/>
      <c r="R735" s="335"/>
      <c r="S735" s="336"/>
      <c r="T735" s="54" t="e">
        <f>HLOOKUP(F706,リスト!$N$7:$AC$25,4,)</f>
        <v>#N/A</v>
      </c>
      <c r="U735" s="52" t="e">
        <f t="shared" si="714"/>
        <v>#N/A</v>
      </c>
    </row>
    <row r="736" spans="1:21">
      <c r="A736" s="1">
        <f t="shared" ref="A736:B736" si="718">A735</f>
        <v>15</v>
      </c>
      <c r="B736" s="1">
        <f t="shared" si="718"/>
        <v>0</v>
      </c>
      <c r="C736" s="288"/>
      <c r="D736" s="298"/>
      <c r="E736" s="298"/>
      <c r="F736" s="306" t="s">
        <v>86</v>
      </c>
      <c r="G736" s="306"/>
      <c r="H736" s="307"/>
      <c r="I736" s="307"/>
      <c r="J736" s="308"/>
      <c r="K736" s="309"/>
      <c r="L736" s="310">
        <f t="shared" si="716"/>
        <v>0</v>
      </c>
      <c r="M736" s="311"/>
      <c r="N736" s="153"/>
      <c r="O736" s="153"/>
      <c r="P736" s="153"/>
      <c r="Q736" s="153"/>
      <c r="R736" s="153"/>
      <c r="S736" s="312"/>
      <c r="T736" s="54" t="e">
        <f>HLOOKUP(F706,リスト!$N$7:$AC$25,5,)</f>
        <v>#N/A</v>
      </c>
      <c r="U736" s="52" t="e">
        <f t="shared" si="714"/>
        <v>#N/A</v>
      </c>
    </row>
    <row r="737" spans="1:22">
      <c r="A737" s="1">
        <f t="shared" ref="A737:B737" si="719">A736</f>
        <v>15</v>
      </c>
      <c r="B737" s="1">
        <f t="shared" si="719"/>
        <v>0</v>
      </c>
      <c r="C737" s="288"/>
      <c r="D737" s="298" t="s">
        <v>100</v>
      </c>
      <c r="E737" s="298"/>
      <c r="F737" s="299" t="s">
        <v>87</v>
      </c>
      <c r="G737" s="299"/>
      <c r="H737" s="300"/>
      <c r="I737" s="300"/>
      <c r="J737" s="301"/>
      <c r="K737" s="302"/>
      <c r="L737" s="303">
        <f t="shared" si="716"/>
        <v>0</v>
      </c>
      <c r="M737" s="304"/>
      <c r="N737" s="152"/>
      <c r="O737" s="152"/>
      <c r="P737" s="152"/>
      <c r="Q737" s="152"/>
      <c r="R737" s="152"/>
      <c r="S737" s="305"/>
      <c r="T737" s="54" t="e">
        <f>HLOOKUP(F706,リスト!$N$7:$AC$25,6,)</f>
        <v>#N/A</v>
      </c>
      <c r="U737" s="52" t="e">
        <f t="shared" si="714"/>
        <v>#N/A</v>
      </c>
    </row>
    <row r="738" spans="1:22">
      <c r="A738" s="1">
        <f t="shared" ref="A738:B738" si="720">A737</f>
        <v>15</v>
      </c>
      <c r="B738" s="1">
        <f t="shared" si="720"/>
        <v>0</v>
      </c>
      <c r="C738" s="288"/>
      <c r="D738" s="298"/>
      <c r="E738" s="298"/>
      <c r="F738" s="329" t="s">
        <v>89</v>
      </c>
      <c r="G738" s="329"/>
      <c r="H738" s="330"/>
      <c r="I738" s="330"/>
      <c r="J738" s="331"/>
      <c r="K738" s="332"/>
      <c r="L738" s="333">
        <f t="shared" si="716"/>
        <v>0</v>
      </c>
      <c r="M738" s="334"/>
      <c r="N738" s="335"/>
      <c r="O738" s="335"/>
      <c r="P738" s="335"/>
      <c r="Q738" s="335"/>
      <c r="R738" s="335"/>
      <c r="S738" s="336"/>
      <c r="T738" s="54" t="e">
        <f>HLOOKUP(F706,リスト!$N$7:$AC$25,7,)</f>
        <v>#N/A</v>
      </c>
      <c r="U738" s="52" t="e">
        <f t="shared" si="714"/>
        <v>#N/A</v>
      </c>
    </row>
    <row r="739" spans="1:22" ht="14.4" customHeight="1">
      <c r="A739" s="1">
        <f t="shared" ref="A739:B739" si="721">A738</f>
        <v>15</v>
      </c>
      <c r="B739" s="1">
        <f t="shared" si="721"/>
        <v>0</v>
      </c>
      <c r="C739" s="288"/>
      <c r="D739" s="298"/>
      <c r="E739" s="298"/>
      <c r="F739" s="329" t="s">
        <v>215</v>
      </c>
      <c r="G739" s="329"/>
      <c r="H739" s="330"/>
      <c r="I739" s="330"/>
      <c r="J739" s="331"/>
      <c r="K739" s="332"/>
      <c r="L739" s="333">
        <f t="shared" si="716"/>
        <v>0</v>
      </c>
      <c r="M739" s="334"/>
      <c r="N739" s="335"/>
      <c r="O739" s="335"/>
      <c r="P739" s="335"/>
      <c r="Q739" s="335"/>
      <c r="R739" s="335"/>
      <c r="S739" s="336"/>
      <c r="T739" s="54" t="e">
        <f>HLOOKUP(F706,リスト!$N$7:$AC$25,8,)</f>
        <v>#N/A</v>
      </c>
      <c r="U739" s="52" t="e">
        <f t="shared" si="714"/>
        <v>#N/A</v>
      </c>
    </row>
    <row r="740" spans="1:22">
      <c r="A740" s="1">
        <f t="shared" ref="A740:B740" si="722">A739</f>
        <v>15</v>
      </c>
      <c r="B740" s="1">
        <f t="shared" si="722"/>
        <v>0</v>
      </c>
      <c r="C740" s="288"/>
      <c r="D740" s="298"/>
      <c r="E740" s="298"/>
      <c r="F740" s="306" t="s">
        <v>90</v>
      </c>
      <c r="G740" s="306"/>
      <c r="H740" s="307"/>
      <c r="I740" s="307"/>
      <c r="J740" s="308"/>
      <c r="K740" s="309"/>
      <c r="L740" s="310">
        <f t="shared" si="716"/>
        <v>0</v>
      </c>
      <c r="M740" s="311"/>
      <c r="N740" s="153"/>
      <c r="O740" s="153"/>
      <c r="P740" s="153"/>
      <c r="Q740" s="153"/>
      <c r="R740" s="153"/>
      <c r="S740" s="312"/>
      <c r="T740" s="54" t="e">
        <f>HLOOKUP(F706,リスト!$N$7:$AC$25,9,)</f>
        <v>#N/A</v>
      </c>
      <c r="U740" s="52" t="e">
        <f t="shared" si="714"/>
        <v>#N/A</v>
      </c>
    </row>
    <row r="741" spans="1:22">
      <c r="A741" s="1">
        <f t="shared" ref="A741:B741" si="723">A740</f>
        <v>15</v>
      </c>
      <c r="B741" s="1">
        <f t="shared" si="723"/>
        <v>0</v>
      </c>
      <c r="C741" s="288"/>
      <c r="D741" s="298" t="s">
        <v>101</v>
      </c>
      <c r="E741" s="298"/>
      <c r="F741" s="299" t="s">
        <v>91</v>
      </c>
      <c r="G741" s="299"/>
      <c r="H741" s="300"/>
      <c r="I741" s="300"/>
      <c r="J741" s="301"/>
      <c r="K741" s="302"/>
      <c r="L741" s="303">
        <f t="shared" si="716"/>
        <v>0</v>
      </c>
      <c r="M741" s="304"/>
      <c r="N741" s="152"/>
      <c r="O741" s="152"/>
      <c r="P741" s="152"/>
      <c r="Q741" s="152"/>
      <c r="R741" s="152"/>
      <c r="S741" s="305"/>
      <c r="T741" s="54" t="e">
        <f>HLOOKUP(F706,リスト!$N$7:$AC$25,10,)</f>
        <v>#N/A</v>
      </c>
      <c r="U741" s="52" t="e">
        <f t="shared" si="714"/>
        <v>#N/A</v>
      </c>
    </row>
    <row r="742" spans="1:22">
      <c r="A742" s="1">
        <f t="shared" ref="A742:B742" si="724">A741</f>
        <v>15</v>
      </c>
      <c r="B742" s="1">
        <f t="shared" si="724"/>
        <v>0</v>
      </c>
      <c r="C742" s="288"/>
      <c r="D742" s="298"/>
      <c r="E742" s="298"/>
      <c r="F742" s="329" t="s">
        <v>92</v>
      </c>
      <c r="G742" s="329"/>
      <c r="H742" s="330"/>
      <c r="I742" s="330"/>
      <c r="J742" s="331"/>
      <c r="K742" s="332"/>
      <c r="L742" s="333">
        <f t="shared" si="716"/>
        <v>0</v>
      </c>
      <c r="M742" s="334"/>
      <c r="N742" s="335"/>
      <c r="O742" s="335"/>
      <c r="P742" s="335"/>
      <c r="Q742" s="335"/>
      <c r="R742" s="335"/>
      <c r="S742" s="336"/>
      <c r="T742" s="54" t="e">
        <f>HLOOKUP(F706,リスト!$N$7:$AC$25,11,)</f>
        <v>#N/A</v>
      </c>
      <c r="U742" s="52" t="e">
        <f t="shared" si="714"/>
        <v>#N/A</v>
      </c>
    </row>
    <row r="743" spans="1:22">
      <c r="A743" s="1">
        <f t="shared" ref="A743:B743" si="725">A742</f>
        <v>15</v>
      </c>
      <c r="B743" s="1">
        <f t="shared" si="725"/>
        <v>0</v>
      </c>
      <c r="C743" s="288"/>
      <c r="D743" s="298"/>
      <c r="E743" s="298"/>
      <c r="F743" s="306" t="s">
        <v>93</v>
      </c>
      <c r="G743" s="306"/>
      <c r="H743" s="307"/>
      <c r="I743" s="307"/>
      <c r="J743" s="308"/>
      <c r="K743" s="309"/>
      <c r="L743" s="310">
        <f t="shared" si="716"/>
        <v>0</v>
      </c>
      <c r="M743" s="311"/>
      <c r="N743" s="153"/>
      <c r="O743" s="153"/>
      <c r="P743" s="153"/>
      <c r="Q743" s="153"/>
      <c r="R743" s="153"/>
      <c r="S743" s="312"/>
      <c r="T743" s="54" t="e">
        <f>HLOOKUP(F706,リスト!$N$7:$AC$25,12,)</f>
        <v>#N/A</v>
      </c>
      <c r="U743" s="52" t="e">
        <f t="shared" si="714"/>
        <v>#N/A</v>
      </c>
    </row>
    <row r="744" spans="1:22">
      <c r="A744" s="1">
        <f t="shared" ref="A744:B744" si="726">A743</f>
        <v>15</v>
      </c>
      <c r="B744" s="1">
        <f t="shared" si="726"/>
        <v>0</v>
      </c>
      <c r="C744" s="288"/>
      <c r="D744" s="298" t="s">
        <v>102</v>
      </c>
      <c r="E744" s="298"/>
      <c r="F744" s="298" t="s">
        <v>102</v>
      </c>
      <c r="G744" s="298"/>
      <c r="H744" s="323"/>
      <c r="I744" s="323"/>
      <c r="J744" s="324"/>
      <c r="K744" s="325"/>
      <c r="L744" s="326">
        <f t="shared" si="716"/>
        <v>0</v>
      </c>
      <c r="M744" s="327"/>
      <c r="N744" s="167"/>
      <c r="O744" s="167"/>
      <c r="P744" s="167"/>
      <c r="Q744" s="167"/>
      <c r="R744" s="167"/>
      <c r="S744" s="328"/>
      <c r="T744" s="54" t="e">
        <f>HLOOKUP(F706,リスト!$N$7:$AC$25,13,)</f>
        <v>#N/A</v>
      </c>
      <c r="U744" s="52" t="e">
        <f t="shared" si="714"/>
        <v>#N/A</v>
      </c>
    </row>
    <row r="745" spans="1:22">
      <c r="A745" s="1">
        <f t="shared" ref="A745:B745" si="727">A744</f>
        <v>15</v>
      </c>
      <c r="B745" s="1">
        <f t="shared" si="727"/>
        <v>0</v>
      </c>
      <c r="C745" s="288"/>
      <c r="D745" s="321" t="s">
        <v>105</v>
      </c>
      <c r="E745" s="298"/>
      <c r="F745" s="299" t="s">
        <v>94</v>
      </c>
      <c r="G745" s="299"/>
      <c r="H745" s="300"/>
      <c r="I745" s="300"/>
      <c r="J745" s="301"/>
      <c r="K745" s="302"/>
      <c r="L745" s="303">
        <f t="shared" si="716"/>
        <v>0</v>
      </c>
      <c r="M745" s="304"/>
      <c r="N745" s="152"/>
      <c r="O745" s="152"/>
      <c r="P745" s="152"/>
      <c r="Q745" s="152"/>
      <c r="R745" s="152"/>
      <c r="S745" s="305"/>
      <c r="T745" s="54" t="e">
        <f>HLOOKUP(F706,リスト!$N$7:$AC$25,14,)</f>
        <v>#N/A</v>
      </c>
      <c r="U745" s="52" t="e">
        <f t="shared" si="714"/>
        <v>#N/A</v>
      </c>
    </row>
    <row r="746" spans="1:22">
      <c r="A746" s="1">
        <f t="shared" ref="A746:B746" si="728">A745</f>
        <v>15</v>
      </c>
      <c r="B746" s="1">
        <f t="shared" si="728"/>
        <v>0</v>
      </c>
      <c r="C746" s="288"/>
      <c r="D746" s="298"/>
      <c r="E746" s="298"/>
      <c r="F746" s="306" t="s">
        <v>95</v>
      </c>
      <c r="G746" s="306"/>
      <c r="H746" s="307"/>
      <c r="I746" s="307"/>
      <c r="J746" s="308"/>
      <c r="K746" s="309"/>
      <c r="L746" s="310">
        <f t="shared" si="716"/>
        <v>0</v>
      </c>
      <c r="M746" s="311"/>
      <c r="N746" s="153"/>
      <c r="O746" s="153"/>
      <c r="P746" s="153"/>
      <c r="Q746" s="153"/>
      <c r="R746" s="153"/>
      <c r="S746" s="312"/>
      <c r="T746" s="54" t="e">
        <f>HLOOKUP(F706,リスト!$N$7:$AC$25,15,)</f>
        <v>#N/A</v>
      </c>
      <c r="U746" s="52" t="e">
        <f t="shared" si="714"/>
        <v>#N/A</v>
      </c>
    </row>
    <row r="747" spans="1:22">
      <c r="A747" s="1">
        <f t="shared" ref="A747:B747" si="729">A746</f>
        <v>15</v>
      </c>
      <c r="B747" s="1">
        <f t="shared" si="729"/>
        <v>0</v>
      </c>
      <c r="C747" s="288"/>
      <c r="D747" s="322" t="s">
        <v>103</v>
      </c>
      <c r="E747" s="322"/>
      <c r="F747" s="298" t="s">
        <v>96</v>
      </c>
      <c r="G747" s="298"/>
      <c r="H747" s="323"/>
      <c r="I747" s="323"/>
      <c r="J747" s="324"/>
      <c r="K747" s="325"/>
      <c r="L747" s="326">
        <f t="shared" si="716"/>
        <v>0</v>
      </c>
      <c r="M747" s="327"/>
      <c r="N747" s="167"/>
      <c r="O747" s="167"/>
      <c r="P747" s="167"/>
      <c r="Q747" s="167"/>
      <c r="R747" s="167"/>
      <c r="S747" s="328"/>
      <c r="T747" s="54" t="e">
        <f>HLOOKUP(F706,リスト!$N$7:$AC$25,16,)</f>
        <v>#N/A</v>
      </c>
      <c r="U747" s="52" t="e">
        <f t="shared" si="714"/>
        <v>#N/A</v>
      </c>
    </row>
    <row r="748" spans="1:22">
      <c r="A748" s="1">
        <f t="shared" ref="A748:B748" si="730">A747</f>
        <v>15</v>
      </c>
      <c r="B748" s="1">
        <f t="shared" si="730"/>
        <v>0</v>
      </c>
      <c r="C748" s="288"/>
      <c r="D748" s="298" t="s">
        <v>104</v>
      </c>
      <c r="E748" s="298"/>
      <c r="F748" s="299" t="s">
        <v>97</v>
      </c>
      <c r="G748" s="299"/>
      <c r="H748" s="300"/>
      <c r="I748" s="300"/>
      <c r="J748" s="301"/>
      <c r="K748" s="302"/>
      <c r="L748" s="303">
        <f t="shared" si="716"/>
        <v>0</v>
      </c>
      <c r="M748" s="304"/>
      <c r="N748" s="152"/>
      <c r="O748" s="152"/>
      <c r="P748" s="152"/>
      <c r="Q748" s="152"/>
      <c r="R748" s="152"/>
      <c r="S748" s="305"/>
      <c r="T748" s="54" t="e">
        <f>HLOOKUP(F706,リスト!$N$7:$AC$25,17,)</f>
        <v>#N/A</v>
      </c>
      <c r="U748" s="52" t="e">
        <f t="shared" si="714"/>
        <v>#N/A</v>
      </c>
    </row>
    <row r="749" spans="1:22">
      <c r="A749" s="1">
        <f t="shared" ref="A749:B749" si="731">A748</f>
        <v>15</v>
      </c>
      <c r="B749" s="1">
        <f t="shared" si="731"/>
        <v>0</v>
      </c>
      <c r="C749" s="288"/>
      <c r="D749" s="298"/>
      <c r="E749" s="298"/>
      <c r="F749" s="306" t="s">
        <v>98</v>
      </c>
      <c r="G749" s="306"/>
      <c r="H749" s="307"/>
      <c r="I749" s="307"/>
      <c r="J749" s="308"/>
      <c r="K749" s="309"/>
      <c r="L749" s="310">
        <f t="shared" si="716"/>
        <v>0</v>
      </c>
      <c r="M749" s="311"/>
      <c r="N749" s="153"/>
      <c r="O749" s="153"/>
      <c r="P749" s="153"/>
      <c r="Q749" s="153"/>
      <c r="R749" s="153"/>
      <c r="S749" s="312"/>
      <c r="T749" s="54" t="e">
        <f>HLOOKUP(F706,リスト!$N$7:$AC$25,18,)</f>
        <v>#N/A</v>
      </c>
      <c r="U749" s="52" t="e">
        <f t="shared" si="714"/>
        <v>#N/A</v>
      </c>
    </row>
    <row r="750" spans="1:22" ht="15" thickBot="1">
      <c r="A750" s="1">
        <f t="shared" ref="A750:B750" si="732">A749</f>
        <v>15</v>
      </c>
      <c r="B750" s="1">
        <f t="shared" si="732"/>
        <v>0</v>
      </c>
      <c r="C750" s="288"/>
      <c r="D750" s="313" t="s">
        <v>77</v>
      </c>
      <c r="E750" s="313"/>
      <c r="F750" s="313" t="s">
        <v>77</v>
      </c>
      <c r="G750" s="313"/>
      <c r="H750" s="314"/>
      <c r="I750" s="314"/>
      <c r="J750" s="315"/>
      <c r="K750" s="316"/>
      <c r="L750" s="317">
        <f t="shared" si="716"/>
        <v>0</v>
      </c>
      <c r="M750" s="318"/>
      <c r="N750" s="319"/>
      <c r="O750" s="319"/>
      <c r="P750" s="319"/>
      <c r="Q750" s="319"/>
      <c r="R750" s="319"/>
      <c r="S750" s="320"/>
      <c r="T750" s="54" t="e">
        <f>HLOOKUP(F706,リスト!$N$7:$AC$25,19,)</f>
        <v>#N/A</v>
      </c>
      <c r="U750" s="52" t="e">
        <f t="shared" si="714"/>
        <v>#N/A</v>
      </c>
    </row>
    <row r="751" spans="1:22" ht="15.6" thickTop="1" thickBot="1">
      <c r="A751" s="1">
        <f t="shared" ref="A751:B751" si="733">A750</f>
        <v>15</v>
      </c>
      <c r="B751" s="1">
        <f t="shared" si="733"/>
        <v>0</v>
      </c>
      <c r="C751" s="289"/>
      <c r="D751" s="278" t="s">
        <v>78</v>
      </c>
      <c r="E751" s="279"/>
      <c r="F751" s="279"/>
      <c r="G751" s="280"/>
      <c r="H751" s="281">
        <f>SUM(H733:I750)</f>
        <v>0</v>
      </c>
      <c r="I751" s="281"/>
      <c r="J751" s="282">
        <f t="shared" ref="J751" si="734">SUM(J733:K750)</f>
        <v>0</v>
      </c>
      <c r="K751" s="283"/>
      <c r="L751" s="283">
        <f t="shared" ref="L751" si="735">SUM(L733:M750)</f>
        <v>0</v>
      </c>
      <c r="M751" s="284"/>
      <c r="N751" s="285"/>
      <c r="O751" s="285"/>
      <c r="P751" s="285"/>
      <c r="Q751" s="285"/>
      <c r="R751" s="285"/>
      <c r="S751" s="286"/>
      <c r="T751" s="54"/>
    </row>
    <row r="752" spans="1:22">
      <c r="A752" s="1">
        <f>F755</f>
        <v>16</v>
      </c>
      <c r="B752" s="1">
        <f>IF(H776&gt;0,1,0)</f>
        <v>0</v>
      </c>
      <c r="C752" s="198" t="s">
        <v>47</v>
      </c>
      <c r="D752" s="198"/>
      <c r="E752" s="198"/>
      <c r="U752" s="11" t="s">
        <v>49</v>
      </c>
      <c r="V752" s="11" t="s">
        <v>199</v>
      </c>
    </row>
    <row r="753" spans="1:24">
      <c r="A753" s="1">
        <f>A752</f>
        <v>16</v>
      </c>
      <c r="B753" s="1">
        <f>B752</f>
        <v>0</v>
      </c>
      <c r="C753" s="192" t="str">
        <f>"山口次世代コーチャーズ育成事業　"&amp;基本!$G$24</f>
        <v>山口次世代コーチャーズ育成事業　事業計画書</v>
      </c>
      <c r="D753" s="192"/>
      <c r="E753" s="192"/>
      <c r="F753" s="192"/>
      <c r="G753" s="192"/>
      <c r="H753" s="192"/>
      <c r="I753" s="192"/>
      <c r="J753" s="192"/>
      <c r="K753" s="192"/>
      <c r="L753" s="192"/>
      <c r="M753" s="192"/>
      <c r="N753" s="192"/>
      <c r="O753" s="192"/>
      <c r="P753" s="192"/>
      <c r="Q753" s="192"/>
      <c r="R753" s="192"/>
      <c r="S753" s="192"/>
      <c r="U753" s="16" t="str">
        <f t="shared" ref="U753:V756" si="736">IF(U703="","",U703)</f>
        <v>チームやまぐち優秀指導者育成事業</v>
      </c>
      <c r="V753" s="16" t="str">
        <f t="shared" si="736"/>
        <v>優秀指導者</v>
      </c>
    </row>
    <row r="754" spans="1:24" ht="15" thickBot="1">
      <c r="A754" s="1">
        <f t="shared" ref="A754:B754" si="737">A753</f>
        <v>16</v>
      </c>
      <c r="B754" s="1">
        <f t="shared" si="737"/>
        <v>0</v>
      </c>
      <c r="C754" s="337" t="s">
        <v>48</v>
      </c>
      <c r="D754" s="337"/>
      <c r="U754" s="32" t="str">
        <f t="shared" si="736"/>
        <v>トップコーチ育成事業</v>
      </c>
      <c r="V754" s="32" t="str">
        <f t="shared" si="736"/>
        <v>トップコーチ</v>
      </c>
    </row>
    <row r="755" spans="1:24" ht="15" thickBot="1">
      <c r="A755" s="1">
        <f t="shared" ref="A755:B755" si="738">A754</f>
        <v>16</v>
      </c>
      <c r="B755" s="1">
        <f t="shared" si="738"/>
        <v>0</v>
      </c>
      <c r="C755" s="375" t="s">
        <v>50</v>
      </c>
      <c r="D755" s="376"/>
      <c r="E755" s="376"/>
      <c r="F755" s="377">
        <f>F705+1</f>
        <v>16</v>
      </c>
      <c r="G755" s="378"/>
      <c r="U755" s="32" t="str">
        <f t="shared" si="736"/>
        <v>コーチングセミナー事業</v>
      </c>
      <c r="V755" s="32" t="str">
        <f t="shared" si="736"/>
        <v>セミナー</v>
      </c>
    </row>
    <row r="756" spans="1:24">
      <c r="A756" s="1">
        <f t="shared" ref="A756:B756" si="739">A755</f>
        <v>16</v>
      </c>
      <c r="B756" s="1">
        <f t="shared" si="739"/>
        <v>0</v>
      </c>
      <c r="C756" s="379" t="s">
        <v>49</v>
      </c>
      <c r="D756" s="290"/>
      <c r="E756" s="290"/>
      <c r="F756" s="380"/>
      <c r="G756" s="380"/>
      <c r="H756" s="380"/>
      <c r="I756" s="380"/>
      <c r="J756" s="380"/>
      <c r="K756" s="380"/>
      <c r="L756" s="380"/>
      <c r="M756" s="290" t="s">
        <v>53</v>
      </c>
      <c r="N756" s="290"/>
      <c r="O756" s="290"/>
      <c r="P756" s="380"/>
      <c r="Q756" s="380"/>
      <c r="R756" s="380"/>
      <c r="S756" s="381"/>
      <c r="T756" s="81" t="str">
        <f>IF(F756="","",VLOOKUP(F756,U753:V756,2,))</f>
        <v/>
      </c>
      <c r="U756" s="18" t="str">
        <f t="shared" si="736"/>
        <v/>
      </c>
      <c r="V756" s="18" t="str">
        <f t="shared" si="736"/>
        <v/>
      </c>
    </row>
    <row r="757" spans="1:24">
      <c r="A757" s="1">
        <f t="shared" ref="A757:B757" si="740">A756</f>
        <v>16</v>
      </c>
      <c r="B757" s="1">
        <f t="shared" si="740"/>
        <v>0</v>
      </c>
      <c r="C757" s="389" t="s">
        <v>180</v>
      </c>
      <c r="D757" s="390"/>
      <c r="E757" s="356"/>
      <c r="F757" s="386"/>
      <c r="G757" s="387"/>
      <c r="H757" s="387"/>
      <c r="I757" s="387"/>
      <c r="J757" s="387"/>
      <c r="K757" s="387"/>
      <c r="L757" s="387"/>
      <c r="M757" s="387"/>
      <c r="N757" s="387"/>
      <c r="O757" s="387"/>
      <c r="P757" s="387"/>
      <c r="Q757" s="387"/>
      <c r="R757" s="387"/>
      <c r="S757" s="388"/>
      <c r="U757" s="55"/>
    </row>
    <row r="758" spans="1:24">
      <c r="A758" s="1">
        <f t="shared" ref="A758:B758" si="741">A757</f>
        <v>16</v>
      </c>
      <c r="B758" s="1">
        <f t="shared" si="741"/>
        <v>0</v>
      </c>
      <c r="C758" s="348" t="s">
        <v>51</v>
      </c>
      <c r="D758" s="291"/>
      <c r="E758" s="291"/>
      <c r="F758" s="382"/>
      <c r="G758" s="383"/>
      <c r="H758" s="383"/>
      <c r="I758" s="20" t="str">
        <f>IF(F758="","～",IF(J758="","","～"))</f>
        <v>～</v>
      </c>
      <c r="J758" s="383"/>
      <c r="K758" s="383"/>
      <c r="L758" s="383"/>
      <c r="M758" s="21" t="s">
        <v>52</v>
      </c>
      <c r="N758" s="384" t="str">
        <f>IF(T758=1,IF(F758="","",IF(J758="","",IF(F758=J758,"日帰り",(J758-F758)&amp;"泊"&amp;(J758-F758+1)&amp;"日"))),"")</f>
        <v/>
      </c>
      <c r="O758" s="384"/>
      <c r="P758" s="384"/>
      <c r="Q758" s="13" t="s">
        <v>68</v>
      </c>
      <c r="R758" s="258"/>
      <c r="S758" s="385"/>
      <c r="T758" s="53">
        <f>IF(P756=U761,1,IF(P756=W761,1,0))</f>
        <v>0</v>
      </c>
    </row>
    <row r="759" spans="1:24">
      <c r="A759" s="1">
        <f t="shared" ref="A759:B759" si="742">A758</f>
        <v>16</v>
      </c>
      <c r="B759" s="1">
        <f t="shared" si="742"/>
        <v>0</v>
      </c>
      <c r="C759" s="348" t="s">
        <v>54</v>
      </c>
      <c r="D759" s="346" t="s">
        <v>55</v>
      </c>
      <c r="E759" s="346"/>
      <c r="F759" s="349"/>
      <c r="G759" s="349"/>
      <c r="H759" s="349"/>
      <c r="I759" s="349"/>
      <c r="J759" s="349"/>
      <c r="K759" s="349"/>
      <c r="L759" s="349"/>
      <c r="M759" s="349"/>
      <c r="N759" s="349"/>
      <c r="O759" s="349"/>
      <c r="P759" s="349"/>
      <c r="Q759" s="349"/>
      <c r="R759" s="349"/>
      <c r="S759" s="350"/>
      <c r="U759" s="156" t="s">
        <v>53</v>
      </c>
      <c r="V759" s="156"/>
      <c r="W759" s="156"/>
      <c r="X759" s="156"/>
    </row>
    <row r="760" spans="1:24">
      <c r="A760" s="1">
        <f t="shared" ref="A760:B760" si="743">A759</f>
        <v>16</v>
      </c>
      <c r="B760" s="1">
        <f t="shared" si="743"/>
        <v>0</v>
      </c>
      <c r="C760" s="348"/>
      <c r="D760" s="351" t="s">
        <v>7</v>
      </c>
      <c r="E760" s="351"/>
      <c r="F760" s="352"/>
      <c r="G760" s="352"/>
      <c r="H760" s="352"/>
      <c r="I760" s="352"/>
      <c r="J760" s="352"/>
      <c r="K760" s="352"/>
      <c r="L760" s="352"/>
      <c r="M760" s="352"/>
      <c r="N760" s="352"/>
      <c r="O760" s="352"/>
      <c r="P760" s="352"/>
      <c r="Q760" s="352"/>
      <c r="R760" s="352"/>
      <c r="S760" s="353"/>
      <c r="U760" s="78" t="str">
        <f>U753</f>
        <v>チームやまぐち優秀指導者育成事業</v>
      </c>
      <c r="V760" s="78" t="str">
        <f>U754</f>
        <v>トップコーチ育成事業</v>
      </c>
      <c r="W760" s="78" t="str">
        <f>U755</f>
        <v>コーチングセミナー事業</v>
      </c>
      <c r="X760" s="78" t="str">
        <f>U756</f>
        <v/>
      </c>
    </row>
    <row r="761" spans="1:24">
      <c r="A761" s="1">
        <f t="shared" ref="A761:B761" si="744">A760</f>
        <v>16</v>
      </c>
      <c r="B761" s="1">
        <f t="shared" si="744"/>
        <v>0</v>
      </c>
      <c r="C761" s="348" t="s">
        <v>56</v>
      </c>
      <c r="D761" s="346" t="s">
        <v>55</v>
      </c>
      <c r="E761" s="346"/>
      <c r="F761" s="349"/>
      <c r="G761" s="349"/>
      <c r="H761" s="349"/>
      <c r="I761" s="349"/>
      <c r="J761" s="349"/>
      <c r="K761" s="349"/>
      <c r="L761" s="349"/>
      <c r="M761" s="349"/>
      <c r="N761" s="349"/>
      <c r="O761" s="349"/>
      <c r="P761" s="349"/>
      <c r="Q761" s="349"/>
      <c r="R761" s="349"/>
      <c r="S761" s="350"/>
      <c r="U761" s="6" t="str">
        <f t="shared" ref="U761:X764" si="745">IF(U711="","",U711)</f>
        <v>①研修派遣</v>
      </c>
      <c r="V761" s="6" t="str">
        <f t="shared" si="745"/>
        <v>①研修派遣</v>
      </c>
      <c r="W761" s="6" t="str">
        <f t="shared" si="745"/>
        <v>①指導者研修会</v>
      </c>
      <c r="X761" s="6" t="str">
        <f t="shared" si="745"/>
        <v/>
      </c>
    </row>
    <row r="762" spans="1:24">
      <c r="A762" s="1">
        <f t="shared" ref="A762:B762" si="746">A761</f>
        <v>16</v>
      </c>
      <c r="B762" s="1">
        <f t="shared" si="746"/>
        <v>0</v>
      </c>
      <c r="C762" s="348"/>
      <c r="D762" s="351" t="s">
        <v>7</v>
      </c>
      <c r="E762" s="351"/>
      <c r="F762" s="352"/>
      <c r="G762" s="352"/>
      <c r="H762" s="352"/>
      <c r="I762" s="352"/>
      <c r="J762" s="352"/>
      <c r="K762" s="352"/>
      <c r="L762" s="352"/>
      <c r="M762" s="352"/>
      <c r="N762" s="352"/>
      <c r="O762" s="352"/>
      <c r="P762" s="352"/>
      <c r="Q762" s="352"/>
      <c r="R762" s="352"/>
      <c r="S762" s="353"/>
      <c r="U762" s="8" t="str">
        <f t="shared" si="745"/>
        <v>②調査・研究</v>
      </c>
      <c r="V762" s="8" t="str">
        <f t="shared" si="745"/>
        <v>②伝達講習会</v>
      </c>
      <c r="W762" s="8" t="str">
        <f t="shared" si="745"/>
        <v>②スーパーアドバイザー</v>
      </c>
      <c r="X762" s="8" t="str">
        <f t="shared" si="745"/>
        <v/>
      </c>
    </row>
    <row r="763" spans="1:24">
      <c r="A763" s="1">
        <f t="shared" ref="A763:B763" si="747">A762</f>
        <v>16</v>
      </c>
      <c r="B763" s="1">
        <f t="shared" si="747"/>
        <v>0</v>
      </c>
      <c r="C763" s="354" t="s">
        <v>57</v>
      </c>
      <c r="D763" s="291" t="s">
        <v>58</v>
      </c>
      <c r="E763" s="291"/>
      <c r="F763" s="291" t="s">
        <v>61</v>
      </c>
      <c r="G763" s="355"/>
      <c r="H763" s="339" t="s">
        <v>62</v>
      </c>
      <c r="I763" s="296"/>
      <c r="J763" s="356" t="s">
        <v>63</v>
      </c>
      <c r="K763" s="355"/>
      <c r="L763" s="339" t="s">
        <v>64</v>
      </c>
      <c r="M763" s="296"/>
      <c r="N763" s="356" t="s">
        <v>65</v>
      </c>
      <c r="O763" s="355"/>
      <c r="P763" s="339" t="s">
        <v>66</v>
      </c>
      <c r="Q763" s="291"/>
      <c r="R763" s="356" t="s">
        <v>36</v>
      </c>
      <c r="S763" s="295"/>
      <c r="U763" s="8" t="str">
        <f t="shared" si="745"/>
        <v/>
      </c>
      <c r="V763" s="8" t="str">
        <f t="shared" si="745"/>
        <v/>
      </c>
      <c r="W763" s="8" t="str">
        <f t="shared" si="745"/>
        <v/>
      </c>
      <c r="X763" s="8" t="str">
        <f t="shared" si="745"/>
        <v/>
      </c>
    </row>
    <row r="764" spans="1:24">
      <c r="A764" s="1">
        <f t="shared" ref="A764:B764" si="748">A763</f>
        <v>16</v>
      </c>
      <c r="B764" s="1">
        <f t="shared" si="748"/>
        <v>0</v>
      </c>
      <c r="C764" s="348"/>
      <c r="D764" s="346" t="s">
        <v>59</v>
      </c>
      <c r="E764" s="346"/>
      <c r="F764" s="22">
        <f>VLOOKUP("成男ｺｰﾁｬｰｽﾞ",指導者!$J$133:$AN$156,$F755+1,)</f>
        <v>0</v>
      </c>
      <c r="G764" s="23" t="s">
        <v>67</v>
      </c>
      <c r="H764" s="24">
        <f>VLOOKUP("成女ｺｰﾁｬｰｽﾞ",指導者!$J$133:$AN$156,$F755+1,)</f>
        <v>0</v>
      </c>
      <c r="I764" s="25" t="s">
        <v>67</v>
      </c>
      <c r="J764" s="24">
        <f>VLOOKUP("少男ｺｰﾁｬｰｽﾞ",指導者!$J$133:$AN$156,$F755+1,)</f>
        <v>0</v>
      </c>
      <c r="K764" s="23" t="s">
        <v>67</v>
      </c>
      <c r="L764" s="24">
        <f>VLOOKUP("少女ｺｰﾁｬｰｽﾞ",指導者!$J$133:$AN$156,$F755+1,)</f>
        <v>0</v>
      </c>
      <c r="M764" s="25" t="s">
        <v>67</v>
      </c>
      <c r="N764" s="24">
        <f>VLOOKUP("Jr男ｺｰﾁｬｰｽﾞ",指導者!$J$133:$AN$156,$F755+1,)</f>
        <v>0</v>
      </c>
      <c r="O764" s="23" t="s">
        <v>67</v>
      </c>
      <c r="P764" s="24">
        <f>VLOOKUP("Jr女ｺｰﾁｬｰｽﾞ",指導者!$J$133:$AN$156,$F755+1,)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48"/>
      <c r="D765" s="351" t="s">
        <v>60</v>
      </c>
      <c r="E765" s="351"/>
      <c r="F765" s="57" t="s">
        <v>164</v>
      </c>
      <c r="G765" s="28" t="s">
        <v>67</v>
      </c>
      <c r="H765" s="59" t="s">
        <v>164</v>
      </c>
      <c r="I765" s="30" t="s">
        <v>67</v>
      </c>
      <c r="J765" s="61" t="s">
        <v>164</v>
      </c>
      <c r="K765" s="28" t="s">
        <v>67</v>
      </c>
      <c r="L765" s="59" t="s">
        <v>164</v>
      </c>
      <c r="M765" s="30" t="s">
        <v>67</v>
      </c>
      <c r="N765" s="61" t="s">
        <v>164</v>
      </c>
      <c r="O765" s="28" t="s">
        <v>67</v>
      </c>
      <c r="P765" s="59" t="s">
        <v>164</v>
      </c>
      <c r="Q765" s="31" t="s">
        <v>67</v>
      </c>
      <c r="R765" s="61" t="s">
        <v>164</v>
      </c>
      <c r="S765" s="34" t="s">
        <v>67</v>
      </c>
    </row>
    <row r="766" spans="1:24">
      <c r="A766" s="1">
        <f t="shared" ref="A766:B766" si="750">A765</f>
        <v>16</v>
      </c>
      <c r="B766" s="1">
        <f t="shared" si="750"/>
        <v>0</v>
      </c>
      <c r="C766" s="366" t="s">
        <v>69</v>
      </c>
      <c r="D766" s="367"/>
      <c r="E766" s="368"/>
      <c r="F766" s="357"/>
      <c r="G766" s="358"/>
      <c r="H766" s="358"/>
      <c r="I766" s="358"/>
      <c r="J766" s="358"/>
      <c r="K766" s="358"/>
      <c r="L766" s="358"/>
      <c r="M766" s="358"/>
      <c r="N766" s="358"/>
      <c r="O766" s="358"/>
      <c r="P766" s="358"/>
      <c r="Q766" s="358"/>
      <c r="R766" s="358"/>
      <c r="S766" s="359"/>
    </row>
    <row r="767" spans="1:24">
      <c r="A767" s="1">
        <f t="shared" ref="A767:B767" si="751">A766</f>
        <v>16</v>
      </c>
      <c r="B767" s="1">
        <f t="shared" si="751"/>
        <v>0</v>
      </c>
      <c r="C767" s="369"/>
      <c r="D767" s="370"/>
      <c r="E767" s="371"/>
      <c r="F767" s="360"/>
      <c r="G767" s="361"/>
      <c r="H767" s="361"/>
      <c r="I767" s="361"/>
      <c r="J767" s="361"/>
      <c r="K767" s="361"/>
      <c r="L767" s="361"/>
      <c r="M767" s="361"/>
      <c r="N767" s="361"/>
      <c r="O767" s="361"/>
      <c r="P767" s="361"/>
      <c r="Q767" s="361"/>
      <c r="R767" s="361"/>
      <c r="S767" s="362"/>
    </row>
    <row r="768" spans="1:24">
      <c r="A768" s="1">
        <f t="shared" ref="A768:B768" si="752">A767</f>
        <v>16</v>
      </c>
      <c r="B768" s="1">
        <f t="shared" si="752"/>
        <v>0</v>
      </c>
      <c r="C768" s="369"/>
      <c r="D768" s="370"/>
      <c r="E768" s="371"/>
      <c r="F768" s="360"/>
      <c r="G768" s="361"/>
      <c r="H768" s="361"/>
      <c r="I768" s="361"/>
      <c r="J768" s="361"/>
      <c r="K768" s="361"/>
      <c r="L768" s="361"/>
      <c r="M768" s="361"/>
      <c r="N768" s="361"/>
      <c r="O768" s="361"/>
      <c r="P768" s="361"/>
      <c r="Q768" s="361"/>
      <c r="R768" s="361"/>
      <c r="S768" s="362"/>
    </row>
    <row r="769" spans="1:21">
      <c r="A769" s="1">
        <f t="shared" ref="A769:B769" si="753">A768</f>
        <v>16</v>
      </c>
      <c r="B769" s="1">
        <f t="shared" si="753"/>
        <v>0</v>
      </c>
      <c r="C769" s="369"/>
      <c r="D769" s="370"/>
      <c r="E769" s="371"/>
      <c r="F769" s="360"/>
      <c r="G769" s="361"/>
      <c r="H769" s="361"/>
      <c r="I769" s="361"/>
      <c r="J769" s="361"/>
      <c r="K769" s="361"/>
      <c r="L769" s="361"/>
      <c r="M769" s="361"/>
      <c r="N769" s="361"/>
      <c r="O769" s="361"/>
      <c r="P769" s="361"/>
      <c r="Q769" s="361"/>
      <c r="R769" s="361"/>
      <c r="S769" s="362"/>
    </row>
    <row r="770" spans="1:21">
      <c r="A770" s="1">
        <f t="shared" ref="A770:B770" si="754">A769</f>
        <v>16</v>
      </c>
      <c r="B770" s="1">
        <f t="shared" si="754"/>
        <v>0</v>
      </c>
      <c r="C770" s="369"/>
      <c r="D770" s="370"/>
      <c r="E770" s="371"/>
      <c r="F770" s="360"/>
      <c r="G770" s="361"/>
      <c r="H770" s="361"/>
      <c r="I770" s="361"/>
      <c r="J770" s="361"/>
      <c r="K770" s="361"/>
      <c r="L770" s="361"/>
      <c r="M770" s="361"/>
      <c r="N770" s="361"/>
      <c r="O770" s="361"/>
      <c r="P770" s="361"/>
      <c r="Q770" s="361"/>
      <c r="R770" s="361"/>
      <c r="S770" s="362"/>
    </row>
    <row r="771" spans="1:21">
      <c r="A771" s="1">
        <f t="shared" ref="A771:B771" si="755">A770</f>
        <v>16</v>
      </c>
      <c r="B771" s="1">
        <f t="shared" si="755"/>
        <v>0</v>
      </c>
      <c r="C771" s="369"/>
      <c r="D771" s="370"/>
      <c r="E771" s="371"/>
      <c r="F771" s="360"/>
      <c r="G771" s="361"/>
      <c r="H771" s="361"/>
      <c r="I771" s="361"/>
      <c r="J771" s="361"/>
      <c r="K771" s="361"/>
      <c r="L771" s="361"/>
      <c r="M771" s="361"/>
      <c r="N771" s="361"/>
      <c r="O771" s="361"/>
      <c r="P771" s="361"/>
      <c r="Q771" s="361"/>
      <c r="R771" s="361"/>
      <c r="S771" s="362"/>
    </row>
    <row r="772" spans="1:21" ht="15" thickBot="1">
      <c r="A772" s="1">
        <f t="shared" ref="A772:B772" si="756">A771</f>
        <v>16</v>
      </c>
      <c r="B772" s="1">
        <f t="shared" si="756"/>
        <v>0</v>
      </c>
      <c r="C772" s="372"/>
      <c r="D772" s="373"/>
      <c r="E772" s="374"/>
      <c r="F772" s="363"/>
      <c r="G772" s="364"/>
      <c r="H772" s="364"/>
      <c r="I772" s="364"/>
      <c r="J772" s="364"/>
      <c r="K772" s="364"/>
      <c r="L772" s="364"/>
      <c r="M772" s="364"/>
      <c r="N772" s="364"/>
      <c r="O772" s="364"/>
      <c r="P772" s="364"/>
      <c r="Q772" s="364"/>
      <c r="R772" s="364"/>
      <c r="S772" s="365"/>
    </row>
    <row r="773" spans="1:21">
      <c r="A773" s="1">
        <f t="shared" ref="A773:B773" si="757">A772</f>
        <v>16</v>
      </c>
      <c r="B773" s="1">
        <f t="shared" si="757"/>
        <v>0</v>
      </c>
    </row>
    <row r="774" spans="1:21" ht="15" thickBot="1">
      <c r="A774" s="1">
        <f t="shared" ref="A774:B774" si="758">A773</f>
        <v>16</v>
      </c>
      <c r="B774" s="1">
        <f t="shared" si="758"/>
        <v>0</v>
      </c>
      <c r="C774" s="337" t="s">
        <v>70</v>
      </c>
      <c r="D774" s="337"/>
      <c r="Q774" s="338" t="s">
        <v>71</v>
      </c>
      <c r="R774" s="338"/>
      <c r="S774" s="338"/>
    </row>
    <row r="775" spans="1:21">
      <c r="A775" s="1">
        <f t="shared" ref="A775:B775" si="759">A774</f>
        <v>16</v>
      </c>
      <c r="B775" s="1">
        <f t="shared" si="759"/>
        <v>0</v>
      </c>
      <c r="C775" s="287" t="s">
        <v>72</v>
      </c>
      <c r="D775" s="290" t="s">
        <v>73</v>
      </c>
      <c r="E775" s="290"/>
      <c r="F775" s="290"/>
      <c r="G775" s="290"/>
      <c r="H775" s="290" t="s">
        <v>79</v>
      </c>
      <c r="I775" s="290"/>
      <c r="J775" s="290" t="s">
        <v>13</v>
      </c>
      <c r="K775" s="290"/>
      <c r="L775" s="290"/>
      <c r="M775" s="290"/>
      <c r="N775" s="290"/>
      <c r="O775" s="290"/>
      <c r="P775" s="290"/>
      <c r="Q775" s="290"/>
      <c r="R775" s="290"/>
      <c r="S775" s="294"/>
    </row>
    <row r="776" spans="1:21">
      <c r="A776" s="1">
        <f t="shared" ref="A776:B776" si="760">A775</f>
        <v>16</v>
      </c>
      <c r="B776" s="1">
        <f t="shared" si="760"/>
        <v>0</v>
      </c>
      <c r="C776" s="288"/>
      <c r="D776" s="346" t="s">
        <v>74</v>
      </c>
      <c r="E776" s="346"/>
      <c r="F776" s="346"/>
      <c r="G776" s="346"/>
      <c r="H776" s="415">
        <f>ROUND(J801*T776,)</f>
        <v>0</v>
      </c>
      <c r="I776" s="416"/>
      <c r="J776" s="152"/>
      <c r="K776" s="152"/>
      <c r="L776" s="152"/>
      <c r="M776" s="152"/>
      <c r="N776" s="152"/>
      <c r="O776" s="152"/>
      <c r="P776" s="152"/>
      <c r="Q776" s="152"/>
      <c r="R776" s="152"/>
      <c r="S776" s="305"/>
      <c r="T776" s="53">
        <f>IF(F756=U755,1,0.5)</f>
        <v>0.5</v>
      </c>
    </row>
    <row r="777" spans="1:21">
      <c r="A777" s="1">
        <f t="shared" ref="A777:B777" si="761">A776</f>
        <v>16</v>
      </c>
      <c r="B777" s="1">
        <f t="shared" si="761"/>
        <v>0</v>
      </c>
      <c r="C777" s="288"/>
      <c r="D777" s="340" t="s">
        <v>75</v>
      </c>
      <c r="E777" s="340"/>
      <c r="F777" s="340"/>
      <c r="G777" s="340"/>
      <c r="H777" s="330"/>
      <c r="I777" s="330"/>
      <c r="J777" s="335"/>
      <c r="K777" s="335"/>
      <c r="L777" s="335"/>
      <c r="M777" s="335"/>
      <c r="N777" s="335"/>
      <c r="O777" s="335"/>
      <c r="P777" s="335"/>
      <c r="Q777" s="335"/>
      <c r="R777" s="335"/>
      <c r="S777" s="336"/>
    </row>
    <row r="778" spans="1:21">
      <c r="A778" s="1">
        <f t="shared" ref="A778:B778" si="762">A777</f>
        <v>16</v>
      </c>
      <c r="B778" s="1">
        <f t="shared" si="762"/>
        <v>0</v>
      </c>
      <c r="C778" s="288"/>
      <c r="D778" s="340" t="s">
        <v>76</v>
      </c>
      <c r="E778" s="340"/>
      <c r="F778" s="340"/>
      <c r="G778" s="340"/>
      <c r="H778" s="330"/>
      <c r="I778" s="330"/>
      <c r="J778" s="335"/>
      <c r="K778" s="335"/>
      <c r="L778" s="335"/>
      <c r="M778" s="335"/>
      <c r="N778" s="335"/>
      <c r="O778" s="335"/>
      <c r="P778" s="335"/>
      <c r="Q778" s="335"/>
      <c r="R778" s="335"/>
      <c r="S778" s="336"/>
    </row>
    <row r="779" spans="1:21" ht="15" thickBot="1">
      <c r="A779" s="1">
        <f t="shared" ref="A779:B779" si="763">A778</f>
        <v>16</v>
      </c>
      <c r="B779" s="1">
        <f t="shared" si="763"/>
        <v>0</v>
      </c>
      <c r="C779" s="288"/>
      <c r="D779" s="341" t="s">
        <v>77</v>
      </c>
      <c r="E779" s="341"/>
      <c r="F779" s="341"/>
      <c r="G779" s="341"/>
      <c r="H779" s="342">
        <f>H801-SUM(H776:I778)</f>
        <v>0</v>
      </c>
      <c r="I779" s="342"/>
      <c r="J779" s="343"/>
      <c r="K779" s="343"/>
      <c r="L779" s="343"/>
      <c r="M779" s="343"/>
      <c r="N779" s="343"/>
      <c r="O779" s="343"/>
      <c r="P779" s="343"/>
      <c r="Q779" s="343"/>
      <c r="R779" s="343"/>
      <c r="S779" s="344"/>
    </row>
    <row r="780" spans="1:21" ht="15.6" thickTop="1" thickBot="1">
      <c r="A780" s="1">
        <f t="shared" ref="A780:B780" si="764">A779</f>
        <v>16</v>
      </c>
      <c r="B780" s="1">
        <f t="shared" si="764"/>
        <v>0</v>
      </c>
      <c r="C780" s="289"/>
      <c r="D780" s="345" t="s">
        <v>78</v>
      </c>
      <c r="E780" s="345"/>
      <c r="F780" s="345"/>
      <c r="G780" s="345"/>
      <c r="H780" s="281">
        <f>SUM(H776:I779)</f>
        <v>0</v>
      </c>
      <c r="I780" s="281"/>
      <c r="J780" s="285"/>
      <c r="K780" s="285"/>
      <c r="L780" s="285"/>
      <c r="M780" s="285"/>
      <c r="N780" s="285"/>
      <c r="O780" s="285"/>
      <c r="P780" s="285"/>
      <c r="Q780" s="285"/>
      <c r="R780" s="285"/>
      <c r="S780" s="286"/>
    </row>
    <row r="781" spans="1:21">
      <c r="A781" s="1">
        <f t="shared" ref="A781:B781" si="765">A780</f>
        <v>16</v>
      </c>
      <c r="B781" s="1">
        <f t="shared" si="765"/>
        <v>0</v>
      </c>
      <c r="C781" s="287" t="s">
        <v>218</v>
      </c>
      <c r="D781" s="290" t="s">
        <v>73</v>
      </c>
      <c r="E781" s="290"/>
      <c r="F781" s="290" t="s">
        <v>83</v>
      </c>
      <c r="G781" s="290"/>
      <c r="H781" s="290" t="s">
        <v>79</v>
      </c>
      <c r="I781" s="292"/>
      <c r="J781" s="293"/>
      <c r="K781" s="290"/>
      <c r="L781" s="290"/>
      <c r="M781" s="290"/>
      <c r="N781" s="290" t="s">
        <v>82</v>
      </c>
      <c r="O781" s="290"/>
      <c r="P781" s="290"/>
      <c r="Q781" s="290"/>
      <c r="R781" s="290"/>
      <c r="S781" s="294"/>
    </row>
    <row r="782" spans="1:21">
      <c r="A782" s="1">
        <f t="shared" ref="A782:B782" si="766">A781</f>
        <v>16</v>
      </c>
      <c r="B782" s="1">
        <f t="shared" si="766"/>
        <v>0</v>
      </c>
      <c r="C782" s="288"/>
      <c r="D782" s="291"/>
      <c r="E782" s="291"/>
      <c r="F782" s="291"/>
      <c r="G782" s="291"/>
      <c r="H782" s="291"/>
      <c r="I782" s="291"/>
      <c r="J782" s="296" t="s">
        <v>80</v>
      </c>
      <c r="K782" s="297"/>
      <c r="L782" s="297" t="s">
        <v>81</v>
      </c>
      <c r="M782" s="339"/>
      <c r="N782" s="291"/>
      <c r="O782" s="291"/>
      <c r="P782" s="291"/>
      <c r="Q782" s="291"/>
      <c r="R782" s="291"/>
      <c r="S782" s="295"/>
    </row>
    <row r="783" spans="1:21">
      <c r="A783" s="1">
        <f t="shared" ref="A783:B783" si="767">A782</f>
        <v>16</v>
      </c>
      <c r="B783" s="1">
        <f t="shared" si="767"/>
        <v>0</v>
      </c>
      <c r="C783" s="288"/>
      <c r="D783" s="298" t="s">
        <v>88</v>
      </c>
      <c r="E783" s="298"/>
      <c r="F783" s="298" t="s">
        <v>88</v>
      </c>
      <c r="G783" s="298"/>
      <c r="H783" s="323"/>
      <c r="I783" s="323"/>
      <c r="J783" s="324"/>
      <c r="K783" s="325"/>
      <c r="L783" s="326">
        <f>H783-J783</f>
        <v>0</v>
      </c>
      <c r="M783" s="327"/>
      <c r="N783" s="167"/>
      <c r="O783" s="167"/>
      <c r="P783" s="167"/>
      <c r="Q783" s="167"/>
      <c r="R783" s="167"/>
      <c r="S783" s="328"/>
      <c r="T783" s="54" t="e">
        <f>HLOOKUP(F756,リスト!$N$7:$AC$25,2,)</f>
        <v>#N/A</v>
      </c>
      <c r="U783" s="52" t="e">
        <f t="shared" ref="U783:U800" si="768">IF(T783="対象外",IF(J783&gt;0,"補助対象外経費です!!",""),"")</f>
        <v>#N/A</v>
      </c>
    </row>
    <row r="784" spans="1:21">
      <c r="A784" s="1">
        <f t="shared" ref="A784:B784" si="769">A783</f>
        <v>16</v>
      </c>
      <c r="B784" s="1">
        <f t="shared" si="769"/>
        <v>0</v>
      </c>
      <c r="C784" s="288"/>
      <c r="D784" s="298" t="s">
        <v>99</v>
      </c>
      <c r="E784" s="298"/>
      <c r="F784" s="299" t="s">
        <v>84</v>
      </c>
      <c r="G784" s="299"/>
      <c r="H784" s="300"/>
      <c r="I784" s="300"/>
      <c r="J784" s="301"/>
      <c r="K784" s="302"/>
      <c r="L784" s="303">
        <f t="shared" ref="L784:L800" si="770">H784-J784</f>
        <v>0</v>
      </c>
      <c r="M784" s="304"/>
      <c r="N784" s="152"/>
      <c r="O784" s="152"/>
      <c r="P784" s="152"/>
      <c r="Q784" s="152"/>
      <c r="R784" s="152"/>
      <c r="S784" s="305"/>
      <c r="T784" s="54" t="e">
        <f>HLOOKUP(F756,リスト!$N$7:$AC$25,3,)</f>
        <v>#N/A</v>
      </c>
      <c r="U784" s="52" t="e">
        <f t="shared" si="768"/>
        <v>#N/A</v>
      </c>
    </row>
    <row r="785" spans="1:21">
      <c r="A785" s="1">
        <f t="shared" ref="A785:B785" si="771">A784</f>
        <v>16</v>
      </c>
      <c r="B785" s="1">
        <f t="shared" si="771"/>
        <v>0</v>
      </c>
      <c r="C785" s="288"/>
      <c r="D785" s="298"/>
      <c r="E785" s="298"/>
      <c r="F785" s="329" t="s">
        <v>85</v>
      </c>
      <c r="G785" s="329"/>
      <c r="H785" s="330"/>
      <c r="I785" s="330"/>
      <c r="J785" s="331"/>
      <c r="K785" s="332"/>
      <c r="L785" s="333">
        <f t="shared" si="770"/>
        <v>0</v>
      </c>
      <c r="M785" s="334"/>
      <c r="N785" s="335"/>
      <c r="O785" s="335"/>
      <c r="P785" s="335"/>
      <c r="Q785" s="335"/>
      <c r="R785" s="335"/>
      <c r="S785" s="336"/>
      <c r="T785" s="54" t="e">
        <f>HLOOKUP(F756,リスト!$N$7:$AC$25,4,)</f>
        <v>#N/A</v>
      </c>
      <c r="U785" s="52" t="e">
        <f t="shared" si="768"/>
        <v>#N/A</v>
      </c>
    </row>
    <row r="786" spans="1:21">
      <c r="A786" s="1">
        <f t="shared" ref="A786:B786" si="772">A785</f>
        <v>16</v>
      </c>
      <c r="B786" s="1">
        <f t="shared" si="772"/>
        <v>0</v>
      </c>
      <c r="C786" s="288"/>
      <c r="D786" s="298"/>
      <c r="E786" s="298"/>
      <c r="F786" s="306" t="s">
        <v>86</v>
      </c>
      <c r="G786" s="306"/>
      <c r="H786" s="307"/>
      <c r="I786" s="307"/>
      <c r="J786" s="308"/>
      <c r="K786" s="309"/>
      <c r="L786" s="310">
        <f t="shared" si="770"/>
        <v>0</v>
      </c>
      <c r="M786" s="311"/>
      <c r="N786" s="153"/>
      <c r="O786" s="153"/>
      <c r="P786" s="153"/>
      <c r="Q786" s="153"/>
      <c r="R786" s="153"/>
      <c r="S786" s="312"/>
      <c r="T786" s="54" t="e">
        <f>HLOOKUP(F756,リスト!$N$7:$AC$25,5,)</f>
        <v>#N/A</v>
      </c>
      <c r="U786" s="52" t="e">
        <f t="shared" si="768"/>
        <v>#N/A</v>
      </c>
    </row>
    <row r="787" spans="1:21">
      <c r="A787" s="1">
        <f t="shared" ref="A787:B787" si="773">A786</f>
        <v>16</v>
      </c>
      <c r="B787" s="1">
        <f t="shared" si="773"/>
        <v>0</v>
      </c>
      <c r="C787" s="288"/>
      <c r="D787" s="298" t="s">
        <v>100</v>
      </c>
      <c r="E787" s="298"/>
      <c r="F787" s="299" t="s">
        <v>87</v>
      </c>
      <c r="G787" s="299"/>
      <c r="H787" s="300"/>
      <c r="I787" s="300"/>
      <c r="J787" s="301"/>
      <c r="K787" s="302"/>
      <c r="L787" s="303">
        <f t="shared" si="770"/>
        <v>0</v>
      </c>
      <c r="M787" s="304"/>
      <c r="N787" s="152"/>
      <c r="O787" s="152"/>
      <c r="P787" s="152"/>
      <c r="Q787" s="152"/>
      <c r="R787" s="152"/>
      <c r="S787" s="305"/>
      <c r="T787" s="54" t="e">
        <f>HLOOKUP(F756,リスト!$N$7:$AC$25,6,)</f>
        <v>#N/A</v>
      </c>
      <c r="U787" s="52" t="e">
        <f t="shared" si="768"/>
        <v>#N/A</v>
      </c>
    </row>
    <row r="788" spans="1:21">
      <c r="A788" s="1">
        <f t="shared" ref="A788:B788" si="774">A787</f>
        <v>16</v>
      </c>
      <c r="B788" s="1">
        <f t="shared" si="774"/>
        <v>0</v>
      </c>
      <c r="C788" s="288"/>
      <c r="D788" s="298"/>
      <c r="E788" s="298"/>
      <c r="F788" s="329" t="s">
        <v>89</v>
      </c>
      <c r="G788" s="329"/>
      <c r="H788" s="330"/>
      <c r="I788" s="330"/>
      <c r="J788" s="331"/>
      <c r="K788" s="332"/>
      <c r="L788" s="333">
        <f t="shared" si="770"/>
        <v>0</v>
      </c>
      <c r="M788" s="334"/>
      <c r="N788" s="335"/>
      <c r="O788" s="335"/>
      <c r="P788" s="335"/>
      <c r="Q788" s="335"/>
      <c r="R788" s="335"/>
      <c r="S788" s="336"/>
      <c r="T788" s="54" t="e">
        <f>HLOOKUP(F756,リスト!$N$7:$AC$25,7,)</f>
        <v>#N/A</v>
      </c>
      <c r="U788" s="52" t="e">
        <f t="shared" si="768"/>
        <v>#N/A</v>
      </c>
    </row>
    <row r="789" spans="1:21" ht="14.4" customHeight="1">
      <c r="A789" s="1">
        <f t="shared" ref="A789:B789" si="775">A788</f>
        <v>16</v>
      </c>
      <c r="B789" s="1">
        <f t="shared" si="775"/>
        <v>0</v>
      </c>
      <c r="C789" s="288"/>
      <c r="D789" s="298"/>
      <c r="E789" s="298"/>
      <c r="F789" s="329" t="s">
        <v>215</v>
      </c>
      <c r="G789" s="329"/>
      <c r="H789" s="330"/>
      <c r="I789" s="330"/>
      <c r="J789" s="331"/>
      <c r="K789" s="332"/>
      <c r="L789" s="333">
        <f t="shared" si="770"/>
        <v>0</v>
      </c>
      <c r="M789" s="334"/>
      <c r="N789" s="335"/>
      <c r="O789" s="335"/>
      <c r="P789" s="335"/>
      <c r="Q789" s="335"/>
      <c r="R789" s="335"/>
      <c r="S789" s="336"/>
      <c r="T789" s="54" t="e">
        <f>HLOOKUP(F756,リスト!$N$7:$AC$25,8,)</f>
        <v>#N/A</v>
      </c>
      <c r="U789" s="52" t="e">
        <f t="shared" si="768"/>
        <v>#N/A</v>
      </c>
    </row>
    <row r="790" spans="1:21">
      <c r="A790" s="1">
        <f t="shared" ref="A790:B790" si="776">A789</f>
        <v>16</v>
      </c>
      <c r="B790" s="1">
        <f t="shared" si="776"/>
        <v>0</v>
      </c>
      <c r="C790" s="288"/>
      <c r="D790" s="298"/>
      <c r="E790" s="298"/>
      <c r="F790" s="306" t="s">
        <v>90</v>
      </c>
      <c r="G790" s="306"/>
      <c r="H790" s="307"/>
      <c r="I790" s="307"/>
      <c r="J790" s="308"/>
      <c r="K790" s="309"/>
      <c r="L790" s="310">
        <f t="shared" si="770"/>
        <v>0</v>
      </c>
      <c r="M790" s="311"/>
      <c r="N790" s="153"/>
      <c r="O790" s="153"/>
      <c r="P790" s="153"/>
      <c r="Q790" s="153"/>
      <c r="R790" s="153"/>
      <c r="S790" s="312"/>
      <c r="T790" s="54" t="e">
        <f>HLOOKUP(F756,リスト!$N$7:$AC$25,9,)</f>
        <v>#N/A</v>
      </c>
      <c r="U790" s="52" t="e">
        <f t="shared" si="768"/>
        <v>#N/A</v>
      </c>
    </row>
    <row r="791" spans="1:21">
      <c r="A791" s="1">
        <f t="shared" ref="A791:B791" si="777">A790</f>
        <v>16</v>
      </c>
      <c r="B791" s="1">
        <f t="shared" si="777"/>
        <v>0</v>
      </c>
      <c r="C791" s="288"/>
      <c r="D791" s="298" t="s">
        <v>101</v>
      </c>
      <c r="E791" s="298"/>
      <c r="F791" s="299" t="s">
        <v>91</v>
      </c>
      <c r="G791" s="299"/>
      <c r="H791" s="300"/>
      <c r="I791" s="300"/>
      <c r="J791" s="301"/>
      <c r="K791" s="302"/>
      <c r="L791" s="303">
        <f t="shared" si="770"/>
        <v>0</v>
      </c>
      <c r="M791" s="304"/>
      <c r="N791" s="152"/>
      <c r="O791" s="152"/>
      <c r="P791" s="152"/>
      <c r="Q791" s="152"/>
      <c r="R791" s="152"/>
      <c r="S791" s="305"/>
      <c r="T791" s="54" t="e">
        <f>HLOOKUP(F756,リスト!$N$7:$AC$25,10,)</f>
        <v>#N/A</v>
      </c>
      <c r="U791" s="52" t="e">
        <f t="shared" si="768"/>
        <v>#N/A</v>
      </c>
    </row>
    <row r="792" spans="1:21">
      <c r="A792" s="1">
        <f t="shared" ref="A792:B792" si="778">A791</f>
        <v>16</v>
      </c>
      <c r="B792" s="1">
        <f t="shared" si="778"/>
        <v>0</v>
      </c>
      <c r="C792" s="288"/>
      <c r="D792" s="298"/>
      <c r="E792" s="298"/>
      <c r="F792" s="329" t="s">
        <v>92</v>
      </c>
      <c r="G792" s="329"/>
      <c r="H792" s="330"/>
      <c r="I792" s="330"/>
      <c r="J792" s="331"/>
      <c r="K792" s="332"/>
      <c r="L792" s="333">
        <f t="shared" si="770"/>
        <v>0</v>
      </c>
      <c r="M792" s="334"/>
      <c r="N792" s="335"/>
      <c r="O792" s="335"/>
      <c r="P792" s="335"/>
      <c r="Q792" s="335"/>
      <c r="R792" s="335"/>
      <c r="S792" s="336"/>
      <c r="T792" s="54" t="e">
        <f>HLOOKUP(F756,リスト!$N$7:$AC$25,11,)</f>
        <v>#N/A</v>
      </c>
      <c r="U792" s="52" t="e">
        <f t="shared" si="768"/>
        <v>#N/A</v>
      </c>
    </row>
    <row r="793" spans="1:21">
      <c r="A793" s="1">
        <f t="shared" ref="A793:B793" si="779">A792</f>
        <v>16</v>
      </c>
      <c r="B793" s="1">
        <f t="shared" si="779"/>
        <v>0</v>
      </c>
      <c r="C793" s="288"/>
      <c r="D793" s="298"/>
      <c r="E793" s="298"/>
      <c r="F793" s="306" t="s">
        <v>93</v>
      </c>
      <c r="G793" s="306"/>
      <c r="H793" s="307"/>
      <c r="I793" s="307"/>
      <c r="J793" s="308"/>
      <c r="K793" s="309"/>
      <c r="L793" s="310">
        <f t="shared" si="770"/>
        <v>0</v>
      </c>
      <c r="M793" s="311"/>
      <c r="N793" s="153"/>
      <c r="O793" s="153"/>
      <c r="P793" s="153"/>
      <c r="Q793" s="153"/>
      <c r="R793" s="153"/>
      <c r="S793" s="312"/>
      <c r="T793" s="54" t="e">
        <f>HLOOKUP(F756,リスト!$N$7:$AC$25,12,)</f>
        <v>#N/A</v>
      </c>
      <c r="U793" s="52" t="e">
        <f t="shared" si="768"/>
        <v>#N/A</v>
      </c>
    </row>
    <row r="794" spans="1:21">
      <c r="A794" s="1">
        <f t="shared" ref="A794:B794" si="780">A793</f>
        <v>16</v>
      </c>
      <c r="B794" s="1">
        <f t="shared" si="780"/>
        <v>0</v>
      </c>
      <c r="C794" s="288"/>
      <c r="D794" s="298" t="s">
        <v>102</v>
      </c>
      <c r="E794" s="298"/>
      <c r="F794" s="298" t="s">
        <v>102</v>
      </c>
      <c r="G794" s="298"/>
      <c r="H794" s="323"/>
      <c r="I794" s="323"/>
      <c r="J794" s="324"/>
      <c r="K794" s="325"/>
      <c r="L794" s="326">
        <f t="shared" si="770"/>
        <v>0</v>
      </c>
      <c r="M794" s="327"/>
      <c r="N794" s="167"/>
      <c r="O794" s="167"/>
      <c r="P794" s="167"/>
      <c r="Q794" s="167"/>
      <c r="R794" s="167"/>
      <c r="S794" s="328"/>
      <c r="T794" s="54" t="e">
        <f>HLOOKUP(F756,リスト!$N$7:$AC$25,13,)</f>
        <v>#N/A</v>
      </c>
      <c r="U794" s="52" t="e">
        <f t="shared" si="768"/>
        <v>#N/A</v>
      </c>
    </row>
    <row r="795" spans="1:21">
      <c r="A795" s="1">
        <f t="shared" ref="A795:B795" si="781">A794</f>
        <v>16</v>
      </c>
      <c r="B795" s="1">
        <f t="shared" si="781"/>
        <v>0</v>
      </c>
      <c r="C795" s="288"/>
      <c r="D795" s="321" t="s">
        <v>105</v>
      </c>
      <c r="E795" s="298"/>
      <c r="F795" s="299" t="s">
        <v>94</v>
      </c>
      <c r="G795" s="299"/>
      <c r="H795" s="300"/>
      <c r="I795" s="300"/>
      <c r="J795" s="301"/>
      <c r="K795" s="302"/>
      <c r="L795" s="303">
        <f t="shared" si="770"/>
        <v>0</v>
      </c>
      <c r="M795" s="304"/>
      <c r="N795" s="152"/>
      <c r="O795" s="152"/>
      <c r="P795" s="152"/>
      <c r="Q795" s="152"/>
      <c r="R795" s="152"/>
      <c r="S795" s="305"/>
      <c r="T795" s="54" t="e">
        <f>HLOOKUP(F756,リスト!$N$7:$AC$25,14,)</f>
        <v>#N/A</v>
      </c>
      <c r="U795" s="52" t="e">
        <f t="shared" si="768"/>
        <v>#N/A</v>
      </c>
    </row>
    <row r="796" spans="1:21">
      <c r="A796" s="1">
        <f t="shared" ref="A796:B796" si="782">A795</f>
        <v>16</v>
      </c>
      <c r="B796" s="1">
        <f t="shared" si="782"/>
        <v>0</v>
      </c>
      <c r="C796" s="288"/>
      <c r="D796" s="298"/>
      <c r="E796" s="298"/>
      <c r="F796" s="306" t="s">
        <v>95</v>
      </c>
      <c r="G796" s="306"/>
      <c r="H796" s="307"/>
      <c r="I796" s="307"/>
      <c r="J796" s="308"/>
      <c r="K796" s="309"/>
      <c r="L796" s="310">
        <f t="shared" si="770"/>
        <v>0</v>
      </c>
      <c r="M796" s="311"/>
      <c r="N796" s="153"/>
      <c r="O796" s="153"/>
      <c r="P796" s="153"/>
      <c r="Q796" s="153"/>
      <c r="R796" s="153"/>
      <c r="S796" s="312"/>
      <c r="T796" s="54" t="e">
        <f>HLOOKUP(F756,リスト!$N$7:$AC$25,15,)</f>
        <v>#N/A</v>
      </c>
      <c r="U796" s="52" t="e">
        <f t="shared" si="768"/>
        <v>#N/A</v>
      </c>
    </row>
    <row r="797" spans="1:21">
      <c r="A797" s="1">
        <f t="shared" ref="A797:B797" si="783">A796</f>
        <v>16</v>
      </c>
      <c r="B797" s="1">
        <f t="shared" si="783"/>
        <v>0</v>
      </c>
      <c r="C797" s="288"/>
      <c r="D797" s="322" t="s">
        <v>103</v>
      </c>
      <c r="E797" s="322"/>
      <c r="F797" s="298" t="s">
        <v>96</v>
      </c>
      <c r="G797" s="298"/>
      <c r="H797" s="323"/>
      <c r="I797" s="323"/>
      <c r="J797" s="324"/>
      <c r="K797" s="325"/>
      <c r="L797" s="326">
        <f t="shared" si="770"/>
        <v>0</v>
      </c>
      <c r="M797" s="327"/>
      <c r="N797" s="167"/>
      <c r="O797" s="167"/>
      <c r="P797" s="167"/>
      <c r="Q797" s="167"/>
      <c r="R797" s="167"/>
      <c r="S797" s="328"/>
      <c r="T797" s="54" t="e">
        <f>HLOOKUP(F756,リスト!$N$7:$AC$25,16,)</f>
        <v>#N/A</v>
      </c>
      <c r="U797" s="52" t="e">
        <f t="shared" si="768"/>
        <v>#N/A</v>
      </c>
    </row>
    <row r="798" spans="1:21">
      <c r="A798" s="1">
        <f t="shared" ref="A798:B798" si="784">A797</f>
        <v>16</v>
      </c>
      <c r="B798" s="1">
        <f t="shared" si="784"/>
        <v>0</v>
      </c>
      <c r="C798" s="288"/>
      <c r="D798" s="298" t="s">
        <v>104</v>
      </c>
      <c r="E798" s="298"/>
      <c r="F798" s="299" t="s">
        <v>97</v>
      </c>
      <c r="G798" s="299"/>
      <c r="H798" s="300"/>
      <c r="I798" s="300"/>
      <c r="J798" s="301"/>
      <c r="K798" s="302"/>
      <c r="L798" s="303">
        <f t="shared" si="770"/>
        <v>0</v>
      </c>
      <c r="M798" s="304"/>
      <c r="N798" s="152"/>
      <c r="O798" s="152"/>
      <c r="P798" s="152"/>
      <c r="Q798" s="152"/>
      <c r="R798" s="152"/>
      <c r="S798" s="305"/>
      <c r="T798" s="54" t="e">
        <f>HLOOKUP(F756,リスト!$N$7:$AC$25,17,)</f>
        <v>#N/A</v>
      </c>
      <c r="U798" s="52" t="e">
        <f t="shared" si="768"/>
        <v>#N/A</v>
      </c>
    </row>
    <row r="799" spans="1:21">
      <c r="A799" s="1">
        <f t="shared" ref="A799:B799" si="785">A798</f>
        <v>16</v>
      </c>
      <c r="B799" s="1">
        <f t="shared" si="785"/>
        <v>0</v>
      </c>
      <c r="C799" s="288"/>
      <c r="D799" s="298"/>
      <c r="E799" s="298"/>
      <c r="F799" s="306" t="s">
        <v>98</v>
      </c>
      <c r="G799" s="306"/>
      <c r="H799" s="307"/>
      <c r="I799" s="307"/>
      <c r="J799" s="308"/>
      <c r="K799" s="309"/>
      <c r="L799" s="310">
        <f t="shared" si="770"/>
        <v>0</v>
      </c>
      <c r="M799" s="311"/>
      <c r="N799" s="153"/>
      <c r="O799" s="153"/>
      <c r="P799" s="153"/>
      <c r="Q799" s="153"/>
      <c r="R799" s="153"/>
      <c r="S799" s="312"/>
      <c r="T799" s="54" t="e">
        <f>HLOOKUP(F756,リスト!$N$7:$AC$25,18,)</f>
        <v>#N/A</v>
      </c>
      <c r="U799" s="52" t="e">
        <f t="shared" si="768"/>
        <v>#N/A</v>
      </c>
    </row>
    <row r="800" spans="1:21" ht="15" thickBot="1">
      <c r="A800" s="1">
        <f t="shared" ref="A800:B800" si="786">A799</f>
        <v>16</v>
      </c>
      <c r="B800" s="1">
        <f t="shared" si="786"/>
        <v>0</v>
      </c>
      <c r="C800" s="288"/>
      <c r="D800" s="313" t="s">
        <v>77</v>
      </c>
      <c r="E800" s="313"/>
      <c r="F800" s="313" t="s">
        <v>77</v>
      </c>
      <c r="G800" s="313"/>
      <c r="H800" s="314"/>
      <c r="I800" s="314"/>
      <c r="J800" s="315"/>
      <c r="K800" s="316"/>
      <c r="L800" s="317">
        <f t="shared" si="770"/>
        <v>0</v>
      </c>
      <c r="M800" s="318"/>
      <c r="N800" s="319"/>
      <c r="O800" s="319"/>
      <c r="P800" s="319"/>
      <c r="Q800" s="319"/>
      <c r="R800" s="319"/>
      <c r="S800" s="320"/>
      <c r="T800" s="54" t="e">
        <f>HLOOKUP(F756,リスト!$N$7:$AC$25,19,)</f>
        <v>#N/A</v>
      </c>
      <c r="U800" s="52" t="e">
        <f t="shared" si="768"/>
        <v>#N/A</v>
      </c>
    </row>
    <row r="801" spans="1:24" ht="15.6" thickTop="1" thickBot="1">
      <c r="A801" s="1">
        <f t="shared" ref="A801:B801" si="787">A800</f>
        <v>16</v>
      </c>
      <c r="B801" s="1">
        <f t="shared" si="787"/>
        <v>0</v>
      </c>
      <c r="C801" s="289"/>
      <c r="D801" s="278" t="s">
        <v>78</v>
      </c>
      <c r="E801" s="279"/>
      <c r="F801" s="279"/>
      <c r="G801" s="280"/>
      <c r="H801" s="281">
        <f>SUM(H783:I800)</f>
        <v>0</v>
      </c>
      <c r="I801" s="281"/>
      <c r="J801" s="282">
        <f t="shared" ref="J801" si="788">SUM(J783:K800)</f>
        <v>0</v>
      </c>
      <c r="K801" s="283"/>
      <c r="L801" s="283">
        <f t="shared" ref="L801" si="789">SUM(L783:M800)</f>
        <v>0</v>
      </c>
      <c r="M801" s="284"/>
      <c r="N801" s="285"/>
      <c r="O801" s="285"/>
      <c r="P801" s="285"/>
      <c r="Q801" s="285"/>
      <c r="R801" s="285"/>
      <c r="S801" s="286"/>
      <c r="T801" s="54"/>
    </row>
    <row r="802" spans="1:24">
      <c r="A802" s="1">
        <f>F805</f>
        <v>17</v>
      </c>
      <c r="B802" s="1">
        <f>IF(H826&gt;0,1,0)</f>
        <v>0</v>
      </c>
      <c r="C802" s="198" t="s">
        <v>47</v>
      </c>
      <c r="D802" s="198"/>
      <c r="E802" s="198"/>
      <c r="U802" s="11" t="s">
        <v>49</v>
      </c>
      <c r="V802" s="11" t="s">
        <v>199</v>
      </c>
    </row>
    <row r="803" spans="1:24">
      <c r="A803" s="1">
        <f>A802</f>
        <v>17</v>
      </c>
      <c r="B803" s="1">
        <f>B802</f>
        <v>0</v>
      </c>
      <c r="C803" s="192" t="str">
        <f>"山口次世代コーチャーズ育成事業　"&amp;基本!$G$24</f>
        <v>山口次世代コーチャーズ育成事業　事業計画書</v>
      </c>
      <c r="D803" s="192"/>
      <c r="E803" s="192"/>
      <c r="F803" s="192"/>
      <c r="G803" s="192"/>
      <c r="H803" s="192"/>
      <c r="I803" s="192"/>
      <c r="J803" s="192"/>
      <c r="K803" s="192"/>
      <c r="L803" s="192"/>
      <c r="M803" s="192"/>
      <c r="N803" s="192"/>
      <c r="O803" s="192"/>
      <c r="P803" s="192"/>
      <c r="Q803" s="192"/>
      <c r="R803" s="192"/>
      <c r="S803" s="192"/>
      <c r="U803" s="16" t="str">
        <f t="shared" ref="U803:V806" si="790">IF(U753="","",U753)</f>
        <v>チームやまぐち優秀指導者育成事業</v>
      </c>
      <c r="V803" s="16" t="str">
        <f t="shared" si="790"/>
        <v>優秀指導者</v>
      </c>
    </row>
    <row r="804" spans="1:24" ht="15" thickBot="1">
      <c r="A804" s="1">
        <f t="shared" ref="A804:B804" si="791">A803</f>
        <v>17</v>
      </c>
      <c r="B804" s="1">
        <f t="shared" si="791"/>
        <v>0</v>
      </c>
      <c r="C804" s="337" t="s">
        <v>48</v>
      </c>
      <c r="D804" s="337"/>
      <c r="U804" s="32" t="str">
        <f t="shared" si="790"/>
        <v>トップコーチ育成事業</v>
      </c>
      <c r="V804" s="32" t="str">
        <f t="shared" si="790"/>
        <v>トップコーチ</v>
      </c>
    </row>
    <row r="805" spans="1:24" ht="15" thickBot="1">
      <c r="A805" s="1">
        <f t="shared" ref="A805:B805" si="792">A804</f>
        <v>17</v>
      </c>
      <c r="B805" s="1">
        <f t="shared" si="792"/>
        <v>0</v>
      </c>
      <c r="C805" s="375" t="s">
        <v>50</v>
      </c>
      <c r="D805" s="376"/>
      <c r="E805" s="376"/>
      <c r="F805" s="377">
        <f>F755+1</f>
        <v>17</v>
      </c>
      <c r="G805" s="378"/>
      <c r="U805" s="32" t="str">
        <f t="shared" si="790"/>
        <v>コーチングセミナー事業</v>
      </c>
      <c r="V805" s="32" t="str">
        <f t="shared" si="790"/>
        <v>セミナー</v>
      </c>
    </row>
    <row r="806" spans="1:24">
      <c r="A806" s="1">
        <f t="shared" ref="A806:B806" si="793">A805</f>
        <v>17</v>
      </c>
      <c r="B806" s="1">
        <f t="shared" si="793"/>
        <v>0</v>
      </c>
      <c r="C806" s="379" t="s">
        <v>49</v>
      </c>
      <c r="D806" s="290"/>
      <c r="E806" s="290"/>
      <c r="F806" s="380"/>
      <c r="G806" s="380"/>
      <c r="H806" s="380"/>
      <c r="I806" s="380"/>
      <c r="J806" s="380"/>
      <c r="K806" s="380"/>
      <c r="L806" s="380"/>
      <c r="M806" s="290" t="s">
        <v>53</v>
      </c>
      <c r="N806" s="290"/>
      <c r="O806" s="290"/>
      <c r="P806" s="380"/>
      <c r="Q806" s="380"/>
      <c r="R806" s="380"/>
      <c r="S806" s="381"/>
      <c r="T806" s="81" t="str">
        <f>IF(F806="","",VLOOKUP(F806,U803:V806,2,))</f>
        <v/>
      </c>
      <c r="U806" s="18" t="str">
        <f t="shared" si="790"/>
        <v/>
      </c>
      <c r="V806" s="18" t="str">
        <f t="shared" si="790"/>
        <v/>
      </c>
    </row>
    <row r="807" spans="1:24">
      <c r="A807" s="1">
        <f t="shared" ref="A807:B807" si="794">A806</f>
        <v>17</v>
      </c>
      <c r="B807" s="1">
        <f t="shared" si="794"/>
        <v>0</v>
      </c>
      <c r="C807" s="389" t="s">
        <v>180</v>
      </c>
      <c r="D807" s="390"/>
      <c r="E807" s="356"/>
      <c r="F807" s="386"/>
      <c r="G807" s="387"/>
      <c r="H807" s="387"/>
      <c r="I807" s="387"/>
      <c r="J807" s="387"/>
      <c r="K807" s="387"/>
      <c r="L807" s="387"/>
      <c r="M807" s="387"/>
      <c r="N807" s="387"/>
      <c r="O807" s="387"/>
      <c r="P807" s="387"/>
      <c r="Q807" s="387"/>
      <c r="R807" s="387"/>
      <c r="S807" s="388"/>
      <c r="U807" s="55"/>
    </row>
    <row r="808" spans="1:24">
      <c r="A808" s="1">
        <f t="shared" ref="A808:B808" si="795">A807</f>
        <v>17</v>
      </c>
      <c r="B808" s="1">
        <f t="shared" si="795"/>
        <v>0</v>
      </c>
      <c r="C808" s="348" t="s">
        <v>51</v>
      </c>
      <c r="D808" s="291"/>
      <c r="E808" s="291"/>
      <c r="F808" s="382"/>
      <c r="G808" s="383"/>
      <c r="H808" s="383"/>
      <c r="I808" s="20" t="str">
        <f>IF(F808="","～",IF(J808="","","～"))</f>
        <v>～</v>
      </c>
      <c r="J808" s="383"/>
      <c r="K808" s="383"/>
      <c r="L808" s="383"/>
      <c r="M808" s="21" t="s">
        <v>52</v>
      </c>
      <c r="N808" s="384" t="str">
        <f>IF(T808=1,IF(F808="","",IF(J808="","",IF(F808=J808,"日帰り",(J808-F808)&amp;"泊"&amp;(J808-F808+1)&amp;"日"))),"")</f>
        <v/>
      </c>
      <c r="O808" s="384"/>
      <c r="P808" s="384"/>
      <c r="Q808" s="13" t="s">
        <v>68</v>
      </c>
      <c r="R808" s="258"/>
      <c r="S808" s="385"/>
      <c r="T808" s="53">
        <f>IF(P806=U811,1,IF(P806=W811,1,0))</f>
        <v>0</v>
      </c>
    </row>
    <row r="809" spans="1:24">
      <c r="A809" s="1">
        <f t="shared" ref="A809:B809" si="796">A808</f>
        <v>17</v>
      </c>
      <c r="B809" s="1">
        <f t="shared" si="796"/>
        <v>0</v>
      </c>
      <c r="C809" s="348" t="s">
        <v>54</v>
      </c>
      <c r="D809" s="346" t="s">
        <v>55</v>
      </c>
      <c r="E809" s="346"/>
      <c r="F809" s="349"/>
      <c r="G809" s="349"/>
      <c r="H809" s="349"/>
      <c r="I809" s="349"/>
      <c r="J809" s="349"/>
      <c r="K809" s="349"/>
      <c r="L809" s="349"/>
      <c r="M809" s="349"/>
      <c r="N809" s="349"/>
      <c r="O809" s="349"/>
      <c r="P809" s="349"/>
      <c r="Q809" s="349"/>
      <c r="R809" s="349"/>
      <c r="S809" s="350"/>
      <c r="U809" s="156" t="s">
        <v>53</v>
      </c>
      <c r="V809" s="156"/>
      <c r="W809" s="156"/>
      <c r="X809" s="156"/>
    </row>
    <row r="810" spans="1:24">
      <c r="A810" s="1">
        <f t="shared" ref="A810:B810" si="797">A809</f>
        <v>17</v>
      </c>
      <c r="B810" s="1">
        <f t="shared" si="797"/>
        <v>0</v>
      </c>
      <c r="C810" s="348"/>
      <c r="D810" s="351" t="s">
        <v>7</v>
      </c>
      <c r="E810" s="351"/>
      <c r="F810" s="352"/>
      <c r="G810" s="352"/>
      <c r="H810" s="352"/>
      <c r="I810" s="352"/>
      <c r="J810" s="352"/>
      <c r="K810" s="352"/>
      <c r="L810" s="352"/>
      <c r="M810" s="352"/>
      <c r="N810" s="352"/>
      <c r="O810" s="352"/>
      <c r="P810" s="352"/>
      <c r="Q810" s="352"/>
      <c r="R810" s="352"/>
      <c r="S810" s="353"/>
      <c r="U810" s="78" t="str">
        <f>U803</f>
        <v>チームやまぐち優秀指導者育成事業</v>
      </c>
      <c r="V810" s="78" t="str">
        <f>U804</f>
        <v>トップコーチ育成事業</v>
      </c>
      <c r="W810" s="78" t="str">
        <f>U805</f>
        <v>コーチングセミナー事業</v>
      </c>
      <c r="X810" s="78" t="str">
        <f>U806</f>
        <v/>
      </c>
    </row>
    <row r="811" spans="1:24">
      <c r="A811" s="1">
        <f t="shared" ref="A811:B811" si="798">A810</f>
        <v>17</v>
      </c>
      <c r="B811" s="1">
        <f t="shared" si="798"/>
        <v>0</v>
      </c>
      <c r="C811" s="348" t="s">
        <v>56</v>
      </c>
      <c r="D811" s="346" t="s">
        <v>55</v>
      </c>
      <c r="E811" s="346"/>
      <c r="F811" s="349"/>
      <c r="G811" s="349"/>
      <c r="H811" s="349"/>
      <c r="I811" s="349"/>
      <c r="J811" s="349"/>
      <c r="K811" s="349"/>
      <c r="L811" s="349"/>
      <c r="M811" s="349"/>
      <c r="N811" s="349"/>
      <c r="O811" s="349"/>
      <c r="P811" s="349"/>
      <c r="Q811" s="349"/>
      <c r="R811" s="349"/>
      <c r="S811" s="350"/>
      <c r="U811" s="6" t="str">
        <f t="shared" ref="U811:X814" si="799">IF(U761="","",U761)</f>
        <v>①研修派遣</v>
      </c>
      <c r="V811" s="6" t="str">
        <f t="shared" si="799"/>
        <v>①研修派遣</v>
      </c>
      <c r="W811" s="6" t="str">
        <f t="shared" si="799"/>
        <v>①指導者研修会</v>
      </c>
      <c r="X811" s="6" t="str">
        <f t="shared" si="799"/>
        <v/>
      </c>
    </row>
    <row r="812" spans="1:24">
      <c r="A812" s="1">
        <f t="shared" ref="A812:B812" si="800">A811</f>
        <v>17</v>
      </c>
      <c r="B812" s="1">
        <f t="shared" si="800"/>
        <v>0</v>
      </c>
      <c r="C812" s="348"/>
      <c r="D812" s="351" t="s">
        <v>7</v>
      </c>
      <c r="E812" s="351"/>
      <c r="F812" s="352"/>
      <c r="G812" s="352"/>
      <c r="H812" s="352"/>
      <c r="I812" s="352"/>
      <c r="J812" s="352"/>
      <c r="K812" s="352"/>
      <c r="L812" s="352"/>
      <c r="M812" s="352"/>
      <c r="N812" s="352"/>
      <c r="O812" s="352"/>
      <c r="P812" s="352"/>
      <c r="Q812" s="352"/>
      <c r="R812" s="352"/>
      <c r="S812" s="353"/>
      <c r="U812" s="8" t="str">
        <f t="shared" si="799"/>
        <v>②調査・研究</v>
      </c>
      <c r="V812" s="8" t="str">
        <f t="shared" si="799"/>
        <v>②伝達講習会</v>
      </c>
      <c r="W812" s="8" t="str">
        <f t="shared" si="799"/>
        <v>②スーパーアドバイザー</v>
      </c>
      <c r="X812" s="8" t="str">
        <f t="shared" si="799"/>
        <v/>
      </c>
    </row>
    <row r="813" spans="1:24">
      <c r="A813" s="1">
        <f t="shared" ref="A813:B813" si="801">A812</f>
        <v>17</v>
      </c>
      <c r="B813" s="1">
        <f t="shared" si="801"/>
        <v>0</v>
      </c>
      <c r="C813" s="354" t="s">
        <v>57</v>
      </c>
      <c r="D813" s="291" t="s">
        <v>58</v>
      </c>
      <c r="E813" s="291"/>
      <c r="F813" s="291" t="s">
        <v>61</v>
      </c>
      <c r="G813" s="355"/>
      <c r="H813" s="339" t="s">
        <v>62</v>
      </c>
      <c r="I813" s="296"/>
      <c r="J813" s="356" t="s">
        <v>63</v>
      </c>
      <c r="K813" s="355"/>
      <c r="L813" s="339" t="s">
        <v>64</v>
      </c>
      <c r="M813" s="296"/>
      <c r="N813" s="356" t="s">
        <v>65</v>
      </c>
      <c r="O813" s="355"/>
      <c r="P813" s="339" t="s">
        <v>66</v>
      </c>
      <c r="Q813" s="291"/>
      <c r="R813" s="356" t="s">
        <v>36</v>
      </c>
      <c r="S813" s="295"/>
      <c r="U813" s="8" t="str">
        <f t="shared" si="799"/>
        <v/>
      </c>
      <c r="V813" s="8" t="str">
        <f t="shared" si="799"/>
        <v/>
      </c>
      <c r="W813" s="8" t="str">
        <f t="shared" si="799"/>
        <v/>
      </c>
      <c r="X813" s="8" t="str">
        <f t="shared" si="799"/>
        <v/>
      </c>
    </row>
    <row r="814" spans="1:24">
      <c r="A814" s="1">
        <f t="shared" ref="A814:B814" si="802">A813</f>
        <v>17</v>
      </c>
      <c r="B814" s="1">
        <f t="shared" si="802"/>
        <v>0</v>
      </c>
      <c r="C814" s="348"/>
      <c r="D814" s="346" t="s">
        <v>59</v>
      </c>
      <c r="E814" s="346"/>
      <c r="F814" s="22">
        <f>VLOOKUP("成男ｺｰﾁｬｰｽﾞ",指導者!$J$133:$AN$156,$F805+1,)</f>
        <v>0</v>
      </c>
      <c r="G814" s="23" t="s">
        <v>67</v>
      </c>
      <c r="H814" s="24">
        <f>VLOOKUP("成女ｺｰﾁｬｰｽﾞ",指導者!$J$133:$AN$156,$F805+1,)</f>
        <v>0</v>
      </c>
      <c r="I814" s="25" t="s">
        <v>67</v>
      </c>
      <c r="J814" s="24">
        <f>VLOOKUP("少男ｺｰﾁｬｰｽﾞ",指導者!$J$133:$AN$156,$F805+1,)</f>
        <v>0</v>
      </c>
      <c r="K814" s="23" t="s">
        <v>67</v>
      </c>
      <c r="L814" s="24">
        <f>VLOOKUP("少女ｺｰﾁｬｰｽﾞ",指導者!$J$133:$AN$156,$F805+1,)</f>
        <v>0</v>
      </c>
      <c r="M814" s="25" t="s">
        <v>67</v>
      </c>
      <c r="N814" s="24">
        <f>VLOOKUP("Jr男ｺｰﾁｬｰｽﾞ",指導者!$J$133:$AN$156,$F805+1,)</f>
        <v>0</v>
      </c>
      <c r="O814" s="23" t="s">
        <v>67</v>
      </c>
      <c r="P814" s="24">
        <f>VLOOKUP("Jr女ｺｰﾁｬｰｽﾞ",指導者!$J$133:$AN$156,$F805+1,)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48"/>
      <c r="D815" s="351" t="s">
        <v>60</v>
      </c>
      <c r="E815" s="351"/>
      <c r="F815" s="57" t="s">
        <v>164</v>
      </c>
      <c r="G815" s="28" t="s">
        <v>67</v>
      </c>
      <c r="H815" s="59" t="s">
        <v>164</v>
      </c>
      <c r="I815" s="30" t="s">
        <v>67</v>
      </c>
      <c r="J815" s="61" t="s">
        <v>164</v>
      </c>
      <c r="K815" s="28" t="s">
        <v>67</v>
      </c>
      <c r="L815" s="59" t="s">
        <v>164</v>
      </c>
      <c r="M815" s="30" t="s">
        <v>67</v>
      </c>
      <c r="N815" s="61" t="s">
        <v>164</v>
      </c>
      <c r="O815" s="28" t="s">
        <v>67</v>
      </c>
      <c r="P815" s="59" t="s">
        <v>164</v>
      </c>
      <c r="Q815" s="31" t="s">
        <v>67</v>
      </c>
      <c r="R815" s="61" t="s">
        <v>164</v>
      </c>
      <c r="S815" s="34" t="s">
        <v>67</v>
      </c>
    </row>
    <row r="816" spans="1:24">
      <c r="A816" s="1">
        <f t="shared" ref="A816:B816" si="804">A815</f>
        <v>17</v>
      </c>
      <c r="B816" s="1">
        <f t="shared" si="804"/>
        <v>0</v>
      </c>
      <c r="C816" s="366" t="s">
        <v>69</v>
      </c>
      <c r="D816" s="367"/>
      <c r="E816" s="368"/>
      <c r="F816" s="357"/>
      <c r="G816" s="358"/>
      <c r="H816" s="358"/>
      <c r="I816" s="358"/>
      <c r="J816" s="358"/>
      <c r="K816" s="358"/>
      <c r="L816" s="358"/>
      <c r="M816" s="358"/>
      <c r="N816" s="358"/>
      <c r="O816" s="358"/>
      <c r="P816" s="358"/>
      <c r="Q816" s="358"/>
      <c r="R816" s="358"/>
      <c r="S816" s="359"/>
    </row>
    <row r="817" spans="1:20">
      <c r="A817" s="1">
        <f t="shared" ref="A817:B817" si="805">A816</f>
        <v>17</v>
      </c>
      <c r="B817" s="1">
        <f t="shared" si="805"/>
        <v>0</v>
      </c>
      <c r="C817" s="369"/>
      <c r="D817" s="370"/>
      <c r="E817" s="371"/>
      <c r="F817" s="360"/>
      <c r="G817" s="361"/>
      <c r="H817" s="361"/>
      <c r="I817" s="361"/>
      <c r="J817" s="361"/>
      <c r="K817" s="361"/>
      <c r="L817" s="361"/>
      <c r="M817" s="361"/>
      <c r="N817" s="361"/>
      <c r="O817" s="361"/>
      <c r="P817" s="361"/>
      <c r="Q817" s="361"/>
      <c r="R817" s="361"/>
      <c r="S817" s="362"/>
    </row>
    <row r="818" spans="1:20">
      <c r="A818" s="1">
        <f t="shared" ref="A818:B818" si="806">A817</f>
        <v>17</v>
      </c>
      <c r="B818" s="1">
        <f t="shared" si="806"/>
        <v>0</v>
      </c>
      <c r="C818" s="369"/>
      <c r="D818" s="370"/>
      <c r="E818" s="371"/>
      <c r="F818" s="360"/>
      <c r="G818" s="361"/>
      <c r="H818" s="361"/>
      <c r="I818" s="361"/>
      <c r="J818" s="361"/>
      <c r="K818" s="361"/>
      <c r="L818" s="361"/>
      <c r="M818" s="361"/>
      <c r="N818" s="361"/>
      <c r="O818" s="361"/>
      <c r="P818" s="361"/>
      <c r="Q818" s="361"/>
      <c r="R818" s="361"/>
      <c r="S818" s="362"/>
    </row>
    <row r="819" spans="1:20">
      <c r="A819" s="1">
        <f t="shared" ref="A819:B819" si="807">A818</f>
        <v>17</v>
      </c>
      <c r="B819" s="1">
        <f t="shared" si="807"/>
        <v>0</v>
      </c>
      <c r="C819" s="369"/>
      <c r="D819" s="370"/>
      <c r="E819" s="371"/>
      <c r="F819" s="360"/>
      <c r="G819" s="361"/>
      <c r="H819" s="361"/>
      <c r="I819" s="361"/>
      <c r="J819" s="361"/>
      <c r="K819" s="361"/>
      <c r="L819" s="361"/>
      <c r="M819" s="361"/>
      <c r="N819" s="361"/>
      <c r="O819" s="361"/>
      <c r="P819" s="361"/>
      <c r="Q819" s="361"/>
      <c r="R819" s="361"/>
      <c r="S819" s="362"/>
    </row>
    <row r="820" spans="1:20">
      <c r="A820" s="1">
        <f t="shared" ref="A820:B820" si="808">A819</f>
        <v>17</v>
      </c>
      <c r="B820" s="1">
        <f t="shared" si="808"/>
        <v>0</v>
      </c>
      <c r="C820" s="369"/>
      <c r="D820" s="370"/>
      <c r="E820" s="371"/>
      <c r="F820" s="360"/>
      <c r="G820" s="361"/>
      <c r="H820" s="361"/>
      <c r="I820" s="361"/>
      <c r="J820" s="361"/>
      <c r="K820" s="361"/>
      <c r="L820" s="361"/>
      <c r="M820" s="361"/>
      <c r="N820" s="361"/>
      <c r="O820" s="361"/>
      <c r="P820" s="361"/>
      <c r="Q820" s="361"/>
      <c r="R820" s="361"/>
      <c r="S820" s="362"/>
    </row>
    <row r="821" spans="1:20">
      <c r="A821" s="1">
        <f t="shared" ref="A821:B821" si="809">A820</f>
        <v>17</v>
      </c>
      <c r="B821" s="1">
        <f t="shared" si="809"/>
        <v>0</v>
      </c>
      <c r="C821" s="369"/>
      <c r="D821" s="370"/>
      <c r="E821" s="371"/>
      <c r="F821" s="360"/>
      <c r="G821" s="361"/>
      <c r="H821" s="361"/>
      <c r="I821" s="361"/>
      <c r="J821" s="361"/>
      <c r="K821" s="361"/>
      <c r="L821" s="361"/>
      <c r="M821" s="361"/>
      <c r="N821" s="361"/>
      <c r="O821" s="361"/>
      <c r="P821" s="361"/>
      <c r="Q821" s="361"/>
      <c r="R821" s="361"/>
      <c r="S821" s="362"/>
    </row>
    <row r="822" spans="1:20" ht="15" thickBot="1">
      <c r="A822" s="1">
        <f t="shared" ref="A822:B822" si="810">A821</f>
        <v>17</v>
      </c>
      <c r="B822" s="1">
        <f t="shared" si="810"/>
        <v>0</v>
      </c>
      <c r="C822" s="372"/>
      <c r="D822" s="373"/>
      <c r="E822" s="374"/>
      <c r="F822" s="363"/>
      <c r="G822" s="364"/>
      <c r="H822" s="364"/>
      <c r="I822" s="364"/>
      <c r="J822" s="364"/>
      <c r="K822" s="364"/>
      <c r="L822" s="364"/>
      <c r="M822" s="364"/>
      <c r="N822" s="364"/>
      <c r="O822" s="364"/>
      <c r="P822" s="364"/>
      <c r="Q822" s="364"/>
      <c r="R822" s="364"/>
      <c r="S822" s="365"/>
    </row>
    <row r="823" spans="1:20">
      <c r="A823" s="1">
        <f t="shared" ref="A823:B823" si="811">A822</f>
        <v>17</v>
      </c>
      <c r="B823" s="1">
        <f t="shared" si="811"/>
        <v>0</v>
      </c>
    </row>
    <row r="824" spans="1:20" ht="15" thickBot="1">
      <c r="A824" s="1">
        <f t="shared" ref="A824:B824" si="812">A823</f>
        <v>17</v>
      </c>
      <c r="B824" s="1">
        <f t="shared" si="812"/>
        <v>0</v>
      </c>
      <c r="C824" s="337" t="s">
        <v>70</v>
      </c>
      <c r="D824" s="337"/>
      <c r="Q824" s="338" t="s">
        <v>71</v>
      </c>
      <c r="R824" s="338"/>
      <c r="S824" s="338"/>
    </row>
    <row r="825" spans="1:20">
      <c r="A825" s="1">
        <f t="shared" ref="A825:B825" si="813">A824</f>
        <v>17</v>
      </c>
      <c r="B825" s="1">
        <f t="shared" si="813"/>
        <v>0</v>
      </c>
      <c r="C825" s="287" t="s">
        <v>72</v>
      </c>
      <c r="D825" s="290" t="s">
        <v>73</v>
      </c>
      <c r="E825" s="290"/>
      <c r="F825" s="290"/>
      <c r="G825" s="290"/>
      <c r="H825" s="290" t="s">
        <v>79</v>
      </c>
      <c r="I825" s="290"/>
      <c r="J825" s="290" t="s">
        <v>13</v>
      </c>
      <c r="K825" s="290"/>
      <c r="L825" s="290"/>
      <c r="M825" s="290"/>
      <c r="N825" s="290"/>
      <c r="O825" s="290"/>
      <c r="P825" s="290"/>
      <c r="Q825" s="290"/>
      <c r="R825" s="290"/>
      <c r="S825" s="294"/>
    </row>
    <row r="826" spans="1:20">
      <c r="A826" s="1">
        <f t="shared" ref="A826:B826" si="814">A825</f>
        <v>17</v>
      </c>
      <c r="B826" s="1">
        <f t="shared" si="814"/>
        <v>0</v>
      </c>
      <c r="C826" s="288"/>
      <c r="D826" s="346" t="s">
        <v>74</v>
      </c>
      <c r="E826" s="346"/>
      <c r="F826" s="346"/>
      <c r="G826" s="346"/>
      <c r="H826" s="415">
        <f>ROUND(J851*T826,)</f>
        <v>0</v>
      </c>
      <c r="I826" s="416"/>
      <c r="J826" s="152"/>
      <c r="K826" s="152"/>
      <c r="L826" s="152"/>
      <c r="M826" s="152"/>
      <c r="N826" s="152"/>
      <c r="O826" s="152"/>
      <c r="P826" s="152"/>
      <c r="Q826" s="152"/>
      <c r="R826" s="152"/>
      <c r="S826" s="305"/>
      <c r="T826" s="53">
        <f>IF(F806=U805,1,0.5)</f>
        <v>0.5</v>
      </c>
    </row>
    <row r="827" spans="1:20">
      <c r="A827" s="1">
        <f t="shared" ref="A827:B827" si="815">A826</f>
        <v>17</v>
      </c>
      <c r="B827" s="1">
        <f t="shared" si="815"/>
        <v>0</v>
      </c>
      <c r="C827" s="288"/>
      <c r="D827" s="340" t="s">
        <v>75</v>
      </c>
      <c r="E827" s="340"/>
      <c r="F827" s="340"/>
      <c r="G827" s="340"/>
      <c r="H827" s="330"/>
      <c r="I827" s="330"/>
      <c r="J827" s="335"/>
      <c r="K827" s="335"/>
      <c r="L827" s="335"/>
      <c r="M827" s="335"/>
      <c r="N827" s="335"/>
      <c r="O827" s="335"/>
      <c r="P827" s="335"/>
      <c r="Q827" s="335"/>
      <c r="R827" s="335"/>
      <c r="S827" s="336"/>
    </row>
    <row r="828" spans="1:20">
      <c r="A828" s="1">
        <f t="shared" ref="A828:B828" si="816">A827</f>
        <v>17</v>
      </c>
      <c r="B828" s="1">
        <f t="shared" si="816"/>
        <v>0</v>
      </c>
      <c r="C828" s="288"/>
      <c r="D828" s="340" t="s">
        <v>76</v>
      </c>
      <c r="E828" s="340"/>
      <c r="F828" s="340"/>
      <c r="G828" s="340"/>
      <c r="H828" s="330"/>
      <c r="I828" s="330"/>
      <c r="J828" s="335"/>
      <c r="K828" s="335"/>
      <c r="L828" s="335"/>
      <c r="M828" s="335"/>
      <c r="N828" s="335"/>
      <c r="O828" s="335"/>
      <c r="P828" s="335"/>
      <c r="Q828" s="335"/>
      <c r="R828" s="335"/>
      <c r="S828" s="336"/>
    </row>
    <row r="829" spans="1:20" ht="15" thickBot="1">
      <c r="A829" s="1">
        <f t="shared" ref="A829:B829" si="817">A828</f>
        <v>17</v>
      </c>
      <c r="B829" s="1">
        <f t="shared" si="817"/>
        <v>0</v>
      </c>
      <c r="C829" s="288"/>
      <c r="D829" s="341" t="s">
        <v>77</v>
      </c>
      <c r="E829" s="341"/>
      <c r="F829" s="341"/>
      <c r="G829" s="341"/>
      <c r="H829" s="342">
        <f>H851-SUM(H826:I828)</f>
        <v>0</v>
      </c>
      <c r="I829" s="342"/>
      <c r="J829" s="343"/>
      <c r="K829" s="343"/>
      <c r="L829" s="343"/>
      <c r="M829" s="343"/>
      <c r="N829" s="343"/>
      <c r="O829" s="343"/>
      <c r="P829" s="343"/>
      <c r="Q829" s="343"/>
      <c r="R829" s="343"/>
      <c r="S829" s="344"/>
    </row>
    <row r="830" spans="1:20" ht="15.6" thickTop="1" thickBot="1">
      <c r="A830" s="1">
        <f t="shared" ref="A830:B830" si="818">A829</f>
        <v>17</v>
      </c>
      <c r="B830" s="1">
        <f t="shared" si="818"/>
        <v>0</v>
      </c>
      <c r="C830" s="289"/>
      <c r="D830" s="345" t="s">
        <v>78</v>
      </c>
      <c r="E830" s="345"/>
      <c r="F830" s="345"/>
      <c r="G830" s="345"/>
      <c r="H830" s="281">
        <f>SUM(H826:I829)</f>
        <v>0</v>
      </c>
      <c r="I830" s="281"/>
      <c r="J830" s="285"/>
      <c r="K830" s="285"/>
      <c r="L830" s="285"/>
      <c r="M830" s="285"/>
      <c r="N830" s="285"/>
      <c r="O830" s="285"/>
      <c r="P830" s="285"/>
      <c r="Q830" s="285"/>
      <c r="R830" s="285"/>
      <c r="S830" s="286"/>
    </row>
    <row r="831" spans="1:20">
      <c r="A831" s="1">
        <f t="shared" ref="A831:B831" si="819">A830</f>
        <v>17</v>
      </c>
      <c r="B831" s="1">
        <f t="shared" si="819"/>
        <v>0</v>
      </c>
      <c r="C831" s="287" t="s">
        <v>218</v>
      </c>
      <c r="D831" s="290" t="s">
        <v>73</v>
      </c>
      <c r="E831" s="290"/>
      <c r="F831" s="290" t="s">
        <v>83</v>
      </c>
      <c r="G831" s="290"/>
      <c r="H831" s="290" t="s">
        <v>79</v>
      </c>
      <c r="I831" s="292"/>
      <c r="J831" s="293"/>
      <c r="K831" s="290"/>
      <c r="L831" s="290"/>
      <c r="M831" s="290"/>
      <c r="N831" s="290" t="s">
        <v>82</v>
      </c>
      <c r="O831" s="290"/>
      <c r="P831" s="290"/>
      <c r="Q831" s="290"/>
      <c r="R831" s="290"/>
      <c r="S831" s="294"/>
    </row>
    <row r="832" spans="1:20">
      <c r="A832" s="1">
        <f t="shared" ref="A832:B832" si="820">A831</f>
        <v>17</v>
      </c>
      <c r="B832" s="1">
        <f t="shared" si="820"/>
        <v>0</v>
      </c>
      <c r="C832" s="288"/>
      <c r="D832" s="291"/>
      <c r="E832" s="291"/>
      <c r="F832" s="291"/>
      <c r="G832" s="291"/>
      <c r="H832" s="291"/>
      <c r="I832" s="291"/>
      <c r="J832" s="296" t="s">
        <v>80</v>
      </c>
      <c r="K832" s="297"/>
      <c r="L832" s="297" t="s">
        <v>81</v>
      </c>
      <c r="M832" s="339"/>
      <c r="N832" s="291"/>
      <c r="O832" s="291"/>
      <c r="P832" s="291"/>
      <c r="Q832" s="291"/>
      <c r="R832" s="291"/>
      <c r="S832" s="295"/>
    </row>
    <row r="833" spans="1:21">
      <c r="A833" s="1">
        <f t="shared" ref="A833:B833" si="821">A832</f>
        <v>17</v>
      </c>
      <c r="B833" s="1">
        <f t="shared" si="821"/>
        <v>0</v>
      </c>
      <c r="C833" s="288"/>
      <c r="D833" s="298" t="s">
        <v>88</v>
      </c>
      <c r="E833" s="298"/>
      <c r="F833" s="298" t="s">
        <v>88</v>
      </c>
      <c r="G833" s="298"/>
      <c r="H833" s="323"/>
      <c r="I833" s="323"/>
      <c r="J833" s="324"/>
      <c r="K833" s="325"/>
      <c r="L833" s="326">
        <f>H833-J833</f>
        <v>0</v>
      </c>
      <c r="M833" s="327"/>
      <c r="N833" s="167"/>
      <c r="O833" s="167"/>
      <c r="P833" s="167"/>
      <c r="Q833" s="167"/>
      <c r="R833" s="167"/>
      <c r="S833" s="328"/>
      <c r="T833" s="54" t="e">
        <f>HLOOKUP(F806,リスト!$N$7:$AC$25,2,)</f>
        <v>#N/A</v>
      </c>
      <c r="U833" s="52" t="e">
        <f t="shared" ref="U833:U850" si="822">IF(T833="対象外",IF(J833&gt;0,"補助対象外経費です!!",""),"")</f>
        <v>#N/A</v>
      </c>
    </row>
    <row r="834" spans="1:21">
      <c r="A834" s="1">
        <f t="shared" ref="A834:B834" si="823">A833</f>
        <v>17</v>
      </c>
      <c r="B834" s="1">
        <f t="shared" si="823"/>
        <v>0</v>
      </c>
      <c r="C834" s="288"/>
      <c r="D834" s="298" t="s">
        <v>99</v>
      </c>
      <c r="E834" s="298"/>
      <c r="F834" s="299" t="s">
        <v>84</v>
      </c>
      <c r="G834" s="299"/>
      <c r="H834" s="300"/>
      <c r="I834" s="300"/>
      <c r="J834" s="301"/>
      <c r="K834" s="302"/>
      <c r="L834" s="303">
        <f t="shared" ref="L834:L850" si="824">H834-J834</f>
        <v>0</v>
      </c>
      <c r="M834" s="304"/>
      <c r="N834" s="152"/>
      <c r="O834" s="152"/>
      <c r="P834" s="152"/>
      <c r="Q834" s="152"/>
      <c r="R834" s="152"/>
      <c r="S834" s="305"/>
      <c r="T834" s="54" t="e">
        <f>HLOOKUP(F806,リスト!$N$7:$AC$25,3,)</f>
        <v>#N/A</v>
      </c>
      <c r="U834" s="52" t="e">
        <f t="shared" si="822"/>
        <v>#N/A</v>
      </c>
    </row>
    <row r="835" spans="1:21">
      <c r="A835" s="1">
        <f t="shared" ref="A835:B835" si="825">A834</f>
        <v>17</v>
      </c>
      <c r="B835" s="1">
        <f t="shared" si="825"/>
        <v>0</v>
      </c>
      <c r="C835" s="288"/>
      <c r="D835" s="298"/>
      <c r="E835" s="298"/>
      <c r="F835" s="329" t="s">
        <v>85</v>
      </c>
      <c r="G835" s="329"/>
      <c r="H835" s="330"/>
      <c r="I835" s="330"/>
      <c r="J835" s="331"/>
      <c r="K835" s="332"/>
      <c r="L835" s="333">
        <f t="shared" si="824"/>
        <v>0</v>
      </c>
      <c r="M835" s="334"/>
      <c r="N835" s="335"/>
      <c r="O835" s="335"/>
      <c r="P835" s="335"/>
      <c r="Q835" s="335"/>
      <c r="R835" s="335"/>
      <c r="S835" s="336"/>
      <c r="T835" s="54" t="e">
        <f>HLOOKUP(F806,リスト!$N$7:$AC$25,4,)</f>
        <v>#N/A</v>
      </c>
      <c r="U835" s="52" t="e">
        <f t="shared" si="822"/>
        <v>#N/A</v>
      </c>
    </row>
    <row r="836" spans="1:21">
      <c r="A836" s="1">
        <f t="shared" ref="A836:B836" si="826">A835</f>
        <v>17</v>
      </c>
      <c r="B836" s="1">
        <f t="shared" si="826"/>
        <v>0</v>
      </c>
      <c r="C836" s="288"/>
      <c r="D836" s="298"/>
      <c r="E836" s="298"/>
      <c r="F836" s="306" t="s">
        <v>86</v>
      </c>
      <c r="G836" s="306"/>
      <c r="H836" s="307"/>
      <c r="I836" s="307"/>
      <c r="J836" s="308"/>
      <c r="K836" s="309"/>
      <c r="L836" s="310">
        <f t="shared" si="824"/>
        <v>0</v>
      </c>
      <c r="M836" s="311"/>
      <c r="N836" s="153"/>
      <c r="O836" s="153"/>
      <c r="P836" s="153"/>
      <c r="Q836" s="153"/>
      <c r="R836" s="153"/>
      <c r="S836" s="312"/>
      <c r="T836" s="54" t="e">
        <f>HLOOKUP(F806,リスト!$N$7:$AC$25,5,)</f>
        <v>#N/A</v>
      </c>
      <c r="U836" s="52" t="e">
        <f t="shared" si="822"/>
        <v>#N/A</v>
      </c>
    </row>
    <row r="837" spans="1:21">
      <c r="A837" s="1">
        <f t="shared" ref="A837:B837" si="827">A836</f>
        <v>17</v>
      </c>
      <c r="B837" s="1">
        <f t="shared" si="827"/>
        <v>0</v>
      </c>
      <c r="C837" s="288"/>
      <c r="D837" s="298" t="s">
        <v>100</v>
      </c>
      <c r="E837" s="298"/>
      <c r="F837" s="299" t="s">
        <v>87</v>
      </c>
      <c r="G837" s="299"/>
      <c r="H837" s="300"/>
      <c r="I837" s="300"/>
      <c r="J837" s="301"/>
      <c r="K837" s="302"/>
      <c r="L837" s="303">
        <f t="shared" si="824"/>
        <v>0</v>
      </c>
      <c r="M837" s="304"/>
      <c r="N837" s="152"/>
      <c r="O837" s="152"/>
      <c r="P837" s="152"/>
      <c r="Q837" s="152"/>
      <c r="R837" s="152"/>
      <c r="S837" s="305"/>
      <c r="T837" s="54" t="e">
        <f>HLOOKUP(F806,リスト!$N$7:$AC$25,6,)</f>
        <v>#N/A</v>
      </c>
      <c r="U837" s="52" t="e">
        <f t="shared" si="822"/>
        <v>#N/A</v>
      </c>
    </row>
    <row r="838" spans="1:21">
      <c r="A838" s="1">
        <f t="shared" ref="A838:B838" si="828">A837</f>
        <v>17</v>
      </c>
      <c r="B838" s="1">
        <f t="shared" si="828"/>
        <v>0</v>
      </c>
      <c r="C838" s="288"/>
      <c r="D838" s="298"/>
      <c r="E838" s="298"/>
      <c r="F838" s="329" t="s">
        <v>89</v>
      </c>
      <c r="G838" s="329"/>
      <c r="H838" s="330"/>
      <c r="I838" s="330"/>
      <c r="J838" s="331"/>
      <c r="K838" s="332"/>
      <c r="L838" s="333">
        <f t="shared" si="824"/>
        <v>0</v>
      </c>
      <c r="M838" s="334"/>
      <c r="N838" s="335"/>
      <c r="O838" s="335"/>
      <c r="P838" s="335"/>
      <c r="Q838" s="335"/>
      <c r="R838" s="335"/>
      <c r="S838" s="336"/>
      <c r="T838" s="54" t="e">
        <f>HLOOKUP(F806,リスト!$N$7:$AC$25,7,)</f>
        <v>#N/A</v>
      </c>
      <c r="U838" s="52" t="e">
        <f t="shared" si="822"/>
        <v>#N/A</v>
      </c>
    </row>
    <row r="839" spans="1:21" ht="14.4" customHeight="1">
      <c r="A839" s="1">
        <f t="shared" ref="A839:B839" si="829">A838</f>
        <v>17</v>
      </c>
      <c r="B839" s="1">
        <f t="shared" si="829"/>
        <v>0</v>
      </c>
      <c r="C839" s="288"/>
      <c r="D839" s="298"/>
      <c r="E839" s="298"/>
      <c r="F839" s="329" t="s">
        <v>215</v>
      </c>
      <c r="G839" s="329"/>
      <c r="H839" s="330"/>
      <c r="I839" s="330"/>
      <c r="J839" s="331"/>
      <c r="K839" s="332"/>
      <c r="L839" s="333">
        <f t="shared" si="824"/>
        <v>0</v>
      </c>
      <c r="M839" s="334"/>
      <c r="N839" s="335"/>
      <c r="O839" s="335"/>
      <c r="P839" s="335"/>
      <c r="Q839" s="335"/>
      <c r="R839" s="335"/>
      <c r="S839" s="336"/>
      <c r="T839" s="54" t="e">
        <f>HLOOKUP(F806,リスト!$N$7:$AC$25,8,)</f>
        <v>#N/A</v>
      </c>
      <c r="U839" s="52" t="e">
        <f t="shared" si="822"/>
        <v>#N/A</v>
      </c>
    </row>
    <row r="840" spans="1:21">
      <c r="A840" s="1">
        <f t="shared" ref="A840:B840" si="830">A839</f>
        <v>17</v>
      </c>
      <c r="B840" s="1">
        <f t="shared" si="830"/>
        <v>0</v>
      </c>
      <c r="C840" s="288"/>
      <c r="D840" s="298"/>
      <c r="E840" s="298"/>
      <c r="F840" s="306" t="s">
        <v>90</v>
      </c>
      <c r="G840" s="306"/>
      <c r="H840" s="307"/>
      <c r="I840" s="307"/>
      <c r="J840" s="308"/>
      <c r="K840" s="309"/>
      <c r="L840" s="310">
        <f t="shared" si="824"/>
        <v>0</v>
      </c>
      <c r="M840" s="311"/>
      <c r="N840" s="153"/>
      <c r="O840" s="153"/>
      <c r="P840" s="153"/>
      <c r="Q840" s="153"/>
      <c r="R840" s="153"/>
      <c r="S840" s="312"/>
      <c r="T840" s="54" t="e">
        <f>HLOOKUP(F806,リスト!$N$7:$AC$25,9,)</f>
        <v>#N/A</v>
      </c>
      <c r="U840" s="52" t="e">
        <f t="shared" si="822"/>
        <v>#N/A</v>
      </c>
    </row>
    <row r="841" spans="1:21">
      <c r="A841" s="1">
        <f t="shared" ref="A841:B841" si="831">A840</f>
        <v>17</v>
      </c>
      <c r="B841" s="1">
        <f t="shared" si="831"/>
        <v>0</v>
      </c>
      <c r="C841" s="288"/>
      <c r="D841" s="298" t="s">
        <v>101</v>
      </c>
      <c r="E841" s="298"/>
      <c r="F841" s="299" t="s">
        <v>91</v>
      </c>
      <c r="G841" s="299"/>
      <c r="H841" s="300"/>
      <c r="I841" s="300"/>
      <c r="J841" s="301"/>
      <c r="K841" s="302"/>
      <c r="L841" s="303">
        <f t="shared" si="824"/>
        <v>0</v>
      </c>
      <c r="M841" s="304"/>
      <c r="N841" s="152"/>
      <c r="O841" s="152"/>
      <c r="P841" s="152"/>
      <c r="Q841" s="152"/>
      <c r="R841" s="152"/>
      <c r="S841" s="305"/>
      <c r="T841" s="54" t="e">
        <f>HLOOKUP(F806,リスト!$N$7:$AC$25,10,)</f>
        <v>#N/A</v>
      </c>
      <c r="U841" s="52" t="e">
        <f t="shared" si="822"/>
        <v>#N/A</v>
      </c>
    </row>
    <row r="842" spans="1:21">
      <c r="A842" s="1">
        <f t="shared" ref="A842:B842" si="832">A841</f>
        <v>17</v>
      </c>
      <c r="B842" s="1">
        <f t="shared" si="832"/>
        <v>0</v>
      </c>
      <c r="C842" s="288"/>
      <c r="D842" s="298"/>
      <c r="E842" s="298"/>
      <c r="F842" s="329" t="s">
        <v>92</v>
      </c>
      <c r="G842" s="329"/>
      <c r="H842" s="330"/>
      <c r="I842" s="330"/>
      <c r="J842" s="331"/>
      <c r="K842" s="332"/>
      <c r="L842" s="333">
        <f t="shared" si="824"/>
        <v>0</v>
      </c>
      <c r="M842" s="334"/>
      <c r="N842" s="335"/>
      <c r="O842" s="335"/>
      <c r="P842" s="335"/>
      <c r="Q842" s="335"/>
      <c r="R842" s="335"/>
      <c r="S842" s="336"/>
      <c r="T842" s="54" t="e">
        <f>HLOOKUP(F806,リスト!$N$7:$AC$25,11,)</f>
        <v>#N/A</v>
      </c>
      <c r="U842" s="52" t="e">
        <f t="shared" si="822"/>
        <v>#N/A</v>
      </c>
    </row>
    <row r="843" spans="1:21">
      <c r="A843" s="1">
        <f t="shared" ref="A843:B843" si="833">A842</f>
        <v>17</v>
      </c>
      <c r="B843" s="1">
        <f t="shared" si="833"/>
        <v>0</v>
      </c>
      <c r="C843" s="288"/>
      <c r="D843" s="298"/>
      <c r="E843" s="298"/>
      <c r="F843" s="306" t="s">
        <v>93</v>
      </c>
      <c r="G843" s="306"/>
      <c r="H843" s="307"/>
      <c r="I843" s="307"/>
      <c r="J843" s="308"/>
      <c r="K843" s="309"/>
      <c r="L843" s="310">
        <f t="shared" si="824"/>
        <v>0</v>
      </c>
      <c r="M843" s="311"/>
      <c r="N843" s="153"/>
      <c r="O843" s="153"/>
      <c r="P843" s="153"/>
      <c r="Q843" s="153"/>
      <c r="R843" s="153"/>
      <c r="S843" s="312"/>
      <c r="T843" s="54" t="e">
        <f>HLOOKUP(F806,リスト!$N$7:$AC$25,12,)</f>
        <v>#N/A</v>
      </c>
      <c r="U843" s="52" t="e">
        <f t="shared" si="822"/>
        <v>#N/A</v>
      </c>
    </row>
    <row r="844" spans="1:21">
      <c r="A844" s="1">
        <f t="shared" ref="A844:B844" si="834">A843</f>
        <v>17</v>
      </c>
      <c r="B844" s="1">
        <f t="shared" si="834"/>
        <v>0</v>
      </c>
      <c r="C844" s="288"/>
      <c r="D844" s="298" t="s">
        <v>102</v>
      </c>
      <c r="E844" s="298"/>
      <c r="F844" s="298" t="s">
        <v>102</v>
      </c>
      <c r="G844" s="298"/>
      <c r="H844" s="323"/>
      <c r="I844" s="323"/>
      <c r="J844" s="324"/>
      <c r="K844" s="325"/>
      <c r="L844" s="326">
        <f t="shared" si="824"/>
        <v>0</v>
      </c>
      <c r="M844" s="327"/>
      <c r="N844" s="167"/>
      <c r="O844" s="167"/>
      <c r="P844" s="167"/>
      <c r="Q844" s="167"/>
      <c r="R844" s="167"/>
      <c r="S844" s="328"/>
      <c r="T844" s="54" t="e">
        <f>HLOOKUP(F806,リスト!$N$7:$AC$25,13,)</f>
        <v>#N/A</v>
      </c>
      <c r="U844" s="52" t="e">
        <f t="shared" si="822"/>
        <v>#N/A</v>
      </c>
    </row>
    <row r="845" spans="1:21">
      <c r="A845" s="1">
        <f t="shared" ref="A845:B845" si="835">A844</f>
        <v>17</v>
      </c>
      <c r="B845" s="1">
        <f t="shared" si="835"/>
        <v>0</v>
      </c>
      <c r="C845" s="288"/>
      <c r="D845" s="321" t="s">
        <v>105</v>
      </c>
      <c r="E845" s="298"/>
      <c r="F845" s="299" t="s">
        <v>94</v>
      </c>
      <c r="G845" s="299"/>
      <c r="H845" s="300"/>
      <c r="I845" s="300"/>
      <c r="J845" s="301"/>
      <c r="K845" s="302"/>
      <c r="L845" s="303">
        <f t="shared" si="824"/>
        <v>0</v>
      </c>
      <c r="M845" s="304"/>
      <c r="N845" s="152"/>
      <c r="O845" s="152"/>
      <c r="P845" s="152"/>
      <c r="Q845" s="152"/>
      <c r="R845" s="152"/>
      <c r="S845" s="305"/>
      <c r="T845" s="54" t="e">
        <f>HLOOKUP(F806,リスト!$N$7:$AC$25,14,)</f>
        <v>#N/A</v>
      </c>
      <c r="U845" s="52" t="e">
        <f t="shared" si="822"/>
        <v>#N/A</v>
      </c>
    </row>
    <row r="846" spans="1:21">
      <c r="A846" s="1">
        <f t="shared" ref="A846:B846" si="836">A845</f>
        <v>17</v>
      </c>
      <c r="B846" s="1">
        <f t="shared" si="836"/>
        <v>0</v>
      </c>
      <c r="C846" s="288"/>
      <c r="D846" s="298"/>
      <c r="E846" s="298"/>
      <c r="F846" s="306" t="s">
        <v>95</v>
      </c>
      <c r="G846" s="306"/>
      <c r="H846" s="307"/>
      <c r="I846" s="307"/>
      <c r="J846" s="308"/>
      <c r="K846" s="309"/>
      <c r="L846" s="310">
        <f t="shared" si="824"/>
        <v>0</v>
      </c>
      <c r="M846" s="311"/>
      <c r="N846" s="153"/>
      <c r="O846" s="153"/>
      <c r="P846" s="153"/>
      <c r="Q846" s="153"/>
      <c r="R846" s="153"/>
      <c r="S846" s="312"/>
      <c r="T846" s="54" t="e">
        <f>HLOOKUP(F806,リスト!$N$7:$AC$25,15,)</f>
        <v>#N/A</v>
      </c>
      <c r="U846" s="52" t="e">
        <f t="shared" si="822"/>
        <v>#N/A</v>
      </c>
    </row>
    <row r="847" spans="1:21">
      <c r="A847" s="1">
        <f t="shared" ref="A847:B847" si="837">A846</f>
        <v>17</v>
      </c>
      <c r="B847" s="1">
        <f t="shared" si="837"/>
        <v>0</v>
      </c>
      <c r="C847" s="288"/>
      <c r="D847" s="322" t="s">
        <v>103</v>
      </c>
      <c r="E847" s="322"/>
      <c r="F847" s="298" t="s">
        <v>96</v>
      </c>
      <c r="G847" s="298"/>
      <c r="H847" s="323"/>
      <c r="I847" s="323"/>
      <c r="J847" s="324"/>
      <c r="K847" s="325"/>
      <c r="L847" s="326">
        <f t="shared" si="824"/>
        <v>0</v>
      </c>
      <c r="M847" s="327"/>
      <c r="N847" s="167"/>
      <c r="O847" s="167"/>
      <c r="P847" s="167"/>
      <c r="Q847" s="167"/>
      <c r="R847" s="167"/>
      <c r="S847" s="328"/>
      <c r="T847" s="54" t="e">
        <f>HLOOKUP(F806,リスト!$N$7:$AC$25,16,)</f>
        <v>#N/A</v>
      </c>
      <c r="U847" s="52" t="e">
        <f t="shared" si="822"/>
        <v>#N/A</v>
      </c>
    </row>
    <row r="848" spans="1:21">
      <c r="A848" s="1">
        <f t="shared" ref="A848:B848" si="838">A847</f>
        <v>17</v>
      </c>
      <c r="B848" s="1">
        <f t="shared" si="838"/>
        <v>0</v>
      </c>
      <c r="C848" s="288"/>
      <c r="D848" s="298" t="s">
        <v>104</v>
      </c>
      <c r="E848" s="298"/>
      <c r="F848" s="299" t="s">
        <v>97</v>
      </c>
      <c r="G848" s="299"/>
      <c r="H848" s="300"/>
      <c r="I848" s="300"/>
      <c r="J848" s="301"/>
      <c r="K848" s="302"/>
      <c r="L848" s="303">
        <f t="shared" si="824"/>
        <v>0</v>
      </c>
      <c r="M848" s="304"/>
      <c r="N848" s="152"/>
      <c r="O848" s="152"/>
      <c r="P848" s="152"/>
      <c r="Q848" s="152"/>
      <c r="R848" s="152"/>
      <c r="S848" s="305"/>
      <c r="T848" s="54" t="e">
        <f>HLOOKUP(F806,リスト!$N$7:$AC$25,17,)</f>
        <v>#N/A</v>
      </c>
      <c r="U848" s="52" t="e">
        <f t="shared" si="822"/>
        <v>#N/A</v>
      </c>
    </row>
    <row r="849" spans="1:24">
      <c r="A849" s="1">
        <f t="shared" ref="A849:B849" si="839">A848</f>
        <v>17</v>
      </c>
      <c r="B849" s="1">
        <f t="shared" si="839"/>
        <v>0</v>
      </c>
      <c r="C849" s="288"/>
      <c r="D849" s="298"/>
      <c r="E849" s="298"/>
      <c r="F849" s="306" t="s">
        <v>98</v>
      </c>
      <c r="G849" s="306"/>
      <c r="H849" s="307"/>
      <c r="I849" s="307"/>
      <c r="J849" s="308"/>
      <c r="K849" s="309"/>
      <c r="L849" s="310">
        <f t="shared" si="824"/>
        <v>0</v>
      </c>
      <c r="M849" s="311"/>
      <c r="N849" s="153"/>
      <c r="O849" s="153"/>
      <c r="P849" s="153"/>
      <c r="Q849" s="153"/>
      <c r="R849" s="153"/>
      <c r="S849" s="312"/>
      <c r="T849" s="54" t="e">
        <f>HLOOKUP(F806,リスト!$N$7:$AC$25,18,)</f>
        <v>#N/A</v>
      </c>
      <c r="U849" s="52" t="e">
        <f t="shared" si="822"/>
        <v>#N/A</v>
      </c>
    </row>
    <row r="850" spans="1:24" ht="15" thickBot="1">
      <c r="A850" s="1">
        <f t="shared" ref="A850:B850" si="840">A849</f>
        <v>17</v>
      </c>
      <c r="B850" s="1">
        <f t="shared" si="840"/>
        <v>0</v>
      </c>
      <c r="C850" s="288"/>
      <c r="D850" s="313" t="s">
        <v>77</v>
      </c>
      <c r="E850" s="313"/>
      <c r="F850" s="313" t="s">
        <v>77</v>
      </c>
      <c r="G850" s="313"/>
      <c r="H850" s="314"/>
      <c r="I850" s="314"/>
      <c r="J850" s="315"/>
      <c r="K850" s="316"/>
      <c r="L850" s="317">
        <f t="shared" si="824"/>
        <v>0</v>
      </c>
      <c r="M850" s="318"/>
      <c r="N850" s="319"/>
      <c r="O850" s="319"/>
      <c r="P850" s="319"/>
      <c r="Q850" s="319"/>
      <c r="R850" s="319"/>
      <c r="S850" s="320"/>
      <c r="T850" s="54" t="e">
        <f>HLOOKUP(F806,リスト!$N$7:$AC$25,19,)</f>
        <v>#N/A</v>
      </c>
      <c r="U850" s="52" t="e">
        <f t="shared" si="822"/>
        <v>#N/A</v>
      </c>
    </row>
    <row r="851" spans="1:24" ht="15.6" thickTop="1" thickBot="1">
      <c r="A851" s="1">
        <f t="shared" ref="A851:B851" si="841">A850</f>
        <v>17</v>
      </c>
      <c r="B851" s="1">
        <f t="shared" si="841"/>
        <v>0</v>
      </c>
      <c r="C851" s="289"/>
      <c r="D851" s="278" t="s">
        <v>78</v>
      </c>
      <c r="E851" s="279"/>
      <c r="F851" s="279"/>
      <c r="G851" s="280"/>
      <c r="H851" s="281">
        <f>SUM(H833:I850)</f>
        <v>0</v>
      </c>
      <c r="I851" s="281"/>
      <c r="J851" s="282">
        <f t="shared" ref="J851" si="842">SUM(J833:K850)</f>
        <v>0</v>
      </c>
      <c r="K851" s="283"/>
      <c r="L851" s="283">
        <f t="shared" ref="L851" si="843">SUM(L833:M850)</f>
        <v>0</v>
      </c>
      <c r="M851" s="284"/>
      <c r="N851" s="285"/>
      <c r="O851" s="285"/>
      <c r="P851" s="285"/>
      <c r="Q851" s="285"/>
      <c r="R851" s="285"/>
      <c r="S851" s="286"/>
      <c r="T851" s="54"/>
    </row>
    <row r="852" spans="1:24">
      <c r="A852" s="1">
        <f>F855</f>
        <v>18</v>
      </c>
      <c r="B852" s="1">
        <f>IF(H876&gt;0,1,0)</f>
        <v>0</v>
      </c>
      <c r="C852" s="198" t="s">
        <v>47</v>
      </c>
      <c r="D852" s="198"/>
      <c r="E852" s="198"/>
      <c r="U852" s="11" t="s">
        <v>49</v>
      </c>
      <c r="V852" s="11" t="s">
        <v>199</v>
      </c>
    </row>
    <row r="853" spans="1:24">
      <c r="A853" s="1">
        <f>A852</f>
        <v>18</v>
      </c>
      <c r="B853" s="1">
        <f>B852</f>
        <v>0</v>
      </c>
      <c r="C853" s="192" t="str">
        <f>"山口次世代コーチャーズ育成事業　"&amp;基本!$G$24</f>
        <v>山口次世代コーチャーズ育成事業　事業計画書</v>
      </c>
      <c r="D853" s="192"/>
      <c r="E853" s="192"/>
      <c r="F853" s="192"/>
      <c r="G853" s="192"/>
      <c r="H853" s="192"/>
      <c r="I853" s="192"/>
      <c r="J853" s="192"/>
      <c r="K853" s="192"/>
      <c r="L853" s="192"/>
      <c r="M853" s="192"/>
      <c r="N853" s="192"/>
      <c r="O853" s="192"/>
      <c r="P853" s="192"/>
      <c r="Q853" s="192"/>
      <c r="R853" s="192"/>
      <c r="S853" s="192"/>
      <c r="U853" s="16" t="str">
        <f t="shared" ref="U853:V856" si="844">IF(U803="","",U803)</f>
        <v>チームやまぐち優秀指導者育成事業</v>
      </c>
      <c r="V853" s="16" t="str">
        <f t="shared" si="844"/>
        <v>優秀指導者</v>
      </c>
    </row>
    <row r="854" spans="1:24" ht="15" thickBot="1">
      <c r="A854" s="1">
        <f t="shared" ref="A854:B854" si="845">A853</f>
        <v>18</v>
      </c>
      <c r="B854" s="1">
        <f t="shared" si="845"/>
        <v>0</v>
      </c>
      <c r="C854" s="337" t="s">
        <v>48</v>
      </c>
      <c r="D854" s="337"/>
      <c r="U854" s="32" t="str">
        <f t="shared" si="844"/>
        <v>トップコーチ育成事業</v>
      </c>
      <c r="V854" s="32" t="str">
        <f t="shared" si="844"/>
        <v>トップコーチ</v>
      </c>
    </row>
    <row r="855" spans="1:24" ht="15" thickBot="1">
      <c r="A855" s="1">
        <f t="shared" ref="A855:B855" si="846">A854</f>
        <v>18</v>
      </c>
      <c r="B855" s="1">
        <f t="shared" si="846"/>
        <v>0</v>
      </c>
      <c r="C855" s="375" t="s">
        <v>50</v>
      </c>
      <c r="D855" s="376"/>
      <c r="E855" s="376"/>
      <c r="F855" s="377">
        <f>F805+1</f>
        <v>18</v>
      </c>
      <c r="G855" s="378"/>
      <c r="U855" s="32" t="str">
        <f t="shared" si="844"/>
        <v>コーチングセミナー事業</v>
      </c>
      <c r="V855" s="32" t="str">
        <f t="shared" si="844"/>
        <v>セミナー</v>
      </c>
    </row>
    <row r="856" spans="1:24">
      <c r="A856" s="1">
        <f t="shared" ref="A856:B856" si="847">A855</f>
        <v>18</v>
      </c>
      <c r="B856" s="1">
        <f t="shared" si="847"/>
        <v>0</v>
      </c>
      <c r="C856" s="379" t="s">
        <v>49</v>
      </c>
      <c r="D856" s="290"/>
      <c r="E856" s="290"/>
      <c r="F856" s="380"/>
      <c r="G856" s="380"/>
      <c r="H856" s="380"/>
      <c r="I856" s="380"/>
      <c r="J856" s="380"/>
      <c r="K856" s="380"/>
      <c r="L856" s="380"/>
      <c r="M856" s="290" t="s">
        <v>53</v>
      </c>
      <c r="N856" s="290"/>
      <c r="O856" s="290"/>
      <c r="P856" s="380"/>
      <c r="Q856" s="380"/>
      <c r="R856" s="380"/>
      <c r="S856" s="381"/>
      <c r="T856" s="81" t="str">
        <f>IF(F856="","",VLOOKUP(F856,U853:V856,2,))</f>
        <v/>
      </c>
      <c r="U856" s="18" t="str">
        <f t="shared" si="844"/>
        <v/>
      </c>
      <c r="V856" s="18" t="str">
        <f t="shared" si="844"/>
        <v/>
      </c>
    </row>
    <row r="857" spans="1:24">
      <c r="A857" s="1">
        <f t="shared" ref="A857:B857" si="848">A856</f>
        <v>18</v>
      </c>
      <c r="B857" s="1">
        <f t="shared" si="848"/>
        <v>0</v>
      </c>
      <c r="C857" s="389" t="s">
        <v>180</v>
      </c>
      <c r="D857" s="390"/>
      <c r="E857" s="356"/>
      <c r="F857" s="386"/>
      <c r="G857" s="387"/>
      <c r="H857" s="387"/>
      <c r="I857" s="387"/>
      <c r="J857" s="387"/>
      <c r="K857" s="387"/>
      <c r="L857" s="387"/>
      <c r="M857" s="387"/>
      <c r="N857" s="387"/>
      <c r="O857" s="387"/>
      <c r="P857" s="387"/>
      <c r="Q857" s="387"/>
      <c r="R857" s="387"/>
      <c r="S857" s="388"/>
      <c r="U857" s="55"/>
    </row>
    <row r="858" spans="1:24">
      <c r="A858" s="1">
        <f t="shared" ref="A858:B858" si="849">A857</f>
        <v>18</v>
      </c>
      <c r="B858" s="1">
        <f t="shared" si="849"/>
        <v>0</v>
      </c>
      <c r="C858" s="348" t="s">
        <v>51</v>
      </c>
      <c r="D858" s="291"/>
      <c r="E858" s="291"/>
      <c r="F858" s="382"/>
      <c r="G858" s="383"/>
      <c r="H858" s="383"/>
      <c r="I858" s="20" t="str">
        <f>IF(F858="","～",IF(J858="","","～"))</f>
        <v>～</v>
      </c>
      <c r="J858" s="383"/>
      <c r="K858" s="383"/>
      <c r="L858" s="383"/>
      <c r="M858" s="21" t="s">
        <v>52</v>
      </c>
      <c r="N858" s="384" t="str">
        <f>IF(T858=1,IF(F858="","",IF(J858="","",IF(F858=J858,"日帰り",(J858-F858)&amp;"泊"&amp;(J858-F858+1)&amp;"日"))),"")</f>
        <v/>
      </c>
      <c r="O858" s="384"/>
      <c r="P858" s="384"/>
      <c r="Q858" s="13" t="s">
        <v>68</v>
      </c>
      <c r="R858" s="258"/>
      <c r="S858" s="385"/>
      <c r="T858" s="53">
        <f>IF(P856=U861,1,IF(P856=W861,1,0))</f>
        <v>0</v>
      </c>
    </row>
    <row r="859" spans="1:24">
      <c r="A859" s="1">
        <f t="shared" ref="A859:B859" si="850">A858</f>
        <v>18</v>
      </c>
      <c r="B859" s="1">
        <f t="shared" si="850"/>
        <v>0</v>
      </c>
      <c r="C859" s="348" t="s">
        <v>54</v>
      </c>
      <c r="D859" s="346" t="s">
        <v>55</v>
      </c>
      <c r="E859" s="346"/>
      <c r="F859" s="349"/>
      <c r="G859" s="349"/>
      <c r="H859" s="349"/>
      <c r="I859" s="349"/>
      <c r="J859" s="349"/>
      <c r="K859" s="349"/>
      <c r="L859" s="349"/>
      <c r="M859" s="349"/>
      <c r="N859" s="349"/>
      <c r="O859" s="349"/>
      <c r="P859" s="349"/>
      <c r="Q859" s="349"/>
      <c r="R859" s="349"/>
      <c r="S859" s="350"/>
      <c r="U859" s="156" t="s">
        <v>53</v>
      </c>
      <c r="V859" s="156"/>
      <c r="W859" s="156"/>
      <c r="X859" s="156"/>
    </row>
    <row r="860" spans="1:24">
      <c r="A860" s="1">
        <f t="shared" ref="A860:B860" si="851">A859</f>
        <v>18</v>
      </c>
      <c r="B860" s="1">
        <f t="shared" si="851"/>
        <v>0</v>
      </c>
      <c r="C860" s="348"/>
      <c r="D860" s="351" t="s">
        <v>7</v>
      </c>
      <c r="E860" s="351"/>
      <c r="F860" s="352"/>
      <c r="G860" s="352"/>
      <c r="H860" s="352"/>
      <c r="I860" s="352"/>
      <c r="J860" s="352"/>
      <c r="K860" s="352"/>
      <c r="L860" s="352"/>
      <c r="M860" s="352"/>
      <c r="N860" s="352"/>
      <c r="O860" s="352"/>
      <c r="P860" s="352"/>
      <c r="Q860" s="352"/>
      <c r="R860" s="352"/>
      <c r="S860" s="353"/>
      <c r="U860" s="78" t="str">
        <f>U853</f>
        <v>チームやまぐち優秀指導者育成事業</v>
      </c>
      <c r="V860" s="78" t="str">
        <f>U854</f>
        <v>トップコーチ育成事業</v>
      </c>
      <c r="W860" s="78" t="str">
        <f>U855</f>
        <v>コーチングセミナー事業</v>
      </c>
      <c r="X860" s="78" t="str">
        <f>U856</f>
        <v/>
      </c>
    </row>
    <row r="861" spans="1:24">
      <c r="A861" s="1">
        <f t="shared" ref="A861:B861" si="852">A860</f>
        <v>18</v>
      </c>
      <c r="B861" s="1">
        <f t="shared" si="852"/>
        <v>0</v>
      </c>
      <c r="C861" s="348" t="s">
        <v>56</v>
      </c>
      <c r="D861" s="346" t="s">
        <v>55</v>
      </c>
      <c r="E861" s="346"/>
      <c r="F861" s="349"/>
      <c r="G861" s="349"/>
      <c r="H861" s="349"/>
      <c r="I861" s="349"/>
      <c r="J861" s="349"/>
      <c r="K861" s="349"/>
      <c r="L861" s="349"/>
      <c r="M861" s="349"/>
      <c r="N861" s="349"/>
      <c r="O861" s="349"/>
      <c r="P861" s="349"/>
      <c r="Q861" s="349"/>
      <c r="R861" s="349"/>
      <c r="S861" s="350"/>
      <c r="U861" s="6" t="str">
        <f t="shared" ref="U861:X864" si="853">IF(U811="","",U811)</f>
        <v>①研修派遣</v>
      </c>
      <c r="V861" s="6" t="str">
        <f t="shared" si="853"/>
        <v>①研修派遣</v>
      </c>
      <c r="W861" s="6" t="str">
        <f t="shared" si="853"/>
        <v>①指導者研修会</v>
      </c>
      <c r="X861" s="6" t="str">
        <f t="shared" si="853"/>
        <v/>
      </c>
    </row>
    <row r="862" spans="1:24">
      <c r="A862" s="1">
        <f t="shared" ref="A862:B862" si="854">A861</f>
        <v>18</v>
      </c>
      <c r="B862" s="1">
        <f t="shared" si="854"/>
        <v>0</v>
      </c>
      <c r="C862" s="348"/>
      <c r="D862" s="351" t="s">
        <v>7</v>
      </c>
      <c r="E862" s="351"/>
      <c r="F862" s="352"/>
      <c r="G862" s="352"/>
      <c r="H862" s="352"/>
      <c r="I862" s="352"/>
      <c r="J862" s="352"/>
      <c r="K862" s="352"/>
      <c r="L862" s="352"/>
      <c r="M862" s="352"/>
      <c r="N862" s="352"/>
      <c r="O862" s="352"/>
      <c r="P862" s="352"/>
      <c r="Q862" s="352"/>
      <c r="R862" s="352"/>
      <c r="S862" s="353"/>
      <c r="U862" s="8" t="str">
        <f t="shared" si="853"/>
        <v>②調査・研究</v>
      </c>
      <c r="V862" s="8" t="str">
        <f t="shared" si="853"/>
        <v>②伝達講習会</v>
      </c>
      <c r="W862" s="8" t="str">
        <f t="shared" si="853"/>
        <v>②スーパーアドバイザー</v>
      </c>
      <c r="X862" s="8" t="str">
        <f t="shared" si="853"/>
        <v/>
      </c>
    </row>
    <row r="863" spans="1:24">
      <c r="A863" s="1">
        <f t="shared" ref="A863:B863" si="855">A862</f>
        <v>18</v>
      </c>
      <c r="B863" s="1">
        <f t="shared" si="855"/>
        <v>0</v>
      </c>
      <c r="C863" s="354" t="s">
        <v>57</v>
      </c>
      <c r="D863" s="291" t="s">
        <v>58</v>
      </c>
      <c r="E863" s="291"/>
      <c r="F863" s="291" t="s">
        <v>61</v>
      </c>
      <c r="G863" s="355"/>
      <c r="H863" s="339" t="s">
        <v>62</v>
      </c>
      <c r="I863" s="296"/>
      <c r="J863" s="356" t="s">
        <v>63</v>
      </c>
      <c r="K863" s="355"/>
      <c r="L863" s="339" t="s">
        <v>64</v>
      </c>
      <c r="M863" s="296"/>
      <c r="N863" s="356" t="s">
        <v>65</v>
      </c>
      <c r="O863" s="355"/>
      <c r="P863" s="339" t="s">
        <v>66</v>
      </c>
      <c r="Q863" s="291"/>
      <c r="R863" s="356" t="s">
        <v>36</v>
      </c>
      <c r="S863" s="295"/>
      <c r="U863" s="8" t="str">
        <f t="shared" si="853"/>
        <v/>
      </c>
      <c r="V863" s="8" t="str">
        <f t="shared" si="853"/>
        <v/>
      </c>
      <c r="W863" s="8" t="str">
        <f t="shared" si="853"/>
        <v/>
      </c>
      <c r="X863" s="8" t="str">
        <f t="shared" si="853"/>
        <v/>
      </c>
    </row>
    <row r="864" spans="1:24">
      <c r="A864" s="1">
        <f t="shared" ref="A864:B864" si="856">A863</f>
        <v>18</v>
      </c>
      <c r="B864" s="1">
        <f t="shared" si="856"/>
        <v>0</v>
      </c>
      <c r="C864" s="348"/>
      <c r="D864" s="346" t="s">
        <v>59</v>
      </c>
      <c r="E864" s="346"/>
      <c r="F864" s="22">
        <f>VLOOKUP("成男ｺｰﾁｬｰｽﾞ",指導者!$J$133:$AN$156,$F855+1,)</f>
        <v>0</v>
      </c>
      <c r="G864" s="23" t="s">
        <v>67</v>
      </c>
      <c r="H864" s="24">
        <f>VLOOKUP("成女ｺｰﾁｬｰｽﾞ",指導者!$J$133:$AN$156,$F855+1,)</f>
        <v>0</v>
      </c>
      <c r="I864" s="25" t="s">
        <v>67</v>
      </c>
      <c r="J864" s="24">
        <f>VLOOKUP("少男ｺｰﾁｬｰｽﾞ",指導者!$J$133:$AN$156,$F855+1,)</f>
        <v>0</v>
      </c>
      <c r="K864" s="23" t="s">
        <v>67</v>
      </c>
      <c r="L864" s="24">
        <f>VLOOKUP("少女ｺｰﾁｬｰｽﾞ",指導者!$J$133:$AN$156,$F855+1,)</f>
        <v>0</v>
      </c>
      <c r="M864" s="25" t="s">
        <v>67</v>
      </c>
      <c r="N864" s="24">
        <f>VLOOKUP("Jr男ｺｰﾁｬｰｽﾞ",指導者!$J$133:$AN$156,$F855+1,)</f>
        <v>0</v>
      </c>
      <c r="O864" s="23" t="s">
        <v>67</v>
      </c>
      <c r="P864" s="24">
        <f>VLOOKUP("Jr女ｺｰﾁｬｰｽﾞ",指導者!$J$133:$AN$156,$F855+1,)</f>
        <v>0</v>
      </c>
      <c r="Q864" s="26" t="s">
        <v>67</v>
      </c>
      <c r="R864" s="23">
        <f>SUM(F864:Q864)</f>
        <v>0</v>
      </c>
      <c r="S864" s="33" t="s">
        <v>67</v>
      </c>
      <c r="U864" s="10" t="str">
        <f t="shared" si="853"/>
        <v/>
      </c>
      <c r="V864" s="10" t="str">
        <f t="shared" si="853"/>
        <v/>
      </c>
      <c r="W864" s="10" t="str">
        <f t="shared" si="853"/>
        <v/>
      </c>
      <c r="X864" s="10" t="str">
        <f t="shared" si="853"/>
        <v/>
      </c>
    </row>
    <row r="865" spans="1:20">
      <c r="A865" s="1">
        <f t="shared" ref="A865:B865" si="857">A864</f>
        <v>18</v>
      </c>
      <c r="B865" s="1">
        <f t="shared" si="857"/>
        <v>0</v>
      </c>
      <c r="C865" s="348"/>
      <c r="D865" s="351" t="s">
        <v>60</v>
      </c>
      <c r="E865" s="351"/>
      <c r="F865" s="57" t="s">
        <v>164</v>
      </c>
      <c r="G865" s="28" t="s">
        <v>67</v>
      </c>
      <c r="H865" s="59" t="s">
        <v>164</v>
      </c>
      <c r="I865" s="30" t="s">
        <v>67</v>
      </c>
      <c r="J865" s="61" t="s">
        <v>164</v>
      </c>
      <c r="K865" s="28" t="s">
        <v>67</v>
      </c>
      <c r="L865" s="59" t="s">
        <v>164</v>
      </c>
      <c r="M865" s="30" t="s">
        <v>67</v>
      </c>
      <c r="N865" s="61" t="s">
        <v>164</v>
      </c>
      <c r="O865" s="28" t="s">
        <v>67</v>
      </c>
      <c r="P865" s="59" t="s">
        <v>164</v>
      </c>
      <c r="Q865" s="31" t="s">
        <v>67</v>
      </c>
      <c r="R865" s="61" t="s">
        <v>164</v>
      </c>
      <c r="S865" s="34" t="s">
        <v>67</v>
      </c>
    </row>
    <row r="866" spans="1:20">
      <c r="A866" s="1">
        <f t="shared" ref="A866:B866" si="858">A865</f>
        <v>18</v>
      </c>
      <c r="B866" s="1">
        <f t="shared" si="858"/>
        <v>0</v>
      </c>
      <c r="C866" s="366" t="s">
        <v>69</v>
      </c>
      <c r="D866" s="367"/>
      <c r="E866" s="368"/>
      <c r="F866" s="357"/>
      <c r="G866" s="358"/>
      <c r="H866" s="358"/>
      <c r="I866" s="358"/>
      <c r="J866" s="358"/>
      <c r="K866" s="358"/>
      <c r="L866" s="358"/>
      <c r="M866" s="358"/>
      <c r="N866" s="358"/>
      <c r="O866" s="358"/>
      <c r="P866" s="358"/>
      <c r="Q866" s="358"/>
      <c r="R866" s="358"/>
      <c r="S866" s="359"/>
    </row>
    <row r="867" spans="1:20">
      <c r="A867" s="1">
        <f t="shared" ref="A867:B867" si="859">A866</f>
        <v>18</v>
      </c>
      <c r="B867" s="1">
        <f t="shared" si="859"/>
        <v>0</v>
      </c>
      <c r="C867" s="369"/>
      <c r="D867" s="370"/>
      <c r="E867" s="371"/>
      <c r="F867" s="360"/>
      <c r="G867" s="361"/>
      <c r="H867" s="361"/>
      <c r="I867" s="361"/>
      <c r="J867" s="361"/>
      <c r="K867" s="361"/>
      <c r="L867" s="361"/>
      <c r="M867" s="361"/>
      <c r="N867" s="361"/>
      <c r="O867" s="361"/>
      <c r="P867" s="361"/>
      <c r="Q867" s="361"/>
      <c r="R867" s="361"/>
      <c r="S867" s="362"/>
    </row>
    <row r="868" spans="1:20">
      <c r="A868" s="1">
        <f t="shared" ref="A868:B868" si="860">A867</f>
        <v>18</v>
      </c>
      <c r="B868" s="1">
        <f t="shared" si="860"/>
        <v>0</v>
      </c>
      <c r="C868" s="369"/>
      <c r="D868" s="370"/>
      <c r="E868" s="371"/>
      <c r="F868" s="360"/>
      <c r="G868" s="361"/>
      <c r="H868" s="361"/>
      <c r="I868" s="361"/>
      <c r="J868" s="361"/>
      <c r="K868" s="361"/>
      <c r="L868" s="361"/>
      <c r="M868" s="361"/>
      <c r="N868" s="361"/>
      <c r="O868" s="361"/>
      <c r="P868" s="361"/>
      <c r="Q868" s="361"/>
      <c r="R868" s="361"/>
      <c r="S868" s="362"/>
    </row>
    <row r="869" spans="1:20">
      <c r="A869" s="1">
        <f t="shared" ref="A869:B869" si="861">A868</f>
        <v>18</v>
      </c>
      <c r="B869" s="1">
        <f t="shared" si="861"/>
        <v>0</v>
      </c>
      <c r="C869" s="369"/>
      <c r="D869" s="370"/>
      <c r="E869" s="371"/>
      <c r="F869" s="360"/>
      <c r="G869" s="361"/>
      <c r="H869" s="361"/>
      <c r="I869" s="361"/>
      <c r="J869" s="361"/>
      <c r="K869" s="361"/>
      <c r="L869" s="361"/>
      <c r="M869" s="361"/>
      <c r="N869" s="361"/>
      <c r="O869" s="361"/>
      <c r="P869" s="361"/>
      <c r="Q869" s="361"/>
      <c r="R869" s="361"/>
      <c r="S869" s="362"/>
    </row>
    <row r="870" spans="1:20">
      <c r="A870" s="1">
        <f t="shared" ref="A870:B870" si="862">A869</f>
        <v>18</v>
      </c>
      <c r="B870" s="1">
        <f t="shared" si="862"/>
        <v>0</v>
      </c>
      <c r="C870" s="369"/>
      <c r="D870" s="370"/>
      <c r="E870" s="371"/>
      <c r="F870" s="360"/>
      <c r="G870" s="361"/>
      <c r="H870" s="361"/>
      <c r="I870" s="361"/>
      <c r="J870" s="361"/>
      <c r="K870" s="361"/>
      <c r="L870" s="361"/>
      <c r="M870" s="361"/>
      <c r="N870" s="361"/>
      <c r="O870" s="361"/>
      <c r="P870" s="361"/>
      <c r="Q870" s="361"/>
      <c r="R870" s="361"/>
      <c r="S870" s="362"/>
    </row>
    <row r="871" spans="1:20">
      <c r="A871" s="1">
        <f t="shared" ref="A871:B871" si="863">A870</f>
        <v>18</v>
      </c>
      <c r="B871" s="1">
        <f t="shared" si="863"/>
        <v>0</v>
      </c>
      <c r="C871" s="369"/>
      <c r="D871" s="370"/>
      <c r="E871" s="371"/>
      <c r="F871" s="360"/>
      <c r="G871" s="361"/>
      <c r="H871" s="361"/>
      <c r="I871" s="361"/>
      <c r="J871" s="361"/>
      <c r="K871" s="361"/>
      <c r="L871" s="361"/>
      <c r="M871" s="361"/>
      <c r="N871" s="361"/>
      <c r="O871" s="361"/>
      <c r="P871" s="361"/>
      <c r="Q871" s="361"/>
      <c r="R871" s="361"/>
      <c r="S871" s="362"/>
    </row>
    <row r="872" spans="1:20" ht="15" thickBot="1">
      <c r="A872" s="1">
        <f t="shared" ref="A872:B872" si="864">A871</f>
        <v>18</v>
      </c>
      <c r="B872" s="1">
        <f t="shared" si="864"/>
        <v>0</v>
      </c>
      <c r="C872" s="372"/>
      <c r="D872" s="373"/>
      <c r="E872" s="374"/>
      <c r="F872" s="363"/>
      <c r="G872" s="364"/>
      <c r="H872" s="364"/>
      <c r="I872" s="364"/>
      <c r="J872" s="364"/>
      <c r="K872" s="364"/>
      <c r="L872" s="364"/>
      <c r="M872" s="364"/>
      <c r="N872" s="364"/>
      <c r="O872" s="364"/>
      <c r="P872" s="364"/>
      <c r="Q872" s="364"/>
      <c r="R872" s="364"/>
      <c r="S872" s="365"/>
    </row>
    <row r="873" spans="1:20">
      <c r="A873" s="1">
        <f t="shared" ref="A873:B873" si="865">A872</f>
        <v>18</v>
      </c>
      <c r="B873" s="1">
        <f t="shared" si="865"/>
        <v>0</v>
      </c>
    </row>
    <row r="874" spans="1:20" ht="15" thickBot="1">
      <c r="A874" s="1">
        <f t="shared" ref="A874:B874" si="866">A873</f>
        <v>18</v>
      </c>
      <c r="B874" s="1">
        <f t="shared" si="866"/>
        <v>0</v>
      </c>
      <c r="C874" s="337" t="s">
        <v>70</v>
      </c>
      <c r="D874" s="337"/>
      <c r="Q874" s="338" t="s">
        <v>71</v>
      </c>
      <c r="R874" s="338"/>
      <c r="S874" s="338"/>
    </row>
    <row r="875" spans="1:20">
      <c r="A875" s="1">
        <f t="shared" ref="A875:B875" si="867">A874</f>
        <v>18</v>
      </c>
      <c r="B875" s="1">
        <f t="shared" si="867"/>
        <v>0</v>
      </c>
      <c r="C875" s="287" t="s">
        <v>72</v>
      </c>
      <c r="D875" s="290" t="s">
        <v>73</v>
      </c>
      <c r="E875" s="290"/>
      <c r="F875" s="290"/>
      <c r="G875" s="290"/>
      <c r="H875" s="290" t="s">
        <v>79</v>
      </c>
      <c r="I875" s="290"/>
      <c r="J875" s="290" t="s">
        <v>13</v>
      </c>
      <c r="K875" s="290"/>
      <c r="L875" s="290"/>
      <c r="M875" s="290"/>
      <c r="N875" s="290"/>
      <c r="O875" s="290"/>
      <c r="P875" s="290"/>
      <c r="Q875" s="290"/>
      <c r="R875" s="290"/>
      <c r="S875" s="294"/>
    </row>
    <row r="876" spans="1:20">
      <c r="A876" s="1">
        <f t="shared" ref="A876:B876" si="868">A875</f>
        <v>18</v>
      </c>
      <c r="B876" s="1">
        <f t="shared" si="868"/>
        <v>0</v>
      </c>
      <c r="C876" s="288"/>
      <c r="D876" s="346" t="s">
        <v>74</v>
      </c>
      <c r="E876" s="346"/>
      <c r="F876" s="346"/>
      <c r="G876" s="346"/>
      <c r="H876" s="415">
        <f>ROUND(J901*T876,)</f>
        <v>0</v>
      </c>
      <c r="I876" s="416"/>
      <c r="J876" s="152"/>
      <c r="K876" s="152"/>
      <c r="L876" s="152"/>
      <c r="M876" s="152"/>
      <c r="N876" s="152"/>
      <c r="O876" s="152"/>
      <c r="P876" s="152"/>
      <c r="Q876" s="152"/>
      <c r="R876" s="152"/>
      <c r="S876" s="305"/>
      <c r="T876" s="53">
        <f>IF(F856=U855,1,0.5)</f>
        <v>0.5</v>
      </c>
    </row>
    <row r="877" spans="1:20">
      <c r="A877" s="1">
        <f t="shared" ref="A877:B877" si="869">A876</f>
        <v>18</v>
      </c>
      <c r="B877" s="1">
        <f t="shared" si="869"/>
        <v>0</v>
      </c>
      <c r="C877" s="288"/>
      <c r="D877" s="340" t="s">
        <v>75</v>
      </c>
      <c r="E877" s="340"/>
      <c r="F877" s="340"/>
      <c r="G877" s="340"/>
      <c r="H877" s="330"/>
      <c r="I877" s="330"/>
      <c r="J877" s="335"/>
      <c r="K877" s="335"/>
      <c r="L877" s="335"/>
      <c r="M877" s="335"/>
      <c r="N877" s="335"/>
      <c r="O877" s="335"/>
      <c r="P877" s="335"/>
      <c r="Q877" s="335"/>
      <c r="R877" s="335"/>
      <c r="S877" s="336"/>
    </row>
    <row r="878" spans="1:20">
      <c r="A878" s="1">
        <f t="shared" ref="A878:B878" si="870">A877</f>
        <v>18</v>
      </c>
      <c r="B878" s="1">
        <f t="shared" si="870"/>
        <v>0</v>
      </c>
      <c r="C878" s="288"/>
      <c r="D878" s="340" t="s">
        <v>76</v>
      </c>
      <c r="E878" s="340"/>
      <c r="F878" s="340"/>
      <c r="G878" s="340"/>
      <c r="H878" s="330"/>
      <c r="I878" s="330"/>
      <c r="J878" s="335"/>
      <c r="K878" s="335"/>
      <c r="L878" s="335"/>
      <c r="M878" s="335"/>
      <c r="N878" s="335"/>
      <c r="O878" s="335"/>
      <c r="P878" s="335"/>
      <c r="Q878" s="335"/>
      <c r="R878" s="335"/>
      <c r="S878" s="336"/>
    </row>
    <row r="879" spans="1:20" ht="15" thickBot="1">
      <c r="A879" s="1">
        <f t="shared" ref="A879:B879" si="871">A878</f>
        <v>18</v>
      </c>
      <c r="B879" s="1">
        <f t="shared" si="871"/>
        <v>0</v>
      </c>
      <c r="C879" s="288"/>
      <c r="D879" s="341" t="s">
        <v>77</v>
      </c>
      <c r="E879" s="341"/>
      <c r="F879" s="341"/>
      <c r="G879" s="341"/>
      <c r="H879" s="342">
        <f>H901-SUM(H876:I878)</f>
        <v>0</v>
      </c>
      <c r="I879" s="342"/>
      <c r="J879" s="343"/>
      <c r="K879" s="343"/>
      <c r="L879" s="343"/>
      <c r="M879" s="343"/>
      <c r="N879" s="343"/>
      <c r="O879" s="343"/>
      <c r="P879" s="343"/>
      <c r="Q879" s="343"/>
      <c r="R879" s="343"/>
      <c r="S879" s="344"/>
    </row>
    <row r="880" spans="1:20" ht="15.6" thickTop="1" thickBot="1">
      <c r="A880" s="1">
        <f t="shared" ref="A880:B880" si="872">A879</f>
        <v>18</v>
      </c>
      <c r="B880" s="1">
        <f t="shared" si="872"/>
        <v>0</v>
      </c>
      <c r="C880" s="289"/>
      <c r="D880" s="345" t="s">
        <v>78</v>
      </c>
      <c r="E880" s="345"/>
      <c r="F880" s="345"/>
      <c r="G880" s="345"/>
      <c r="H880" s="281">
        <f>SUM(H876:I879)</f>
        <v>0</v>
      </c>
      <c r="I880" s="281"/>
      <c r="J880" s="285"/>
      <c r="K880" s="285"/>
      <c r="L880" s="285"/>
      <c r="M880" s="285"/>
      <c r="N880" s="285"/>
      <c r="O880" s="285"/>
      <c r="P880" s="285"/>
      <c r="Q880" s="285"/>
      <c r="R880" s="285"/>
      <c r="S880" s="286"/>
    </row>
    <row r="881" spans="1:21">
      <c r="A881" s="1">
        <f t="shared" ref="A881:B881" si="873">A880</f>
        <v>18</v>
      </c>
      <c r="B881" s="1">
        <f t="shared" si="873"/>
        <v>0</v>
      </c>
      <c r="C881" s="287" t="s">
        <v>218</v>
      </c>
      <c r="D881" s="290" t="s">
        <v>73</v>
      </c>
      <c r="E881" s="290"/>
      <c r="F881" s="290" t="s">
        <v>83</v>
      </c>
      <c r="G881" s="290"/>
      <c r="H881" s="290" t="s">
        <v>79</v>
      </c>
      <c r="I881" s="292"/>
      <c r="J881" s="293"/>
      <c r="K881" s="290"/>
      <c r="L881" s="290"/>
      <c r="M881" s="290"/>
      <c r="N881" s="290" t="s">
        <v>82</v>
      </c>
      <c r="O881" s="290"/>
      <c r="P881" s="290"/>
      <c r="Q881" s="290"/>
      <c r="R881" s="290"/>
      <c r="S881" s="294"/>
    </row>
    <row r="882" spans="1:21">
      <c r="A882" s="1">
        <f t="shared" ref="A882:B882" si="874">A881</f>
        <v>18</v>
      </c>
      <c r="B882" s="1">
        <f t="shared" si="874"/>
        <v>0</v>
      </c>
      <c r="C882" s="288"/>
      <c r="D882" s="291"/>
      <c r="E882" s="291"/>
      <c r="F882" s="291"/>
      <c r="G882" s="291"/>
      <c r="H882" s="291"/>
      <c r="I882" s="291"/>
      <c r="J882" s="296" t="s">
        <v>80</v>
      </c>
      <c r="K882" s="297"/>
      <c r="L882" s="297" t="s">
        <v>81</v>
      </c>
      <c r="M882" s="339"/>
      <c r="N882" s="291"/>
      <c r="O882" s="291"/>
      <c r="P882" s="291"/>
      <c r="Q882" s="291"/>
      <c r="R882" s="291"/>
      <c r="S882" s="295"/>
    </row>
    <row r="883" spans="1:21">
      <c r="A883" s="1">
        <f t="shared" ref="A883:B883" si="875">A882</f>
        <v>18</v>
      </c>
      <c r="B883" s="1">
        <f t="shared" si="875"/>
        <v>0</v>
      </c>
      <c r="C883" s="288"/>
      <c r="D883" s="298" t="s">
        <v>88</v>
      </c>
      <c r="E883" s="298"/>
      <c r="F883" s="298" t="s">
        <v>88</v>
      </c>
      <c r="G883" s="298"/>
      <c r="H883" s="323"/>
      <c r="I883" s="323"/>
      <c r="J883" s="324"/>
      <c r="K883" s="325"/>
      <c r="L883" s="326">
        <f>H883-J883</f>
        <v>0</v>
      </c>
      <c r="M883" s="327"/>
      <c r="N883" s="167"/>
      <c r="O883" s="167"/>
      <c r="P883" s="167"/>
      <c r="Q883" s="167"/>
      <c r="R883" s="167"/>
      <c r="S883" s="328"/>
      <c r="T883" s="54" t="e">
        <f>HLOOKUP(F856,リスト!$N$7:$AC$25,2,)</f>
        <v>#N/A</v>
      </c>
      <c r="U883" s="52" t="e">
        <f t="shared" ref="U883:U900" si="876">IF(T883="対象外",IF(J883&gt;0,"補助対象外経費です!!",""),"")</f>
        <v>#N/A</v>
      </c>
    </row>
    <row r="884" spans="1:21">
      <c r="A884" s="1">
        <f t="shared" ref="A884:B884" si="877">A883</f>
        <v>18</v>
      </c>
      <c r="B884" s="1">
        <f t="shared" si="877"/>
        <v>0</v>
      </c>
      <c r="C884" s="288"/>
      <c r="D884" s="298" t="s">
        <v>99</v>
      </c>
      <c r="E884" s="298"/>
      <c r="F884" s="299" t="s">
        <v>84</v>
      </c>
      <c r="G884" s="299"/>
      <c r="H884" s="300"/>
      <c r="I884" s="300"/>
      <c r="J884" s="301"/>
      <c r="K884" s="302"/>
      <c r="L884" s="303">
        <f t="shared" ref="L884:L900" si="878">H884-J884</f>
        <v>0</v>
      </c>
      <c r="M884" s="304"/>
      <c r="N884" s="152"/>
      <c r="O884" s="152"/>
      <c r="P884" s="152"/>
      <c r="Q884" s="152"/>
      <c r="R884" s="152"/>
      <c r="S884" s="305"/>
      <c r="T884" s="54" t="e">
        <f>HLOOKUP(F856,リスト!$N$7:$AC$25,3,)</f>
        <v>#N/A</v>
      </c>
      <c r="U884" s="52" t="e">
        <f t="shared" si="876"/>
        <v>#N/A</v>
      </c>
    </row>
    <row r="885" spans="1:21">
      <c r="A885" s="1">
        <f t="shared" ref="A885:B885" si="879">A884</f>
        <v>18</v>
      </c>
      <c r="B885" s="1">
        <f t="shared" si="879"/>
        <v>0</v>
      </c>
      <c r="C885" s="288"/>
      <c r="D885" s="298"/>
      <c r="E885" s="298"/>
      <c r="F885" s="329" t="s">
        <v>85</v>
      </c>
      <c r="G885" s="329"/>
      <c r="H885" s="330"/>
      <c r="I885" s="330"/>
      <c r="J885" s="331"/>
      <c r="K885" s="332"/>
      <c r="L885" s="333">
        <f t="shared" si="878"/>
        <v>0</v>
      </c>
      <c r="M885" s="334"/>
      <c r="N885" s="335"/>
      <c r="O885" s="335"/>
      <c r="P885" s="335"/>
      <c r="Q885" s="335"/>
      <c r="R885" s="335"/>
      <c r="S885" s="336"/>
      <c r="T885" s="54" t="e">
        <f>HLOOKUP(F856,リスト!$N$7:$AC$25,4,)</f>
        <v>#N/A</v>
      </c>
      <c r="U885" s="52" t="e">
        <f t="shared" si="876"/>
        <v>#N/A</v>
      </c>
    </row>
    <row r="886" spans="1:21">
      <c r="A886" s="1">
        <f t="shared" ref="A886:B886" si="880">A885</f>
        <v>18</v>
      </c>
      <c r="B886" s="1">
        <f t="shared" si="880"/>
        <v>0</v>
      </c>
      <c r="C886" s="288"/>
      <c r="D886" s="298"/>
      <c r="E886" s="298"/>
      <c r="F886" s="306" t="s">
        <v>86</v>
      </c>
      <c r="G886" s="306"/>
      <c r="H886" s="307"/>
      <c r="I886" s="307"/>
      <c r="J886" s="308"/>
      <c r="K886" s="309"/>
      <c r="L886" s="310">
        <f t="shared" si="878"/>
        <v>0</v>
      </c>
      <c r="M886" s="311"/>
      <c r="N886" s="153"/>
      <c r="O886" s="153"/>
      <c r="P886" s="153"/>
      <c r="Q886" s="153"/>
      <c r="R886" s="153"/>
      <c r="S886" s="312"/>
      <c r="T886" s="54" t="e">
        <f>HLOOKUP(F856,リスト!$N$7:$AC$25,5,)</f>
        <v>#N/A</v>
      </c>
      <c r="U886" s="52" t="e">
        <f t="shared" si="876"/>
        <v>#N/A</v>
      </c>
    </row>
    <row r="887" spans="1:21">
      <c r="A887" s="1">
        <f t="shared" ref="A887:B887" si="881">A886</f>
        <v>18</v>
      </c>
      <c r="B887" s="1">
        <f t="shared" si="881"/>
        <v>0</v>
      </c>
      <c r="C887" s="288"/>
      <c r="D887" s="298" t="s">
        <v>100</v>
      </c>
      <c r="E887" s="298"/>
      <c r="F887" s="299" t="s">
        <v>87</v>
      </c>
      <c r="G887" s="299"/>
      <c r="H887" s="300"/>
      <c r="I887" s="300"/>
      <c r="J887" s="301"/>
      <c r="K887" s="302"/>
      <c r="L887" s="303">
        <f t="shared" si="878"/>
        <v>0</v>
      </c>
      <c r="M887" s="304"/>
      <c r="N887" s="152"/>
      <c r="O887" s="152"/>
      <c r="P887" s="152"/>
      <c r="Q887" s="152"/>
      <c r="R887" s="152"/>
      <c r="S887" s="305"/>
      <c r="T887" s="54" t="e">
        <f>HLOOKUP(F856,リスト!$N$7:$AC$25,6,)</f>
        <v>#N/A</v>
      </c>
      <c r="U887" s="52" t="e">
        <f t="shared" si="876"/>
        <v>#N/A</v>
      </c>
    </row>
    <row r="888" spans="1:21">
      <c r="A888" s="1">
        <f t="shared" ref="A888:B888" si="882">A887</f>
        <v>18</v>
      </c>
      <c r="B888" s="1">
        <f t="shared" si="882"/>
        <v>0</v>
      </c>
      <c r="C888" s="288"/>
      <c r="D888" s="298"/>
      <c r="E888" s="298"/>
      <c r="F888" s="329" t="s">
        <v>89</v>
      </c>
      <c r="G888" s="329"/>
      <c r="H888" s="330"/>
      <c r="I888" s="330"/>
      <c r="J888" s="331"/>
      <c r="K888" s="332"/>
      <c r="L888" s="333">
        <f t="shared" si="878"/>
        <v>0</v>
      </c>
      <c r="M888" s="334"/>
      <c r="N888" s="335"/>
      <c r="O888" s="335"/>
      <c r="P888" s="335"/>
      <c r="Q888" s="335"/>
      <c r="R888" s="335"/>
      <c r="S888" s="336"/>
      <c r="T888" s="54" t="e">
        <f>HLOOKUP(F856,リスト!$N$7:$AC$25,7,)</f>
        <v>#N/A</v>
      </c>
      <c r="U888" s="52" t="e">
        <f t="shared" si="876"/>
        <v>#N/A</v>
      </c>
    </row>
    <row r="889" spans="1:21" ht="14.4" customHeight="1">
      <c r="A889" s="1">
        <f t="shared" ref="A889:B889" si="883">A888</f>
        <v>18</v>
      </c>
      <c r="B889" s="1">
        <f t="shared" si="883"/>
        <v>0</v>
      </c>
      <c r="C889" s="288"/>
      <c r="D889" s="298"/>
      <c r="E889" s="298"/>
      <c r="F889" s="329" t="s">
        <v>215</v>
      </c>
      <c r="G889" s="329"/>
      <c r="H889" s="330"/>
      <c r="I889" s="330"/>
      <c r="J889" s="331"/>
      <c r="K889" s="332"/>
      <c r="L889" s="333">
        <f t="shared" si="878"/>
        <v>0</v>
      </c>
      <c r="M889" s="334"/>
      <c r="N889" s="335"/>
      <c r="O889" s="335"/>
      <c r="P889" s="335"/>
      <c r="Q889" s="335"/>
      <c r="R889" s="335"/>
      <c r="S889" s="336"/>
      <c r="T889" s="54" t="e">
        <f>HLOOKUP(F856,リスト!$N$7:$AC$25,8,)</f>
        <v>#N/A</v>
      </c>
      <c r="U889" s="52" t="e">
        <f t="shared" si="876"/>
        <v>#N/A</v>
      </c>
    </row>
    <row r="890" spans="1:21">
      <c r="A890" s="1">
        <f t="shared" ref="A890:B890" si="884">A889</f>
        <v>18</v>
      </c>
      <c r="B890" s="1">
        <f t="shared" si="884"/>
        <v>0</v>
      </c>
      <c r="C890" s="288"/>
      <c r="D890" s="298"/>
      <c r="E890" s="298"/>
      <c r="F890" s="306" t="s">
        <v>90</v>
      </c>
      <c r="G890" s="306"/>
      <c r="H890" s="307"/>
      <c r="I890" s="307"/>
      <c r="J890" s="308"/>
      <c r="K890" s="309"/>
      <c r="L890" s="310">
        <f t="shared" si="878"/>
        <v>0</v>
      </c>
      <c r="M890" s="311"/>
      <c r="N890" s="153"/>
      <c r="O890" s="153"/>
      <c r="P890" s="153"/>
      <c r="Q890" s="153"/>
      <c r="R890" s="153"/>
      <c r="S890" s="312"/>
      <c r="T890" s="54" t="e">
        <f>HLOOKUP(F856,リスト!$N$7:$AC$25,9,)</f>
        <v>#N/A</v>
      </c>
      <c r="U890" s="52" t="e">
        <f t="shared" si="876"/>
        <v>#N/A</v>
      </c>
    </row>
    <row r="891" spans="1:21">
      <c r="A891" s="1">
        <f t="shared" ref="A891:B891" si="885">A890</f>
        <v>18</v>
      </c>
      <c r="B891" s="1">
        <f t="shared" si="885"/>
        <v>0</v>
      </c>
      <c r="C891" s="288"/>
      <c r="D891" s="298" t="s">
        <v>101</v>
      </c>
      <c r="E891" s="298"/>
      <c r="F891" s="299" t="s">
        <v>91</v>
      </c>
      <c r="G891" s="299"/>
      <c r="H891" s="300"/>
      <c r="I891" s="300"/>
      <c r="J891" s="301"/>
      <c r="K891" s="302"/>
      <c r="L891" s="303">
        <f t="shared" si="878"/>
        <v>0</v>
      </c>
      <c r="M891" s="304"/>
      <c r="N891" s="152"/>
      <c r="O891" s="152"/>
      <c r="P891" s="152"/>
      <c r="Q891" s="152"/>
      <c r="R891" s="152"/>
      <c r="S891" s="305"/>
      <c r="T891" s="54" t="e">
        <f>HLOOKUP(F856,リスト!$N$7:$AC$25,10,)</f>
        <v>#N/A</v>
      </c>
      <c r="U891" s="52" t="e">
        <f t="shared" si="876"/>
        <v>#N/A</v>
      </c>
    </row>
    <row r="892" spans="1:21">
      <c r="A892" s="1">
        <f t="shared" ref="A892:B892" si="886">A891</f>
        <v>18</v>
      </c>
      <c r="B892" s="1">
        <f t="shared" si="886"/>
        <v>0</v>
      </c>
      <c r="C892" s="288"/>
      <c r="D892" s="298"/>
      <c r="E892" s="298"/>
      <c r="F892" s="329" t="s">
        <v>92</v>
      </c>
      <c r="G892" s="329"/>
      <c r="H892" s="330"/>
      <c r="I892" s="330"/>
      <c r="J892" s="331"/>
      <c r="K892" s="332"/>
      <c r="L892" s="333">
        <f t="shared" si="878"/>
        <v>0</v>
      </c>
      <c r="M892" s="334"/>
      <c r="N892" s="335"/>
      <c r="O892" s="335"/>
      <c r="P892" s="335"/>
      <c r="Q892" s="335"/>
      <c r="R892" s="335"/>
      <c r="S892" s="336"/>
      <c r="T892" s="54" t="e">
        <f>HLOOKUP(F856,リスト!$N$7:$AC$25,11,)</f>
        <v>#N/A</v>
      </c>
      <c r="U892" s="52" t="e">
        <f t="shared" si="876"/>
        <v>#N/A</v>
      </c>
    </row>
    <row r="893" spans="1:21">
      <c r="A893" s="1">
        <f t="shared" ref="A893:B893" si="887">A892</f>
        <v>18</v>
      </c>
      <c r="B893" s="1">
        <f t="shared" si="887"/>
        <v>0</v>
      </c>
      <c r="C893" s="288"/>
      <c r="D893" s="298"/>
      <c r="E893" s="298"/>
      <c r="F893" s="306" t="s">
        <v>93</v>
      </c>
      <c r="G893" s="306"/>
      <c r="H893" s="307"/>
      <c r="I893" s="307"/>
      <c r="J893" s="308"/>
      <c r="K893" s="309"/>
      <c r="L893" s="310">
        <f t="shared" si="878"/>
        <v>0</v>
      </c>
      <c r="M893" s="311"/>
      <c r="N893" s="153"/>
      <c r="O893" s="153"/>
      <c r="P893" s="153"/>
      <c r="Q893" s="153"/>
      <c r="R893" s="153"/>
      <c r="S893" s="312"/>
      <c r="T893" s="54" t="e">
        <f>HLOOKUP(F856,リスト!$N$7:$AC$25,12,)</f>
        <v>#N/A</v>
      </c>
      <c r="U893" s="52" t="e">
        <f t="shared" si="876"/>
        <v>#N/A</v>
      </c>
    </row>
    <row r="894" spans="1:21">
      <c r="A894" s="1">
        <f t="shared" ref="A894:B894" si="888">A893</f>
        <v>18</v>
      </c>
      <c r="B894" s="1">
        <f t="shared" si="888"/>
        <v>0</v>
      </c>
      <c r="C894" s="288"/>
      <c r="D894" s="298" t="s">
        <v>102</v>
      </c>
      <c r="E894" s="298"/>
      <c r="F894" s="298" t="s">
        <v>102</v>
      </c>
      <c r="G894" s="298"/>
      <c r="H894" s="323"/>
      <c r="I894" s="323"/>
      <c r="J894" s="324"/>
      <c r="K894" s="325"/>
      <c r="L894" s="326">
        <f t="shared" si="878"/>
        <v>0</v>
      </c>
      <c r="M894" s="327"/>
      <c r="N894" s="167"/>
      <c r="O894" s="167"/>
      <c r="P894" s="167"/>
      <c r="Q894" s="167"/>
      <c r="R894" s="167"/>
      <c r="S894" s="328"/>
      <c r="T894" s="54" t="e">
        <f>HLOOKUP(F856,リスト!$N$7:$AC$25,13,)</f>
        <v>#N/A</v>
      </c>
      <c r="U894" s="52" t="e">
        <f t="shared" si="876"/>
        <v>#N/A</v>
      </c>
    </row>
    <row r="895" spans="1:21">
      <c r="A895" s="1">
        <f t="shared" ref="A895:B895" si="889">A894</f>
        <v>18</v>
      </c>
      <c r="B895" s="1">
        <f t="shared" si="889"/>
        <v>0</v>
      </c>
      <c r="C895" s="288"/>
      <c r="D895" s="321" t="s">
        <v>105</v>
      </c>
      <c r="E895" s="298"/>
      <c r="F895" s="299" t="s">
        <v>94</v>
      </c>
      <c r="G895" s="299"/>
      <c r="H895" s="300"/>
      <c r="I895" s="300"/>
      <c r="J895" s="301"/>
      <c r="K895" s="302"/>
      <c r="L895" s="303">
        <f t="shared" si="878"/>
        <v>0</v>
      </c>
      <c r="M895" s="304"/>
      <c r="N895" s="152"/>
      <c r="O895" s="152"/>
      <c r="P895" s="152"/>
      <c r="Q895" s="152"/>
      <c r="R895" s="152"/>
      <c r="S895" s="305"/>
      <c r="T895" s="54" t="e">
        <f>HLOOKUP(F856,リスト!$N$7:$AC$25,14,)</f>
        <v>#N/A</v>
      </c>
      <c r="U895" s="52" t="e">
        <f t="shared" si="876"/>
        <v>#N/A</v>
      </c>
    </row>
    <row r="896" spans="1:21">
      <c r="A896" s="1">
        <f t="shared" ref="A896:B896" si="890">A895</f>
        <v>18</v>
      </c>
      <c r="B896" s="1">
        <f t="shared" si="890"/>
        <v>0</v>
      </c>
      <c r="C896" s="288"/>
      <c r="D896" s="298"/>
      <c r="E896" s="298"/>
      <c r="F896" s="306" t="s">
        <v>95</v>
      </c>
      <c r="G896" s="306"/>
      <c r="H896" s="307"/>
      <c r="I896" s="307"/>
      <c r="J896" s="308"/>
      <c r="K896" s="309"/>
      <c r="L896" s="310">
        <f t="shared" si="878"/>
        <v>0</v>
      </c>
      <c r="M896" s="311"/>
      <c r="N896" s="153"/>
      <c r="O896" s="153"/>
      <c r="P896" s="153"/>
      <c r="Q896" s="153"/>
      <c r="R896" s="153"/>
      <c r="S896" s="312"/>
      <c r="T896" s="54" t="e">
        <f>HLOOKUP(F856,リスト!$N$7:$AC$25,15,)</f>
        <v>#N/A</v>
      </c>
      <c r="U896" s="52" t="e">
        <f t="shared" si="876"/>
        <v>#N/A</v>
      </c>
    </row>
    <row r="897" spans="1:24">
      <c r="A897" s="1">
        <f t="shared" ref="A897:B897" si="891">A896</f>
        <v>18</v>
      </c>
      <c r="B897" s="1">
        <f t="shared" si="891"/>
        <v>0</v>
      </c>
      <c r="C897" s="288"/>
      <c r="D897" s="322" t="s">
        <v>103</v>
      </c>
      <c r="E897" s="322"/>
      <c r="F897" s="298" t="s">
        <v>96</v>
      </c>
      <c r="G897" s="298"/>
      <c r="H897" s="323"/>
      <c r="I897" s="323"/>
      <c r="J897" s="324"/>
      <c r="K897" s="325"/>
      <c r="L897" s="326">
        <f t="shared" si="878"/>
        <v>0</v>
      </c>
      <c r="M897" s="327"/>
      <c r="N897" s="167"/>
      <c r="O897" s="167"/>
      <c r="P897" s="167"/>
      <c r="Q897" s="167"/>
      <c r="R897" s="167"/>
      <c r="S897" s="328"/>
      <c r="T897" s="54" t="e">
        <f>HLOOKUP(F856,リスト!$N$7:$AC$25,16,)</f>
        <v>#N/A</v>
      </c>
      <c r="U897" s="52" t="e">
        <f t="shared" si="876"/>
        <v>#N/A</v>
      </c>
    </row>
    <row r="898" spans="1:24">
      <c r="A898" s="1">
        <f t="shared" ref="A898:B898" si="892">A897</f>
        <v>18</v>
      </c>
      <c r="B898" s="1">
        <f t="shared" si="892"/>
        <v>0</v>
      </c>
      <c r="C898" s="288"/>
      <c r="D898" s="298" t="s">
        <v>104</v>
      </c>
      <c r="E898" s="298"/>
      <c r="F898" s="299" t="s">
        <v>97</v>
      </c>
      <c r="G898" s="299"/>
      <c r="H898" s="300"/>
      <c r="I898" s="300"/>
      <c r="J898" s="301"/>
      <c r="K898" s="302"/>
      <c r="L898" s="303">
        <f t="shared" si="878"/>
        <v>0</v>
      </c>
      <c r="M898" s="304"/>
      <c r="N898" s="152"/>
      <c r="O898" s="152"/>
      <c r="P898" s="152"/>
      <c r="Q898" s="152"/>
      <c r="R898" s="152"/>
      <c r="S898" s="305"/>
      <c r="T898" s="54" t="e">
        <f>HLOOKUP(F856,リスト!$N$7:$AC$25,17,)</f>
        <v>#N/A</v>
      </c>
      <c r="U898" s="52" t="e">
        <f t="shared" si="876"/>
        <v>#N/A</v>
      </c>
    </row>
    <row r="899" spans="1:24">
      <c r="A899" s="1">
        <f t="shared" ref="A899:B899" si="893">A898</f>
        <v>18</v>
      </c>
      <c r="B899" s="1">
        <f t="shared" si="893"/>
        <v>0</v>
      </c>
      <c r="C899" s="288"/>
      <c r="D899" s="298"/>
      <c r="E899" s="298"/>
      <c r="F899" s="306" t="s">
        <v>98</v>
      </c>
      <c r="G899" s="306"/>
      <c r="H899" s="307"/>
      <c r="I899" s="307"/>
      <c r="J899" s="308"/>
      <c r="K899" s="309"/>
      <c r="L899" s="310">
        <f t="shared" si="878"/>
        <v>0</v>
      </c>
      <c r="M899" s="311"/>
      <c r="N899" s="153"/>
      <c r="O899" s="153"/>
      <c r="P899" s="153"/>
      <c r="Q899" s="153"/>
      <c r="R899" s="153"/>
      <c r="S899" s="312"/>
      <c r="T899" s="54" t="e">
        <f>HLOOKUP(F856,リスト!$N$7:$AC$25,18,)</f>
        <v>#N/A</v>
      </c>
      <c r="U899" s="52" t="e">
        <f t="shared" si="876"/>
        <v>#N/A</v>
      </c>
    </row>
    <row r="900" spans="1:24" ht="15" thickBot="1">
      <c r="A900" s="1">
        <f t="shared" ref="A900:B900" si="894">A899</f>
        <v>18</v>
      </c>
      <c r="B900" s="1">
        <f t="shared" si="894"/>
        <v>0</v>
      </c>
      <c r="C900" s="288"/>
      <c r="D900" s="313" t="s">
        <v>77</v>
      </c>
      <c r="E900" s="313"/>
      <c r="F900" s="313" t="s">
        <v>77</v>
      </c>
      <c r="G900" s="313"/>
      <c r="H900" s="314"/>
      <c r="I900" s="314"/>
      <c r="J900" s="315"/>
      <c r="K900" s="316"/>
      <c r="L900" s="317">
        <f t="shared" si="878"/>
        <v>0</v>
      </c>
      <c r="M900" s="318"/>
      <c r="N900" s="319"/>
      <c r="O900" s="319"/>
      <c r="P900" s="319"/>
      <c r="Q900" s="319"/>
      <c r="R900" s="319"/>
      <c r="S900" s="320"/>
      <c r="T900" s="54" t="e">
        <f>HLOOKUP(F856,リスト!$N$7:$AC$25,19,)</f>
        <v>#N/A</v>
      </c>
      <c r="U900" s="52" t="e">
        <f t="shared" si="876"/>
        <v>#N/A</v>
      </c>
    </row>
    <row r="901" spans="1:24" ht="15.6" thickTop="1" thickBot="1">
      <c r="A901" s="1">
        <f t="shared" ref="A901:B901" si="895">A900</f>
        <v>18</v>
      </c>
      <c r="B901" s="1">
        <f t="shared" si="895"/>
        <v>0</v>
      </c>
      <c r="C901" s="289"/>
      <c r="D901" s="278" t="s">
        <v>78</v>
      </c>
      <c r="E901" s="279"/>
      <c r="F901" s="279"/>
      <c r="G901" s="280"/>
      <c r="H901" s="281">
        <f>SUM(H883:I900)</f>
        <v>0</v>
      </c>
      <c r="I901" s="281"/>
      <c r="J901" s="282">
        <f t="shared" ref="J901" si="896">SUM(J883:K900)</f>
        <v>0</v>
      </c>
      <c r="K901" s="283"/>
      <c r="L901" s="283">
        <f t="shared" ref="L901" si="897">SUM(L883:M900)</f>
        <v>0</v>
      </c>
      <c r="M901" s="284"/>
      <c r="N901" s="285"/>
      <c r="O901" s="285"/>
      <c r="P901" s="285"/>
      <c r="Q901" s="285"/>
      <c r="R901" s="285"/>
      <c r="S901" s="286"/>
      <c r="T901" s="54"/>
    </row>
    <row r="902" spans="1:24">
      <c r="A902" s="1">
        <f>F905</f>
        <v>19</v>
      </c>
      <c r="B902" s="1">
        <f>IF(H926&gt;0,1,0)</f>
        <v>0</v>
      </c>
      <c r="C902" s="198" t="s">
        <v>47</v>
      </c>
      <c r="D902" s="198"/>
      <c r="E902" s="198"/>
      <c r="U902" s="11" t="s">
        <v>49</v>
      </c>
      <c r="V902" s="11" t="s">
        <v>199</v>
      </c>
    </row>
    <row r="903" spans="1:24">
      <c r="A903" s="1">
        <f>A902</f>
        <v>19</v>
      </c>
      <c r="B903" s="1">
        <f>B902</f>
        <v>0</v>
      </c>
      <c r="C903" s="192" t="str">
        <f>"山口次世代コーチャーズ育成事業　"&amp;基本!$G$24</f>
        <v>山口次世代コーチャーズ育成事業　事業計画書</v>
      </c>
      <c r="D903" s="192"/>
      <c r="E903" s="192"/>
      <c r="F903" s="192"/>
      <c r="G903" s="192"/>
      <c r="H903" s="192"/>
      <c r="I903" s="192"/>
      <c r="J903" s="192"/>
      <c r="K903" s="192"/>
      <c r="L903" s="192"/>
      <c r="M903" s="192"/>
      <c r="N903" s="192"/>
      <c r="O903" s="192"/>
      <c r="P903" s="192"/>
      <c r="Q903" s="192"/>
      <c r="R903" s="192"/>
      <c r="S903" s="192"/>
      <c r="U903" s="16" t="str">
        <f t="shared" ref="U903:V906" si="898">IF(U853="","",U853)</f>
        <v>チームやまぐち優秀指導者育成事業</v>
      </c>
      <c r="V903" s="16" t="str">
        <f t="shared" si="898"/>
        <v>優秀指導者</v>
      </c>
    </row>
    <row r="904" spans="1:24" ht="15" thickBot="1">
      <c r="A904" s="1">
        <f t="shared" ref="A904:B904" si="899">A903</f>
        <v>19</v>
      </c>
      <c r="B904" s="1">
        <f t="shared" si="899"/>
        <v>0</v>
      </c>
      <c r="C904" s="337" t="s">
        <v>48</v>
      </c>
      <c r="D904" s="337"/>
      <c r="U904" s="32" t="str">
        <f t="shared" si="898"/>
        <v>トップコーチ育成事業</v>
      </c>
      <c r="V904" s="32" t="str">
        <f t="shared" si="898"/>
        <v>トップコーチ</v>
      </c>
    </row>
    <row r="905" spans="1:24" ht="15" thickBot="1">
      <c r="A905" s="1">
        <f t="shared" ref="A905:B905" si="900">A904</f>
        <v>19</v>
      </c>
      <c r="B905" s="1">
        <f t="shared" si="900"/>
        <v>0</v>
      </c>
      <c r="C905" s="375" t="s">
        <v>50</v>
      </c>
      <c r="D905" s="376"/>
      <c r="E905" s="376"/>
      <c r="F905" s="377">
        <f>F855+1</f>
        <v>19</v>
      </c>
      <c r="G905" s="378"/>
      <c r="U905" s="32" t="str">
        <f t="shared" si="898"/>
        <v>コーチングセミナー事業</v>
      </c>
      <c r="V905" s="32" t="str">
        <f t="shared" si="898"/>
        <v>セミナー</v>
      </c>
    </row>
    <row r="906" spans="1:24">
      <c r="A906" s="1">
        <f t="shared" ref="A906:B906" si="901">A905</f>
        <v>19</v>
      </c>
      <c r="B906" s="1">
        <f t="shared" si="901"/>
        <v>0</v>
      </c>
      <c r="C906" s="379" t="s">
        <v>49</v>
      </c>
      <c r="D906" s="290"/>
      <c r="E906" s="290"/>
      <c r="F906" s="380"/>
      <c r="G906" s="380"/>
      <c r="H906" s="380"/>
      <c r="I906" s="380"/>
      <c r="J906" s="380"/>
      <c r="K906" s="380"/>
      <c r="L906" s="380"/>
      <c r="M906" s="290" t="s">
        <v>53</v>
      </c>
      <c r="N906" s="290"/>
      <c r="O906" s="290"/>
      <c r="P906" s="380"/>
      <c r="Q906" s="380"/>
      <c r="R906" s="380"/>
      <c r="S906" s="381"/>
      <c r="T906" s="81" t="str">
        <f>IF(F906="","",VLOOKUP(F906,U903:V906,2,))</f>
        <v/>
      </c>
      <c r="U906" s="18" t="str">
        <f t="shared" si="898"/>
        <v/>
      </c>
      <c r="V906" s="18" t="str">
        <f t="shared" si="898"/>
        <v/>
      </c>
    </row>
    <row r="907" spans="1:24">
      <c r="A907" s="1">
        <f t="shared" ref="A907:B907" si="902">A906</f>
        <v>19</v>
      </c>
      <c r="B907" s="1">
        <f t="shared" si="902"/>
        <v>0</v>
      </c>
      <c r="C907" s="389" t="s">
        <v>180</v>
      </c>
      <c r="D907" s="390"/>
      <c r="E907" s="356"/>
      <c r="F907" s="386"/>
      <c r="G907" s="387"/>
      <c r="H907" s="387"/>
      <c r="I907" s="387"/>
      <c r="J907" s="387"/>
      <c r="K907" s="387"/>
      <c r="L907" s="387"/>
      <c r="M907" s="387"/>
      <c r="N907" s="387"/>
      <c r="O907" s="387"/>
      <c r="P907" s="387"/>
      <c r="Q907" s="387"/>
      <c r="R907" s="387"/>
      <c r="S907" s="388"/>
      <c r="U907" s="55"/>
    </row>
    <row r="908" spans="1:24">
      <c r="A908" s="1">
        <f t="shared" ref="A908:B908" si="903">A907</f>
        <v>19</v>
      </c>
      <c r="B908" s="1">
        <f t="shared" si="903"/>
        <v>0</v>
      </c>
      <c r="C908" s="348" t="s">
        <v>51</v>
      </c>
      <c r="D908" s="291"/>
      <c r="E908" s="291"/>
      <c r="F908" s="382"/>
      <c r="G908" s="383"/>
      <c r="H908" s="383"/>
      <c r="I908" s="20" t="str">
        <f>IF(F908="","～",IF(J908="","","～"))</f>
        <v>～</v>
      </c>
      <c r="J908" s="383"/>
      <c r="K908" s="383"/>
      <c r="L908" s="383"/>
      <c r="M908" s="21" t="s">
        <v>52</v>
      </c>
      <c r="N908" s="384" t="str">
        <f>IF(T908=1,IF(F908="","",IF(J908="","",IF(F908=J908,"日帰り",(J908-F908)&amp;"泊"&amp;(J908-F908+1)&amp;"日"))),"")</f>
        <v/>
      </c>
      <c r="O908" s="384"/>
      <c r="P908" s="384"/>
      <c r="Q908" s="13" t="s">
        <v>68</v>
      </c>
      <c r="R908" s="258"/>
      <c r="S908" s="385"/>
      <c r="T908" s="53">
        <f>IF(P906=U911,1,IF(P906=W911,1,0))</f>
        <v>0</v>
      </c>
    </row>
    <row r="909" spans="1:24">
      <c r="A909" s="1">
        <f t="shared" ref="A909:B909" si="904">A908</f>
        <v>19</v>
      </c>
      <c r="B909" s="1">
        <f t="shared" si="904"/>
        <v>0</v>
      </c>
      <c r="C909" s="348" t="s">
        <v>54</v>
      </c>
      <c r="D909" s="346" t="s">
        <v>55</v>
      </c>
      <c r="E909" s="346"/>
      <c r="F909" s="349"/>
      <c r="G909" s="349"/>
      <c r="H909" s="349"/>
      <c r="I909" s="349"/>
      <c r="J909" s="349"/>
      <c r="K909" s="349"/>
      <c r="L909" s="349"/>
      <c r="M909" s="349"/>
      <c r="N909" s="349"/>
      <c r="O909" s="349"/>
      <c r="P909" s="349"/>
      <c r="Q909" s="349"/>
      <c r="R909" s="349"/>
      <c r="S909" s="350"/>
      <c r="U909" s="156" t="s">
        <v>53</v>
      </c>
      <c r="V909" s="156"/>
      <c r="W909" s="156"/>
      <c r="X909" s="156"/>
    </row>
    <row r="910" spans="1:24">
      <c r="A910" s="1">
        <f t="shared" ref="A910:B910" si="905">A909</f>
        <v>19</v>
      </c>
      <c r="B910" s="1">
        <f t="shared" si="905"/>
        <v>0</v>
      </c>
      <c r="C910" s="348"/>
      <c r="D910" s="351" t="s">
        <v>7</v>
      </c>
      <c r="E910" s="351"/>
      <c r="F910" s="352"/>
      <c r="G910" s="352"/>
      <c r="H910" s="352"/>
      <c r="I910" s="352"/>
      <c r="J910" s="352"/>
      <c r="K910" s="352"/>
      <c r="L910" s="352"/>
      <c r="M910" s="352"/>
      <c r="N910" s="352"/>
      <c r="O910" s="352"/>
      <c r="P910" s="352"/>
      <c r="Q910" s="352"/>
      <c r="R910" s="352"/>
      <c r="S910" s="353"/>
      <c r="U910" s="78" t="str">
        <f>U903</f>
        <v>チームやまぐち優秀指導者育成事業</v>
      </c>
      <c r="V910" s="78" t="str">
        <f>U904</f>
        <v>トップコーチ育成事業</v>
      </c>
      <c r="W910" s="78" t="str">
        <f>U905</f>
        <v>コーチングセミナー事業</v>
      </c>
      <c r="X910" s="78" t="str">
        <f>U906</f>
        <v/>
      </c>
    </row>
    <row r="911" spans="1:24">
      <c r="A911" s="1">
        <f t="shared" ref="A911:B911" si="906">A910</f>
        <v>19</v>
      </c>
      <c r="B911" s="1">
        <f t="shared" si="906"/>
        <v>0</v>
      </c>
      <c r="C911" s="348" t="s">
        <v>56</v>
      </c>
      <c r="D911" s="346" t="s">
        <v>55</v>
      </c>
      <c r="E911" s="346"/>
      <c r="F911" s="349"/>
      <c r="G911" s="349"/>
      <c r="H911" s="349"/>
      <c r="I911" s="349"/>
      <c r="J911" s="349"/>
      <c r="K911" s="349"/>
      <c r="L911" s="349"/>
      <c r="M911" s="349"/>
      <c r="N911" s="349"/>
      <c r="O911" s="349"/>
      <c r="P911" s="349"/>
      <c r="Q911" s="349"/>
      <c r="R911" s="349"/>
      <c r="S911" s="350"/>
      <c r="U911" s="6" t="str">
        <f t="shared" ref="U911:X914" si="907">IF(U861="","",U861)</f>
        <v>①研修派遣</v>
      </c>
      <c r="V911" s="6" t="str">
        <f t="shared" si="907"/>
        <v>①研修派遣</v>
      </c>
      <c r="W911" s="6" t="str">
        <f t="shared" si="907"/>
        <v>①指導者研修会</v>
      </c>
      <c r="X911" s="6" t="str">
        <f t="shared" si="907"/>
        <v/>
      </c>
    </row>
    <row r="912" spans="1:24">
      <c r="A912" s="1">
        <f t="shared" ref="A912:B912" si="908">A911</f>
        <v>19</v>
      </c>
      <c r="B912" s="1">
        <f t="shared" si="908"/>
        <v>0</v>
      </c>
      <c r="C912" s="348"/>
      <c r="D912" s="351" t="s">
        <v>7</v>
      </c>
      <c r="E912" s="351"/>
      <c r="F912" s="352"/>
      <c r="G912" s="352"/>
      <c r="H912" s="352"/>
      <c r="I912" s="352"/>
      <c r="J912" s="352"/>
      <c r="K912" s="352"/>
      <c r="L912" s="352"/>
      <c r="M912" s="352"/>
      <c r="N912" s="352"/>
      <c r="O912" s="352"/>
      <c r="P912" s="352"/>
      <c r="Q912" s="352"/>
      <c r="R912" s="352"/>
      <c r="S912" s="353"/>
      <c r="U912" s="8" t="str">
        <f t="shared" si="907"/>
        <v>②調査・研究</v>
      </c>
      <c r="V912" s="8" t="str">
        <f t="shared" si="907"/>
        <v>②伝達講習会</v>
      </c>
      <c r="W912" s="8" t="str">
        <f t="shared" si="907"/>
        <v>②スーパーアドバイザー</v>
      </c>
      <c r="X912" s="8" t="str">
        <f t="shared" si="907"/>
        <v/>
      </c>
    </row>
    <row r="913" spans="1:24">
      <c r="A913" s="1">
        <f t="shared" ref="A913:B913" si="909">A912</f>
        <v>19</v>
      </c>
      <c r="B913" s="1">
        <f t="shared" si="909"/>
        <v>0</v>
      </c>
      <c r="C913" s="354" t="s">
        <v>57</v>
      </c>
      <c r="D913" s="291" t="s">
        <v>58</v>
      </c>
      <c r="E913" s="291"/>
      <c r="F913" s="291" t="s">
        <v>61</v>
      </c>
      <c r="G913" s="355"/>
      <c r="H913" s="339" t="s">
        <v>62</v>
      </c>
      <c r="I913" s="296"/>
      <c r="J913" s="356" t="s">
        <v>63</v>
      </c>
      <c r="K913" s="355"/>
      <c r="L913" s="339" t="s">
        <v>64</v>
      </c>
      <c r="M913" s="296"/>
      <c r="N913" s="356" t="s">
        <v>65</v>
      </c>
      <c r="O913" s="355"/>
      <c r="P913" s="339" t="s">
        <v>66</v>
      </c>
      <c r="Q913" s="291"/>
      <c r="R913" s="356" t="s">
        <v>36</v>
      </c>
      <c r="S913" s="295"/>
      <c r="U913" s="8" t="str">
        <f t="shared" si="907"/>
        <v/>
      </c>
      <c r="V913" s="8" t="str">
        <f t="shared" si="907"/>
        <v/>
      </c>
      <c r="W913" s="8" t="str">
        <f t="shared" si="907"/>
        <v/>
      </c>
      <c r="X913" s="8" t="str">
        <f t="shared" si="907"/>
        <v/>
      </c>
    </row>
    <row r="914" spans="1:24">
      <c r="A914" s="1">
        <f t="shared" ref="A914:B914" si="910">A913</f>
        <v>19</v>
      </c>
      <c r="B914" s="1">
        <f t="shared" si="910"/>
        <v>0</v>
      </c>
      <c r="C914" s="348"/>
      <c r="D914" s="346" t="s">
        <v>59</v>
      </c>
      <c r="E914" s="346"/>
      <c r="F914" s="22">
        <f>VLOOKUP("成男ｺｰﾁｬｰｽﾞ",指導者!$J$133:$AN$156,$F905+1,)</f>
        <v>0</v>
      </c>
      <c r="G914" s="23" t="s">
        <v>67</v>
      </c>
      <c r="H914" s="24">
        <f>VLOOKUP("成女ｺｰﾁｬｰｽﾞ",指導者!$J$133:$AN$156,$F905+1,)</f>
        <v>0</v>
      </c>
      <c r="I914" s="25" t="s">
        <v>67</v>
      </c>
      <c r="J914" s="24">
        <f>VLOOKUP("少男ｺｰﾁｬｰｽﾞ",指導者!$J$133:$AN$156,$F905+1,)</f>
        <v>0</v>
      </c>
      <c r="K914" s="23" t="s">
        <v>67</v>
      </c>
      <c r="L914" s="24">
        <f>VLOOKUP("少女ｺｰﾁｬｰｽﾞ",指導者!$J$133:$AN$156,$F905+1,)</f>
        <v>0</v>
      </c>
      <c r="M914" s="25" t="s">
        <v>67</v>
      </c>
      <c r="N914" s="24">
        <f>VLOOKUP("Jr男ｺｰﾁｬｰｽﾞ",指導者!$J$133:$AN$156,$F905+1,)</f>
        <v>0</v>
      </c>
      <c r="O914" s="23" t="s">
        <v>67</v>
      </c>
      <c r="P914" s="24">
        <f>VLOOKUP("Jr女ｺｰﾁｬｰｽﾞ",指導者!$J$133:$AN$156,$F905+1,)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48"/>
      <c r="D915" s="351" t="s">
        <v>60</v>
      </c>
      <c r="E915" s="351"/>
      <c r="F915" s="57" t="s">
        <v>164</v>
      </c>
      <c r="G915" s="28" t="s">
        <v>67</v>
      </c>
      <c r="H915" s="59" t="s">
        <v>164</v>
      </c>
      <c r="I915" s="30" t="s">
        <v>67</v>
      </c>
      <c r="J915" s="61" t="s">
        <v>164</v>
      </c>
      <c r="K915" s="28" t="s">
        <v>67</v>
      </c>
      <c r="L915" s="59" t="s">
        <v>164</v>
      </c>
      <c r="M915" s="30" t="s">
        <v>67</v>
      </c>
      <c r="N915" s="61" t="s">
        <v>164</v>
      </c>
      <c r="O915" s="28" t="s">
        <v>67</v>
      </c>
      <c r="P915" s="59" t="s">
        <v>164</v>
      </c>
      <c r="Q915" s="31" t="s">
        <v>67</v>
      </c>
      <c r="R915" s="61" t="s">
        <v>164</v>
      </c>
      <c r="S915" s="34" t="s">
        <v>67</v>
      </c>
    </row>
    <row r="916" spans="1:24">
      <c r="A916" s="1">
        <f t="shared" ref="A916:B916" si="912">A915</f>
        <v>19</v>
      </c>
      <c r="B916" s="1">
        <f t="shared" si="912"/>
        <v>0</v>
      </c>
      <c r="C916" s="366" t="s">
        <v>69</v>
      </c>
      <c r="D916" s="367"/>
      <c r="E916" s="368"/>
      <c r="F916" s="357"/>
      <c r="G916" s="358"/>
      <c r="H916" s="358"/>
      <c r="I916" s="358"/>
      <c r="J916" s="358"/>
      <c r="K916" s="358"/>
      <c r="L916" s="358"/>
      <c r="M916" s="358"/>
      <c r="N916" s="358"/>
      <c r="O916" s="358"/>
      <c r="P916" s="358"/>
      <c r="Q916" s="358"/>
      <c r="R916" s="358"/>
      <c r="S916" s="359"/>
    </row>
    <row r="917" spans="1:24">
      <c r="A917" s="1">
        <f t="shared" ref="A917:B917" si="913">A916</f>
        <v>19</v>
      </c>
      <c r="B917" s="1">
        <f t="shared" si="913"/>
        <v>0</v>
      </c>
      <c r="C917" s="369"/>
      <c r="D917" s="370"/>
      <c r="E917" s="371"/>
      <c r="F917" s="360"/>
      <c r="G917" s="361"/>
      <c r="H917" s="361"/>
      <c r="I917" s="361"/>
      <c r="J917" s="361"/>
      <c r="K917" s="361"/>
      <c r="L917" s="361"/>
      <c r="M917" s="361"/>
      <c r="N917" s="361"/>
      <c r="O917" s="361"/>
      <c r="P917" s="361"/>
      <c r="Q917" s="361"/>
      <c r="R917" s="361"/>
      <c r="S917" s="362"/>
    </row>
    <row r="918" spans="1:24">
      <c r="A918" s="1">
        <f t="shared" ref="A918:B918" si="914">A917</f>
        <v>19</v>
      </c>
      <c r="B918" s="1">
        <f t="shared" si="914"/>
        <v>0</v>
      </c>
      <c r="C918" s="369"/>
      <c r="D918" s="370"/>
      <c r="E918" s="371"/>
      <c r="F918" s="360"/>
      <c r="G918" s="361"/>
      <c r="H918" s="361"/>
      <c r="I918" s="361"/>
      <c r="J918" s="361"/>
      <c r="K918" s="361"/>
      <c r="L918" s="361"/>
      <c r="M918" s="361"/>
      <c r="N918" s="361"/>
      <c r="O918" s="361"/>
      <c r="P918" s="361"/>
      <c r="Q918" s="361"/>
      <c r="R918" s="361"/>
      <c r="S918" s="362"/>
    </row>
    <row r="919" spans="1:24">
      <c r="A919" s="1">
        <f t="shared" ref="A919:B919" si="915">A918</f>
        <v>19</v>
      </c>
      <c r="B919" s="1">
        <f t="shared" si="915"/>
        <v>0</v>
      </c>
      <c r="C919" s="369"/>
      <c r="D919" s="370"/>
      <c r="E919" s="371"/>
      <c r="F919" s="360"/>
      <c r="G919" s="361"/>
      <c r="H919" s="361"/>
      <c r="I919" s="361"/>
      <c r="J919" s="361"/>
      <c r="K919" s="361"/>
      <c r="L919" s="361"/>
      <c r="M919" s="361"/>
      <c r="N919" s="361"/>
      <c r="O919" s="361"/>
      <c r="P919" s="361"/>
      <c r="Q919" s="361"/>
      <c r="R919" s="361"/>
      <c r="S919" s="362"/>
    </row>
    <row r="920" spans="1:24">
      <c r="A920" s="1">
        <f t="shared" ref="A920:B920" si="916">A919</f>
        <v>19</v>
      </c>
      <c r="B920" s="1">
        <f t="shared" si="916"/>
        <v>0</v>
      </c>
      <c r="C920" s="369"/>
      <c r="D920" s="370"/>
      <c r="E920" s="371"/>
      <c r="F920" s="360"/>
      <c r="G920" s="361"/>
      <c r="H920" s="361"/>
      <c r="I920" s="361"/>
      <c r="J920" s="361"/>
      <c r="K920" s="361"/>
      <c r="L920" s="361"/>
      <c r="M920" s="361"/>
      <c r="N920" s="361"/>
      <c r="O920" s="361"/>
      <c r="P920" s="361"/>
      <c r="Q920" s="361"/>
      <c r="R920" s="361"/>
      <c r="S920" s="362"/>
    </row>
    <row r="921" spans="1:24">
      <c r="A921" s="1">
        <f t="shared" ref="A921:B921" si="917">A920</f>
        <v>19</v>
      </c>
      <c r="B921" s="1">
        <f t="shared" si="917"/>
        <v>0</v>
      </c>
      <c r="C921" s="369"/>
      <c r="D921" s="370"/>
      <c r="E921" s="371"/>
      <c r="F921" s="360"/>
      <c r="G921" s="361"/>
      <c r="H921" s="361"/>
      <c r="I921" s="361"/>
      <c r="J921" s="361"/>
      <c r="K921" s="361"/>
      <c r="L921" s="361"/>
      <c r="M921" s="361"/>
      <c r="N921" s="361"/>
      <c r="O921" s="361"/>
      <c r="P921" s="361"/>
      <c r="Q921" s="361"/>
      <c r="R921" s="361"/>
      <c r="S921" s="362"/>
    </row>
    <row r="922" spans="1:24" ht="15" thickBot="1">
      <c r="A922" s="1">
        <f t="shared" ref="A922:B922" si="918">A921</f>
        <v>19</v>
      </c>
      <c r="B922" s="1">
        <f t="shared" si="918"/>
        <v>0</v>
      </c>
      <c r="C922" s="372"/>
      <c r="D922" s="373"/>
      <c r="E922" s="374"/>
      <c r="F922" s="363"/>
      <c r="G922" s="364"/>
      <c r="H922" s="364"/>
      <c r="I922" s="364"/>
      <c r="J922" s="364"/>
      <c r="K922" s="364"/>
      <c r="L922" s="364"/>
      <c r="M922" s="364"/>
      <c r="N922" s="364"/>
      <c r="O922" s="364"/>
      <c r="P922" s="364"/>
      <c r="Q922" s="364"/>
      <c r="R922" s="364"/>
      <c r="S922" s="365"/>
    </row>
    <row r="923" spans="1:24">
      <c r="A923" s="1">
        <f t="shared" ref="A923:B923" si="919">A922</f>
        <v>19</v>
      </c>
      <c r="B923" s="1">
        <f t="shared" si="919"/>
        <v>0</v>
      </c>
    </row>
    <row r="924" spans="1:24" ht="15" thickBot="1">
      <c r="A924" s="1">
        <f t="shared" ref="A924:B924" si="920">A923</f>
        <v>19</v>
      </c>
      <c r="B924" s="1">
        <f t="shared" si="920"/>
        <v>0</v>
      </c>
      <c r="C924" s="337" t="s">
        <v>70</v>
      </c>
      <c r="D924" s="337"/>
      <c r="Q924" s="338" t="s">
        <v>71</v>
      </c>
      <c r="R924" s="338"/>
      <c r="S924" s="338"/>
    </row>
    <row r="925" spans="1:24">
      <c r="A925" s="1">
        <f t="shared" ref="A925:B925" si="921">A924</f>
        <v>19</v>
      </c>
      <c r="B925" s="1">
        <f t="shared" si="921"/>
        <v>0</v>
      </c>
      <c r="C925" s="287" t="s">
        <v>72</v>
      </c>
      <c r="D925" s="290" t="s">
        <v>73</v>
      </c>
      <c r="E925" s="290"/>
      <c r="F925" s="290"/>
      <c r="G925" s="290"/>
      <c r="H925" s="290" t="s">
        <v>79</v>
      </c>
      <c r="I925" s="290"/>
      <c r="J925" s="290" t="s">
        <v>13</v>
      </c>
      <c r="K925" s="290"/>
      <c r="L925" s="290"/>
      <c r="M925" s="290"/>
      <c r="N925" s="290"/>
      <c r="O925" s="290"/>
      <c r="P925" s="290"/>
      <c r="Q925" s="290"/>
      <c r="R925" s="290"/>
      <c r="S925" s="294"/>
    </row>
    <row r="926" spans="1:24">
      <c r="A926" s="1">
        <f t="shared" ref="A926:B926" si="922">A925</f>
        <v>19</v>
      </c>
      <c r="B926" s="1">
        <f t="shared" si="922"/>
        <v>0</v>
      </c>
      <c r="C926" s="288"/>
      <c r="D926" s="346" t="s">
        <v>74</v>
      </c>
      <c r="E926" s="346"/>
      <c r="F926" s="346"/>
      <c r="G926" s="346"/>
      <c r="H926" s="415">
        <f>ROUND(J951*T926,)</f>
        <v>0</v>
      </c>
      <c r="I926" s="416"/>
      <c r="J926" s="152"/>
      <c r="K926" s="152"/>
      <c r="L926" s="152"/>
      <c r="M926" s="152"/>
      <c r="N926" s="152"/>
      <c r="O926" s="152"/>
      <c r="P926" s="152"/>
      <c r="Q926" s="152"/>
      <c r="R926" s="152"/>
      <c r="S926" s="305"/>
      <c r="T926" s="53">
        <f>IF(F906=U905,1,0.5)</f>
        <v>0.5</v>
      </c>
    </row>
    <row r="927" spans="1:24">
      <c r="A927" s="1">
        <f t="shared" ref="A927:B927" si="923">A926</f>
        <v>19</v>
      </c>
      <c r="B927" s="1">
        <f t="shared" si="923"/>
        <v>0</v>
      </c>
      <c r="C927" s="288"/>
      <c r="D927" s="340" t="s">
        <v>75</v>
      </c>
      <c r="E927" s="340"/>
      <c r="F927" s="340"/>
      <c r="G927" s="340"/>
      <c r="H927" s="330"/>
      <c r="I927" s="330"/>
      <c r="J927" s="335"/>
      <c r="K927" s="335"/>
      <c r="L927" s="335"/>
      <c r="M927" s="335"/>
      <c r="N927" s="335"/>
      <c r="O927" s="335"/>
      <c r="P927" s="335"/>
      <c r="Q927" s="335"/>
      <c r="R927" s="335"/>
      <c r="S927" s="336"/>
    </row>
    <row r="928" spans="1:24">
      <c r="A928" s="1">
        <f t="shared" ref="A928:B928" si="924">A927</f>
        <v>19</v>
      </c>
      <c r="B928" s="1">
        <f t="shared" si="924"/>
        <v>0</v>
      </c>
      <c r="C928" s="288"/>
      <c r="D928" s="340" t="s">
        <v>76</v>
      </c>
      <c r="E928" s="340"/>
      <c r="F928" s="340"/>
      <c r="G928" s="340"/>
      <c r="H928" s="330"/>
      <c r="I928" s="330"/>
      <c r="J928" s="335"/>
      <c r="K928" s="335"/>
      <c r="L928" s="335"/>
      <c r="M928" s="335"/>
      <c r="N928" s="335"/>
      <c r="O928" s="335"/>
      <c r="P928" s="335"/>
      <c r="Q928" s="335"/>
      <c r="R928" s="335"/>
      <c r="S928" s="336"/>
    </row>
    <row r="929" spans="1:21" ht="15" thickBot="1">
      <c r="A929" s="1">
        <f t="shared" ref="A929:B929" si="925">A928</f>
        <v>19</v>
      </c>
      <c r="B929" s="1">
        <f t="shared" si="925"/>
        <v>0</v>
      </c>
      <c r="C929" s="288"/>
      <c r="D929" s="341" t="s">
        <v>77</v>
      </c>
      <c r="E929" s="341"/>
      <c r="F929" s="341"/>
      <c r="G929" s="341"/>
      <c r="H929" s="342">
        <f>H951-SUM(H926:I928)</f>
        <v>0</v>
      </c>
      <c r="I929" s="342"/>
      <c r="J929" s="343"/>
      <c r="K929" s="343"/>
      <c r="L929" s="343"/>
      <c r="M929" s="343"/>
      <c r="N929" s="343"/>
      <c r="O929" s="343"/>
      <c r="P929" s="343"/>
      <c r="Q929" s="343"/>
      <c r="R929" s="343"/>
      <c r="S929" s="344"/>
    </row>
    <row r="930" spans="1:21" ht="15.6" thickTop="1" thickBot="1">
      <c r="A930" s="1">
        <f t="shared" ref="A930:B930" si="926">A929</f>
        <v>19</v>
      </c>
      <c r="B930" s="1">
        <f t="shared" si="926"/>
        <v>0</v>
      </c>
      <c r="C930" s="289"/>
      <c r="D930" s="345" t="s">
        <v>78</v>
      </c>
      <c r="E930" s="345"/>
      <c r="F930" s="345"/>
      <c r="G930" s="345"/>
      <c r="H930" s="281">
        <f>SUM(H926:I929)</f>
        <v>0</v>
      </c>
      <c r="I930" s="281"/>
      <c r="J930" s="285"/>
      <c r="K930" s="285"/>
      <c r="L930" s="285"/>
      <c r="M930" s="285"/>
      <c r="N930" s="285"/>
      <c r="O930" s="285"/>
      <c r="P930" s="285"/>
      <c r="Q930" s="285"/>
      <c r="R930" s="285"/>
      <c r="S930" s="286"/>
    </row>
    <row r="931" spans="1:21">
      <c r="A931" s="1">
        <f t="shared" ref="A931:B931" si="927">A930</f>
        <v>19</v>
      </c>
      <c r="B931" s="1">
        <f t="shared" si="927"/>
        <v>0</v>
      </c>
      <c r="C931" s="287" t="s">
        <v>218</v>
      </c>
      <c r="D931" s="290" t="s">
        <v>73</v>
      </c>
      <c r="E931" s="290"/>
      <c r="F931" s="290" t="s">
        <v>83</v>
      </c>
      <c r="G931" s="290"/>
      <c r="H931" s="290" t="s">
        <v>79</v>
      </c>
      <c r="I931" s="292"/>
      <c r="J931" s="293"/>
      <c r="K931" s="290"/>
      <c r="L931" s="290"/>
      <c r="M931" s="290"/>
      <c r="N931" s="290" t="s">
        <v>82</v>
      </c>
      <c r="O931" s="290"/>
      <c r="P931" s="290"/>
      <c r="Q931" s="290"/>
      <c r="R931" s="290"/>
      <c r="S931" s="294"/>
    </row>
    <row r="932" spans="1:21">
      <c r="A932" s="1">
        <f t="shared" ref="A932:B932" si="928">A931</f>
        <v>19</v>
      </c>
      <c r="B932" s="1">
        <f t="shared" si="928"/>
        <v>0</v>
      </c>
      <c r="C932" s="288"/>
      <c r="D932" s="291"/>
      <c r="E932" s="291"/>
      <c r="F932" s="291"/>
      <c r="G932" s="291"/>
      <c r="H932" s="291"/>
      <c r="I932" s="291"/>
      <c r="J932" s="296" t="s">
        <v>80</v>
      </c>
      <c r="K932" s="297"/>
      <c r="L932" s="297" t="s">
        <v>81</v>
      </c>
      <c r="M932" s="339"/>
      <c r="N932" s="291"/>
      <c r="O932" s="291"/>
      <c r="P932" s="291"/>
      <c r="Q932" s="291"/>
      <c r="R932" s="291"/>
      <c r="S932" s="295"/>
    </row>
    <row r="933" spans="1:21">
      <c r="A933" s="1">
        <f t="shared" ref="A933:B933" si="929">A932</f>
        <v>19</v>
      </c>
      <c r="B933" s="1">
        <f t="shared" si="929"/>
        <v>0</v>
      </c>
      <c r="C933" s="288"/>
      <c r="D933" s="298" t="s">
        <v>88</v>
      </c>
      <c r="E933" s="298"/>
      <c r="F933" s="298" t="s">
        <v>88</v>
      </c>
      <c r="G933" s="298"/>
      <c r="H933" s="323"/>
      <c r="I933" s="323"/>
      <c r="J933" s="324"/>
      <c r="K933" s="325"/>
      <c r="L933" s="326">
        <f>H933-J933</f>
        <v>0</v>
      </c>
      <c r="M933" s="327"/>
      <c r="N933" s="167"/>
      <c r="O933" s="167"/>
      <c r="P933" s="167"/>
      <c r="Q933" s="167"/>
      <c r="R933" s="167"/>
      <c r="S933" s="328"/>
      <c r="T933" s="54" t="e">
        <f>HLOOKUP(F906,リスト!$N$7:$AC$25,2,)</f>
        <v>#N/A</v>
      </c>
      <c r="U933" s="52" t="e">
        <f t="shared" ref="U933:U950" si="930">IF(T933="対象外",IF(J933&gt;0,"補助対象外経費です!!",""),"")</f>
        <v>#N/A</v>
      </c>
    </row>
    <row r="934" spans="1:21">
      <c r="A934" s="1">
        <f t="shared" ref="A934:B934" si="931">A933</f>
        <v>19</v>
      </c>
      <c r="B934" s="1">
        <f t="shared" si="931"/>
        <v>0</v>
      </c>
      <c r="C934" s="288"/>
      <c r="D934" s="298" t="s">
        <v>99</v>
      </c>
      <c r="E934" s="298"/>
      <c r="F934" s="299" t="s">
        <v>84</v>
      </c>
      <c r="G934" s="299"/>
      <c r="H934" s="300"/>
      <c r="I934" s="300"/>
      <c r="J934" s="301"/>
      <c r="K934" s="302"/>
      <c r="L934" s="303">
        <f t="shared" ref="L934:L950" si="932">H934-J934</f>
        <v>0</v>
      </c>
      <c r="M934" s="304"/>
      <c r="N934" s="152"/>
      <c r="O934" s="152"/>
      <c r="P934" s="152"/>
      <c r="Q934" s="152"/>
      <c r="R934" s="152"/>
      <c r="S934" s="305"/>
      <c r="T934" s="54" t="e">
        <f>HLOOKUP(F906,リスト!$N$7:$AC$25,3,)</f>
        <v>#N/A</v>
      </c>
      <c r="U934" s="52" t="e">
        <f t="shared" si="930"/>
        <v>#N/A</v>
      </c>
    </row>
    <row r="935" spans="1:21">
      <c r="A935" s="1">
        <f t="shared" ref="A935:B935" si="933">A934</f>
        <v>19</v>
      </c>
      <c r="B935" s="1">
        <f t="shared" si="933"/>
        <v>0</v>
      </c>
      <c r="C935" s="288"/>
      <c r="D935" s="298"/>
      <c r="E935" s="298"/>
      <c r="F935" s="329" t="s">
        <v>85</v>
      </c>
      <c r="G935" s="329"/>
      <c r="H935" s="330"/>
      <c r="I935" s="330"/>
      <c r="J935" s="331"/>
      <c r="K935" s="332"/>
      <c r="L935" s="333">
        <f t="shared" si="932"/>
        <v>0</v>
      </c>
      <c r="M935" s="334"/>
      <c r="N935" s="335"/>
      <c r="O935" s="335"/>
      <c r="P935" s="335"/>
      <c r="Q935" s="335"/>
      <c r="R935" s="335"/>
      <c r="S935" s="336"/>
      <c r="T935" s="54" t="e">
        <f>HLOOKUP(F906,リスト!$N$7:$AC$25,4,)</f>
        <v>#N/A</v>
      </c>
      <c r="U935" s="52" t="e">
        <f t="shared" si="930"/>
        <v>#N/A</v>
      </c>
    </row>
    <row r="936" spans="1:21">
      <c r="A936" s="1">
        <f t="shared" ref="A936:B936" si="934">A935</f>
        <v>19</v>
      </c>
      <c r="B936" s="1">
        <f t="shared" si="934"/>
        <v>0</v>
      </c>
      <c r="C936" s="288"/>
      <c r="D936" s="298"/>
      <c r="E936" s="298"/>
      <c r="F936" s="306" t="s">
        <v>86</v>
      </c>
      <c r="G936" s="306"/>
      <c r="H936" s="307"/>
      <c r="I936" s="307"/>
      <c r="J936" s="308"/>
      <c r="K936" s="309"/>
      <c r="L936" s="310">
        <f t="shared" si="932"/>
        <v>0</v>
      </c>
      <c r="M936" s="311"/>
      <c r="N936" s="153"/>
      <c r="O936" s="153"/>
      <c r="P936" s="153"/>
      <c r="Q936" s="153"/>
      <c r="R936" s="153"/>
      <c r="S936" s="312"/>
      <c r="T936" s="54" t="e">
        <f>HLOOKUP(F906,リスト!$N$7:$AC$25,5,)</f>
        <v>#N/A</v>
      </c>
      <c r="U936" s="52" t="e">
        <f t="shared" si="930"/>
        <v>#N/A</v>
      </c>
    </row>
    <row r="937" spans="1:21">
      <c r="A937" s="1">
        <f t="shared" ref="A937:B937" si="935">A936</f>
        <v>19</v>
      </c>
      <c r="B937" s="1">
        <f t="shared" si="935"/>
        <v>0</v>
      </c>
      <c r="C937" s="288"/>
      <c r="D937" s="298" t="s">
        <v>100</v>
      </c>
      <c r="E937" s="298"/>
      <c r="F937" s="299" t="s">
        <v>87</v>
      </c>
      <c r="G937" s="299"/>
      <c r="H937" s="300"/>
      <c r="I937" s="300"/>
      <c r="J937" s="301"/>
      <c r="K937" s="302"/>
      <c r="L937" s="303">
        <f t="shared" si="932"/>
        <v>0</v>
      </c>
      <c r="M937" s="304"/>
      <c r="N937" s="152"/>
      <c r="O937" s="152"/>
      <c r="P937" s="152"/>
      <c r="Q937" s="152"/>
      <c r="R937" s="152"/>
      <c r="S937" s="305"/>
      <c r="T937" s="54" t="e">
        <f>HLOOKUP(F906,リスト!$N$7:$AC$25,6,)</f>
        <v>#N/A</v>
      </c>
      <c r="U937" s="52" t="e">
        <f t="shared" si="930"/>
        <v>#N/A</v>
      </c>
    </row>
    <row r="938" spans="1:21">
      <c r="A938" s="1">
        <f t="shared" ref="A938:B938" si="936">A937</f>
        <v>19</v>
      </c>
      <c r="B938" s="1">
        <f t="shared" si="936"/>
        <v>0</v>
      </c>
      <c r="C938" s="288"/>
      <c r="D938" s="298"/>
      <c r="E938" s="298"/>
      <c r="F938" s="329" t="s">
        <v>89</v>
      </c>
      <c r="G938" s="329"/>
      <c r="H938" s="330"/>
      <c r="I938" s="330"/>
      <c r="J938" s="331"/>
      <c r="K938" s="332"/>
      <c r="L938" s="333">
        <f t="shared" si="932"/>
        <v>0</v>
      </c>
      <c r="M938" s="334"/>
      <c r="N938" s="335"/>
      <c r="O938" s="335"/>
      <c r="P938" s="335"/>
      <c r="Q938" s="335"/>
      <c r="R938" s="335"/>
      <c r="S938" s="336"/>
      <c r="T938" s="54" t="e">
        <f>HLOOKUP(F906,リスト!$N$7:$AC$25,7,)</f>
        <v>#N/A</v>
      </c>
      <c r="U938" s="52" t="e">
        <f t="shared" si="930"/>
        <v>#N/A</v>
      </c>
    </row>
    <row r="939" spans="1:21" ht="14.4" customHeight="1">
      <c r="A939" s="1">
        <f t="shared" ref="A939:B939" si="937">A938</f>
        <v>19</v>
      </c>
      <c r="B939" s="1">
        <f t="shared" si="937"/>
        <v>0</v>
      </c>
      <c r="C939" s="288"/>
      <c r="D939" s="298"/>
      <c r="E939" s="298"/>
      <c r="F939" s="329" t="s">
        <v>215</v>
      </c>
      <c r="G939" s="329"/>
      <c r="H939" s="330"/>
      <c r="I939" s="330"/>
      <c r="J939" s="331"/>
      <c r="K939" s="332"/>
      <c r="L939" s="333">
        <f t="shared" si="932"/>
        <v>0</v>
      </c>
      <c r="M939" s="334"/>
      <c r="N939" s="335"/>
      <c r="O939" s="335"/>
      <c r="P939" s="335"/>
      <c r="Q939" s="335"/>
      <c r="R939" s="335"/>
      <c r="S939" s="336"/>
      <c r="T939" s="54" t="e">
        <f>HLOOKUP(F906,リスト!$N$7:$AC$25,8,)</f>
        <v>#N/A</v>
      </c>
      <c r="U939" s="52" t="e">
        <f t="shared" si="930"/>
        <v>#N/A</v>
      </c>
    </row>
    <row r="940" spans="1:21">
      <c r="A940" s="1">
        <f t="shared" ref="A940:B940" si="938">A939</f>
        <v>19</v>
      </c>
      <c r="B940" s="1">
        <f t="shared" si="938"/>
        <v>0</v>
      </c>
      <c r="C940" s="288"/>
      <c r="D940" s="298"/>
      <c r="E940" s="298"/>
      <c r="F940" s="306" t="s">
        <v>90</v>
      </c>
      <c r="G940" s="306"/>
      <c r="H940" s="307"/>
      <c r="I940" s="307"/>
      <c r="J940" s="308"/>
      <c r="K940" s="309"/>
      <c r="L940" s="310">
        <f t="shared" si="932"/>
        <v>0</v>
      </c>
      <c r="M940" s="311"/>
      <c r="N940" s="153"/>
      <c r="O940" s="153"/>
      <c r="P940" s="153"/>
      <c r="Q940" s="153"/>
      <c r="R940" s="153"/>
      <c r="S940" s="312"/>
      <c r="T940" s="54" t="e">
        <f>HLOOKUP(F906,リスト!$N$7:$AC$25,9,)</f>
        <v>#N/A</v>
      </c>
      <c r="U940" s="52" t="e">
        <f t="shared" si="930"/>
        <v>#N/A</v>
      </c>
    </row>
    <row r="941" spans="1:21">
      <c r="A941" s="1">
        <f t="shared" ref="A941:B941" si="939">A940</f>
        <v>19</v>
      </c>
      <c r="B941" s="1">
        <f t="shared" si="939"/>
        <v>0</v>
      </c>
      <c r="C941" s="288"/>
      <c r="D941" s="298" t="s">
        <v>101</v>
      </c>
      <c r="E941" s="298"/>
      <c r="F941" s="299" t="s">
        <v>91</v>
      </c>
      <c r="G941" s="299"/>
      <c r="H941" s="300"/>
      <c r="I941" s="300"/>
      <c r="J941" s="301"/>
      <c r="K941" s="302"/>
      <c r="L941" s="303">
        <f t="shared" si="932"/>
        <v>0</v>
      </c>
      <c r="M941" s="304"/>
      <c r="N941" s="152"/>
      <c r="O941" s="152"/>
      <c r="P941" s="152"/>
      <c r="Q941" s="152"/>
      <c r="R941" s="152"/>
      <c r="S941" s="305"/>
      <c r="T941" s="54" t="e">
        <f>HLOOKUP(F906,リスト!$N$7:$AC$25,10,)</f>
        <v>#N/A</v>
      </c>
      <c r="U941" s="52" t="e">
        <f t="shared" si="930"/>
        <v>#N/A</v>
      </c>
    </row>
    <row r="942" spans="1:21">
      <c r="A942" s="1">
        <f t="shared" ref="A942:B942" si="940">A941</f>
        <v>19</v>
      </c>
      <c r="B942" s="1">
        <f t="shared" si="940"/>
        <v>0</v>
      </c>
      <c r="C942" s="288"/>
      <c r="D942" s="298"/>
      <c r="E942" s="298"/>
      <c r="F942" s="329" t="s">
        <v>92</v>
      </c>
      <c r="G942" s="329"/>
      <c r="H942" s="330"/>
      <c r="I942" s="330"/>
      <c r="J942" s="331"/>
      <c r="K942" s="332"/>
      <c r="L942" s="333">
        <f t="shared" si="932"/>
        <v>0</v>
      </c>
      <c r="M942" s="334"/>
      <c r="N942" s="335"/>
      <c r="O942" s="335"/>
      <c r="P942" s="335"/>
      <c r="Q942" s="335"/>
      <c r="R942" s="335"/>
      <c r="S942" s="336"/>
      <c r="T942" s="54" t="e">
        <f>HLOOKUP(F906,リスト!$N$7:$AC$25,11,)</f>
        <v>#N/A</v>
      </c>
      <c r="U942" s="52" t="e">
        <f t="shared" si="930"/>
        <v>#N/A</v>
      </c>
    </row>
    <row r="943" spans="1:21">
      <c r="A943" s="1">
        <f t="shared" ref="A943:B943" si="941">A942</f>
        <v>19</v>
      </c>
      <c r="B943" s="1">
        <f t="shared" si="941"/>
        <v>0</v>
      </c>
      <c r="C943" s="288"/>
      <c r="D943" s="298"/>
      <c r="E943" s="298"/>
      <c r="F943" s="306" t="s">
        <v>93</v>
      </c>
      <c r="G943" s="306"/>
      <c r="H943" s="307"/>
      <c r="I943" s="307"/>
      <c r="J943" s="308"/>
      <c r="K943" s="309"/>
      <c r="L943" s="310">
        <f t="shared" si="932"/>
        <v>0</v>
      </c>
      <c r="M943" s="311"/>
      <c r="N943" s="153"/>
      <c r="O943" s="153"/>
      <c r="P943" s="153"/>
      <c r="Q943" s="153"/>
      <c r="R943" s="153"/>
      <c r="S943" s="312"/>
      <c r="T943" s="54" t="e">
        <f>HLOOKUP(F906,リスト!$N$7:$AC$25,12,)</f>
        <v>#N/A</v>
      </c>
      <c r="U943" s="52" t="e">
        <f t="shared" si="930"/>
        <v>#N/A</v>
      </c>
    </row>
    <row r="944" spans="1:21">
      <c r="A944" s="1">
        <f t="shared" ref="A944:B944" si="942">A943</f>
        <v>19</v>
      </c>
      <c r="B944" s="1">
        <f t="shared" si="942"/>
        <v>0</v>
      </c>
      <c r="C944" s="288"/>
      <c r="D944" s="298" t="s">
        <v>102</v>
      </c>
      <c r="E944" s="298"/>
      <c r="F944" s="298" t="s">
        <v>102</v>
      </c>
      <c r="G944" s="298"/>
      <c r="H944" s="323"/>
      <c r="I944" s="323"/>
      <c r="J944" s="324"/>
      <c r="K944" s="325"/>
      <c r="L944" s="326">
        <f t="shared" si="932"/>
        <v>0</v>
      </c>
      <c r="M944" s="327"/>
      <c r="N944" s="167"/>
      <c r="O944" s="167"/>
      <c r="P944" s="167"/>
      <c r="Q944" s="167"/>
      <c r="R944" s="167"/>
      <c r="S944" s="328"/>
      <c r="T944" s="54" t="e">
        <f>HLOOKUP(F906,リスト!$N$7:$AC$25,13,)</f>
        <v>#N/A</v>
      </c>
      <c r="U944" s="52" t="e">
        <f t="shared" si="930"/>
        <v>#N/A</v>
      </c>
    </row>
    <row r="945" spans="1:24">
      <c r="A945" s="1">
        <f t="shared" ref="A945:B945" si="943">A944</f>
        <v>19</v>
      </c>
      <c r="B945" s="1">
        <f t="shared" si="943"/>
        <v>0</v>
      </c>
      <c r="C945" s="288"/>
      <c r="D945" s="321" t="s">
        <v>105</v>
      </c>
      <c r="E945" s="298"/>
      <c r="F945" s="299" t="s">
        <v>94</v>
      </c>
      <c r="G945" s="299"/>
      <c r="H945" s="300"/>
      <c r="I945" s="300"/>
      <c r="J945" s="301"/>
      <c r="K945" s="302"/>
      <c r="L945" s="303">
        <f t="shared" si="932"/>
        <v>0</v>
      </c>
      <c r="M945" s="304"/>
      <c r="N945" s="152"/>
      <c r="O945" s="152"/>
      <c r="P945" s="152"/>
      <c r="Q945" s="152"/>
      <c r="R945" s="152"/>
      <c r="S945" s="305"/>
      <c r="T945" s="54" t="e">
        <f>HLOOKUP(F906,リスト!$N$7:$AC$25,14,)</f>
        <v>#N/A</v>
      </c>
      <c r="U945" s="52" t="e">
        <f t="shared" si="930"/>
        <v>#N/A</v>
      </c>
    </row>
    <row r="946" spans="1:24">
      <c r="A946" s="1">
        <f t="shared" ref="A946:B946" si="944">A945</f>
        <v>19</v>
      </c>
      <c r="B946" s="1">
        <f t="shared" si="944"/>
        <v>0</v>
      </c>
      <c r="C946" s="288"/>
      <c r="D946" s="298"/>
      <c r="E946" s="298"/>
      <c r="F946" s="306" t="s">
        <v>95</v>
      </c>
      <c r="G946" s="306"/>
      <c r="H946" s="307"/>
      <c r="I946" s="307"/>
      <c r="J946" s="308"/>
      <c r="K946" s="309"/>
      <c r="L946" s="310">
        <f t="shared" si="932"/>
        <v>0</v>
      </c>
      <c r="M946" s="311"/>
      <c r="N946" s="153"/>
      <c r="O946" s="153"/>
      <c r="P946" s="153"/>
      <c r="Q946" s="153"/>
      <c r="R946" s="153"/>
      <c r="S946" s="312"/>
      <c r="T946" s="54" t="e">
        <f>HLOOKUP(F906,リスト!$N$7:$AC$25,15,)</f>
        <v>#N/A</v>
      </c>
      <c r="U946" s="52" t="e">
        <f t="shared" si="930"/>
        <v>#N/A</v>
      </c>
    </row>
    <row r="947" spans="1:24">
      <c r="A947" s="1">
        <f t="shared" ref="A947:B947" si="945">A946</f>
        <v>19</v>
      </c>
      <c r="B947" s="1">
        <f t="shared" si="945"/>
        <v>0</v>
      </c>
      <c r="C947" s="288"/>
      <c r="D947" s="322" t="s">
        <v>103</v>
      </c>
      <c r="E947" s="322"/>
      <c r="F947" s="298" t="s">
        <v>96</v>
      </c>
      <c r="G947" s="298"/>
      <c r="H947" s="323"/>
      <c r="I947" s="323"/>
      <c r="J947" s="324"/>
      <c r="K947" s="325"/>
      <c r="L947" s="326">
        <f t="shared" si="932"/>
        <v>0</v>
      </c>
      <c r="M947" s="327"/>
      <c r="N947" s="167"/>
      <c r="O947" s="167"/>
      <c r="P947" s="167"/>
      <c r="Q947" s="167"/>
      <c r="R947" s="167"/>
      <c r="S947" s="328"/>
      <c r="T947" s="54" t="e">
        <f>HLOOKUP(F906,リスト!$N$7:$AC$25,16,)</f>
        <v>#N/A</v>
      </c>
      <c r="U947" s="52" t="e">
        <f t="shared" si="930"/>
        <v>#N/A</v>
      </c>
    </row>
    <row r="948" spans="1:24">
      <c r="A948" s="1">
        <f t="shared" ref="A948:B948" si="946">A947</f>
        <v>19</v>
      </c>
      <c r="B948" s="1">
        <f t="shared" si="946"/>
        <v>0</v>
      </c>
      <c r="C948" s="288"/>
      <c r="D948" s="298" t="s">
        <v>104</v>
      </c>
      <c r="E948" s="298"/>
      <c r="F948" s="299" t="s">
        <v>97</v>
      </c>
      <c r="G948" s="299"/>
      <c r="H948" s="300"/>
      <c r="I948" s="300"/>
      <c r="J948" s="301"/>
      <c r="K948" s="302"/>
      <c r="L948" s="303">
        <f t="shared" si="932"/>
        <v>0</v>
      </c>
      <c r="M948" s="304"/>
      <c r="N948" s="152"/>
      <c r="O948" s="152"/>
      <c r="P948" s="152"/>
      <c r="Q948" s="152"/>
      <c r="R948" s="152"/>
      <c r="S948" s="305"/>
      <c r="T948" s="54" t="e">
        <f>HLOOKUP(F906,リスト!$N$7:$AC$25,17,)</f>
        <v>#N/A</v>
      </c>
      <c r="U948" s="52" t="e">
        <f t="shared" si="930"/>
        <v>#N/A</v>
      </c>
    </row>
    <row r="949" spans="1:24">
      <c r="A949" s="1">
        <f t="shared" ref="A949:B949" si="947">A948</f>
        <v>19</v>
      </c>
      <c r="B949" s="1">
        <f t="shared" si="947"/>
        <v>0</v>
      </c>
      <c r="C949" s="288"/>
      <c r="D949" s="298"/>
      <c r="E949" s="298"/>
      <c r="F949" s="306" t="s">
        <v>98</v>
      </c>
      <c r="G949" s="306"/>
      <c r="H949" s="307"/>
      <c r="I949" s="307"/>
      <c r="J949" s="308"/>
      <c r="K949" s="309"/>
      <c r="L949" s="310">
        <f t="shared" si="932"/>
        <v>0</v>
      </c>
      <c r="M949" s="311"/>
      <c r="N949" s="153"/>
      <c r="O949" s="153"/>
      <c r="P949" s="153"/>
      <c r="Q949" s="153"/>
      <c r="R949" s="153"/>
      <c r="S949" s="312"/>
      <c r="T949" s="54" t="e">
        <f>HLOOKUP(F906,リスト!$N$7:$AC$25,18,)</f>
        <v>#N/A</v>
      </c>
      <c r="U949" s="52" t="e">
        <f t="shared" si="930"/>
        <v>#N/A</v>
      </c>
    </row>
    <row r="950" spans="1:24" ht="15" thickBot="1">
      <c r="A950" s="1">
        <f t="shared" ref="A950:B950" si="948">A949</f>
        <v>19</v>
      </c>
      <c r="B950" s="1">
        <f t="shared" si="948"/>
        <v>0</v>
      </c>
      <c r="C950" s="288"/>
      <c r="D950" s="313" t="s">
        <v>77</v>
      </c>
      <c r="E950" s="313"/>
      <c r="F950" s="313" t="s">
        <v>77</v>
      </c>
      <c r="G950" s="313"/>
      <c r="H950" s="314"/>
      <c r="I950" s="314"/>
      <c r="J950" s="315"/>
      <c r="K950" s="316"/>
      <c r="L950" s="317">
        <f t="shared" si="932"/>
        <v>0</v>
      </c>
      <c r="M950" s="318"/>
      <c r="N950" s="319"/>
      <c r="O950" s="319"/>
      <c r="P950" s="319"/>
      <c r="Q950" s="319"/>
      <c r="R950" s="319"/>
      <c r="S950" s="320"/>
      <c r="T950" s="54" t="e">
        <f>HLOOKUP(F906,リスト!$N$7:$AC$25,19,)</f>
        <v>#N/A</v>
      </c>
      <c r="U950" s="52" t="e">
        <f t="shared" si="930"/>
        <v>#N/A</v>
      </c>
    </row>
    <row r="951" spans="1:24" ht="15.6" thickTop="1" thickBot="1">
      <c r="A951" s="1">
        <f t="shared" ref="A951:B951" si="949">A950</f>
        <v>19</v>
      </c>
      <c r="B951" s="1">
        <f t="shared" si="949"/>
        <v>0</v>
      </c>
      <c r="C951" s="289"/>
      <c r="D951" s="278" t="s">
        <v>78</v>
      </c>
      <c r="E951" s="279"/>
      <c r="F951" s="279"/>
      <c r="G951" s="280"/>
      <c r="H951" s="281">
        <f>SUM(H933:I950)</f>
        <v>0</v>
      </c>
      <c r="I951" s="281"/>
      <c r="J951" s="282">
        <f t="shared" ref="J951" si="950">SUM(J933:K950)</f>
        <v>0</v>
      </c>
      <c r="K951" s="283"/>
      <c r="L951" s="283">
        <f t="shared" ref="L951" si="951">SUM(L933:M950)</f>
        <v>0</v>
      </c>
      <c r="M951" s="284"/>
      <c r="N951" s="285"/>
      <c r="O951" s="285"/>
      <c r="P951" s="285"/>
      <c r="Q951" s="285"/>
      <c r="R951" s="285"/>
      <c r="S951" s="286"/>
      <c r="T951" s="54"/>
    </row>
    <row r="952" spans="1:24">
      <c r="A952" s="1">
        <f>F955</f>
        <v>20</v>
      </c>
      <c r="B952" s="1">
        <f>IF(H976&gt;0,1,0)</f>
        <v>0</v>
      </c>
      <c r="C952" s="198" t="s">
        <v>47</v>
      </c>
      <c r="D952" s="198"/>
      <c r="E952" s="198"/>
      <c r="U952" s="11" t="s">
        <v>49</v>
      </c>
      <c r="V952" s="11" t="s">
        <v>199</v>
      </c>
    </row>
    <row r="953" spans="1:24">
      <c r="A953" s="1">
        <f>A952</f>
        <v>20</v>
      </c>
      <c r="B953" s="1">
        <f>B952</f>
        <v>0</v>
      </c>
      <c r="C953" s="192" t="str">
        <f>"山口次世代コーチャーズ育成事業　"&amp;基本!$G$24</f>
        <v>山口次世代コーチャーズ育成事業　事業計画書</v>
      </c>
      <c r="D953" s="192"/>
      <c r="E953" s="192"/>
      <c r="F953" s="192"/>
      <c r="G953" s="192"/>
      <c r="H953" s="192"/>
      <c r="I953" s="192"/>
      <c r="J953" s="192"/>
      <c r="K953" s="192"/>
      <c r="L953" s="192"/>
      <c r="M953" s="192"/>
      <c r="N953" s="192"/>
      <c r="O953" s="192"/>
      <c r="P953" s="192"/>
      <c r="Q953" s="192"/>
      <c r="R953" s="192"/>
      <c r="S953" s="192"/>
      <c r="U953" s="16" t="str">
        <f t="shared" ref="U953:V956" si="952">IF(U903="","",U903)</f>
        <v>チームやまぐち優秀指導者育成事業</v>
      </c>
      <c r="V953" s="16" t="str">
        <f t="shared" si="952"/>
        <v>優秀指導者</v>
      </c>
    </row>
    <row r="954" spans="1:24" ht="15" thickBot="1">
      <c r="A954" s="1">
        <f t="shared" ref="A954:B954" si="953">A953</f>
        <v>20</v>
      </c>
      <c r="B954" s="1">
        <f t="shared" si="953"/>
        <v>0</v>
      </c>
      <c r="C954" s="337" t="s">
        <v>48</v>
      </c>
      <c r="D954" s="337"/>
      <c r="U954" s="32" t="str">
        <f t="shared" si="952"/>
        <v>トップコーチ育成事業</v>
      </c>
      <c r="V954" s="32" t="str">
        <f t="shared" si="952"/>
        <v>トップコーチ</v>
      </c>
    </row>
    <row r="955" spans="1:24" ht="15" thickBot="1">
      <c r="A955" s="1">
        <f t="shared" ref="A955:B955" si="954">A954</f>
        <v>20</v>
      </c>
      <c r="B955" s="1">
        <f t="shared" si="954"/>
        <v>0</v>
      </c>
      <c r="C955" s="375" t="s">
        <v>50</v>
      </c>
      <c r="D955" s="376"/>
      <c r="E955" s="376"/>
      <c r="F955" s="377">
        <f>F905+1</f>
        <v>20</v>
      </c>
      <c r="G955" s="378"/>
      <c r="U955" s="32" t="str">
        <f t="shared" si="952"/>
        <v>コーチングセミナー事業</v>
      </c>
      <c r="V955" s="32" t="str">
        <f t="shared" si="952"/>
        <v>セミナー</v>
      </c>
    </row>
    <row r="956" spans="1:24">
      <c r="A956" s="1">
        <f t="shared" ref="A956:B956" si="955">A955</f>
        <v>20</v>
      </c>
      <c r="B956" s="1">
        <f t="shared" si="955"/>
        <v>0</v>
      </c>
      <c r="C956" s="379" t="s">
        <v>49</v>
      </c>
      <c r="D956" s="290"/>
      <c r="E956" s="290"/>
      <c r="F956" s="380"/>
      <c r="G956" s="380"/>
      <c r="H956" s="380"/>
      <c r="I956" s="380"/>
      <c r="J956" s="380"/>
      <c r="K956" s="380"/>
      <c r="L956" s="380"/>
      <c r="M956" s="290" t="s">
        <v>53</v>
      </c>
      <c r="N956" s="290"/>
      <c r="O956" s="290"/>
      <c r="P956" s="380"/>
      <c r="Q956" s="380"/>
      <c r="R956" s="380"/>
      <c r="S956" s="381"/>
      <c r="T956" s="81" t="str">
        <f>IF(F956="","",VLOOKUP(F956,U953:V956,2,))</f>
        <v/>
      </c>
      <c r="U956" s="18" t="str">
        <f t="shared" si="952"/>
        <v/>
      </c>
      <c r="V956" s="18" t="str">
        <f t="shared" si="952"/>
        <v/>
      </c>
    </row>
    <row r="957" spans="1:24">
      <c r="A957" s="1">
        <f t="shared" ref="A957:B957" si="956">A956</f>
        <v>20</v>
      </c>
      <c r="B957" s="1">
        <f t="shared" si="956"/>
        <v>0</v>
      </c>
      <c r="C957" s="389" t="s">
        <v>180</v>
      </c>
      <c r="D957" s="390"/>
      <c r="E957" s="356"/>
      <c r="F957" s="386"/>
      <c r="G957" s="387"/>
      <c r="H957" s="387"/>
      <c r="I957" s="387"/>
      <c r="J957" s="387"/>
      <c r="K957" s="387"/>
      <c r="L957" s="387"/>
      <c r="M957" s="387"/>
      <c r="N957" s="387"/>
      <c r="O957" s="387"/>
      <c r="P957" s="387"/>
      <c r="Q957" s="387"/>
      <c r="R957" s="387"/>
      <c r="S957" s="388"/>
      <c r="U957" s="55"/>
    </row>
    <row r="958" spans="1:24">
      <c r="A958" s="1">
        <f t="shared" ref="A958:B958" si="957">A957</f>
        <v>20</v>
      </c>
      <c r="B958" s="1">
        <f t="shared" si="957"/>
        <v>0</v>
      </c>
      <c r="C958" s="348" t="s">
        <v>51</v>
      </c>
      <c r="D958" s="291"/>
      <c r="E958" s="291"/>
      <c r="F958" s="382"/>
      <c r="G958" s="383"/>
      <c r="H958" s="383"/>
      <c r="I958" s="20" t="str">
        <f>IF(F958="","～",IF(J958="","","～"))</f>
        <v>～</v>
      </c>
      <c r="J958" s="383"/>
      <c r="K958" s="383"/>
      <c r="L958" s="383"/>
      <c r="M958" s="21" t="s">
        <v>52</v>
      </c>
      <c r="N958" s="384" t="str">
        <f>IF(T958=1,IF(F958="","",IF(J958="","",IF(F958=J958,"日帰り",(J958-F958)&amp;"泊"&amp;(J958-F958+1)&amp;"日"))),"")</f>
        <v/>
      </c>
      <c r="O958" s="384"/>
      <c r="P958" s="384"/>
      <c r="Q958" s="13" t="s">
        <v>68</v>
      </c>
      <c r="R958" s="258"/>
      <c r="S958" s="385"/>
      <c r="T958" s="53">
        <f>IF(P956=U961,1,IF(P956=W961,1,0))</f>
        <v>0</v>
      </c>
    </row>
    <row r="959" spans="1:24">
      <c r="A959" s="1">
        <f t="shared" ref="A959:B959" si="958">A958</f>
        <v>20</v>
      </c>
      <c r="B959" s="1">
        <f t="shared" si="958"/>
        <v>0</v>
      </c>
      <c r="C959" s="348" t="s">
        <v>54</v>
      </c>
      <c r="D959" s="346" t="s">
        <v>55</v>
      </c>
      <c r="E959" s="346"/>
      <c r="F959" s="349"/>
      <c r="G959" s="349"/>
      <c r="H959" s="349"/>
      <c r="I959" s="349"/>
      <c r="J959" s="349"/>
      <c r="K959" s="349"/>
      <c r="L959" s="349"/>
      <c r="M959" s="349"/>
      <c r="N959" s="349"/>
      <c r="O959" s="349"/>
      <c r="P959" s="349"/>
      <c r="Q959" s="349"/>
      <c r="R959" s="349"/>
      <c r="S959" s="350"/>
      <c r="U959" s="156" t="s">
        <v>53</v>
      </c>
      <c r="V959" s="156"/>
      <c r="W959" s="156"/>
      <c r="X959" s="156"/>
    </row>
    <row r="960" spans="1:24">
      <c r="A960" s="1">
        <f t="shared" ref="A960:B960" si="959">A959</f>
        <v>20</v>
      </c>
      <c r="B960" s="1">
        <f t="shared" si="959"/>
        <v>0</v>
      </c>
      <c r="C960" s="348"/>
      <c r="D960" s="351" t="s">
        <v>7</v>
      </c>
      <c r="E960" s="351"/>
      <c r="F960" s="352"/>
      <c r="G960" s="352"/>
      <c r="H960" s="352"/>
      <c r="I960" s="352"/>
      <c r="J960" s="352"/>
      <c r="K960" s="352"/>
      <c r="L960" s="352"/>
      <c r="M960" s="352"/>
      <c r="N960" s="352"/>
      <c r="O960" s="352"/>
      <c r="P960" s="352"/>
      <c r="Q960" s="352"/>
      <c r="R960" s="352"/>
      <c r="S960" s="353"/>
      <c r="U960" s="78" t="str">
        <f>U953</f>
        <v>チームやまぐち優秀指導者育成事業</v>
      </c>
      <c r="V960" s="78" t="str">
        <f>U954</f>
        <v>トップコーチ育成事業</v>
      </c>
      <c r="W960" s="78" t="str">
        <f>U955</f>
        <v>コーチングセミナー事業</v>
      </c>
      <c r="X960" s="78" t="str">
        <f>U956</f>
        <v/>
      </c>
    </row>
    <row r="961" spans="1:24">
      <c r="A961" s="1">
        <f t="shared" ref="A961:B961" si="960">A960</f>
        <v>20</v>
      </c>
      <c r="B961" s="1">
        <f t="shared" si="960"/>
        <v>0</v>
      </c>
      <c r="C961" s="348" t="s">
        <v>56</v>
      </c>
      <c r="D961" s="346" t="s">
        <v>55</v>
      </c>
      <c r="E961" s="346"/>
      <c r="F961" s="349"/>
      <c r="G961" s="349"/>
      <c r="H961" s="349"/>
      <c r="I961" s="349"/>
      <c r="J961" s="349"/>
      <c r="K961" s="349"/>
      <c r="L961" s="349"/>
      <c r="M961" s="349"/>
      <c r="N961" s="349"/>
      <c r="O961" s="349"/>
      <c r="P961" s="349"/>
      <c r="Q961" s="349"/>
      <c r="R961" s="349"/>
      <c r="S961" s="350"/>
      <c r="U961" s="6" t="str">
        <f t="shared" ref="U961:X964" si="961">IF(U911="","",U911)</f>
        <v>①研修派遣</v>
      </c>
      <c r="V961" s="6" t="str">
        <f t="shared" si="961"/>
        <v>①研修派遣</v>
      </c>
      <c r="W961" s="6" t="str">
        <f t="shared" si="961"/>
        <v>①指導者研修会</v>
      </c>
      <c r="X961" s="6" t="str">
        <f t="shared" si="961"/>
        <v/>
      </c>
    </row>
    <row r="962" spans="1:24">
      <c r="A962" s="1">
        <f t="shared" ref="A962:B962" si="962">A961</f>
        <v>20</v>
      </c>
      <c r="B962" s="1">
        <f t="shared" si="962"/>
        <v>0</v>
      </c>
      <c r="C962" s="348"/>
      <c r="D962" s="351" t="s">
        <v>7</v>
      </c>
      <c r="E962" s="351"/>
      <c r="F962" s="352"/>
      <c r="G962" s="352"/>
      <c r="H962" s="352"/>
      <c r="I962" s="352"/>
      <c r="J962" s="352"/>
      <c r="K962" s="352"/>
      <c r="L962" s="352"/>
      <c r="M962" s="352"/>
      <c r="N962" s="352"/>
      <c r="O962" s="352"/>
      <c r="P962" s="352"/>
      <c r="Q962" s="352"/>
      <c r="R962" s="352"/>
      <c r="S962" s="353"/>
      <c r="U962" s="8" t="str">
        <f t="shared" si="961"/>
        <v>②調査・研究</v>
      </c>
      <c r="V962" s="8" t="str">
        <f t="shared" si="961"/>
        <v>②伝達講習会</v>
      </c>
      <c r="W962" s="8" t="str">
        <f t="shared" si="961"/>
        <v>②スーパーアドバイザー</v>
      </c>
      <c r="X962" s="8" t="str">
        <f t="shared" si="961"/>
        <v/>
      </c>
    </row>
    <row r="963" spans="1:24">
      <c r="A963" s="1">
        <f t="shared" ref="A963:B963" si="963">A962</f>
        <v>20</v>
      </c>
      <c r="B963" s="1">
        <f t="shared" si="963"/>
        <v>0</v>
      </c>
      <c r="C963" s="354" t="s">
        <v>57</v>
      </c>
      <c r="D963" s="291" t="s">
        <v>58</v>
      </c>
      <c r="E963" s="291"/>
      <c r="F963" s="291" t="s">
        <v>61</v>
      </c>
      <c r="G963" s="355"/>
      <c r="H963" s="339" t="s">
        <v>62</v>
      </c>
      <c r="I963" s="296"/>
      <c r="J963" s="356" t="s">
        <v>63</v>
      </c>
      <c r="K963" s="355"/>
      <c r="L963" s="339" t="s">
        <v>64</v>
      </c>
      <c r="M963" s="296"/>
      <c r="N963" s="356" t="s">
        <v>65</v>
      </c>
      <c r="O963" s="355"/>
      <c r="P963" s="339" t="s">
        <v>66</v>
      </c>
      <c r="Q963" s="291"/>
      <c r="R963" s="356" t="s">
        <v>36</v>
      </c>
      <c r="S963" s="295"/>
      <c r="U963" s="8" t="str">
        <f t="shared" si="961"/>
        <v/>
      </c>
      <c r="V963" s="8" t="str">
        <f t="shared" si="961"/>
        <v/>
      </c>
      <c r="W963" s="8" t="str">
        <f t="shared" si="961"/>
        <v/>
      </c>
      <c r="X963" s="8" t="str">
        <f t="shared" si="961"/>
        <v/>
      </c>
    </row>
    <row r="964" spans="1:24">
      <c r="A964" s="1">
        <f t="shared" ref="A964:B964" si="964">A963</f>
        <v>20</v>
      </c>
      <c r="B964" s="1">
        <f t="shared" si="964"/>
        <v>0</v>
      </c>
      <c r="C964" s="348"/>
      <c r="D964" s="346" t="s">
        <v>59</v>
      </c>
      <c r="E964" s="346"/>
      <c r="F964" s="22">
        <f>VLOOKUP("成男ｺｰﾁｬｰｽﾞ",指導者!$J$133:$AN$156,$F955+1,)</f>
        <v>0</v>
      </c>
      <c r="G964" s="23" t="s">
        <v>67</v>
      </c>
      <c r="H964" s="24">
        <f>VLOOKUP("成女ｺｰﾁｬｰｽﾞ",指導者!$J$133:$AN$156,$F955+1,)</f>
        <v>0</v>
      </c>
      <c r="I964" s="25" t="s">
        <v>67</v>
      </c>
      <c r="J964" s="24">
        <f>VLOOKUP("少男ｺｰﾁｬｰｽﾞ",指導者!$J$133:$AN$156,$F955+1,)</f>
        <v>0</v>
      </c>
      <c r="K964" s="23" t="s">
        <v>67</v>
      </c>
      <c r="L964" s="24">
        <f>VLOOKUP("少女ｺｰﾁｬｰｽﾞ",指導者!$J$133:$AN$156,$F955+1,)</f>
        <v>0</v>
      </c>
      <c r="M964" s="25" t="s">
        <v>67</v>
      </c>
      <c r="N964" s="24">
        <f>VLOOKUP("Jr男ｺｰﾁｬｰｽﾞ",指導者!$J$133:$AN$156,$F955+1,)</f>
        <v>0</v>
      </c>
      <c r="O964" s="23" t="s">
        <v>67</v>
      </c>
      <c r="P964" s="24">
        <f>VLOOKUP("Jr女ｺｰﾁｬｰｽﾞ",指導者!$J$133:$AN$156,$F955+1,)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48"/>
      <c r="D965" s="351" t="s">
        <v>60</v>
      </c>
      <c r="E965" s="351"/>
      <c r="F965" s="57" t="s">
        <v>164</v>
      </c>
      <c r="G965" s="28" t="s">
        <v>67</v>
      </c>
      <c r="H965" s="59" t="s">
        <v>164</v>
      </c>
      <c r="I965" s="30" t="s">
        <v>67</v>
      </c>
      <c r="J965" s="61" t="s">
        <v>164</v>
      </c>
      <c r="K965" s="28" t="s">
        <v>67</v>
      </c>
      <c r="L965" s="59" t="s">
        <v>164</v>
      </c>
      <c r="M965" s="30" t="s">
        <v>67</v>
      </c>
      <c r="N965" s="61" t="s">
        <v>164</v>
      </c>
      <c r="O965" s="28" t="s">
        <v>67</v>
      </c>
      <c r="P965" s="59" t="s">
        <v>164</v>
      </c>
      <c r="Q965" s="31" t="s">
        <v>67</v>
      </c>
      <c r="R965" s="61" t="s">
        <v>164</v>
      </c>
      <c r="S965" s="34" t="s">
        <v>67</v>
      </c>
    </row>
    <row r="966" spans="1:24">
      <c r="A966" s="1">
        <f t="shared" ref="A966:B966" si="966">A965</f>
        <v>20</v>
      </c>
      <c r="B966" s="1">
        <f t="shared" si="966"/>
        <v>0</v>
      </c>
      <c r="C966" s="366" t="s">
        <v>69</v>
      </c>
      <c r="D966" s="367"/>
      <c r="E966" s="368"/>
      <c r="F966" s="357"/>
      <c r="G966" s="358"/>
      <c r="H966" s="358"/>
      <c r="I966" s="358"/>
      <c r="J966" s="358"/>
      <c r="K966" s="358"/>
      <c r="L966" s="358"/>
      <c r="M966" s="358"/>
      <c r="N966" s="358"/>
      <c r="O966" s="358"/>
      <c r="P966" s="358"/>
      <c r="Q966" s="358"/>
      <c r="R966" s="358"/>
      <c r="S966" s="359"/>
    </row>
    <row r="967" spans="1:24">
      <c r="A967" s="1">
        <f t="shared" ref="A967:B967" si="967">A966</f>
        <v>20</v>
      </c>
      <c r="B967" s="1">
        <f t="shared" si="967"/>
        <v>0</v>
      </c>
      <c r="C967" s="369"/>
      <c r="D967" s="370"/>
      <c r="E967" s="371"/>
      <c r="F967" s="360"/>
      <c r="G967" s="361"/>
      <c r="H967" s="361"/>
      <c r="I967" s="361"/>
      <c r="J967" s="361"/>
      <c r="K967" s="361"/>
      <c r="L967" s="361"/>
      <c r="M967" s="361"/>
      <c r="N967" s="361"/>
      <c r="O967" s="361"/>
      <c r="P967" s="361"/>
      <c r="Q967" s="361"/>
      <c r="R967" s="361"/>
      <c r="S967" s="362"/>
    </row>
    <row r="968" spans="1:24">
      <c r="A968" s="1">
        <f t="shared" ref="A968:B968" si="968">A967</f>
        <v>20</v>
      </c>
      <c r="B968" s="1">
        <f t="shared" si="968"/>
        <v>0</v>
      </c>
      <c r="C968" s="369"/>
      <c r="D968" s="370"/>
      <c r="E968" s="371"/>
      <c r="F968" s="360"/>
      <c r="G968" s="361"/>
      <c r="H968" s="361"/>
      <c r="I968" s="361"/>
      <c r="J968" s="361"/>
      <c r="K968" s="361"/>
      <c r="L968" s="361"/>
      <c r="M968" s="361"/>
      <c r="N968" s="361"/>
      <c r="O968" s="361"/>
      <c r="P968" s="361"/>
      <c r="Q968" s="361"/>
      <c r="R968" s="361"/>
      <c r="S968" s="362"/>
    </row>
    <row r="969" spans="1:24">
      <c r="A969" s="1">
        <f t="shared" ref="A969:B969" si="969">A968</f>
        <v>20</v>
      </c>
      <c r="B969" s="1">
        <f t="shared" si="969"/>
        <v>0</v>
      </c>
      <c r="C969" s="369"/>
      <c r="D969" s="370"/>
      <c r="E969" s="371"/>
      <c r="F969" s="360"/>
      <c r="G969" s="361"/>
      <c r="H969" s="361"/>
      <c r="I969" s="361"/>
      <c r="J969" s="361"/>
      <c r="K969" s="361"/>
      <c r="L969" s="361"/>
      <c r="M969" s="361"/>
      <c r="N969" s="361"/>
      <c r="O969" s="361"/>
      <c r="P969" s="361"/>
      <c r="Q969" s="361"/>
      <c r="R969" s="361"/>
      <c r="S969" s="362"/>
    </row>
    <row r="970" spans="1:24">
      <c r="A970" s="1">
        <f t="shared" ref="A970:B970" si="970">A969</f>
        <v>20</v>
      </c>
      <c r="B970" s="1">
        <f t="shared" si="970"/>
        <v>0</v>
      </c>
      <c r="C970" s="369"/>
      <c r="D970" s="370"/>
      <c r="E970" s="371"/>
      <c r="F970" s="360"/>
      <c r="G970" s="361"/>
      <c r="H970" s="361"/>
      <c r="I970" s="361"/>
      <c r="J970" s="361"/>
      <c r="K970" s="361"/>
      <c r="L970" s="361"/>
      <c r="M970" s="361"/>
      <c r="N970" s="361"/>
      <c r="O970" s="361"/>
      <c r="P970" s="361"/>
      <c r="Q970" s="361"/>
      <c r="R970" s="361"/>
      <c r="S970" s="362"/>
    </row>
    <row r="971" spans="1:24">
      <c r="A971" s="1">
        <f t="shared" ref="A971:B971" si="971">A970</f>
        <v>20</v>
      </c>
      <c r="B971" s="1">
        <f t="shared" si="971"/>
        <v>0</v>
      </c>
      <c r="C971" s="369"/>
      <c r="D971" s="370"/>
      <c r="E971" s="371"/>
      <c r="F971" s="360"/>
      <c r="G971" s="361"/>
      <c r="H971" s="361"/>
      <c r="I971" s="361"/>
      <c r="J971" s="361"/>
      <c r="K971" s="361"/>
      <c r="L971" s="361"/>
      <c r="M971" s="361"/>
      <c r="N971" s="361"/>
      <c r="O971" s="361"/>
      <c r="P971" s="361"/>
      <c r="Q971" s="361"/>
      <c r="R971" s="361"/>
      <c r="S971" s="362"/>
    </row>
    <row r="972" spans="1:24" ht="15" thickBot="1">
      <c r="A972" s="1">
        <f t="shared" ref="A972:B972" si="972">A971</f>
        <v>20</v>
      </c>
      <c r="B972" s="1">
        <f t="shared" si="972"/>
        <v>0</v>
      </c>
      <c r="C972" s="372"/>
      <c r="D972" s="373"/>
      <c r="E972" s="374"/>
      <c r="F972" s="363"/>
      <c r="G972" s="364"/>
      <c r="H972" s="364"/>
      <c r="I972" s="364"/>
      <c r="J972" s="364"/>
      <c r="K972" s="364"/>
      <c r="L972" s="364"/>
      <c r="M972" s="364"/>
      <c r="N972" s="364"/>
      <c r="O972" s="364"/>
      <c r="P972" s="364"/>
      <c r="Q972" s="364"/>
      <c r="R972" s="364"/>
      <c r="S972" s="365"/>
    </row>
    <row r="973" spans="1:24">
      <c r="A973" s="1">
        <f t="shared" ref="A973:B973" si="973">A972</f>
        <v>20</v>
      </c>
      <c r="B973" s="1">
        <f t="shared" si="973"/>
        <v>0</v>
      </c>
    </row>
    <row r="974" spans="1:24" ht="15" thickBot="1">
      <c r="A974" s="1">
        <f t="shared" ref="A974:B974" si="974">A973</f>
        <v>20</v>
      </c>
      <c r="B974" s="1">
        <f t="shared" si="974"/>
        <v>0</v>
      </c>
      <c r="C974" s="337" t="s">
        <v>70</v>
      </c>
      <c r="D974" s="337"/>
      <c r="Q974" s="338" t="s">
        <v>71</v>
      </c>
      <c r="R974" s="338"/>
      <c r="S974" s="338"/>
    </row>
    <row r="975" spans="1:24">
      <c r="A975" s="1">
        <f t="shared" ref="A975:B975" si="975">A974</f>
        <v>20</v>
      </c>
      <c r="B975" s="1">
        <f t="shared" si="975"/>
        <v>0</v>
      </c>
      <c r="C975" s="287" t="s">
        <v>72</v>
      </c>
      <c r="D975" s="290" t="s">
        <v>73</v>
      </c>
      <c r="E975" s="290"/>
      <c r="F975" s="290"/>
      <c r="G975" s="290"/>
      <c r="H975" s="290" t="s">
        <v>79</v>
      </c>
      <c r="I975" s="290"/>
      <c r="J975" s="290" t="s">
        <v>13</v>
      </c>
      <c r="K975" s="290"/>
      <c r="L975" s="290"/>
      <c r="M975" s="290"/>
      <c r="N975" s="290"/>
      <c r="O975" s="290"/>
      <c r="P975" s="290"/>
      <c r="Q975" s="290"/>
      <c r="R975" s="290"/>
      <c r="S975" s="294"/>
    </row>
    <row r="976" spans="1:24">
      <c r="A976" s="1">
        <f t="shared" ref="A976:B976" si="976">A975</f>
        <v>20</v>
      </c>
      <c r="B976" s="1">
        <f t="shared" si="976"/>
        <v>0</v>
      </c>
      <c r="C976" s="288"/>
      <c r="D976" s="346" t="s">
        <v>74</v>
      </c>
      <c r="E976" s="346"/>
      <c r="F976" s="346"/>
      <c r="G976" s="346"/>
      <c r="H976" s="415">
        <f>ROUND(J1001*T976,)</f>
        <v>0</v>
      </c>
      <c r="I976" s="416"/>
      <c r="J976" s="152"/>
      <c r="K976" s="152"/>
      <c r="L976" s="152"/>
      <c r="M976" s="152"/>
      <c r="N976" s="152"/>
      <c r="O976" s="152"/>
      <c r="P976" s="152"/>
      <c r="Q976" s="152"/>
      <c r="R976" s="152"/>
      <c r="S976" s="305"/>
      <c r="T976" s="53">
        <f>IF(F956=U955,1,0.5)</f>
        <v>0.5</v>
      </c>
    </row>
    <row r="977" spans="1:21">
      <c r="A977" s="1">
        <f t="shared" ref="A977:B977" si="977">A976</f>
        <v>20</v>
      </c>
      <c r="B977" s="1">
        <f t="shared" si="977"/>
        <v>0</v>
      </c>
      <c r="C977" s="288"/>
      <c r="D977" s="340" t="s">
        <v>75</v>
      </c>
      <c r="E977" s="340"/>
      <c r="F977" s="340"/>
      <c r="G977" s="340"/>
      <c r="H977" s="330"/>
      <c r="I977" s="330"/>
      <c r="J977" s="335"/>
      <c r="K977" s="335"/>
      <c r="L977" s="335"/>
      <c r="M977" s="335"/>
      <c r="N977" s="335"/>
      <c r="O977" s="335"/>
      <c r="P977" s="335"/>
      <c r="Q977" s="335"/>
      <c r="R977" s="335"/>
      <c r="S977" s="336"/>
    </row>
    <row r="978" spans="1:21">
      <c r="A978" s="1">
        <f t="shared" ref="A978:B978" si="978">A977</f>
        <v>20</v>
      </c>
      <c r="B978" s="1">
        <f t="shared" si="978"/>
        <v>0</v>
      </c>
      <c r="C978" s="288"/>
      <c r="D978" s="340" t="s">
        <v>76</v>
      </c>
      <c r="E978" s="340"/>
      <c r="F978" s="340"/>
      <c r="G978" s="340"/>
      <c r="H978" s="330"/>
      <c r="I978" s="330"/>
      <c r="J978" s="335"/>
      <c r="K978" s="335"/>
      <c r="L978" s="335"/>
      <c r="M978" s="335"/>
      <c r="N978" s="335"/>
      <c r="O978" s="335"/>
      <c r="P978" s="335"/>
      <c r="Q978" s="335"/>
      <c r="R978" s="335"/>
      <c r="S978" s="336"/>
    </row>
    <row r="979" spans="1:21" ht="15" thickBot="1">
      <c r="A979" s="1">
        <f t="shared" ref="A979:B979" si="979">A978</f>
        <v>20</v>
      </c>
      <c r="B979" s="1">
        <f t="shared" si="979"/>
        <v>0</v>
      </c>
      <c r="C979" s="288"/>
      <c r="D979" s="341" t="s">
        <v>77</v>
      </c>
      <c r="E979" s="341"/>
      <c r="F979" s="341"/>
      <c r="G979" s="341"/>
      <c r="H979" s="342">
        <f>H1001-SUM(H976:I978)</f>
        <v>0</v>
      </c>
      <c r="I979" s="342"/>
      <c r="J979" s="343"/>
      <c r="K979" s="343"/>
      <c r="L979" s="343"/>
      <c r="M979" s="343"/>
      <c r="N979" s="343"/>
      <c r="O979" s="343"/>
      <c r="P979" s="343"/>
      <c r="Q979" s="343"/>
      <c r="R979" s="343"/>
      <c r="S979" s="344"/>
    </row>
    <row r="980" spans="1:21" ht="15.6" thickTop="1" thickBot="1">
      <c r="A980" s="1">
        <f t="shared" ref="A980:B980" si="980">A979</f>
        <v>20</v>
      </c>
      <c r="B980" s="1">
        <f t="shared" si="980"/>
        <v>0</v>
      </c>
      <c r="C980" s="289"/>
      <c r="D980" s="345" t="s">
        <v>78</v>
      </c>
      <c r="E980" s="345"/>
      <c r="F980" s="345"/>
      <c r="G980" s="345"/>
      <c r="H980" s="281">
        <f>SUM(H976:I979)</f>
        <v>0</v>
      </c>
      <c r="I980" s="281"/>
      <c r="J980" s="285"/>
      <c r="K980" s="285"/>
      <c r="L980" s="285"/>
      <c r="M980" s="285"/>
      <c r="N980" s="285"/>
      <c r="O980" s="285"/>
      <c r="P980" s="285"/>
      <c r="Q980" s="285"/>
      <c r="R980" s="285"/>
      <c r="S980" s="286"/>
    </row>
    <row r="981" spans="1:21">
      <c r="A981" s="1">
        <f t="shared" ref="A981:B981" si="981">A980</f>
        <v>20</v>
      </c>
      <c r="B981" s="1">
        <f t="shared" si="981"/>
        <v>0</v>
      </c>
      <c r="C981" s="287" t="s">
        <v>218</v>
      </c>
      <c r="D981" s="290" t="s">
        <v>73</v>
      </c>
      <c r="E981" s="290"/>
      <c r="F981" s="290" t="s">
        <v>83</v>
      </c>
      <c r="G981" s="290"/>
      <c r="H981" s="290" t="s">
        <v>79</v>
      </c>
      <c r="I981" s="292"/>
      <c r="J981" s="293"/>
      <c r="K981" s="290"/>
      <c r="L981" s="290"/>
      <c r="M981" s="290"/>
      <c r="N981" s="290" t="s">
        <v>82</v>
      </c>
      <c r="O981" s="290"/>
      <c r="P981" s="290"/>
      <c r="Q981" s="290"/>
      <c r="R981" s="290"/>
      <c r="S981" s="294"/>
    </row>
    <row r="982" spans="1:21">
      <c r="A982" s="1">
        <f t="shared" ref="A982:B982" si="982">A981</f>
        <v>20</v>
      </c>
      <c r="B982" s="1">
        <f t="shared" si="982"/>
        <v>0</v>
      </c>
      <c r="C982" s="288"/>
      <c r="D982" s="291"/>
      <c r="E982" s="291"/>
      <c r="F982" s="291"/>
      <c r="G982" s="291"/>
      <c r="H982" s="291"/>
      <c r="I982" s="291"/>
      <c r="J982" s="296" t="s">
        <v>80</v>
      </c>
      <c r="K982" s="297"/>
      <c r="L982" s="297" t="s">
        <v>81</v>
      </c>
      <c r="M982" s="339"/>
      <c r="N982" s="291"/>
      <c r="O982" s="291"/>
      <c r="P982" s="291"/>
      <c r="Q982" s="291"/>
      <c r="R982" s="291"/>
      <c r="S982" s="295"/>
    </row>
    <row r="983" spans="1:21">
      <c r="A983" s="1">
        <f t="shared" ref="A983:B983" si="983">A982</f>
        <v>20</v>
      </c>
      <c r="B983" s="1">
        <f t="shared" si="983"/>
        <v>0</v>
      </c>
      <c r="C983" s="288"/>
      <c r="D983" s="298" t="s">
        <v>88</v>
      </c>
      <c r="E983" s="298"/>
      <c r="F983" s="298" t="s">
        <v>88</v>
      </c>
      <c r="G983" s="298"/>
      <c r="H983" s="323"/>
      <c r="I983" s="323"/>
      <c r="J983" s="324"/>
      <c r="K983" s="325"/>
      <c r="L983" s="326">
        <f>H983-J983</f>
        <v>0</v>
      </c>
      <c r="M983" s="327"/>
      <c r="N983" s="167"/>
      <c r="O983" s="167"/>
      <c r="P983" s="167"/>
      <c r="Q983" s="167"/>
      <c r="R983" s="167"/>
      <c r="S983" s="328"/>
      <c r="T983" s="54" t="e">
        <f>HLOOKUP(F956,リスト!$N$7:$AC$25,2,)</f>
        <v>#N/A</v>
      </c>
      <c r="U983" s="52" t="e">
        <f t="shared" ref="U983:U1000" si="984">IF(T983="対象外",IF(J983&gt;0,"補助対象外経費です!!",""),"")</f>
        <v>#N/A</v>
      </c>
    </row>
    <row r="984" spans="1:21">
      <c r="A984" s="1">
        <f t="shared" ref="A984:B984" si="985">A983</f>
        <v>20</v>
      </c>
      <c r="B984" s="1">
        <f t="shared" si="985"/>
        <v>0</v>
      </c>
      <c r="C984" s="288"/>
      <c r="D984" s="298" t="s">
        <v>99</v>
      </c>
      <c r="E984" s="298"/>
      <c r="F984" s="299" t="s">
        <v>84</v>
      </c>
      <c r="G984" s="299"/>
      <c r="H984" s="300"/>
      <c r="I984" s="300"/>
      <c r="J984" s="301"/>
      <c r="K984" s="302"/>
      <c r="L984" s="303">
        <f t="shared" ref="L984:L1000" si="986">H984-J984</f>
        <v>0</v>
      </c>
      <c r="M984" s="304"/>
      <c r="N984" s="152"/>
      <c r="O984" s="152"/>
      <c r="P984" s="152"/>
      <c r="Q984" s="152"/>
      <c r="R984" s="152"/>
      <c r="S984" s="305"/>
      <c r="T984" s="54" t="e">
        <f>HLOOKUP(F956,リスト!$N$7:$AC$25,3,)</f>
        <v>#N/A</v>
      </c>
      <c r="U984" s="52" t="e">
        <f t="shared" si="984"/>
        <v>#N/A</v>
      </c>
    </row>
    <row r="985" spans="1:21">
      <c r="A985" s="1">
        <f t="shared" ref="A985:B985" si="987">A984</f>
        <v>20</v>
      </c>
      <c r="B985" s="1">
        <f t="shared" si="987"/>
        <v>0</v>
      </c>
      <c r="C985" s="288"/>
      <c r="D985" s="298"/>
      <c r="E985" s="298"/>
      <c r="F985" s="329" t="s">
        <v>85</v>
      </c>
      <c r="G985" s="329"/>
      <c r="H985" s="330"/>
      <c r="I985" s="330"/>
      <c r="J985" s="331"/>
      <c r="K985" s="332"/>
      <c r="L985" s="333">
        <f t="shared" si="986"/>
        <v>0</v>
      </c>
      <c r="M985" s="334"/>
      <c r="N985" s="335"/>
      <c r="O985" s="335"/>
      <c r="P985" s="335"/>
      <c r="Q985" s="335"/>
      <c r="R985" s="335"/>
      <c r="S985" s="336"/>
      <c r="T985" s="54" t="e">
        <f>HLOOKUP(F956,リスト!$N$7:$AC$25,4,)</f>
        <v>#N/A</v>
      </c>
      <c r="U985" s="52" t="e">
        <f t="shared" si="984"/>
        <v>#N/A</v>
      </c>
    </row>
    <row r="986" spans="1:21">
      <c r="A986" s="1">
        <f t="shared" ref="A986:B986" si="988">A985</f>
        <v>20</v>
      </c>
      <c r="B986" s="1">
        <f t="shared" si="988"/>
        <v>0</v>
      </c>
      <c r="C986" s="288"/>
      <c r="D986" s="298"/>
      <c r="E986" s="298"/>
      <c r="F986" s="306" t="s">
        <v>86</v>
      </c>
      <c r="G986" s="306"/>
      <c r="H986" s="307"/>
      <c r="I986" s="307"/>
      <c r="J986" s="308"/>
      <c r="K986" s="309"/>
      <c r="L986" s="310">
        <f t="shared" si="986"/>
        <v>0</v>
      </c>
      <c r="M986" s="311"/>
      <c r="N986" s="153"/>
      <c r="O986" s="153"/>
      <c r="P986" s="153"/>
      <c r="Q986" s="153"/>
      <c r="R986" s="153"/>
      <c r="S986" s="312"/>
      <c r="T986" s="54" t="e">
        <f>HLOOKUP(F956,リスト!$N$7:$AC$25,5,)</f>
        <v>#N/A</v>
      </c>
      <c r="U986" s="52" t="e">
        <f t="shared" si="984"/>
        <v>#N/A</v>
      </c>
    </row>
    <row r="987" spans="1:21">
      <c r="A987" s="1">
        <f t="shared" ref="A987:B987" si="989">A986</f>
        <v>20</v>
      </c>
      <c r="B987" s="1">
        <f t="shared" si="989"/>
        <v>0</v>
      </c>
      <c r="C987" s="288"/>
      <c r="D987" s="298" t="s">
        <v>100</v>
      </c>
      <c r="E987" s="298"/>
      <c r="F987" s="299" t="s">
        <v>87</v>
      </c>
      <c r="G987" s="299"/>
      <c r="H987" s="300"/>
      <c r="I987" s="300"/>
      <c r="J987" s="301"/>
      <c r="K987" s="302"/>
      <c r="L987" s="303">
        <f t="shared" si="986"/>
        <v>0</v>
      </c>
      <c r="M987" s="304"/>
      <c r="N987" s="152"/>
      <c r="O987" s="152"/>
      <c r="P987" s="152"/>
      <c r="Q987" s="152"/>
      <c r="R987" s="152"/>
      <c r="S987" s="305"/>
      <c r="T987" s="54" t="e">
        <f>HLOOKUP(F956,リスト!$N$7:$AC$25,6,)</f>
        <v>#N/A</v>
      </c>
      <c r="U987" s="52" t="e">
        <f t="shared" si="984"/>
        <v>#N/A</v>
      </c>
    </row>
    <row r="988" spans="1:21">
      <c r="A988" s="1">
        <f t="shared" ref="A988:B988" si="990">A987</f>
        <v>20</v>
      </c>
      <c r="B988" s="1">
        <f t="shared" si="990"/>
        <v>0</v>
      </c>
      <c r="C988" s="288"/>
      <c r="D988" s="298"/>
      <c r="E988" s="298"/>
      <c r="F988" s="329" t="s">
        <v>89</v>
      </c>
      <c r="G988" s="329"/>
      <c r="H988" s="330"/>
      <c r="I988" s="330"/>
      <c r="J988" s="331"/>
      <c r="K988" s="332"/>
      <c r="L988" s="333">
        <f t="shared" si="986"/>
        <v>0</v>
      </c>
      <c r="M988" s="334"/>
      <c r="N988" s="335"/>
      <c r="O988" s="335"/>
      <c r="P988" s="335"/>
      <c r="Q988" s="335"/>
      <c r="R988" s="335"/>
      <c r="S988" s="336"/>
      <c r="T988" s="54" t="e">
        <f>HLOOKUP(F956,リスト!$N$7:$AC$25,7,)</f>
        <v>#N/A</v>
      </c>
      <c r="U988" s="52" t="e">
        <f t="shared" si="984"/>
        <v>#N/A</v>
      </c>
    </row>
    <row r="989" spans="1:21" ht="14.4" customHeight="1">
      <c r="A989" s="1">
        <f t="shared" ref="A989:B989" si="991">A988</f>
        <v>20</v>
      </c>
      <c r="B989" s="1">
        <f t="shared" si="991"/>
        <v>0</v>
      </c>
      <c r="C989" s="288"/>
      <c r="D989" s="298"/>
      <c r="E989" s="298"/>
      <c r="F989" s="329" t="s">
        <v>215</v>
      </c>
      <c r="G989" s="329"/>
      <c r="H989" s="330"/>
      <c r="I989" s="330"/>
      <c r="J989" s="331"/>
      <c r="K989" s="332"/>
      <c r="L989" s="333">
        <f t="shared" si="986"/>
        <v>0</v>
      </c>
      <c r="M989" s="334"/>
      <c r="N989" s="335"/>
      <c r="O989" s="335"/>
      <c r="P989" s="335"/>
      <c r="Q989" s="335"/>
      <c r="R989" s="335"/>
      <c r="S989" s="336"/>
      <c r="T989" s="54" t="e">
        <f>HLOOKUP(F956,リスト!$N$7:$AC$25,8,)</f>
        <v>#N/A</v>
      </c>
      <c r="U989" s="52" t="e">
        <f t="shared" si="984"/>
        <v>#N/A</v>
      </c>
    </row>
    <row r="990" spans="1:21">
      <c r="A990" s="1">
        <f t="shared" ref="A990:B990" si="992">A989</f>
        <v>20</v>
      </c>
      <c r="B990" s="1">
        <f t="shared" si="992"/>
        <v>0</v>
      </c>
      <c r="C990" s="288"/>
      <c r="D990" s="298"/>
      <c r="E990" s="298"/>
      <c r="F990" s="306" t="s">
        <v>90</v>
      </c>
      <c r="G990" s="306"/>
      <c r="H990" s="307"/>
      <c r="I990" s="307"/>
      <c r="J990" s="308"/>
      <c r="K990" s="309"/>
      <c r="L990" s="310">
        <f t="shared" si="986"/>
        <v>0</v>
      </c>
      <c r="M990" s="311"/>
      <c r="N990" s="153"/>
      <c r="O990" s="153"/>
      <c r="P990" s="153"/>
      <c r="Q990" s="153"/>
      <c r="R990" s="153"/>
      <c r="S990" s="312"/>
      <c r="T990" s="54" t="e">
        <f>HLOOKUP(F956,リスト!$N$7:$AC$25,9,)</f>
        <v>#N/A</v>
      </c>
      <c r="U990" s="52" t="e">
        <f t="shared" si="984"/>
        <v>#N/A</v>
      </c>
    </row>
    <row r="991" spans="1:21">
      <c r="A991" s="1">
        <f t="shared" ref="A991:B991" si="993">A990</f>
        <v>20</v>
      </c>
      <c r="B991" s="1">
        <f t="shared" si="993"/>
        <v>0</v>
      </c>
      <c r="C991" s="288"/>
      <c r="D991" s="298" t="s">
        <v>101</v>
      </c>
      <c r="E991" s="298"/>
      <c r="F991" s="299" t="s">
        <v>91</v>
      </c>
      <c r="G991" s="299"/>
      <c r="H991" s="300"/>
      <c r="I991" s="300"/>
      <c r="J991" s="301"/>
      <c r="K991" s="302"/>
      <c r="L991" s="303">
        <f t="shared" si="986"/>
        <v>0</v>
      </c>
      <c r="M991" s="304"/>
      <c r="N991" s="152"/>
      <c r="O991" s="152"/>
      <c r="P991" s="152"/>
      <c r="Q991" s="152"/>
      <c r="R991" s="152"/>
      <c r="S991" s="305"/>
      <c r="T991" s="54" t="e">
        <f>HLOOKUP(F956,リスト!$N$7:$AC$25,10,)</f>
        <v>#N/A</v>
      </c>
      <c r="U991" s="52" t="e">
        <f t="shared" si="984"/>
        <v>#N/A</v>
      </c>
    </row>
    <row r="992" spans="1:21">
      <c r="A992" s="1">
        <f t="shared" ref="A992:B992" si="994">A991</f>
        <v>20</v>
      </c>
      <c r="B992" s="1">
        <f t="shared" si="994"/>
        <v>0</v>
      </c>
      <c r="C992" s="288"/>
      <c r="D992" s="298"/>
      <c r="E992" s="298"/>
      <c r="F992" s="329" t="s">
        <v>92</v>
      </c>
      <c r="G992" s="329"/>
      <c r="H992" s="330"/>
      <c r="I992" s="330"/>
      <c r="J992" s="331"/>
      <c r="K992" s="332"/>
      <c r="L992" s="333">
        <f t="shared" si="986"/>
        <v>0</v>
      </c>
      <c r="M992" s="334"/>
      <c r="N992" s="335"/>
      <c r="O992" s="335"/>
      <c r="P992" s="335"/>
      <c r="Q992" s="335"/>
      <c r="R992" s="335"/>
      <c r="S992" s="336"/>
      <c r="T992" s="54" t="e">
        <f>HLOOKUP(F956,リスト!$N$7:$AC$25,11,)</f>
        <v>#N/A</v>
      </c>
      <c r="U992" s="52" t="e">
        <f t="shared" si="984"/>
        <v>#N/A</v>
      </c>
    </row>
    <row r="993" spans="1:22">
      <c r="A993" s="1">
        <f t="shared" ref="A993:B993" si="995">A992</f>
        <v>20</v>
      </c>
      <c r="B993" s="1">
        <f t="shared" si="995"/>
        <v>0</v>
      </c>
      <c r="C993" s="288"/>
      <c r="D993" s="298"/>
      <c r="E993" s="298"/>
      <c r="F993" s="306" t="s">
        <v>93</v>
      </c>
      <c r="G993" s="306"/>
      <c r="H993" s="307"/>
      <c r="I993" s="307"/>
      <c r="J993" s="308"/>
      <c r="K993" s="309"/>
      <c r="L993" s="310">
        <f t="shared" si="986"/>
        <v>0</v>
      </c>
      <c r="M993" s="311"/>
      <c r="N993" s="153"/>
      <c r="O993" s="153"/>
      <c r="P993" s="153"/>
      <c r="Q993" s="153"/>
      <c r="R993" s="153"/>
      <c r="S993" s="312"/>
      <c r="T993" s="54" t="e">
        <f>HLOOKUP(F956,リスト!$N$7:$AC$25,12,)</f>
        <v>#N/A</v>
      </c>
      <c r="U993" s="52" t="e">
        <f t="shared" si="984"/>
        <v>#N/A</v>
      </c>
    </row>
    <row r="994" spans="1:22">
      <c r="A994" s="1">
        <f t="shared" ref="A994:B994" si="996">A993</f>
        <v>20</v>
      </c>
      <c r="B994" s="1">
        <f t="shared" si="996"/>
        <v>0</v>
      </c>
      <c r="C994" s="288"/>
      <c r="D994" s="298" t="s">
        <v>102</v>
      </c>
      <c r="E994" s="298"/>
      <c r="F994" s="298" t="s">
        <v>102</v>
      </c>
      <c r="G994" s="298"/>
      <c r="H994" s="323"/>
      <c r="I994" s="323"/>
      <c r="J994" s="324"/>
      <c r="K994" s="325"/>
      <c r="L994" s="326">
        <f t="shared" si="986"/>
        <v>0</v>
      </c>
      <c r="M994" s="327"/>
      <c r="N994" s="167"/>
      <c r="O994" s="167"/>
      <c r="P994" s="167"/>
      <c r="Q994" s="167"/>
      <c r="R994" s="167"/>
      <c r="S994" s="328"/>
      <c r="T994" s="54" t="e">
        <f>HLOOKUP(F956,リスト!$N$7:$AC$25,13,)</f>
        <v>#N/A</v>
      </c>
      <c r="U994" s="52" t="e">
        <f t="shared" si="984"/>
        <v>#N/A</v>
      </c>
    </row>
    <row r="995" spans="1:22">
      <c r="A995" s="1">
        <f t="shared" ref="A995:B995" si="997">A994</f>
        <v>20</v>
      </c>
      <c r="B995" s="1">
        <f t="shared" si="997"/>
        <v>0</v>
      </c>
      <c r="C995" s="288"/>
      <c r="D995" s="321" t="s">
        <v>105</v>
      </c>
      <c r="E995" s="298"/>
      <c r="F995" s="299" t="s">
        <v>94</v>
      </c>
      <c r="G995" s="299"/>
      <c r="H995" s="300"/>
      <c r="I995" s="300"/>
      <c r="J995" s="301"/>
      <c r="K995" s="302"/>
      <c r="L995" s="303">
        <f t="shared" si="986"/>
        <v>0</v>
      </c>
      <c r="M995" s="304"/>
      <c r="N995" s="152"/>
      <c r="O995" s="152"/>
      <c r="P995" s="152"/>
      <c r="Q995" s="152"/>
      <c r="R995" s="152"/>
      <c r="S995" s="305"/>
      <c r="T995" s="54" t="e">
        <f>HLOOKUP(F956,リスト!$N$7:$AC$25,14,)</f>
        <v>#N/A</v>
      </c>
      <c r="U995" s="52" t="e">
        <f t="shared" si="984"/>
        <v>#N/A</v>
      </c>
    </row>
    <row r="996" spans="1:22">
      <c r="A996" s="1">
        <f t="shared" ref="A996:B996" si="998">A995</f>
        <v>20</v>
      </c>
      <c r="B996" s="1">
        <f t="shared" si="998"/>
        <v>0</v>
      </c>
      <c r="C996" s="288"/>
      <c r="D996" s="298"/>
      <c r="E996" s="298"/>
      <c r="F996" s="306" t="s">
        <v>95</v>
      </c>
      <c r="G996" s="306"/>
      <c r="H996" s="307"/>
      <c r="I996" s="307"/>
      <c r="J996" s="308"/>
      <c r="K996" s="309"/>
      <c r="L996" s="310">
        <f t="shared" si="986"/>
        <v>0</v>
      </c>
      <c r="M996" s="311"/>
      <c r="N996" s="153"/>
      <c r="O996" s="153"/>
      <c r="P996" s="153"/>
      <c r="Q996" s="153"/>
      <c r="R996" s="153"/>
      <c r="S996" s="312"/>
      <c r="T996" s="54" t="e">
        <f>HLOOKUP(F956,リスト!$N$7:$AC$25,15,)</f>
        <v>#N/A</v>
      </c>
      <c r="U996" s="52" t="e">
        <f t="shared" si="984"/>
        <v>#N/A</v>
      </c>
    </row>
    <row r="997" spans="1:22">
      <c r="A997" s="1">
        <f t="shared" ref="A997:B997" si="999">A996</f>
        <v>20</v>
      </c>
      <c r="B997" s="1">
        <f t="shared" si="999"/>
        <v>0</v>
      </c>
      <c r="C997" s="288"/>
      <c r="D997" s="322" t="s">
        <v>103</v>
      </c>
      <c r="E997" s="322"/>
      <c r="F997" s="298" t="s">
        <v>96</v>
      </c>
      <c r="G997" s="298"/>
      <c r="H997" s="323"/>
      <c r="I997" s="323"/>
      <c r="J997" s="324"/>
      <c r="K997" s="325"/>
      <c r="L997" s="326">
        <f t="shared" si="986"/>
        <v>0</v>
      </c>
      <c r="M997" s="327"/>
      <c r="N997" s="167"/>
      <c r="O997" s="167"/>
      <c r="P997" s="167"/>
      <c r="Q997" s="167"/>
      <c r="R997" s="167"/>
      <c r="S997" s="328"/>
      <c r="T997" s="54" t="e">
        <f>HLOOKUP(F956,リスト!$N$7:$AC$25,16,)</f>
        <v>#N/A</v>
      </c>
      <c r="U997" s="52" t="e">
        <f t="shared" si="984"/>
        <v>#N/A</v>
      </c>
    </row>
    <row r="998" spans="1:22">
      <c r="A998" s="1">
        <f t="shared" ref="A998:B998" si="1000">A997</f>
        <v>20</v>
      </c>
      <c r="B998" s="1">
        <f t="shared" si="1000"/>
        <v>0</v>
      </c>
      <c r="C998" s="288"/>
      <c r="D998" s="298" t="s">
        <v>104</v>
      </c>
      <c r="E998" s="298"/>
      <c r="F998" s="299" t="s">
        <v>97</v>
      </c>
      <c r="G998" s="299"/>
      <c r="H998" s="300"/>
      <c r="I998" s="300"/>
      <c r="J998" s="301"/>
      <c r="K998" s="302"/>
      <c r="L998" s="303">
        <f t="shared" si="986"/>
        <v>0</v>
      </c>
      <c r="M998" s="304"/>
      <c r="N998" s="152"/>
      <c r="O998" s="152"/>
      <c r="P998" s="152"/>
      <c r="Q998" s="152"/>
      <c r="R998" s="152"/>
      <c r="S998" s="305"/>
      <c r="T998" s="54" t="e">
        <f>HLOOKUP(F956,リスト!$N$7:$AC$25,17,)</f>
        <v>#N/A</v>
      </c>
      <c r="U998" s="52" t="e">
        <f t="shared" si="984"/>
        <v>#N/A</v>
      </c>
    </row>
    <row r="999" spans="1:22">
      <c r="A999" s="1">
        <f t="shared" ref="A999:B999" si="1001">A998</f>
        <v>20</v>
      </c>
      <c r="B999" s="1">
        <f t="shared" si="1001"/>
        <v>0</v>
      </c>
      <c r="C999" s="288"/>
      <c r="D999" s="298"/>
      <c r="E999" s="298"/>
      <c r="F999" s="306" t="s">
        <v>98</v>
      </c>
      <c r="G999" s="306"/>
      <c r="H999" s="307"/>
      <c r="I999" s="307"/>
      <c r="J999" s="308"/>
      <c r="K999" s="309"/>
      <c r="L999" s="310">
        <f t="shared" si="986"/>
        <v>0</v>
      </c>
      <c r="M999" s="311"/>
      <c r="N999" s="153"/>
      <c r="O999" s="153"/>
      <c r="P999" s="153"/>
      <c r="Q999" s="153"/>
      <c r="R999" s="153"/>
      <c r="S999" s="312"/>
      <c r="T999" s="54" t="e">
        <f>HLOOKUP(F956,リスト!$N$7:$AC$25,18,)</f>
        <v>#N/A</v>
      </c>
      <c r="U999" s="52" t="e">
        <f t="shared" si="984"/>
        <v>#N/A</v>
      </c>
    </row>
    <row r="1000" spans="1:22" ht="15" thickBot="1">
      <c r="A1000" s="1">
        <f t="shared" ref="A1000:B1000" si="1002">A999</f>
        <v>20</v>
      </c>
      <c r="B1000" s="1">
        <f t="shared" si="1002"/>
        <v>0</v>
      </c>
      <c r="C1000" s="288"/>
      <c r="D1000" s="313" t="s">
        <v>77</v>
      </c>
      <c r="E1000" s="313"/>
      <c r="F1000" s="313" t="s">
        <v>77</v>
      </c>
      <c r="G1000" s="313"/>
      <c r="H1000" s="314"/>
      <c r="I1000" s="314"/>
      <c r="J1000" s="315"/>
      <c r="K1000" s="316"/>
      <c r="L1000" s="317">
        <f t="shared" si="986"/>
        <v>0</v>
      </c>
      <c r="M1000" s="318"/>
      <c r="N1000" s="319"/>
      <c r="O1000" s="319"/>
      <c r="P1000" s="319"/>
      <c r="Q1000" s="319"/>
      <c r="R1000" s="319"/>
      <c r="S1000" s="320"/>
      <c r="T1000" s="54" t="e">
        <f>HLOOKUP(F956,リスト!$N$7:$AC$25,19,)</f>
        <v>#N/A</v>
      </c>
      <c r="U1000" s="52" t="e">
        <f t="shared" si="984"/>
        <v>#N/A</v>
      </c>
    </row>
    <row r="1001" spans="1:22" ht="15.6" thickTop="1" thickBot="1">
      <c r="A1001" s="1">
        <f t="shared" ref="A1001:B1001" si="1003">A1000</f>
        <v>20</v>
      </c>
      <c r="B1001" s="1">
        <f t="shared" si="1003"/>
        <v>0</v>
      </c>
      <c r="C1001" s="289"/>
      <c r="D1001" s="278" t="s">
        <v>78</v>
      </c>
      <c r="E1001" s="279"/>
      <c r="F1001" s="279"/>
      <c r="G1001" s="280"/>
      <c r="H1001" s="281">
        <f>SUM(H983:I1000)</f>
        <v>0</v>
      </c>
      <c r="I1001" s="281"/>
      <c r="J1001" s="282">
        <f t="shared" ref="J1001" si="1004">SUM(J983:K1000)</f>
        <v>0</v>
      </c>
      <c r="K1001" s="283"/>
      <c r="L1001" s="283">
        <f t="shared" ref="L1001" si="1005">SUM(L983:M1000)</f>
        <v>0</v>
      </c>
      <c r="M1001" s="284"/>
      <c r="N1001" s="285"/>
      <c r="O1001" s="285"/>
      <c r="P1001" s="285"/>
      <c r="Q1001" s="285"/>
      <c r="R1001" s="285"/>
      <c r="S1001" s="286"/>
      <c r="T1001" s="54"/>
    </row>
    <row r="1002" spans="1:22">
      <c r="A1002" s="1">
        <f>F1005</f>
        <v>21</v>
      </c>
      <c r="B1002" s="1">
        <f>IF(H1026&gt;0,1,0)</f>
        <v>0</v>
      </c>
      <c r="C1002" s="198" t="s">
        <v>47</v>
      </c>
      <c r="D1002" s="198"/>
      <c r="E1002" s="198"/>
      <c r="U1002" s="11" t="s">
        <v>49</v>
      </c>
      <c r="V1002" s="11" t="s">
        <v>199</v>
      </c>
    </row>
    <row r="1003" spans="1:22">
      <c r="A1003" s="1">
        <f>A1002</f>
        <v>21</v>
      </c>
      <c r="B1003" s="1">
        <f>B1002</f>
        <v>0</v>
      </c>
      <c r="C1003" s="192" t="str">
        <f>"山口次世代コーチャーズ育成事業　"&amp;基本!$G$24</f>
        <v>山口次世代コーチャーズ育成事業　事業計画書</v>
      </c>
      <c r="D1003" s="192"/>
      <c r="E1003" s="192"/>
      <c r="F1003" s="192"/>
      <c r="G1003" s="192"/>
      <c r="H1003" s="192"/>
      <c r="I1003" s="192"/>
      <c r="J1003" s="192"/>
      <c r="K1003" s="192"/>
      <c r="L1003" s="192"/>
      <c r="M1003" s="192"/>
      <c r="N1003" s="192"/>
      <c r="O1003" s="192"/>
      <c r="P1003" s="192"/>
      <c r="Q1003" s="192"/>
      <c r="R1003" s="192"/>
      <c r="S1003" s="192"/>
      <c r="U1003" s="16" t="str">
        <f t="shared" ref="U1003:V1006" si="1006">IF(U953="","",U953)</f>
        <v>チームやまぐち優秀指導者育成事業</v>
      </c>
      <c r="V1003" s="16" t="str">
        <f t="shared" si="1006"/>
        <v>優秀指導者</v>
      </c>
    </row>
    <row r="1004" spans="1:22" ht="15" thickBot="1">
      <c r="A1004" s="1">
        <f t="shared" ref="A1004:B1004" si="1007">A1003</f>
        <v>21</v>
      </c>
      <c r="B1004" s="1">
        <f t="shared" si="1007"/>
        <v>0</v>
      </c>
      <c r="C1004" s="337" t="s">
        <v>48</v>
      </c>
      <c r="D1004" s="337"/>
      <c r="U1004" s="32" t="str">
        <f t="shared" si="1006"/>
        <v>トップコーチ育成事業</v>
      </c>
      <c r="V1004" s="32" t="str">
        <f t="shared" si="1006"/>
        <v>トップコーチ</v>
      </c>
    </row>
    <row r="1005" spans="1:22" ht="15" thickBot="1">
      <c r="A1005" s="1">
        <f t="shared" ref="A1005:B1005" si="1008">A1004</f>
        <v>21</v>
      </c>
      <c r="B1005" s="1">
        <f t="shared" si="1008"/>
        <v>0</v>
      </c>
      <c r="C1005" s="375" t="s">
        <v>50</v>
      </c>
      <c r="D1005" s="376"/>
      <c r="E1005" s="376"/>
      <c r="F1005" s="377">
        <f>F955+1</f>
        <v>21</v>
      </c>
      <c r="G1005" s="378"/>
      <c r="U1005" s="32" t="str">
        <f t="shared" si="1006"/>
        <v>コーチングセミナー事業</v>
      </c>
      <c r="V1005" s="32" t="str">
        <f t="shared" si="1006"/>
        <v>セミナー</v>
      </c>
    </row>
    <row r="1006" spans="1:22">
      <c r="A1006" s="1">
        <f t="shared" ref="A1006:B1006" si="1009">A1005</f>
        <v>21</v>
      </c>
      <c r="B1006" s="1">
        <f t="shared" si="1009"/>
        <v>0</v>
      </c>
      <c r="C1006" s="379" t="s">
        <v>49</v>
      </c>
      <c r="D1006" s="290"/>
      <c r="E1006" s="290"/>
      <c r="F1006" s="380"/>
      <c r="G1006" s="380"/>
      <c r="H1006" s="380"/>
      <c r="I1006" s="380"/>
      <c r="J1006" s="380"/>
      <c r="K1006" s="380"/>
      <c r="L1006" s="380"/>
      <c r="M1006" s="290" t="s">
        <v>53</v>
      </c>
      <c r="N1006" s="290"/>
      <c r="O1006" s="290"/>
      <c r="P1006" s="380"/>
      <c r="Q1006" s="380"/>
      <c r="R1006" s="380"/>
      <c r="S1006" s="381"/>
      <c r="T1006" s="81" t="str">
        <f>IF(F1006="","",VLOOKUP(F1006,U1003:V1006,2,))</f>
        <v/>
      </c>
      <c r="U1006" s="18" t="str">
        <f t="shared" si="1006"/>
        <v/>
      </c>
      <c r="V1006" s="18" t="str">
        <f t="shared" si="1006"/>
        <v/>
      </c>
    </row>
    <row r="1007" spans="1:22">
      <c r="A1007" s="1">
        <f t="shared" ref="A1007:B1007" si="1010">A1006</f>
        <v>21</v>
      </c>
      <c r="B1007" s="1">
        <f t="shared" si="1010"/>
        <v>0</v>
      </c>
      <c r="C1007" s="389" t="s">
        <v>180</v>
      </c>
      <c r="D1007" s="390"/>
      <c r="E1007" s="356"/>
      <c r="F1007" s="386"/>
      <c r="G1007" s="387"/>
      <c r="H1007" s="387"/>
      <c r="I1007" s="387"/>
      <c r="J1007" s="387"/>
      <c r="K1007" s="387"/>
      <c r="L1007" s="387"/>
      <c r="M1007" s="387"/>
      <c r="N1007" s="387"/>
      <c r="O1007" s="387"/>
      <c r="P1007" s="387"/>
      <c r="Q1007" s="387"/>
      <c r="R1007" s="387"/>
      <c r="S1007" s="388"/>
      <c r="U1007" s="55"/>
    </row>
    <row r="1008" spans="1:22">
      <c r="A1008" s="1">
        <f t="shared" ref="A1008:B1008" si="1011">A1007</f>
        <v>21</v>
      </c>
      <c r="B1008" s="1">
        <f t="shared" si="1011"/>
        <v>0</v>
      </c>
      <c r="C1008" s="348" t="s">
        <v>51</v>
      </c>
      <c r="D1008" s="291"/>
      <c r="E1008" s="291"/>
      <c r="F1008" s="382"/>
      <c r="G1008" s="383"/>
      <c r="H1008" s="383"/>
      <c r="I1008" s="20" t="str">
        <f>IF(F1008="","～",IF(J1008="","","～"))</f>
        <v>～</v>
      </c>
      <c r="J1008" s="383"/>
      <c r="K1008" s="383"/>
      <c r="L1008" s="383"/>
      <c r="M1008" s="21" t="s">
        <v>52</v>
      </c>
      <c r="N1008" s="384" t="str">
        <f>IF(T1008=1,IF(F1008="","",IF(J1008="","",IF(F1008=J1008,"日帰り",(J1008-F1008)&amp;"泊"&amp;(J1008-F1008+1)&amp;"日"))),"")</f>
        <v/>
      </c>
      <c r="O1008" s="384"/>
      <c r="P1008" s="384"/>
      <c r="Q1008" s="13" t="s">
        <v>68</v>
      </c>
      <c r="R1008" s="258"/>
      <c r="S1008" s="385"/>
      <c r="T1008" s="53">
        <f>IF(P1006=U1011,1,IF(P1006=W1011,1,0))</f>
        <v>0</v>
      </c>
    </row>
    <row r="1009" spans="1:24">
      <c r="A1009" s="1">
        <f t="shared" ref="A1009:B1009" si="1012">A1008</f>
        <v>21</v>
      </c>
      <c r="B1009" s="1">
        <f t="shared" si="1012"/>
        <v>0</v>
      </c>
      <c r="C1009" s="348" t="s">
        <v>54</v>
      </c>
      <c r="D1009" s="346" t="s">
        <v>55</v>
      </c>
      <c r="E1009" s="346"/>
      <c r="F1009" s="349"/>
      <c r="G1009" s="349"/>
      <c r="H1009" s="349"/>
      <c r="I1009" s="349"/>
      <c r="J1009" s="349"/>
      <c r="K1009" s="349"/>
      <c r="L1009" s="349"/>
      <c r="M1009" s="349"/>
      <c r="N1009" s="349"/>
      <c r="O1009" s="349"/>
      <c r="P1009" s="349"/>
      <c r="Q1009" s="349"/>
      <c r="R1009" s="349"/>
      <c r="S1009" s="350"/>
      <c r="U1009" s="156" t="s">
        <v>53</v>
      </c>
      <c r="V1009" s="156"/>
      <c r="W1009" s="156"/>
      <c r="X1009" s="156"/>
    </row>
    <row r="1010" spans="1:24">
      <c r="A1010" s="1">
        <f t="shared" ref="A1010:B1010" si="1013">A1009</f>
        <v>21</v>
      </c>
      <c r="B1010" s="1">
        <f t="shared" si="1013"/>
        <v>0</v>
      </c>
      <c r="C1010" s="348"/>
      <c r="D1010" s="351" t="s">
        <v>7</v>
      </c>
      <c r="E1010" s="351"/>
      <c r="F1010" s="352"/>
      <c r="G1010" s="352"/>
      <c r="H1010" s="352"/>
      <c r="I1010" s="352"/>
      <c r="J1010" s="352"/>
      <c r="K1010" s="352"/>
      <c r="L1010" s="352"/>
      <c r="M1010" s="352"/>
      <c r="N1010" s="352"/>
      <c r="O1010" s="352"/>
      <c r="P1010" s="352"/>
      <c r="Q1010" s="352"/>
      <c r="R1010" s="352"/>
      <c r="S1010" s="353"/>
      <c r="U1010" s="78" t="str">
        <f>U1003</f>
        <v>チームやまぐち優秀指導者育成事業</v>
      </c>
      <c r="V1010" s="78" t="str">
        <f>U1004</f>
        <v>トップコーチ育成事業</v>
      </c>
      <c r="W1010" s="78" t="str">
        <f>U1005</f>
        <v>コーチングセミナー事業</v>
      </c>
      <c r="X1010" s="78" t="str">
        <f>U1006</f>
        <v/>
      </c>
    </row>
    <row r="1011" spans="1:24">
      <c r="A1011" s="1">
        <f t="shared" ref="A1011:B1011" si="1014">A1010</f>
        <v>21</v>
      </c>
      <c r="B1011" s="1">
        <f t="shared" si="1014"/>
        <v>0</v>
      </c>
      <c r="C1011" s="348" t="s">
        <v>56</v>
      </c>
      <c r="D1011" s="346" t="s">
        <v>55</v>
      </c>
      <c r="E1011" s="346"/>
      <c r="F1011" s="349"/>
      <c r="G1011" s="349"/>
      <c r="H1011" s="349"/>
      <c r="I1011" s="349"/>
      <c r="J1011" s="349"/>
      <c r="K1011" s="349"/>
      <c r="L1011" s="349"/>
      <c r="M1011" s="349"/>
      <c r="N1011" s="349"/>
      <c r="O1011" s="349"/>
      <c r="P1011" s="349"/>
      <c r="Q1011" s="349"/>
      <c r="R1011" s="349"/>
      <c r="S1011" s="350"/>
      <c r="U1011" s="6" t="str">
        <f t="shared" ref="U1011:X1014" si="1015">IF(U961="","",U961)</f>
        <v>①研修派遣</v>
      </c>
      <c r="V1011" s="6" t="str">
        <f t="shared" si="1015"/>
        <v>①研修派遣</v>
      </c>
      <c r="W1011" s="6" t="str">
        <f t="shared" si="1015"/>
        <v>①指導者研修会</v>
      </c>
      <c r="X1011" s="6" t="str">
        <f t="shared" si="1015"/>
        <v/>
      </c>
    </row>
    <row r="1012" spans="1:24">
      <c r="A1012" s="1">
        <f t="shared" ref="A1012:B1012" si="1016">A1011</f>
        <v>21</v>
      </c>
      <c r="B1012" s="1">
        <f t="shared" si="1016"/>
        <v>0</v>
      </c>
      <c r="C1012" s="348"/>
      <c r="D1012" s="351" t="s">
        <v>7</v>
      </c>
      <c r="E1012" s="351"/>
      <c r="F1012" s="352"/>
      <c r="G1012" s="352"/>
      <c r="H1012" s="352"/>
      <c r="I1012" s="352"/>
      <c r="J1012" s="352"/>
      <c r="K1012" s="352"/>
      <c r="L1012" s="352"/>
      <c r="M1012" s="352"/>
      <c r="N1012" s="352"/>
      <c r="O1012" s="352"/>
      <c r="P1012" s="352"/>
      <c r="Q1012" s="352"/>
      <c r="R1012" s="352"/>
      <c r="S1012" s="353"/>
      <c r="U1012" s="8" t="str">
        <f t="shared" si="1015"/>
        <v>②調査・研究</v>
      </c>
      <c r="V1012" s="8" t="str">
        <f t="shared" si="1015"/>
        <v>②伝達講習会</v>
      </c>
      <c r="W1012" s="8" t="str">
        <f t="shared" si="1015"/>
        <v>②スーパーアドバイザー</v>
      </c>
      <c r="X1012" s="8" t="str">
        <f t="shared" si="1015"/>
        <v/>
      </c>
    </row>
    <row r="1013" spans="1:24">
      <c r="A1013" s="1">
        <f t="shared" ref="A1013:B1013" si="1017">A1012</f>
        <v>21</v>
      </c>
      <c r="B1013" s="1">
        <f t="shared" si="1017"/>
        <v>0</v>
      </c>
      <c r="C1013" s="354" t="s">
        <v>57</v>
      </c>
      <c r="D1013" s="291" t="s">
        <v>58</v>
      </c>
      <c r="E1013" s="291"/>
      <c r="F1013" s="291" t="s">
        <v>61</v>
      </c>
      <c r="G1013" s="355"/>
      <c r="H1013" s="339" t="s">
        <v>62</v>
      </c>
      <c r="I1013" s="296"/>
      <c r="J1013" s="356" t="s">
        <v>63</v>
      </c>
      <c r="K1013" s="355"/>
      <c r="L1013" s="339" t="s">
        <v>64</v>
      </c>
      <c r="M1013" s="296"/>
      <c r="N1013" s="356" t="s">
        <v>65</v>
      </c>
      <c r="O1013" s="355"/>
      <c r="P1013" s="339" t="s">
        <v>66</v>
      </c>
      <c r="Q1013" s="291"/>
      <c r="R1013" s="356" t="s">
        <v>36</v>
      </c>
      <c r="S1013" s="295"/>
      <c r="U1013" s="8" t="str">
        <f t="shared" si="1015"/>
        <v/>
      </c>
      <c r="V1013" s="8" t="str">
        <f t="shared" si="1015"/>
        <v/>
      </c>
      <c r="W1013" s="8" t="str">
        <f t="shared" si="1015"/>
        <v/>
      </c>
      <c r="X1013" s="8" t="str">
        <f t="shared" si="1015"/>
        <v/>
      </c>
    </row>
    <row r="1014" spans="1:24">
      <c r="A1014" s="1">
        <f t="shared" ref="A1014:B1014" si="1018">A1013</f>
        <v>21</v>
      </c>
      <c r="B1014" s="1">
        <f t="shared" si="1018"/>
        <v>0</v>
      </c>
      <c r="C1014" s="348"/>
      <c r="D1014" s="346" t="s">
        <v>59</v>
      </c>
      <c r="E1014" s="346"/>
      <c r="F1014" s="22">
        <f>VLOOKUP("成男ｺｰﾁｬｰｽﾞ",指導者!$J$133:$AN$156,$F1005+1,)</f>
        <v>0</v>
      </c>
      <c r="G1014" s="23" t="s">
        <v>67</v>
      </c>
      <c r="H1014" s="24">
        <f>VLOOKUP("成女ｺｰﾁｬｰｽﾞ",指導者!$J$133:$AN$156,$F1005+1,)</f>
        <v>0</v>
      </c>
      <c r="I1014" s="25" t="s">
        <v>67</v>
      </c>
      <c r="J1014" s="24">
        <f>VLOOKUP("少男ｺｰﾁｬｰｽﾞ",指導者!$J$133:$AN$156,$F1005+1,)</f>
        <v>0</v>
      </c>
      <c r="K1014" s="23" t="s">
        <v>67</v>
      </c>
      <c r="L1014" s="24">
        <f>VLOOKUP("少女ｺｰﾁｬｰｽﾞ",指導者!$J$133:$AN$156,$F1005+1,)</f>
        <v>0</v>
      </c>
      <c r="M1014" s="25" t="s">
        <v>67</v>
      </c>
      <c r="N1014" s="24">
        <f>VLOOKUP("Jr男ｺｰﾁｬｰｽﾞ",指導者!$J$133:$AN$156,$F1005+1,)</f>
        <v>0</v>
      </c>
      <c r="O1014" s="23" t="s">
        <v>67</v>
      </c>
      <c r="P1014" s="24">
        <f>VLOOKUP("Jr女ｺｰﾁｬｰｽﾞ",指導者!$J$133:$AN$156,$F1005+1,)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48"/>
      <c r="D1015" s="351" t="s">
        <v>60</v>
      </c>
      <c r="E1015" s="351"/>
      <c r="F1015" s="57" t="s">
        <v>164</v>
      </c>
      <c r="G1015" s="28" t="s">
        <v>67</v>
      </c>
      <c r="H1015" s="59" t="s">
        <v>164</v>
      </c>
      <c r="I1015" s="30" t="s">
        <v>67</v>
      </c>
      <c r="J1015" s="61" t="s">
        <v>164</v>
      </c>
      <c r="K1015" s="28" t="s">
        <v>67</v>
      </c>
      <c r="L1015" s="59" t="s">
        <v>164</v>
      </c>
      <c r="M1015" s="30" t="s">
        <v>67</v>
      </c>
      <c r="N1015" s="61" t="s">
        <v>164</v>
      </c>
      <c r="O1015" s="28" t="s">
        <v>67</v>
      </c>
      <c r="P1015" s="59" t="s">
        <v>164</v>
      </c>
      <c r="Q1015" s="31" t="s">
        <v>67</v>
      </c>
      <c r="R1015" s="61" t="s">
        <v>164</v>
      </c>
      <c r="S1015" s="34" t="s">
        <v>67</v>
      </c>
    </row>
    <row r="1016" spans="1:24">
      <c r="A1016" s="1">
        <f t="shared" ref="A1016:B1016" si="1020">A1015</f>
        <v>21</v>
      </c>
      <c r="B1016" s="1">
        <f t="shared" si="1020"/>
        <v>0</v>
      </c>
      <c r="C1016" s="366" t="s">
        <v>69</v>
      </c>
      <c r="D1016" s="367"/>
      <c r="E1016" s="368"/>
      <c r="F1016" s="357"/>
      <c r="G1016" s="358"/>
      <c r="H1016" s="358"/>
      <c r="I1016" s="358"/>
      <c r="J1016" s="358"/>
      <c r="K1016" s="358"/>
      <c r="L1016" s="358"/>
      <c r="M1016" s="358"/>
      <c r="N1016" s="358"/>
      <c r="O1016" s="358"/>
      <c r="P1016" s="358"/>
      <c r="Q1016" s="358"/>
      <c r="R1016" s="358"/>
      <c r="S1016" s="359"/>
    </row>
    <row r="1017" spans="1:24">
      <c r="A1017" s="1">
        <f t="shared" ref="A1017:B1017" si="1021">A1016</f>
        <v>21</v>
      </c>
      <c r="B1017" s="1">
        <f t="shared" si="1021"/>
        <v>0</v>
      </c>
      <c r="C1017" s="369"/>
      <c r="D1017" s="370"/>
      <c r="E1017" s="371"/>
      <c r="F1017" s="360"/>
      <c r="G1017" s="361"/>
      <c r="H1017" s="361"/>
      <c r="I1017" s="361"/>
      <c r="J1017" s="361"/>
      <c r="K1017" s="361"/>
      <c r="L1017" s="361"/>
      <c r="M1017" s="361"/>
      <c r="N1017" s="361"/>
      <c r="O1017" s="361"/>
      <c r="P1017" s="361"/>
      <c r="Q1017" s="361"/>
      <c r="R1017" s="361"/>
      <c r="S1017" s="362"/>
    </row>
    <row r="1018" spans="1:24">
      <c r="A1018" s="1">
        <f t="shared" ref="A1018:B1018" si="1022">A1017</f>
        <v>21</v>
      </c>
      <c r="B1018" s="1">
        <f t="shared" si="1022"/>
        <v>0</v>
      </c>
      <c r="C1018" s="369"/>
      <c r="D1018" s="370"/>
      <c r="E1018" s="371"/>
      <c r="F1018" s="360"/>
      <c r="G1018" s="361"/>
      <c r="H1018" s="361"/>
      <c r="I1018" s="361"/>
      <c r="J1018" s="361"/>
      <c r="K1018" s="361"/>
      <c r="L1018" s="361"/>
      <c r="M1018" s="361"/>
      <c r="N1018" s="361"/>
      <c r="O1018" s="361"/>
      <c r="P1018" s="361"/>
      <c r="Q1018" s="361"/>
      <c r="R1018" s="361"/>
      <c r="S1018" s="362"/>
    </row>
    <row r="1019" spans="1:24">
      <c r="A1019" s="1">
        <f t="shared" ref="A1019:B1019" si="1023">A1018</f>
        <v>21</v>
      </c>
      <c r="B1019" s="1">
        <f t="shared" si="1023"/>
        <v>0</v>
      </c>
      <c r="C1019" s="369"/>
      <c r="D1019" s="370"/>
      <c r="E1019" s="371"/>
      <c r="F1019" s="360"/>
      <c r="G1019" s="361"/>
      <c r="H1019" s="361"/>
      <c r="I1019" s="361"/>
      <c r="J1019" s="361"/>
      <c r="K1019" s="361"/>
      <c r="L1019" s="361"/>
      <c r="M1019" s="361"/>
      <c r="N1019" s="361"/>
      <c r="O1019" s="361"/>
      <c r="P1019" s="361"/>
      <c r="Q1019" s="361"/>
      <c r="R1019" s="361"/>
      <c r="S1019" s="362"/>
    </row>
    <row r="1020" spans="1:24">
      <c r="A1020" s="1">
        <f t="shared" ref="A1020:B1020" si="1024">A1019</f>
        <v>21</v>
      </c>
      <c r="B1020" s="1">
        <f t="shared" si="1024"/>
        <v>0</v>
      </c>
      <c r="C1020" s="369"/>
      <c r="D1020" s="370"/>
      <c r="E1020" s="371"/>
      <c r="F1020" s="360"/>
      <c r="G1020" s="361"/>
      <c r="H1020" s="361"/>
      <c r="I1020" s="361"/>
      <c r="J1020" s="361"/>
      <c r="K1020" s="361"/>
      <c r="L1020" s="361"/>
      <c r="M1020" s="361"/>
      <c r="N1020" s="361"/>
      <c r="O1020" s="361"/>
      <c r="P1020" s="361"/>
      <c r="Q1020" s="361"/>
      <c r="R1020" s="361"/>
      <c r="S1020" s="362"/>
    </row>
    <row r="1021" spans="1:24">
      <c r="A1021" s="1">
        <f t="shared" ref="A1021:B1021" si="1025">A1020</f>
        <v>21</v>
      </c>
      <c r="B1021" s="1">
        <f t="shared" si="1025"/>
        <v>0</v>
      </c>
      <c r="C1021" s="369"/>
      <c r="D1021" s="370"/>
      <c r="E1021" s="371"/>
      <c r="F1021" s="360"/>
      <c r="G1021" s="361"/>
      <c r="H1021" s="361"/>
      <c r="I1021" s="361"/>
      <c r="J1021" s="361"/>
      <c r="K1021" s="361"/>
      <c r="L1021" s="361"/>
      <c r="M1021" s="361"/>
      <c r="N1021" s="361"/>
      <c r="O1021" s="361"/>
      <c r="P1021" s="361"/>
      <c r="Q1021" s="361"/>
      <c r="R1021" s="361"/>
      <c r="S1021" s="362"/>
    </row>
    <row r="1022" spans="1:24" ht="15" thickBot="1">
      <c r="A1022" s="1">
        <f t="shared" ref="A1022:B1022" si="1026">A1021</f>
        <v>21</v>
      </c>
      <c r="B1022" s="1">
        <f t="shared" si="1026"/>
        <v>0</v>
      </c>
      <c r="C1022" s="372"/>
      <c r="D1022" s="373"/>
      <c r="E1022" s="374"/>
      <c r="F1022" s="363"/>
      <c r="G1022" s="364"/>
      <c r="H1022" s="364"/>
      <c r="I1022" s="364"/>
      <c r="J1022" s="364"/>
      <c r="K1022" s="364"/>
      <c r="L1022" s="364"/>
      <c r="M1022" s="364"/>
      <c r="N1022" s="364"/>
      <c r="O1022" s="364"/>
      <c r="P1022" s="364"/>
      <c r="Q1022" s="364"/>
      <c r="R1022" s="364"/>
      <c r="S1022" s="365"/>
    </row>
    <row r="1023" spans="1:24">
      <c r="A1023" s="1">
        <f t="shared" ref="A1023:B1023" si="1027">A1022</f>
        <v>21</v>
      </c>
      <c r="B1023" s="1">
        <f t="shared" si="1027"/>
        <v>0</v>
      </c>
    </row>
    <row r="1024" spans="1:24" ht="15" thickBot="1">
      <c r="A1024" s="1">
        <f t="shared" ref="A1024:B1024" si="1028">A1023</f>
        <v>21</v>
      </c>
      <c r="B1024" s="1">
        <f t="shared" si="1028"/>
        <v>0</v>
      </c>
      <c r="C1024" s="337" t="s">
        <v>70</v>
      </c>
      <c r="D1024" s="337"/>
      <c r="Q1024" s="338" t="s">
        <v>71</v>
      </c>
      <c r="R1024" s="338"/>
      <c r="S1024" s="338"/>
    </row>
    <row r="1025" spans="1:21">
      <c r="A1025" s="1">
        <f t="shared" ref="A1025:B1025" si="1029">A1024</f>
        <v>21</v>
      </c>
      <c r="B1025" s="1">
        <f t="shared" si="1029"/>
        <v>0</v>
      </c>
      <c r="C1025" s="287" t="s">
        <v>72</v>
      </c>
      <c r="D1025" s="290" t="s">
        <v>73</v>
      </c>
      <c r="E1025" s="290"/>
      <c r="F1025" s="290"/>
      <c r="G1025" s="290"/>
      <c r="H1025" s="290" t="s">
        <v>79</v>
      </c>
      <c r="I1025" s="290"/>
      <c r="J1025" s="290" t="s">
        <v>13</v>
      </c>
      <c r="K1025" s="290"/>
      <c r="L1025" s="290"/>
      <c r="M1025" s="290"/>
      <c r="N1025" s="290"/>
      <c r="O1025" s="290"/>
      <c r="P1025" s="290"/>
      <c r="Q1025" s="290"/>
      <c r="R1025" s="290"/>
      <c r="S1025" s="294"/>
    </row>
    <row r="1026" spans="1:21">
      <c r="A1026" s="1">
        <f t="shared" ref="A1026:B1026" si="1030">A1025</f>
        <v>21</v>
      </c>
      <c r="B1026" s="1">
        <f t="shared" si="1030"/>
        <v>0</v>
      </c>
      <c r="C1026" s="288"/>
      <c r="D1026" s="346" t="s">
        <v>74</v>
      </c>
      <c r="E1026" s="346"/>
      <c r="F1026" s="346"/>
      <c r="G1026" s="346"/>
      <c r="H1026" s="415">
        <f>ROUND(J1051*T1026,)</f>
        <v>0</v>
      </c>
      <c r="I1026" s="416"/>
      <c r="J1026" s="152"/>
      <c r="K1026" s="152"/>
      <c r="L1026" s="152"/>
      <c r="M1026" s="152"/>
      <c r="N1026" s="152"/>
      <c r="O1026" s="152"/>
      <c r="P1026" s="152"/>
      <c r="Q1026" s="152"/>
      <c r="R1026" s="152"/>
      <c r="S1026" s="305"/>
      <c r="T1026" s="53">
        <f>IF(F1006=U1005,1,0.5)</f>
        <v>0.5</v>
      </c>
    </row>
    <row r="1027" spans="1:21">
      <c r="A1027" s="1">
        <f t="shared" ref="A1027:B1027" si="1031">A1026</f>
        <v>21</v>
      </c>
      <c r="B1027" s="1">
        <f t="shared" si="1031"/>
        <v>0</v>
      </c>
      <c r="C1027" s="288"/>
      <c r="D1027" s="340" t="s">
        <v>75</v>
      </c>
      <c r="E1027" s="340"/>
      <c r="F1027" s="340"/>
      <c r="G1027" s="340"/>
      <c r="H1027" s="330"/>
      <c r="I1027" s="330"/>
      <c r="J1027" s="335"/>
      <c r="K1027" s="335"/>
      <c r="L1027" s="335"/>
      <c r="M1027" s="335"/>
      <c r="N1027" s="335"/>
      <c r="O1027" s="335"/>
      <c r="P1027" s="335"/>
      <c r="Q1027" s="335"/>
      <c r="R1027" s="335"/>
      <c r="S1027" s="336"/>
    </row>
    <row r="1028" spans="1:21">
      <c r="A1028" s="1">
        <f t="shared" ref="A1028:B1028" si="1032">A1027</f>
        <v>21</v>
      </c>
      <c r="B1028" s="1">
        <f t="shared" si="1032"/>
        <v>0</v>
      </c>
      <c r="C1028" s="288"/>
      <c r="D1028" s="340" t="s">
        <v>76</v>
      </c>
      <c r="E1028" s="340"/>
      <c r="F1028" s="340"/>
      <c r="G1028" s="340"/>
      <c r="H1028" s="330"/>
      <c r="I1028" s="330"/>
      <c r="J1028" s="335"/>
      <c r="K1028" s="335"/>
      <c r="L1028" s="335"/>
      <c r="M1028" s="335"/>
      <c r="N1028" s="335"/>
      <c r="O1028" s="335"/>
      <c r="P1028" s="335"/>
      <c r="Q1028" s="335"/>
      <c r="R1028" s="335"/>
      <c r="S1028" s="336"/>
    </row>
    <row r="1029" spans="1:21" ht="15" thickBot="1">
      <c r="A1029" s="1">
        <f t="shared" ref="A1029:B1029" si="1033">A1028</f>
        <v>21</v>
      </c>
      <c r="B1029" s="1">
        <f t="shared" si="1033"/>
        <v>0</v>
      </c>
      <c r="C1029" s="288"/>
      <c r="D1029" s="341" t="s">
        <v>77</v>
      </c>
      <c r="E1029" s="341"/>
      <c r="F1029" s="341"/>
      <c r="G1029" s="341"/>
      <c r="H1029" s="342">
        <f>H1051-SUM(H1026:I1028)</f>
        <v>0</v>
      </c>
      <c r="I1029" s="342"/>
      <c r="J1029" s="343"/>
      <c r="K1029" s="343"/>
      <c r="L1029" s="343"/>
      <c r="M1029" s="343"/>
      <c r="N1029" s="343"/>
      <c r="O1029" s="343"/>
      <c r="P1029" s="343"/>
      <c r="Q1029" s="343"/>
      <c r="R1029" s="343"/>
      <c r="S1029" s="344"/>
    </row>
    <row r="1030" spans="1:21" ht="15.6" thickTop="1" thickBot="1">
      <c r="A1030" s="1">
        <f t="shared" ref="A1030:B1030" si="1034">A1029</f>
        <v>21</v>
      </c>
      <c r="B1030" s="1">
        <f t="shared" si="1034"/>
        <v>0</v>
      </c>
      <c r="C1030" s="289"/>
      <c r="D1030" s="345" t="s">
        <v>78</v>
      </c>
      <c r="E1030" s="345"/>
      <c r="F1030" s="345"/>
      <c r="G1030" s="345"/>
      <c r="H1030" s="281">
        <f>SUM(H1026:I1029)</f>
        <v>0</v>
      </c>
      <c r="I1030" s="281"/>
      <c r="J1030" s="285"/>
      <c r="K1030" s="285"/>
      <c r="L1030" s="285"/>
      <c r="M1030" s="285"/>
      <c r="N1030" s="285"/>
      <c r="O1030" s="285"/>
      <c r="P1030" s="285"/>
      <c r="Q1030" s="285"/>
      <c r="R1030" s="285"/>
      <c r="S1030" s="286"/>
    </row>
    <row r="1031" spans="1:21">
      <c r="A1031" s="1">
        <f t="shared" ref="A1031:B1031" si="1035">A1030</f>
        <v>21</v>
      </c>
      <c r="B1031" s="1">
        <f t="shared" si="1035"/>
        <v>0</v>
      </c>
      <c r="C1031" s="287" t="s">
        <v>218</v>
      </c>
      <c r="D1031" s="290" t="s">
        <v>73</v>
      </c>
      <c r="E1031" s="290"/>
      <c r="F1031" s="290" t="s">
        <v>83</v>
      </c>
      <c r="G1031" s="290"/>
      <c r="H1031" s="290" t="s">
        <v>79</v>
      </c>
      <c r="I1031" s="292"/>
      <c r="J1031" s="293"/>
      <c r="K1031" s="290"/>
      <c r="L1031" s="290"/>
      <c r="M1031" s="290"/>
      <c r="N1031" s="290" t="s">
        <v>82</v>
      </c>
      <c r="O1031" s="290"/>
      <c r="P1031" s="290"/>
      <c r="Q1031" s="290"/>
      <c r="R1031" s="290"/>
      <c r="S1031" s="294"/>
    </row>
    <row r="1032" spans="1:21">
      <c r="A1032" s="1">
        <f t="shared" ref="A1032:B1032" si="1036">A1031</f>
        <v>21</v>
      </c>
      <c r="B1032" s="1">
        <f t="shared" si="1036"/>
        <v>0</v>
      </c>
      <c r="C1032" s="288"/>
      <c r="D1032" s="291"/>
      <c r="E1032" s="291"/>
      <c r="F1032" s="291"/>
      <c r="G1032" s="291"/>
      <c r="H1032" s="291"/>
      <c r="I1032" s="291"/>
      <c r="J1032" s="296" t="s">
        <v>80</v>
      </c>
      <c r="K1032" s="297"/>
      <c r="L1032" s="297" t="s">
        <v>81</v>
      </c>
      <c r="M1032" s="339"/>
      <c r="N1032" s="291"/>
      <c r="O1032" s="291"/>
      <c r="P1032" s="291"/>
      <c r="Q1032" s="291"/>
      <c r="R1032" s="291"/>
      <c r="S1032" s="295"/>
    </row>
    <row r="1033" spans="1:21">
      <c r="A1033" s="1">
        <f t="shared" ref="A1033:B1033" si="1037">A1032</f>
        <v>21</v>
      </c>
      <c r="B1033" s="1">
        <f t="shared" si="1037"/>
        <v>0</v>
      </c>
      <c r="C1033" s="288"/>
      <c r="D1033" s="298" t="s">
        <v>88</v>
      </c>
      <c r="E1033" s="298"/>
      <c r="F1033" s="298" t="s">
        <v>88</v>
      </c>
      <c r="G1033" s="298"/>
      <c r="H1033" s="323"/>
      <c r="I1033" s="323"/>
      <c r="J1033" s="324"/>
      <c r="K1033" s="325"/>
      <c r="L1033" s="326">
        <f>H1033-J1033</f>
        <v>0</v>
      </c>
      <c r="M1033" s="327"/>
      <c r="N1033" s="167"/>
      <c r="O1033" s="167"/>
      <c r="P1033" s="167"/>
      <c r="Q1033" s="167"/>
      <c r="R1033" s="167"/>
      <c r="S1033" s="328"/>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8"/>
      <c r="D1034" s="298" t="s">
        <v>99</v>
      </c>
      <c r="E1034" s="298"/>
      <c r="F1034" s="299" t="s">
        <v>84</v>
      </c>
      <c r="G1034" s="299"/>
      <c r="H1034" s="300"/>
      <c r="I1034" s="300"/>
      <c r="J1034" s="301"/>
      <c r="K1034" s="302"/>
      <c r="L1034" s="303">
        <f t="shared" ref="L1034:L1050" si="1040">H1034-J1034</f>
        <v>0</v>
      </c>
      <c r="M1034" s="304"/>
      <c r="N1034" s="152"/>
      <c r="O1034" s="152"/>
      <c r="P1034" s="152"/>
      <c r="Q1034" s="152"/>
      <c r="R1034" s="152"/>
      <c r="S1034" s="305"/>
      <c r="T1034" s="54" t="e">
        <f>HLOOKUP(F1006,リスト!$N$7:$AC$25,3,)</f>
        <v>#N/A</v>
      </c>
      <c r="U1034" s="52" t="e">
        <f t="shared" si="1038"/>
        <v>#N/A</v>
      </c>
    </row>
    <row r="1035" spans="1:21">
      <c r="A1035" s="1">
        <f t="shared" ref="A1035:B1035" si="1041">A1034</f>
        <v>21</v>
      </c>
      <c r="B1035" s="1">
        <f t="shared" si="1041"/>
        <v>0</v>
      </c>
      <c r="C1035" s="288"/>
      <c r="D1035" s="298"/>
      <c r="E1035" s="298"/>
      <c r="F1035" s="329" t="s">
        <v>85</v>
      </c>
      <c r="G1035" s="329"/>
      <c r="H1035" s="330"/>
      <c r="I1035" s="330"/>
      <c r="J1035" s="331"/>
      <c r="K1035" s="332"/>
      <c r="L1035" s="333">
        <f t="shared" si="1040"/>
        <v>0</v>
      </c>
      <c r="M1035" s="334"/>
      <c r="N1035" s="335"/>
      <c r="O1035" s="335"/>
      <c r="P1035" s="335"/>
      <c r="Q1035" s="335"/>
      <c r="R1035" s="335"/>
      <c r="S1035" s="336"/>
      <c r="T1035" s="54" t="e">
        <f>HLOOKUP(F1006,リスト!$N$7:$AC$25,4,)</f>
        <v>#N/A</v>
      </c>
      <c r="U1035" s="52" t="e">
        <f t="shared" si="1038"/>
        <v>#N/A</v>
      </c>
    </row>
    <row r="1036" spans="1:21">
      <c r="A1036" s="1">
        <f t="shared" ref="A1036:B1036" si="1042">A1035</f>
        <v>21</v>
      </c>
      <c r="B1036" s="1">
        <f t="shared" si="1042"/>
        <v>0</v>
      </c>
      <c r="C1036" s="288"/>
      <c r="D1036" s="298"/>
      <c r="E1036" s="298"/>
      <c r="F1036" s="306" t="s">
        <v>86</v>
      </c>
      <c r="G1036" s="306"/>
      <c r="H1036" s="307"/>
      <c r="I1036" s="307"/>
      <c r="J1036" s="308"/>
      <c r="K1036" s="309"/>
      <c r="L1036" s="310">
        <f t="shared" si="1040"/>
        <v>0</v>
      </c>
      <c r="M1036" s="311"/>
      <c r="N1036" s="153"/>
      <c r="O1036" s="153"/>
      <c r="P1036" s="153"/>
      <c r="Q1036" s="153"/>
      <c r="R1036" s="153"/>
      <c r="S1036" s="312"/>
      <c r="T1036" s="54" t="e">
        <f>HLOOKUP(F1006,リスト!$N$7:$AC$25,5,)</f>
        <v>#N/A</v>
      </c>
      <c r="U1036" s="52" t="e">
        <f t="shared" si="1038"/>
        <v>#N/A</v>
      </c>
    </row>
    <row r="1037" spans="1:21">
      <c r="A1037" s="1">
        <f t="shared" ref="A1037:B1037" si="1043">A1036</f>
        <v>21</v>
      </c>
      <c r="B1037" s="1">
        <f t="shared" si="1043"/>
        <v>0</v>
      </c>
      <c r="C1037" s="288"/>
      <c r="D1037" s="298" t="s">
        <v>100</v>
      </c>
      <c r="E1037" s="298"/>
      <c r="F1037" s="299" t="s">
        <v>87</v>
      </c>
      <c r="G1037" s="299"/>
      <c r="H1037" s="300"/>
      <c r="I1037" s="300"/>
      <c r="J1037" s="301"/>
      <c r="K1037" s="302"/>
      <c r="L1037" s="303">
        <f t="shared" si="1040"/>
        <v>0</v>
      </c>
      <c r="M1037" s="304"/>
      <c r="N1037" s="152"/>
      <c r="O1037" s="152"/>
      <c r="P1037" s="152"/>
      <c r="Q1037" s="152"/>
      <c r="R1037" s="152"/>
      <c r="S1037" s="305"/>
      <c r="T1037" s="54" t="e">
        <f>HLOOKUP(F1006,リスト!$N$7:$AC$25,6,)</f>
        <v>#N/A</v>
      </c>
      <c r="U1037" s="52" t="e">
        <f t="shared" si="1038"/>
        <v>#N/A</v>
      </c>
    </row>
    <row r="1038" spans="1:21">
      <c r="A1038" s="1">
        <f t="shared" ref="A1038:B1038" si="1044">A1037</f>
        <v>21</v>
      </c>
      <c r="B1038" s="1">
        <f t="shared" si="1044"/>
        <v>0</v>
      </c>
      <c r="C1038" s="288"/>
      <c r="D1038" s="298"/>
      <c r="E1038" s="298"/>
      <c r="F1038" s="329" t="s">
        <v>89</v>
      </c>
      <c r="G1038" s="329"/>
      <c r="H1038" s="330"/>
      <c r="I1038" s="330"/>
      <c r="J1038" s="331"/>
      <c r="K1038" s="332"/>
      <c r="L1038" s="333">
        <f t="shared" si="1040"/>
        <v>0</v>
      </c>
      <c r="M1038" s="334"/>
      <c r="N1038" s="335"/>
      <c r="O1038" s="335"/>
      <c r="P1038" s="335"/>
      <c r="Q1038" s="335"/>
      <c r="R1038" s="335"/>
      <c r="S1038" s="336"/>
      <c r="T1038" s="54" t="e">
        <f>HLOOKUP(F1006,リスト!$N$7:$AC$25,7,)</f>
        <v>#N/A</v>
      </c>
      <c r="U1038" s="52" t="e">
        <f t="shared" si="1038"/>
        <v>#N/A</v>
      </c>
    </row>
    <row r="1039" spans="1:21" ht="14.4" customHeight="1">
      <c r="A1039" s="1">
        <f t="shared" ref="A1039:B1039" si="1045">A1038</f>
        <v>21</v>
      </c>
      <c r="B1039" s="1">
        <f t="shared" si="1045"/>
        <v>0</v>
      </c>
      <c r="C1039" s="288"/>
      <c r="D1039" s="298"/>
      <c r="E1039" s="298"/>
      <c r="F1039" s="329" t="s">
        <v>215</v>
      </c>
      <c r="G1039" s="329"/>
      <c r="H1039" s="330"/>
      <c r="I1039" s="330"/>
      <c r="J1039" s="331"/>
      <c r="K1039" s="332"/>
      <c r="L1039" s="333">
        <f t="shared" si="1040"/>
        <v>0</v>
      </c>
      <c r="M1039" s="334"/>
      <c r="N1039" s="335"/>
      <c r="O1039" s="335"/>
      <c r="P1039" s="335"/>
      <c r="Q1039" s="335"/>
      <c r="R1039" s="335"/>
      <c r="S1039" s="336"/>
      <c r="T1039" s="54" t="e">
        <f>HLOOKUP(F1006,リスト!$N$7:$AC$25,8,)</f>
        <v>#N/A</v>
      </c>
      <c r="U1039" s="52" t="e">
        <f t="shared" si="1038"/>
        <v>#N/A</v>
      </c>
    </row>
    <row r="1040" spans="1:21">
      <c r="A1040" s="1">
        <f t="shared" ref="A1040:B1040" si="1046">A1039</f>
        <v>21</v>
      </c>
      <c r="B1040" s="1">
        <f t="shared" si="1046"/>
        <v>0</v>
      </c>
      <c r="C1040" s="288"/>
      <c r="D1040" s="298"/>
      <c r="E1040" s="298"/>
      <c r="F1040" s="306" t="s">
        <v>90</v>
      </c>
      <c r="G1040" s="306"/>
      <c r="H1040" s="307"/>
      <c r="I1040" s="307"/>
      <c r="J1040" s="308"/>
      <c r="K1040" s="309"/>
      <c r="L1040" s="310">
        <f t="shared" si="1040"/>
        <v>0</v>
      </c>
      <c r="M1040" s="311"/>
      <c r="N1040" s="153"/>
      <c r="O1040" s="153"/>
      <c r="P1040" s="153"/>
      <c r="Q1040" s="153"/>
      <c r="R1040" s="153"/>
      <c r="S1040" s="312"/>
      <c r="T1040" s="54" t="e">
        <f>HLOOKUP(F1006,リスト!$N$7:$AC$25,9,)</f>
        <v>#N/A</v>
      </c>
      <c r="U1040" s="52" t="e">
        <f t="shared" si="1038"/>
        <v>#N/A</v>
      </c>
    </row>
    <row r="1041" spans="1:22">
      <c r="A1041" s="1">
        <f t="shared" ref="A1041:B1041" si="1047">A1040</f>
        <v>21</v>
      </c>
      <c r="B1041" s="1">
        <f t="shared" si="1047"/>
        <v>0</v>
      </c>
      <c r="C1041" s="288"/>
      <c r="D1041" s="298" t="s">
        <v>101</v>
      </c>
      <c r="E1041" s="298"/>
      <c r="F1041" s="299" t="s">
        <v>91</v>
      </c>
      <c r="G1041" s="299"/>
      <c r="H1041" s="300"/>
      <c r="I1041" s="300"/>
      <c r="J1041" s="301"/>
      <c r="K1041" s="302"/>
      <c r="L1041" s="303">
        <f t="shared" si="1040"/>
        <v>0</v>
      </c>
      <c r="M1041" s="304"/>
      <c r="N1041" s="152"/>
      <c r="O1041" s="152"/>
      <c r="P1041" s="152"/>
      <c r="Q1041" s="152"/>
      <c r="R1041" s="152"/>
      <c r="S1041" s="305"/>
      <c r="T1041" s="54" t="e">
        <f>HLOOKUP(F1006,リスト!$N$7:$AC$25,10,)</f>
        <v>#N/A</v>
      </c>
      <c r="U1041" s="52" t="e">
        <f t="shared" si="1038"/>
        <v>#N/A</v>
      </c>
    </row>
    <row r="1042" spans="1:22">
      <c r="A1042" s="1">
        <f t="shared" ref="A1042:B1042" si="1048">A1041</f>
        <v>21</v>
      </c>
      <c r="B1042" s="1">
        <f t="shared" si="1048"/>
        <v>0</v>
      </c>
      <c r="C1042" s="288"/>
      <c r="D1042" s="298"/>
      <c r="E1042" s="298"/>
      <c r="F1042" s="329" t="s">
        <v>92</v>
      </c>
      <c r="G1042" s="329"/>
      <c r="H1042" s="330"/>
      <c r="I1042" s="330"/>
      <c r="J1042" s="331"/>
      <c r="K1042" s="332"/>
      <c r="L1042" s="333">
        <f t="shared" si="1040"/>
        <v>0</v>
      </c>
      <c r="M1042" s="334"/>
      <c r="N1042" s="335"/>
      <c r="O1042" s="335"/>
      <c r="P1042" s="335"/>
      <c r="Q1042" s="335"/>
      <c r="R1042" s="335"/>
      <c r="S1042" s="336"/>
      <c r="T1042" s="54" t="e">
        <f>HLOOKUP(F1006,リスト!$N$7:$AC$25,11,)</f>
        <v>#N/A</v>
      </c>
      <c r="U1042" s="52" t="e">
        <f t="shared" si="1038"/>
        <v>#N/A</v>
      </c>
    </row>
    <row r="1043" spans="1:22">
      <c r="A1043" s="1">
        <f t="shared" ref="A1043:B1043" si="1049">A1042</f>
        <v>21</v>
      </c>
      <c r="B1043" s="1">
        <f t="shared" si="1049"/>
        <v>0</v>
      </c>
      <c r="C1043" s="288"/>
      <c r="D1043" s="298"/>
      <c r="E1043" s="298"/>
      <c r="F1043" s="306" t="s">
        <v>93</v>
      </c>
      <c r="G1043" s="306"/>
      <c r="H1043" s="307"/>
      <c r="I1043" s="307"/>
      <c r="J1043" s="308"/>
      <c r="K1043" s="309"/>
      <c r="L1043" s="310">
        <f t="shared" si="1040"/>
        <v>0</v>
      </c>
      <c r="M1043" s="311"/>
      <c r="N1043" s="153"/>
      <c r="O1043" s="153"/>
      <c r="P1043" s="153"/>
      <c r="Q1043" s="153"/>
      <c r="R1043" s="153"/>
      <c r="S1043" s="312"/>
      <c r="T1043" s="54" t="e">
        <f>HLOOKUP(F1006,リスト!$N$7:$AC$25,12,)</f>
        <v>#N/A</v>
      </c>
      <c r="U1043" s="52" t="e">
        <f t="shared" si="1038"/>
        <v>#N/A</v>
      </c>
    </row>
    <row r="1044" spans="1:22">
      <c r="A1044" s="1">
        <f t="shared" ref="A1044:B1044" si="1050">A1043</f>
        <v>21</v>
      </c>
      <c r="B1044" s="1">
        <f t="shared" si="1050"/>
        <v>0</v>
      </c>
      <c r="C1044" s="288"/>
      <c r="D1044" s="298" t="s">
        <v>102</v>
      </c>
      <c r="E1044" s="298"/>
      <c r="F1044" s="298" t="s">
        <v>102</v>
      </c>
      <c r="G1044" s="298"/>
      <c r="H1044" s="323"/>
      <c r="I1044" s="323"/>
      <c r="J1044" s="324"/>
      <c r="K1044" s="325"/>
      <c r="L1044" s="326">
        <f t="shared" si="1040"/>
        <v>0</v>
      </c>
      <c r="M1044" s="327"/>
      <c r="N1044" s="167"/>
      <c r="O1044" s="167"/>
      <c r="P1044" s="167"/>
      <c r="Q1044" s="167"/>
      <c r="R1044" s="167"/>
      <c r="S1044" s="328"/>
      <c r="T1044" s="54" t="e">
        <f>HLOOKUP(F1006,リスト!$N$7:$AC$25,13,)</f>
        <v>#N/A</v>
      </c>
      <c r="U1044" s="52" t="e">
        <f t="shared" si="1038"/>
        <v>#N/A</v>
      </c>
    </row>
    <row r="1045" spans="1:22">
      <c r="A1045" s="1">
        <f t="shared" ref="A1045:B1045" si="1051">A1044</f>
        <v>21</v>
      </c>
      <c r="B1045" s="1">
        <f t="shared" si="1051"/>
        <v>0</v>
      </c>
      <c r="C1045" s="288"/>
      <c r="D1045" s="321" t="s">
        <v>105</v>
      </c>
      <c r="E1045" s="298"/>
      <c r="F1045" s="299" t="s">
        <v>94</v>
      </c>
      <c r="G1045" s="299"/>
      <c r="H1045" s="300"/>
      <c r="I1045" s="300"/>
      <c r="J1045" s="301"/>
      <c r="K1045" s="302"/>
      <c r="L1045" s="303">
        <f t="shared" si="1040"/>
        <v>0</v>
      </c>
      <c r="M1045" s="304"/>
      <c r="N1045" s="152"/>
      <c r="O1045" s="152"/>
      <c r="P1045" s="152"/>
      <c r="Q1045" s="152"/>
      <c r="R1045" s="152"/>
      <c r="S1045" s="305"/>
      <c r="T1045" s="54" t="e">
        <f>HLOOKUP(F1006,リスト!$N$7:$AC$25,14,)</f>
        <v>#N/A</v>
      </c>
      <c r="U1045" s="52" t="e">
        <f t="shared" si="1038"/>
        <v>#N/A</v>
      </c>
    </row>
    <row r="1046" spans="1:22">
      <c r="A1046" s="1">
        <f t="shared" ref="A1046:B1046" si="1052">A1045</f>
        <v>21</v>
      </c>
      <c r="B1046" s="1">
        <f t="shared" si="1052"/>
        <v>0</v>
      </c>
      <c r="C1046" s="288"/>
      <c r="D1046" s="298"/>
      <c r="E1046" s="298"/>
      <c r="F1046" s="306" t="s">
        <v>95</v>
      </c>
      <c r="G1046" s="306"/>
      <c r="H1046" s="307"/>
      <c r="I1046" s="307"/>
      <c r="J1046" s="308"/>
      <c r="K1046" s="309"/>
      <c r="L1046" s="310">
        <f t="shared" si="1040"/>
        <v>0</v>
      </c>
      <c r="M1046" s="311"/>
      <c r="N1046" s="153"/>
      <c r="O1046" s="153"/>
      <c r="P1046" s="153"/>
      <c r="Q1046" s="153"/>
      <c r="R1046" s="153"/>
      <c r="S1046" s="312"/>
      <c r="T1046" s="54" t="e">
        <f>HLOOKUP(F1006,リスト!$N$7:$AC$25,15,)</f>
        <v>#N/A</v>
      </c>
      <c r="U1046" s="52" t="e">
        <f t="shared" si="1038"/>
        <v>#N/A</v>
      </c>
    </row>
    <row r="1047" spans="1:22">
      <c r="A1047" s="1">
        <f t="shared" ref="A1047:B1047" si="1053">A1046</f>
        <v>21</v>
      </c>
      <c r="B1047" s="1">
        <f t="shared" si="1053"/>
        <v>0</v>
      </c>
      <c r="C1047" s="288"/>
      <c r="D1047" s="322" t="s">
        <v>103</v>
      </c>
      <c r="E1047" s="322"/>
      <c r="F1047" s="298" t="s">
        <v>96</v>
      </c>
      <c r="G1047" s="298"/>
      <c r="H1047" s="323"/>
      <c r="I1047" s="323"/>
      <c r="J1047" s="324"/>
      <c r="K1047" s="325"/>
      <c r="L1047" s="326">
        <f t="shared" si="1040"/>
        <v>0</v>
      </c>
      <c r="M1047" s="327"/>
      <c r="N1047" s="167"/>
      <c r="O1047" s="167"/>
      <c r="P1047" s="167"/>
      <c r="Q1047" s="167"/>
      <c r="R1047" s="167"/>
      <c r="S1047" s="328"/>
      <c r="T1047" s="54" t="e">
        <f>HLOOKUP(F1006,リスト!$N$7:$AC$25,16,)</f>
        <v>#N/A</v>
      </c>
      <c r="U1047" s="52" t="e">
        <f t="shared" si="1038"/>
        <v>#N/A</v>
      </c>
    </row>
    <row r="1048" spans="1:22">
      <c r="A1048" s="1">
        <f t="shared" ref="A1048:B1048" si="1054">A1047</f>
        <v>21</v>
      </c>
      <c r="B1048" s="1">
        <f t="shared" si="1054"/>
        <v>0</v>
      </c>
      <c r="C1048" s="288"/>
      <c r="D1048" s="298" t="s">
        <v>104</v>
      </c>
      <c r="E1048" s="298"/>
      <c r="F1048" s="299" t="s">
        <v>97</v>
      </c>
      <c r="G1048" s="299"/>
      <c r="H1048" s="300"/>
      <c r="I1048" s="300"/>
      <c r="J1048" s="301"/>
      <c r="K1048" s="302"/>
      <c r="L1048" s="303">
        <f t="shared" si="1040"/>
        <v>0</v>
      </c>
      <c r="M1048" s="304"/>
      <c r="N1048" s="152"/>
      <c r="O1048" s="152"/>
      <c r="P1048" s="152"/>
      <c r="Q1048" s="152"/>
      <c r="R1048" s="152"/>
      <c r="S1048" s="305"/>
      <c r="T1048" s="54" t="e">
        <f>HLOOKUP(F1006,リスト!$N$7:$AC$25,17,)</f>
        <v>#N/A</v>
      </c>
      <c r="U1048" s="52" t="e">
        <f t="shared" si="1038"/>
        <v>#N/A</v>
      </c>
    </row>
    <row r="1049" spans="1:22">
      <c r="A1049" s="1">
        <f t="shared" ref="A1049:B1049" si="1055">A1048</f>
        <v>21</v>
      </c>
      <c r="B1049" s="1">
        <f t="shared" si="1055"/>
        <v>0</v>
      </c>
      <c r="C1049" s="288"/>
      <c r="D1049" s="298"/>
      <c r="E1049" s="298"/>
      <c r="F1049" s="306" t="s">
        <v>98</v>
      </c>
      <c r="G1049" s="306"/>
      <c r="H1049" s="307"/>
      <c r="I1049" s="307"/>
      <c r="J1049" s="308"/>
      <c r="K1049" s="309"/>
      <c r="L1049" s="310">
        <f t="shared" si="1040"/>
        <v>0</v>
      </c>
      <c r="M1049" s="311"/>
      <c r="N1049" s="153"/>
      <c r="O1049" s="153"/>
      <c r="P1049" s="153"/>
      <c r="Q1049" s="153"/>
      <c r="R1049" s="153"/>
      <c r="S1049" s="312"/>
      <c r="T1049" s="54" t="e">
        <f>HLOOKUP(F1006,リスト!$N$7:$AC$25,18,)</f>
        <v>#N/A</v>
      </c>
      <c r="U1049" s="52" t="e">
        <f t="shared" si="1038"/>
        <v>#N/A</v>
      </c>
    </row>
    <row r="1050" spans="1:22" ht="15" thickBot="1">
      <c r="A1050" s="1">
        <f t="shared" ref="A1050:B1050" si="1056">A1049</f>
        <v>21</v>
      </c>
      <c r="B1050" s="1">
        <f t="shared" si="1056"/>
        <v>0</v>
      </c>
      <c r="C1050" s="288"/>
      <c r="D1050" s="313" t="s">
        <v>77</v>
      </c>
      <c r="E1050" s="313"/>
      <c r="F1050" s="313" t="s">
        <v>77</v>
      </c>
      <c r="G1050" s="313"/>
      <c r="H1050" s="314"/>
      <c r="I1050" s="314"/>
      <c r="J1050" s="315"/>
      <c r="K1050" s="316"/>
      <c r="L1050" s="317">
        <f t="shared" si="1040"/>
        <v>0</v>
      </c>
      <c r="M1050" s="318"/>
      <c r="N1050" s="319"/>
      <c r="O1050" s="319"/>
      <c r="P1050" s="319"/>
      <c r="Q1050" s="319"/>
      <c r="R1050" s="319"/>
      <c r="S1050" s="320"/>
      <c r="T1050" s="54" t="e">
        <f>HLOOKUP(F1006,リスト!$N$7:$AC$25,19,)</f>
        <v>#N/A</v>
      </c>
      <c r="U1050" s="52" t="e">
        <f t="shared" si="1038"/>
        <v>#N/A</v>
      </c>
    </row>
    <row r="1051" spans="1:22" ht="15.6" thickTop="1" thickBot="1">
      <c r="A1051" s="1">
        <f t="shared" ref="A1051:B1051" si="1057">A1050</f>
        <v>21</v>
      </c>
      <c r="B1051" s="1">
        <f t="shared" si="1057"/>
        <v>0</v>
      </c>
      <c r="C1051" s="289"/>
      <c r="D1051" s="278" t="s">
        <v>78</v>
      </c>
      <c r="E1051" s="279"/>
      <c r="F1051" s="279"/>
      <c r="G1051" s="280"/>
      <c r="H1051" s="281">
        <f>SUM(H1033:I1050)</f>
        <v>0</v>
      </c>
      <c r="I1051" s="281"/>
      <c r="J1051" s="282">
        <f t="shared" ref="J1051" si="1058">SUM(J1033:K1050)</f>
        <v>0</v>
      </c>
      <c r="K1051" s="283"/>
      <c r="L1051" s="283">
        <f t="shared" ref="L1051" si="1059">SUM(L1033:M1050)</f>
        <v>0</v>
      </c>
      <c r="M1051" s="284"/>
      <c r="N1051" s="285"/>
      <c r="O1051" s="285"/>
      <c r="P1051" s="285"/>
      <c r="Q1051" s="285"/>
      <c r="R1051" s="285"/>
      <c r="S1051" s="286"/>
      <c r="T1051" s="54"/>
    </row>
    <row r="1052" spans="1:22">
      <c r="A1052" s="1">
        <f>F1055</f>
        <v>22</v>
      </c>
      <c r="B1052" s="1">
        <f>IF(H1076&gt;0,1,0)</f>
        <v>0</v>
      </c>
      <c r="C1052" s="198" t="s">
        <v>47</v>
      </c>
      <c r="D1052" s="198"/>
      <c r="E1052" s="198"/>
      <c r="U1052" s="11" t="s">
        <v>49</v>
      </c>
      <c r="V1052" s="11" t="s">
        <v>199</v>
      </c>
    </row>
    <row r="1053" spans="1:22">
      <c r="A1053" s="1">
        <f>A1052</f>
        <v>22</v>
      </c>
      <c r="B1053" s="1">
        <f>B1052</f>
        <v>0</v>
      </c>
      <c r="C1053" s="192" t="str">
        <f>"山口次世代コーチャーズ育成事業　"&amp;基本!$G$24</f>
        <v>山口次世代コーチャーズ育成事業　事業計画書</v>
      </c>
      <c r="D1053" s="192"/>
      <c r="E1053" s="192"/>
      <c r="F1053" s="192"/>
      <c r="G1053" s="192"/>
      <c r="H1053" s="192"/>
      <c r="I1053" s="192"/>
      <c r="J1053" s="192"/>
      <c r="K1053" s="192"/>
      <c r="L1053" s="192"/>
      <c r="M1053" s="192"/>
      <c r="N1053" s="192"/>
      <c r="O1053" s="192"/>
      <c r="P1053" s="192"/>
      <c r="Q1053" s="192"/>
      <c r="R1053" s="192"/>
      <c r="S1053" s="192"/>
      <c r="U1053" s="16" t="str">
        <f t="shared" ref="U1053:V1056" si="1060">IF(U1003="","",U1003)</f>
        <v>チームやまぐち優秀指導者育成事業</v>
      </c>
      <c r="V1053" s="16" t="str">
        <f t="shared" si="1060"/>
        <v>優秀指導者</v>
      </c>
    </row>
    <row r="1054" spans="1:22" ht="15" thickBot="1">
      <c r="A1054" s="1">
        <f t="shared" ref="A1054:B1054" si="1061">A1053</f>
        <v>22</v>
      </c>
      <c r="B1054" s="1">
        <f t="shared" si="1061"/>
        <v>0</v>
      </c>
      <c r="C1054" s="337" t="s">
        <v>48</v>
      </c>
      <c r="D1054" s="337"/>
      <c r="U1054" s="32" t="str">
        <f t="shared" si="1060"/>
        <v>トップコーチ育成事業</v>
      </c>
      <c r="V1054" s="32" t="str">
        <f t="shared" si="1060"/>
        <v>トップコーチ</v>
      </c>
    </row>
    <row r="1055" spans="1:22" ht="15" thickBot="1">
      <c r="A1055" s="1">
        <f t="shared" ref="A1055:B1055" si="1062">A1054</f>
        <v>22</v>
      </c>
      <c r="B1055" s="1">
        <f t="shared" si="1062"/>
        <v>0</v>
      </c>
      <c r="C1055" s="375" t="s">
        <v>50</v>
      </c>
      <c r="D1055" s="376"/>
      <c r="E1055" s="376"/>
      <c r="F1055" s="377">
        <f>F1005+1</f>
        <v>22</v>
      </c>
      <c r="G1055" s="378"/>
      <c r="U1055" s="32" t="str">
        <f t="shared" si="1060"/>
        <v>コーチングセミナー事業</v>
      </c>
      <c r="V1055" s="32" t="str">
        <f t="shared" si="1060"/>
        <v>セミナー</v>
      </c>
    </row>
    <row r="1056" spans="1:22">
      <c r="A1056" s="1">
        <f t="shared" ref="A1056:B1056" si="1063">A1055</f>
        <v>22</v>
      </c>
      <c r="B1056" s="1">
        <f t="shared" si="1063"/>
        <v>0</v>
      </c>
      <c r="C1056" s="379" t="s">
        <v>49</v>
      </c>
      <c r="D1056" s="290"/>
      <c r="E1056" s="290"/>
      <c r="F1056" s="380"/>
      <c r="G1056" s="380"/>
      <c r="H1056" s="380"/>
      <c r="I1056" s="380"/>
      <c r="J1056" s="380"/>
      <c r="K1056" s="380"/>
      <c r="L1056" s="380"/>
      <c r="M1056" s="290" t="s">
        <v>53</v>
      </c>
      <c r="N1056" s="290"/>
      <c r="O1056" s="290"/>
      <c r="P1056" s="380"/>
      <c r="Q1056" s="380"/>
      <c r="R1056" s="380"/>
      <c r="S1056" s="381"/>
      <c r="T1056" s="81" t="str">
        <f>IF(F1056="","",VLOOKUP(F1056,U1053:V1056,2,))</f>
        <v/>
      </c>
      <c r="U1056" s="18" t="str">
        <f t="shared" si="1060"/>
        <v/>
      </c>
      <c r="V1056" s="18" t="str">
        <f t="shared" si="1060"/>
        <v/>
      </c>
    </row>
    <row r="1057" spans="1:24">
      <c r="A1057" s="1">
        <f t="shared" ref="A1057:B1057" si="1064">A1056</f>
        <v>22</v>
      </c>
      <c r="B1057" s="1">
        <f t="shared" si="1064"/>
        <v>0</v>
      </c>
      <c r="C1057" s="389" t="s">
        <v>180</v>
      </c>
      <c r="D1057" s="390"/>
      <c r="E1057" s="356"/>
      <c r="F1057" s="386"/>
      <c r="G1057" s="387"/>
      <c r="H1057" s="387"/>
      <c r="I1057" s="387"/>
      <c r="J1057" s="387"/>
      <c r="K1057" s="387"/>
      <c r="L1057" s="387"/>
      <c r="M1057" s="387"/>
      <c r="N1057" s="387"/>
      <c r="O1057" s="387"/>
      <c r="P1057" s="387"/>
      <c r="Q1057" s="387"/>
      <c r="R1057" s="387"/>
      <c r="S1057" s="388"/>
      <c r="U1057" s="55"/>
    </row>
    <row r="1058" spans="1:24">
      <c r="A1058" s="1">
        <f t="shared" ref="A1058:B1058" si="1065">A1057</f>
        <v>22</v>
      </c>
      <c r="B1058" s="1">
        <f t="shared" si="1065"/>
        <v>0</v>
      </c>
      <c r="C1058" s="348" t="s">
        <v>51</v>
      </c>
      <c r="D1058" s="291"/>
      <c r="E1058" s="291"/>
      <c r="F1058" s="382"/>
      <c r="G1058" s="383"/>
      <c r="H1058" s="383"/>
      <c r="I1058" s="20" t="str">
        <f>IF(F1058="","～",IF(J1058="","","～"))</f>
        <v>～</v>
      </c>
      <c r="J1058" s="383"/>
      <c r="K1058" s="383"/>
      <c r="L1058" s="383"/>
      <c r="M1058" s="21" t="s">
        <v>52</v>
      </c>
      <c r="N1058" s="384" t="str">
        <f>IF(T1058=1,IF(F1058="","",IF(J1058="","",IF(F1058=J1058,"日帰り",(J1058-F1058)&amp;"泊"&amp;(J1058-F1058+1)&amp;"日"))),"")</f>
        <v/>
      </c>
      <c r="O1058" s="384"/>
      <c r="P1058" s="384"/>
      <c r="Q1058" s="13" t="s">
        <v>68</v>
      </c>
      <c r="R1058" s="258"/>
      <c r="S1058" s="385"/>
      <c r="T1058" s="53">
        <f>IF(P1056=U1061,1,IF(P1056=W1061,1,0))</f>
        <v>0</v>
      </c>
    </row>
    <row r="1059" spans="1:24">
      <c r="A1059" s="1">
        <f t="shared" ref="A1059:B1059" si="1066">A1058</f>
        <v>22</v>
      </c>
      <c r="B1059" s="1">
        <f t="shared" si="1066"/>
        <v>0</v>
      </c>
      <c r="C1059" s="348" t="s">
        <v>54</v>
      </c>
      <c r="D1059" s="346" t="s">
        <v>55</v>
      </c>
      <c r="E1059" s="346"/>
      <c r="F1059" s="349"/>
      <c r="G1059" s="349"/>
      <c r="H1059" s="349"/>
      <c r="I1059" s="349"/>
      <c r="J1059" s="349"/>
      <c r="K1059" s="349"/>
      <c r="L1059" s="349"/>
      <c r="M1059" s="349"/>
      <c r="N1059" s="349"/>
      <c r="O1059" s="349"/>
      <c r="P1059" s="349"/>
      <c r="Q1059" s="349"/>
      <c r="R1059" s="349"/>
      <c r="S1059" s="350"/>
      <c r="U1059" s="156" t="s">
        <v>53</v>
      </c>
      <c r="V1059" s="156"/>
      <c r="W1059" s="156"/>
      <c r="X1059" s="156"/>
    </row>
    <row r="1060" spans="1:24">
      <c r="A1060" s="1">
        <f t="shared" ref="A1060:B1060" si="1067">A1059</f>
        <v>22</v>
      </c>
      <c r="B1060" s="1">
        <f t="shared" si="1067"/>
        <v>0</v>
      </c>
      <c r="C1060" s="348"/>
      <c r="D1060" s="351" t="s">
        <v>7</v>
      </c>
      <c r="E1060" s="351"/>
      <c r="F1060" s="352"/>
      <c r="G1060" s="352"/>
      <c r="H1060" s="352"/>
      <c r="I1060" s="352"/>
      <c r="J1060" s="352"/>
      <c r="K1060" s="352"/>
      <c r="L1060" s="352"/>
      <c r="M1060" s="352"/>
      <c r="N1060" s="352"/>
      <c r="O1060" s="352"/>
      <c r="P1060" s="352"/>
      <c r="Q1060" s="352"/>
      <c r="R1060" s="352"/>
      <c r="S1060" s="353"/>
      <c r="U1060" s="78" t="str">
        <f>U1053</f>
        <v>チームやまぐち優秀指導者育成事業</v>
      </c>
      <c r="V1060" s="78" t="str">
        <f>U1054</f>
        <v>トップコーチ育成事業</v>
      </c>
      <c r="W1060" s="78" t="str">
        <f>U1055</f>
        <v>コーチングセミナー事業</v>
      </c>
      <c r="X1060" s="78" t="str">
        <f>U1056</f>
        <v/>
      </c>
    </row>
    <row r="1061" spans="1:24">
      <c r="A1061" s="1">
        <f t="shared" ref="A1061:B1061" si="1068">A1060</f>
        <v>22</v>
      </c>
      <c r="B1061" s="1">
        <f t="shared" si="1068"/>
        <v>0</v>
      </c>
      <c r="C1061" s="348" t="s">
        <v>56</v>
      </c>
      <c r="D1061" s="346" t="s">
        <v>55</v>
      </c>
      <c r="E1061" s="346"/>
      <c r="F1061" s="349"/>
      <c r="G1061" s="349"/>
      <c r="H1061" s="349"/>
      <c r="I1061" s="349"/>
      <c r="J1061" s="349"/>
      <c r="K1061" s="349"/>
      <c r="L1061" s="349"/>
      <c r="M1061" s="349"/>
      <c r="N1061" s="349"/>
      <c r="O1061" s="349"/>
      <c r="P1061" s="349"/>
      <c r="Q1061" s="349"/>
      <c r="R1061" s="349"/>
      <c r="S1061" s="350"/>
      <c r="U1061" s="6" t="str">
        <f t="shared" ref="U1061:X1064" si="1069">IF(U1011="","",U1011)</f>
        <v>①研修派遣</v>
      </c>
      <c r="V1061" s="6" t="str">
        <f t="shared" si="1069"/>
        <v>①研修派遣</v>
      </c>
      <c r="W1061" s="6" t="str">
        <f t="shared" si="1069"/>
        <v>①指導者研修会</v>
      </c>
      <c r="X1061" s="6" t="str">
        <f t="shared" si="1069"/>
        <v/>
      </c>
    </row>
    <row r="1062" spans="1:24">
      <c r="A1062" s="1">
        <f t="shared" ref="A1062:B1062" si="1070">A1061</f>
        <v>22</v>
      </c>
      <c r="B1062" s="1">
        <f t="shared" si="1070"/>
        <v>0</v>
      </c>
      <c r="C1062" s="348"/>
      <c r="D1062" s="351" t="s">
        <v>7</v>
      </c>
      <c r="E1062" s="351"/>
      <c r="F1062" s="352"/>
      <c r="G1062" s="352"/>
      <c r="H1062" s="352"/>
      <c r="I1062" s="352"/>
      <c r="J1062" s="352"/>
      <c r="K1062" s="352"/>
      <c r="L1062" s="352"/>
      <c r="M1062" s="352"/>
      <c r="N1062" s="352"/>
      <c r="O1062" s="352"/>
      <c r="P1062" s="352"/>
      <c r="Q1062" s="352"/>
      <c r="R1062" s="352"/>
      <c r="S1062" s="353"/>
      <c r="U1062" s="8" t="str">
        <f t="shared" si="1069"/>
        <v>②調査・研究</v>
      </c>
      <c r="V1062" s="8" t="str">
        <f t="shared" si="1069"/>
        <v>②伝達講習会</v>
      </c>
      <c r="W1062" s="8" t="str">
        <f t="shared" si="1069"/>
        <v>②スーパーアドバイザー</v>
      </c>
      <c r="X1062" s="8" t="str">
        <f t="shared" si="1069"/>
        <v/>
      </c>
    </row>
    <row r="1063" spans="1:24">
      <c r="A1063" s="1">
        <f t="shared" ref="A1063:B1063" si="1071">A1062</f>
        <v>22</v>
      </c>
      <c r="B1063" s="1">
        <f t="shared" si="1071"/>
        <v>0</v>
      </c>
      <c r="C1063" s="354" t="s">
        <v>57</v>
      </c>
      <c r="D1063" s="291" t="s">
        <v>58</v>
      </c>
      <c r="E1063" s="291"/>
      <c r="F1063" s="291" t="s">
        <v>61</v>
      </c>
      <c r="G1063" s="355"/>
      <c r="H1063" s="339" t="s">
        <v>62</v>
      </c>
      <c r="I1063" s="296"/>
      <c r="J1063" s="356" t="s">
        <v>63</v>
      </c>
      <c r="K1063" s="355"/>
      <c r="L1063" s="339" t="s">
        <v>64</v>
      </c>
      <c r="M1063" s="296"/>
      <c r="N1063" s="356" t="s">
        <v>65</v>
      </c>
      <c r="O1063" s="355"/>
      <c r="P1063" s="339" t="s">
        <v>66</v>
      </c>
      <c r="Q1063" s="291"/>
      <c r="R1063" s="356" t="s">
        <v>36</v>
      </c>
      <c r="S1063" s="295"/>
      <c r="U1063" s="8" t="str">
        <f t="shared" si="1069"/>
        <v/>
      </c>
      <c r="V1063" s="8" t="str">
        <f t="shared" si="1069"/>
        <v/>
      </c>
      <c r="W1063" s="8" t="str">
        <f t="shared" si="1069"/>
        <v/>
      </c>
      <c r="X1063" s="8" t="str">
        <f t="shared" si="1069"/>
        <v/>
      </c>
    </row>
    <row r="1064" spans="1:24">
      <c r="A1064" s="1">
        <f t="shared" ref="A1064:B1064" si="1072">A1063</f>
        <v>22</v>
      </c>
      <c r="B1064" s="1">
        <f t="shared" si="1072"/>
        <v>0</v>
      </c>
      <c r="C1064" s="348"/>
      <c r="D1064" s="346" t="s">
        <v>59</v>
      </c>
      <c r="E1064" s="346"/>
      <c r="F1064" s="22">
        <f>VLOOKUP("成男ｺｰﾁｬｰｽﾞ",指導者!$J$133:$AN$156,$F1055+1,)</f>
        <v>0</v>
      </c>
      <c r="G1064" s="23" t="s">
        <v>67</v>
      </c>
      <c r="H1064" s="24">
        <f>VLOOKUP("成女ｺｰﾁｬｰｽﾞ",指導者!$J$133:$AN$156,$F1055+1,)</f>
        <v>0</v>
      </c>
      <c r="I1064" s="25" t="s">
        <v>67</v>
      </c>
      <c r="J1064" s="24">
        <f>VLOOKUP("少男ｺｰﾁｬｰｽﾞ",指導者!$J$133:$AN$156,$F1055+1,)</f>
        <v>0</v>
      </c>
      <c r="K1064" s="23" t="s">
        <v>67</v>
      </c>
      <c r="L1064" s="24">
        <f>VLOOKUP("少女ｺｰﾁｬｰｽﾞ",指導者!$J$133:$AN$156,$F1055+1,)</f>
        <v>0</v>
      </c>
      <c r="M1064" s="25" t="s">
        <v>67</v>
      </c>
      <c r="N1064" s="24">
        <f>VLOOKUP("Jr男ｺｰﾁｬｰｽﾞ",指導者!$J$133:$AN$156,$F1055+1,)</f>
        <v>0</v>
      </c>
      <c r="O1064" s="23" t="s">
        <v>67</v>
      </c>
      <c r="P1064" s="24">
        <f>VLOOKUP("Jr女ｺｰﾁｬｰｽﾞ",指導者!$J$133:$AN$156,$F1055+1,)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48"/>
      <c r="D1065" s="351" t="s">
        <v>60</v>
      </c>
      <c r="E1065" s="351"/>
      <c r="F1065" s="57" t="s">
        <v>164</v>
      </c>
      <c r="G1065" s="28" t="s">
        <v>67</v>
      </c>
      <c r="H1065" s="59" t="s">
        <v>164</v>
      </c>
      <c r="I1065" s="30" t="s">
        <v>67</v>
      </c>
      <c r="J1065" s="61" t="s">
        <v>164</v>
      </c>
      <c r="K1065" s="28" t="s">
        <v>67</v>
      </c>
      <c r="L1065" s="59" t="s">
        <v>164</v>
      </c>
      <c r="M1065" s="30" t="s">
        <v>67</v>
      </c>
      <c r="N1065" s="61" t="s">
        <v>164</v>
      </c>
      <c r="O1065" s="28" t="s">
        <v>67</v>
      </c>
      <c r="P1065" s="59" t="s">
        <v>164</v>
      </c>
      <c r="Q1065" s="31" t="s">
        <v>67</v>
      </c>
      <c r="R1065" s="61" t="s">
        <v>164</v>
      </c>
      <c r="S1065" s="34" t="s">
        <v>67</v>
      </c>
    </row>
    <row r="1066" spans="1:24">
      <c r="A1066" s="1">
        <f t="shared" ref="A1066:B1066" si="1074">A1065</f>
        <v>22</v>
      </c>
      <c r="B1066" s="1">
        <f t="shared" si="1074"/>
        <v>0</v>
      </c>
      <c r="C1066" s="366" t="s">
        <v>69</v>
      </c>
      <c r="D1066" s="367"/>
      <c r="E1066" s="368"/>
      <c r="F1066" s="357"/>
      <c r="G1066" s="358"/>
      <c r="H1066" s="358"/>
      <c r="I1066" s="358"/>
      <c r="J1066" s="358"/>
      <c r="K1066" s="358"/>
      <c r="L1066" s="358"/>
      <c r="M1066" s="358"/>
      <c r="N1066" s="358"/>
      <c r="O1066" s="358"/>
      <c r="P1066" s="358"/>
      <c r="Q1066" s="358"/>
      <c r="R1066" s="358"/>
      <c r="S1066" s="359"/>
    </row>
    <row r="1067" spans="1:24">
      <c r="A1067" s="1">
        <f t="shared" ref="A1067:B1067" si="1075">A1066</f>
        <v>22</v>
      </c>
      <c r="B1067" s="1">
        <f t="shared" si="1075"/>
        <v>0</v>
      </c>
      <c r="C1067" s="369"/>
      <c r="D1067" s="370"/>
      <c r="E1067" s="371"/>
      <c r="F1067" s="360"/>
      <c r="G1067" s="361"/>
      <c r="H1067" s="361"/>
      <c r="I1067" s="361"/>
      <c r="J1067" s="361"/>
      <c r="K1067" s="361"/>
      <c r="L1067" s="361"/>
      <c r="M1067" s="361"/>
      <c r="N1067" s="361"/>
      <c r="O1067" s="361"/>
      <c r="P1067" s="361"/>
      <c r="Q1067" s="361"/>
      <c r="R1067" s="361"/>
      <c r="S1067" s="362"/>
    </row>
    <row r="1068" spans="1:24">
      <c r="A1068" s="1">
        <f t="shared" ref="A1068:B1068" si="1076">A1067</f>
        <v>22</v>
      </c>
      <c r="B1068" s="1">
        <f t="shared" si="1076"/>
        <v>0</v>
      </c>
      <c r="C1068" s="369"/>
      <c r="D1068" s="370"/>
      <c r="E1068" s="371"/>
      <c r="F1068" s="360"/>
      <c r="G1068" s="361"/>
      <c r="H1068" s="361"/>
      <c r="I1068" s="361"/>
      <c r="J1068" s="361"/>
      <c r="K1068" s="361"/>
      <c r="L1068" s="361"/>
      <c r="M1068" s="361"/>
      <c r="N1068" s="361"/>
      <c r="O1068" s="361"/>
      <c r="P1068" s="361"/>
      <c r="Q1068" s="361"/>
      <c r="R1068" s="361"/>
      <c r="S1068" s="362"/>
    </row>
    <row r="1069" spans="1:24">
      <c r="A1069" s="1">
        <f t="shared" ref="A1069:B1069" si="1077">A1068</f>
        <v>22</v>
      </c>
      <c r="B1069" s="1">
        <f t="shared" si="1077"/>
        <v>0</v>
      </c>
      <c r="C1069" s="369"/>
      <c r="D1069" s="370"/>
      <c r="E1069" s="371"/>
      <c r="F1069" s="360"/>
      <c r="G1069" s="361"/>
      <c r="H1069" s="361"/>
      <c r="I1069" s="361"/>
      <c r="J1069" s="361"/>
      <c r="K1069" s="361"/>
      <c r="L1069" s="361"/>
      <c r="M1069" s="361"/>
      <c r="N1069" s="361"/>
      <c r="O1069" s="361"/>
      <c r="P1069" s="361"/>
      <c r="Q1069" s="361"/>
      <c r="R1069" s="361"/>
      <c r="S1069" s="362"/>
    </row>
    <row r="1070" spans="1:24">
      <c r="A1070" s="1">
        <f t="shared" ref="A1070:B1070" si="1078">A1069</f>
        <v>22</v>
      </c>
      <c r="B1070" s="1">
        <f t="shared" si="1078"/>
        <v>0</v>
      </c>
      <c r="C1070" s="369"/>
      <c r="D1070" s="370"/>
      <c r="E1070" s="371"/>
      <c r="F1070" s="360"/>
      <c r="G1070" s="361"/>
      <c r="H1070" s="361"/>
      <c r="I1070" s="361"/>
      <c r="J1070" s="361"/>
      <c r="K1070" s="361"/>
      <c r="L1070" s="361"/>
      <c r="M1070" s="361"/>
      <c r="N1070" s="361"/>
      <c r="O1070" s="361"/>
      <c r="P1070" s="361"/>
      <c r="Q1070" s="361"/>
      <c r="R1070" s="361"/>
      <c r="S1070" s="362"/>
    </row>
    <row r="1071" spans="1:24">
      <c r="A1071" s="1">
        <f t="shared" ref="A1071:B1071" si="1079">A1070</f>
        <v>22</v>
      </c>
      <c r="B1071" s="1">
        <f t="shared" si="1079"/>
        <v>0</v>
      </c>
      <c r="C1071" s="369"/>
      <c r="D1071" s="370"/>
      <c r="E1071" s="371"/>
      <c r="F1071" s="360"/>
      <c r="G1071" s="361"/>
      <c r="H1071" s="361"/>
      <c r="I1071" s="361"/>
      <c r="J1071" s="361"/>
      <c r="K1071" s="361"/>
      <c r="L1071" s="361"/>
      <c r="M1071" s="361"/>
      <c r="N1071" s="361"/>
      <c r="O1071" s="361"/>
      <c r="P1071" s="361"/>
      <c r="Q1071" s="361"/>
      <c r="R1071" s="361"/>
      <c r="S1071" s="362"/>
    </row>
    <row r="1072" spans="1:24" ht="15" thickBot="1">
      <c r="A1072" s="1">
        <f t="shared" ref="A1072:B1072" si="1080">A1071</f>
        <v>22</v>
      </c>
      <c r="B1072" s="1">
        <f t="shared" si="1080"/>
        <v>0</v>
      </c>
      <c r="C1072" s="372"/>
      <c r="D1072" s="373"/>
      <c r="E1072" s="374"/>
      <c r="F1072" s="363"/>
      <c r="G1072" s="364"/>
      <c r="H1072" s="364"/>
      <c r="I1072" s="364"/>
      <c r="J1072" s="364"/>
      <c r="K1072" s="364"/>
      <c r="L1072" s="364"/>
      <c r="M1072" s="364"/>
      <c r="N1072" s="364"/>
      <c r="O1072" s="364"/>
      <c r="P1072" s="364"/>
      <c r="Q1072" s="364"/>
      <c r="R1072" s="364"/>
      <c r="S1072" s="365"/>
    </row>
    <row r="1073" spans="1:21">
      <c r="A1073" s="1">
        <f t="shared" ref="A1073:B1073" si="1081">A1072</f>
        <v>22</v>
      </c>
      <c r="B1073" s="1">
        <f t="shared" si="1081"/>
        <v>0</v>
      </c>
    </row>
    <row r="1074" spans="1:21" ht="15" thickBot="1">
      <c r="A1074" s="1">
        <f t="shared" ref="A1074:B1074" si="1082">A1073</f>
        <v>22</v>
      </c>
      <c r="B1074" s="1">
        <f t="shared" si="1082"/>
        <v>0</v>
      </c>
      <c r="C1074" s="337" t="s">
        <v>70</v>
      </c>
      <c r="D1074" s="337"/>
      <c r="Q1074" s="338" t="s">
        <v>71</v>
      </c>
      <c r="R1074" s="338"/>
      <c r="S1074" s="338"/>
    </row>
    <row r="1075" spans="1:21">
      <c r="A1075" s="1">
        <f t="shared" ref="A1075:B1075" si="1083">A1074</f>
        <v>22</v>
      </c>
      <c r="B1075" s="1">
        <f t="shared" si="1083"/>
        <v>0</v>
      </c>
      <c r="C1075" s="287" t="s">
        <v>72</v>
      </c>
      <c r="D1075" s="290" t="s">
        <v>73</v>
      </c>
      <c r="E1075" s="290"/>
      <c r="F1075" s="290"/>
      <c r="G1075" s="290"/>
      <c r="H1075" s="290" t="s">
        <v>79</v>
      </c>
      <c r="I1075" s="290"/>
      <c r="J1075" s="290" t="s">
        <v>13</v>
      </c>
      <c r="K1075" s="290"/>
      <c r="L1075" s="290"/>
      <c r="M1075" s="290"/>
      <c r="N1075" s="290"/>
      <c r="O1075" s="290"/>
      <c r="P1075" s="290"/>
      <c r="Q1075" s="290"/>
      <c r="R1075" s="290"/>
      <c r="S1075" s="294"/>
    </row>
    <row r="1076" spans="1:21">
      <c r="A1076" s="1">
        <f t="shared" ref="A1076:B1076" si="1084">A1075</f>
        <v>22</v>
      </c>
      <c r="B1076" s="1">
        <f t="shared" si="1084"/>
        <v>0</v>
      </c>
      <c r="C1076" s="288"/>
      <c r="D1076" s="346" t="s">
        <v>74</v>
      </c>
      <c r="E1076" s="346"/>
      <c r="F1076" s="346"/>
      <c r="G1076" s="346"/>
      <c r="H1076" s="415">
        <f>ROUND(J1101*T1076,)</f>
        <v>0</v>
      </c>
      <c r="I1076" s="416"/>
      <c r="J1076" s="152"/>
      <c r="K1076" s="152"/>
      <c r="L1076" s="152"/>
      <c r="M1076" s="152"/>
      <c r="N1076" s="152"/>
      <c r="O1076" s="152"/>
      <c r="P1076" s="152"/>
      <c r="Q1076" s="152"/>
      <c r="R1076" s="152"/>
      <c r="S1076" s="305"/>
      <c r="T1076" s="53">
        <f>IF(F1056=U1055,1,0.5)</f>
        <v>0.5</v>
      </c>
    </row>
    <row r="1077" spans="1:21">
      <c r="A1077" s="1">
        <f t="shared" ref="A1077:B1077" si="1085">A1076</f>
        <v>22</v>
      </c>
      <c r="B1077" s="1">
        <f t="shared" si="1085"/>
        <v>0</v>
      </c>
      <c r="C1077" s="288"/>
      <c r="D1077" s="340" t="s">
        <v>75</v>
      </c>
      <c r="E1077" s="340"/>
      <c r="F1077" s="340"/>
      <c r="G1077" s="340"/>
      <c r="H1077" s="330"/>
      <c r="I1077" s="330"/>
      <c r="J1077" s="335"/>
      <c r="K1077" s="335"/>
      <c r="L1077" s="335"/>
      <c r="M1077" s="335"/>
      <c r="N1077" s="335"/>
      <c r="O1077" s="335"/>
      <c r="P1077" s="335"/>
      <c r="Q1077" s="335"/>
      <c r="R1077" s="335"/>
      <c r="S1077" s="336"/>
    </row>
    <row r="1078" spans="1:21">
      <c r="A1078" s="1">
        <f t="shared" ref="A1078:B1078" si="1086">A1077</f>
        <v>22</v>
      </c>
      <c r="B1078" s="1">
        <f t="shared" si="1086"/>
        <v>0</v>
      </c>
      <c r="C1078" s="288"/>
      <c r="D1078" s="340" t="s">
        <v>76</v>
      </c>
      <c r="E1078" s="340"/>
      <c r="F1078" s="340"/>
      <c r="G1078" s="340"/>
      <c r="H1078" s="330"/>
      <c r="I1078" s="330"/>
      <c r="J1078" s="335"/>
      <c r="K1078" s="335"/>
      <c r="L1078" s="335"/>
      <c r="M1078" s="335"/>
      <c r="N1078" s="335"/>
      <c r="O1078" s="335"/>
      <c r="P1078" s="335"/>
      <c r="Q1078" s="335"/>
      <c r="R1078" s="335"/>
      <c r="S1078" s="336"/>
    </row>
    <row r="1079" spans="1:21" ht="15" thickBot="1">
      <c r="A1079" s="1">
        <f t="shared" ref="A1079:B1079" si="1087">A1078</f>
        <v>22</v>
      </c>
      <c r="B1079" s="1">
        <f t="shared" si="1087"/>
        <v>0</v>
      </c>
      <c r="C1079" s="288"/>
      <c r="D1079" s="341" t="s">
        <v>77</v>
      </c>
      <c r="E1079" s="341"/>
      <c r="F1079" s="341"/>
      <c r="G1079" s="341"/>
      <c r="H1079" s="342">
        <f>H1101-SUM(H1076:I1078)</f>
        <v>0</v>
      </c>
      <c r="I1079" s="342"/>
      <c r="J1079" s="343"/>
      <c r="K1079" s="343"/>
      <c r="L1079" s="343"/>
      <c r="M1079" s="343"/>
      <c r="N1079" s="343"/>
      <c r="O1079" s="343"/>
      <c r="P1079" s="343"/>
      <c r="Q1079" s="343"/>
      <c r="R1079" s="343"/>
      <c r="S1079" s="344"/>
    </row>
    <row r="1080" spans="1:21" ht="15.6" thickTop="1" thickBot="1">
      <c r="A1080" s="1">
        <f t="shared" ref="A1080:B1080" si="1088">A1079</f>
        <v>22</v>
      </c>
      <c r="B1080" s="1">
        <f t="shared" si="1088"/>
        <v>0</v>
      </c>
      <c r="C1080" s="289"/>
      <c r="D1080" s="345" t="s">
        <v>78</v>
      </c>
      <c r="E1080" s="345"/>
      <c r="F1080" s="345"/>
      <c r="G1080" s="345"/>
      <c r="H1080" s="281">
        <f>SUM(H1076:I1079)</f>
        <v>0</v>
      </c>
      <c r="I1080" s="281"/>
      <c r="J1080" s="285"/>
      <c r="K1080" s="285"/>
      <c r="L1080" s="285"/>
      <c r="M1080" s="285"/>
      <c r="N1080" s="285"/>
      <c r="O1080" s="285"/>
      <c r="P1080" s="285"/>
      <c r="Q1080" s="285"/>
      <c r="R1080" s="285"/>
      <c r="S1080" s="286"/>
    </row>
    <row r="1081" spans="1:21">
      <c r="A1081" s="1">
        <f t="shared" ref="A1081:B1081" si="1089">A1080</f>
        <v>22</v>
      </c>
      <c r="B1081" s="1">
        <f t="shared" si="1089"/>
        <v>0</v>
      </c>
      <c r="C1081" s="287" t="s">
        <v>218</v>
      </c>
      <c r="D1081" s="290" t="s">
        <v>73</v>
      </c>
      <c r="E1081" s="290"/>
      <c r="F1081" s="290" t="s">
        <v>83</v>
      </c>
      <c r="G1081" s="290"/>
      <c r="H1081" s="290" t="s">
        <v>79</v>
      </c>
      <c r="I1081" s="292"/>
      <c r="J1081" s="293"/>
      <c r="K1081" s="290"/>
      <c r="L1081" s="290"/>
      <c r="M1081" s="290"/>
      <c r="N1081" s="290" t="s">
        <v>82</v>
      </c>
      <c r="O1081" s="290"/>
      <c r="P1081" s="290"/>
      <c r="Q1081" s="290"/>
      <c r="R1081" s="290"/>
      <c r="S1081" s="294"/>
    </row>
    <row r="1082" spans="1:21">
      <c r="A1082" s="1">
        <f t="shared" ref="A1082:B1082" si="1090">A1081</f>
        <v>22</v>
      </c>
      <c r="B1082" s="1">
        <f t="shared" si="1090"/>
        <v>0</v>
      </c>
      <c r="C1082" s="288"/>
      <c r="D1082" s="291"/>
      <c r="E1082" s="291"/>
      <c r="F1082" s="291"/>
      <c r="G1082" s="291"/>
      <c r="H1082" s="291"/>
      <c r="I1082" s="291"/>
      <c r="J1082" s="296" t="s">
        <v>80</v>
      </c>
      <c r="K1082" s="297"/>
      <c r="L1082" s="297" t="s">
        <v>81</v>
      </c>
      <c r="M1082" s="339"/>
      <c r="N1082" s="291"/>
      <c r="O1082" s="291"/>
      <c r="P1082" s="291"/>
      <c r="Q1082" s="291"/>
      <c r="R1082" s="291"/>
      <c r="S1082" s="295"/>
    </row>
    <row r="1083" spans="1:21">
      <c r="A1083" s="1">
        <f t="shared" ref="A1083:B1083" si="1091">A1082</f>
        <v>22</v>
      </c>
      <c r="B1083" s="1">
        <f t="shared" si="1091"/>
        <v>0</v>
      </c>
      <c r="C1083" s="288"/>
      <c r="D1083" s="298" t="s">
        <v>88</v>
      </c>
      <c r="E1083" s="298"/>
      <c r="F1083" s="298" t="s">
        <v>88</v>
      </c>
      <c r="G1083" s="298"/>
      <c r="H1083" s="323"/>
      <c r="I1083" s="323"/>
      <c r="J1083" s="324"/>
      <c r="K1083" s="325"/>
      <c r="L1083" s="326">
        <f>H1083-J1083</f>
        <v>0</v>
      </c>
      <c r="M1083" s="327"/>
      <c r="N1083" s="167"/>
      <c r="O1083" s="167"/>
      <c r="P1083" s="167"/>
      <c r="Q1083" s="167"/>
      <c r="R1083" s="167"/>
      <c r="S1083" s="328"/>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8"/>
      <c r="D1084" s="298" t="s">
        <v>99</v>
      </c>
      <c r="E1084" s="298"/>
      <c r="F1084" s="299" t="s">
        <v>84</v>
      </c>
      <c r="G1084" s="299"/>
      <c r="H1084" s="300"/>
      <c r="I1084" s="300"/>
      <c r="J1084" s="301"/>
      <c r="K1084" s="302"/>
      <c r="L1084" s="303">
        <f t="shared" ref="L1084:L1100" si="1094">H1084-J1084</f>
        <v>0</v>
      </c>
      <c r="M1084" s="304"/>
      <c r="N1084" s="152"/>
      <c r="O1084" s="152"/>
      <c r="P1084" s="152"/>
      <c r="Q1084" s="152"/>
      <c r="R1084" s="152"/>
      <c r="S1084" s="305"/>
      <c r="T1084" s="54" t="e">
        <f>HLOOKUP(F1056,リスト!$N$7:$AC$25,3,)</f>
        <v>#N/A</v>
      </c>
      <c r="U1084" s="52" t="e">
        <f t="shared" si="1092"/>
        <v>#N/A</v>
      </c>
    </row>
    <row r="1085" spans="1:21">
      <c r="A1085" s="1">
        <f t="shared" ref="A1085:B1085" si="1095">A1084</f>
        <v>22</v>
      </c>
      <c r="B1085" s="1">
        <f t="shared" si="1095"/>
        <v>0</v>
      </c>
      <c r="C1085" s="288"/>
      <c r="D1085" s="298"/>
      <c r="E1085" s="298"/>
      <c r="F1085" s="329" t="s">
        <v>85</v>
      </c>
      <c r="G1085" s="329"/>
      <c r="H1085" s="330"/>
      <c r="I1085" s="330"/>
      <c r="J1085" s="331"/>
      <c r="K1085" s="332"/>
      <c r="L1085" s="333">
        <f t="shared" si="1094"/>
        <v>0</v>
      </c>
      <c r="M1085" s="334"/>
      <c r="N1085" s="335"/>
      <c r="O1085" s="335"/>
      <c r="P1085" s="335"/>
      <c r="Q1085" s="335"/>
      <c r="R1085" s="335"/>
      <c r="S1085" s="336"/>
      <c r="T1085" s="54" t="e">
        <f>HLOOKUP(F1056,リスト!$N$7:$AC$25,4,)</f>
        <v>#N/A</v>
      </c>
      <c r="U1085" s="52" t="e">
        <f t="shared" si="1092"/>
        <v>#N/A</v>
      </c>
    </row>
    <row r="1086" spans="1:21">
      <c r="A1086" s="1">
        <f t="shared" ref="A1086:B1086" si="1096">A1085</f>
        <v>22</v>
      </c>
      <c r="B1086" s="1">
        <f t="shared" si="1096"/>
        <v>0</v>
      </c>
      <c r="C1086" s="288"/>
      <c r="D1086" s="298"/>
      <c r="E1086" s="298"/>
      <c r="F1086" s="306" t="s">
        <v>86</v>
      </c>
      <c r="G1086" s="306"/>
      <c r="H1086" s="307"/>
      <c r="I1086" s="307"/>
      <c r="J1086" s="308"/>
      <c r="K1086" s="309"/>
      <c r="L1086" s="310">
        <f t="shared" si="1094"/>
        <v>0</v>
      </c>
      <c r="M1086" s="311"/>
      <c r="N1086" s="153"/>
      <c r="O1086" s="153"/>
      <c r="P1086" s="153"/>
      <c r="Q1086" s="153"/>
      <c r="R1086" s="153"/>
      <c r="S1086" s="312"/>
      <c r="T1086" s="54" t="e">
        <f>HLOOKUP(F1056,リスト!$N$7:$AC$25,5,)</f>
        <v>#N/A</v>
      </c>
      <c r="U1086" s="52" t="e">
        <f t="shared" si="1092"/>
        <v>#N/A</v>
      </c>
    </row>
    <row r="1087" spans="1:21">
      <c r="A1087" s="1">
        <f t="shared" ref="A1087:B1087" si="1097">A1086</f>
        <v>22</v>
      </c>
      <c r="B1087" s="1">
        <f t="shared" si="1097"/>
        <v>0</v>
      </c>
      <c r="C1087" s="288"/>
      <c r="D1087" s="298" t="s">
        <v>100</v>
      </c>
      <c r="E1087" s="298"/>
      <c r="F1087" s="299" t="s">
        <v>87</v>
      </c>
      <c r="G1087" s="299"/>
      <c r="H1087" s="300"/>
      <c r="I1087" s="300"/>
      <c r="J1087" s="301"/>
      <c r="K1087" s="302"/>
      <c r="L1087" s="303">
        <f t="shared" si="1094"/>
        <v>0</v>
      </c>
      <c r="M1087" s="304"/>
      <c r="N1087" s="152"/>
      <c r="O1087" s="152"/>
      <c r="P1087" s="152"/>
      <c r="Q1087" s="152"/>
      <c r="R1087" s="152"/>
      <c r="S1087" s="305"/>
      <c r="T1087" s="54" t="e">
        <f>HLOOKUP(F1056,リスト!$N$7:$AC$25,6,)</f>
        <v>#N/A</v>
      </c>
      <c r="U1087" s="52" t="e">
        <f t="shared" si="1092"/>
        <v>#N/A</v>
      </c>
    </row>
    <row r="1088" spans="1:21">
      <c r="A1088" s="1">
        <f t="shared" ref="A1088:B1088" si="1098">A1087</f>
        <v>22</v>
      </c>
      <c r="B1088" s="1">
        <f t="shared" si="1098"/>
        <v>0</v>
      </c>
      <c r="C1088" s="288"/>
      <c r="D1088" s="298"/>
      <c r="E1088" s="298"/>
      <c r="F1088" s="329" t="s">
        <v>89</v>
      </c>
      <c r="G1088" s="329"/>
      <c r="H1088" s="330"/>
      <c r="I1088" s="330"/>
      <c r="J1088" s="331"/>
      <c r="K1088" s="332"/>
      <c r="L1088" s="333">
        <f t="shared" si="1094"/>
        <v>0</v>
      </c>
      <c r="M1088" s="334"/>
      <c r="N1088" s="335"/>
      <c r="O1088" s="335"/>
      <c r="P1088" s="335"/>
      <c r="Q1088" s="335"/>
      <c r="R1088" s="335"/>
      <c r="S1088" s="336"/>
      <c r="T1088" s="54" t="e">
        <f>HLOOKUP(F1056,リスト!$N$7:$AC$25,7,)</f>
        <v>#N/A</v>
      </c>
      <c r="U1088" s="52" t="e">
        <f t="shared" si="1092"/>
        <v>#N/A</v>
      </c>
    </row>
    <row r="1089" spans="1:22" ht="14.4" customHeight="1">
      <c r="A1089" s="1">
        <f t="shared" ref="A1089:B1089" si="1099">A1088</f>
        <v>22</v>
      </c>
      <c r="B1089" s="1">
        <f t="shared" si="1099"/>
        <v>0</v>
      </c>
      <c r="C1089" s="288"/>
      <c r="D1089" s="298"/>
      <c r="E1089" s="298"/>
      <c r="F1089" s="329" t="s">
        <v>215</v>
      </c>
      <c r="G1089" s="329"/>
      <c r="H1089" s="330"/>
      <c r="I1089" s="330"/>
      <c r="J1089" s="331"/>
      <c r="K1089" s="332"/>
      <c r="L1089" s="333">
        <f t="shared" si="1094"/>
        <v>0</v>
      </c>
      <c r="M1089" s="334"/>
      <c r="N1089" s="335"/>
      <c r="O1089" s="335"/>
      <c r="P1089" s="335"/>
      <c r="Q1089" s="335"/>
      <c r="R1089" s="335"/>
      <c r="S1089" s="336"/>
      <c r="T1089" s="54" t="e">
        <f>HLOOKUP(F1056,リスト!$N$7:$AC$25,8,)</f>
        <v>#N/A</v>
      </c>
      <c r="U1089" s="52" t="e">
        <f t="shared" si="1092"/>
        <v>#N/A</v>
      </c>
    </row>
    <row r="1090" spans="1:22">
      <c r="A1090" s="1">
        <f t="shared" ref="A1090:B1090" si="1100">A1089</f>
        <v>22</v>
      </c>
      <c r="B1090" s="1">
        <f t="shared" si="1100"/>
        <v>0</v>
      </c>
      <c r="C1090" s="288"/>
      <c r="D1090" s="298"/>
      <c r="E1090" s="298"/>
      <c r="F1090" s="306" t="s">
        <v>90</v>
      </c>
      <c r="G1090" s="306"/>
      <c r="H1090" s="307"/>
      <c r="I1090" s="307"/>
      <c r="J1090" s="308"/>
      <c r="K1090" s="309"/>
      <c r="L1090" s="310">
        <f t="shared" si="1094"/>
        <v>0</v>
      </c>
      <c r="M1090" s="311"/>
      <c r="N1090" s="153"/>
      <c r="O1090" s="153"/>
      <c r="P1090" s="153"/>
      <c r="Q1090" s="153"/>
      <c r="R1090" s="153"/>
      <c r="S1090" s="312"/>
      <c r="T1090" s="54" t="e">
        <f>HLOOKUP(F1056,リスト!$N$7:$AC$25,9,)</f>
        <v>#N/A</v>
      </c>
      <c r="U1090" s="52" t="e">
        <f t="shared" si="1092"/>
        <v>#N/A</v>
      </c>
    </row>
    <row r="1091" spans="1:22">
      <c r="A1091" s="1">
        <f t="shared" ref="A1091:B1091" si="1101">A1090</f>
        <v>22</v>
      </c>
      <c r="B1091" s="1">
        <f t="shared" si="1101"/>
        <v>0</v>
      </c>
      <c r="C1091" s="288"/>
      <c r="D1091" s="298" t="s">
        <v>101</v>
      </c>
      <c r="E1091" s="298"/>
      <c r="F1091" s="299" t="s">
        <v>91</v>
      </c>
      <c r="G1091" s="299"/>
      <c r="H1091" s="300"/>
      <c r="I1091" s="300"/>
      <c r="J1091" s="301"/>
      <c r="K1091" s="302"/>
      <c r="L1091" s="303">
        <f t="shared" si="1094"/>
        <v>0</v>
      </c>
      <c r="M1091" s="304"/>
      <c r="N1091" s="152"/>
      <c r="O1091" s="152"/>
      <c r="P1091" s="152"/>
      <c r="Q1091" s="152"/>
      <c r="R1091" s="152"/>
      <c r="S1091" s="305"/>
      <c r="T1091" s="54" t="e">
        <f>HLOOKUP(F1056,リスト!$N$7:$AC$25,10,)</f>
        <v>#N/A</v>
      </c>
      <c r="U1091" s="52" t="e">
        <f t="shared" si="1092"/>
        <v>#N/A</v>
      </c>
    </row>
    <row r="1092" spans="1:22">
      <c r="A1092" s="1">
        <f t="shared" ref="A1092:B1092" si="1102">A1091</f>
        <v>22</v>
      </c>
      <c r="B1092" s="1">
        <f t="shared" si="1102"/>
        <v>0</v>
      </c>
      <c r="C1092" s="288"/>
      <c r="D1092" s="298"/>
      <c r="E1092" s="298"/>
      <c r="F1092" s="329" t="s">
        <v>92</v>
      </c>
      <c r="G1092" s="329"/>
      <c r="H1092" s="330"/>
      <c r="I1092" s="330"/>
      <c r="J1092" s="331"/>
      <c r="K1092" s="332"/>
      <c r="L1092" s="333">
        <f t="shared" si="1094"/>
        <v>0</v>
      </c>
      <c r="M1092" s="334"/>
      <c r="N1092" s="335"/>
      <c r="O1092" s="335"/>
      <c r="P1092" s="335"/>
      <c r="Q1092" s="335"/>
      <c r="R1092" s="335"/>
      <c r="S1092" s="336"/>
      <c r="T1092" s="54" t="e">
        <f>HLOOKUP(F1056,リスト!$N$7:$AC$25,11,)</f>
        <v>#N/A</v>
      </c>
      <c r="U1092" s="52" t="e">
        <f t="shared" si="1092"/>
        <v>#N/A</v>
      </c>
    </row>
    <row r="1093" spans="1:22">
      <c r="A1093" s="1">
        <f t="shared" ref="A1093:B1093" si="1103">A1092</f>
        <v>22</v>
      </c>
      <c r="B1093" s="1">
        <f t="shared" si="1103"/>
        <v>0</v>
      </c>
      <c r="C1093" s="288"/>
      <c r="D1093" s="298"/>
      <c r="E1093" s="298"/>
      <c r="F1093" s="306" t="s">
        <v>93</v>
      </c>
      <c r="G1093" s="306"/>
      <c r="H1093" s="307"/>
      <c r="I1093" s="307"/>
      <c r="J1093" s="308"/>
      <c r="K1093" s="309"/>
      <c r="L1093" s="310">
        <f t="shared" si="1094"/>
        <v>0</v>
      </c>
      <c r="M1093" s="311"/>
      <c r="N1093" s="153"/>
      <c r="O1093" s="153"/>
      <c r="P1093" s="153"/>
      <c r="Q1093" s="153"/>
      <c r="R1093" s="153"/>
      <c r="S1093" s="312"/>
      <c r="T1093" s="54" t="e">
        <f>HLOOKUP(F1056,リスト!$N$7:$AC$25,12,)</f>
        <v>#N/A</v>
      </c>
      <c r="U1093" s="52" t="e">
        <f t="shared" si="1092"/>
        <v>#N/A</v>
      </c>
    </row>
    <row r="1094" spans="1:22">
      <c r="A1094" s="1">
        <f t="shared" ref="A1094:B1094" si="1104">A1093</f>
        <v>22</v>
      </c>
      <c r="B1094" s="1">
        <f t="shared" si="1104"/>
        <v>0</v>
      </c>
      <c r="C1094" s="288"/>
      <c r="D1094" s="298" t="s">
        <v>102</v>
      </c>
      <c r="E1094" s="298"/>
      <c r="F1094" s="298" t="s">
        <v>102</v>
      </c>
      <c r="G1094" s="298"/>
      <c r="H1094" s="323"/>
      <c r="I1094" s="323"/>
      <c r="J1094" s="324"/>
      <c r="K1094" s="325"/>
      <c r="L1094" s="326">
        <f t="shared" si="1094"/>
        <v>0</v>
      </c>
      <c r="M1094" s="327"/>
      <c r="N1094" s="167"/>
      <c r="O1094" s="167"/>
      <c r="P1094" s="167"/>
      <c r="Q1094" s="167"/>
      <c r="R1094" s="167"/>
      <c r="S1094" s="328"/>
      <c r="T1094" s="54" t="e">
        <f>HLOOKUP(F1056,リスト!$N$7:$AC$25,13,)</f>
        <v>#N/A</v>
      </c>
      <c r="U1094" s="52" t="e">
        <f t="shared" si="1092"/>
        <v>#N/A</v>
      </c>
    </row>
    <row r="1095" spans="1:22">
      <c r="A1095" s="1">
        <f t="shared" ref="A1095:B1095" si="1105">A1094</f>
        <v>22</v>
      </c>
      <c r="B1095" s="1">
        <f t="shared" si="1105"/>
        <v>0</v>
      </c>
      <c r="C1095" s="288"/>
      <c r="D1095" s="321" t="s">
        <v>105</v>
      </c>
      <c r="E1095" s="298"/>
      <c r="F1095" s="299" t="s">
        <v>94</v>
      </c>
      <c r="G1095" s="299"/>
      <c r="H1095" s="300"/>
      <c r="I1095" s="300"/>
      <c r="J1095" s="301"/>
      <c r="K1095" s="302"/>
      <c r="L1095" s="303">
        <f t="shared" si="1094"/>
        <v>0</v>
      </c>
      <c r="M1095" s="304"/>
      <c r="N1095" s="152"/>
      <c r="O1095" s="152"/>
      <c r="P1095" s="152"/>
      <c r="Q1095" s="152"/>
      <c r="R1095" s="152"/>
      <c r="S1095" s="305"/>
      <c r="T1095" s="54" t="e">
        <f>HLOOKUP(F1056,リスト!$N$7:$AC$25,14,)</f>
        <v>#N/A</v>
      </c>
      <c r="U1095" s="52" t="e">
        <f t="shared" si="1092"/>
        <v>#N/A</v>
      </c>
    </row>
    <row r="1096" spans="1:22">
      <c r="A1096" s="1">
        <f t="shared" ref="A1096:B1096" si="1106">A1095</f>
        <v>22</v>
      </c>
      <c r="B1096" s="1">
        <f t="shared" si="1106"/>
        <v>0</v>
      </c>
      <c r="C1096" s="288"/>
      <c r="D1096" s="298"/>
      <c r="E1096" s="298"/>
      <c r="F1096" s="306" t="s">
        <v>95</v>
      </c>
      <c r="G1096" s="306"/>
      <c r="H1096" s="307"/>
      <c r="I1096" s="307"/>
      <c r="J1096" s="308"/>
      <c r="K1096" s="309"/>
      <c r="L1096" s="310">
        <f t="shared" si="1094"/>
        <v>0</v>
      </c>
      <c r="M1096" s="311"/>
      <c r="N1096" s="153"/>
      <c r="O1096" s="153"/>
      <c r="P1096" s="153"/>
      <c r="Q1096" s="153"/>
      <c r="R1096" s="153"/>
      <c r="S1096" s="312"/>
      <c r="T1096" s="54" t="e">
        <f>HLOOKUP(F1056,リスト!$N$7:$AC$25,15,)</f>
        <v>#N/A</v>
      </c>
      <c r="U1096" s="52" t="e">
        <f t="shared" si="1092"/>
        <v>#N/A</v>
      </c>
    </row>
    <row r="1097" spans="1:22">
      <c r="A1097" s="1">
        <f t="shared" ref="A1097:B1097" si="1107">A1096</f>
        <v>22</v>
      </c>
      <c r="B1097" s="1">
        <f t="shared" si="1107"/>
        <v>0</v>
      </c>
      <c r="C1097" s="288"/>
      <c r="D1097" s="322" t="s">
        <v>103</v>
      </c>
      <c r="E1097" s="322"/>
      <c r="F1097" s="298" t="s">
        <v>96</v>
      </c>
      <c r="G1097" s="298"/>
      <c r="H1097" s="323"/>
      <c r="I1097" s="323"/>
      <c r="J1097" s="324"/>
      <c r="K1097" s="325"/>
      <c r="L1097" s="326">
        <f t="shared" si="1094"/>
        <v>0</v>
      </c>
      <c r="M1097" s="327"/>
      <c r="N1097" s="167"/>
      <c r="O1097" s="167"/>
      <c r="P1097" s="167"/>
      <c r="Q1097" s="167"/>
      <c r="R1097" s="167"/>
      <c r="S1097" s="328"/>
      <c r="T1097" s="54" t="e">
        <f>HLOOKUP(F1056,リスト!$N$7:$AC$25,16,)</f>
        <v>#N/A</v>
      </c>
      <c r="U1097" s="52" t="e">
        <f t="shared" si="1092"/>
        <v>#N/A</v>
      </c>
    </row>
    <row r="1098" spans="1:22">
      <c r="A1098" s="1">
        <f t="shared" ref="A1098:B1098" si="1108">A1097</f>
        <v>22</v>
      </c>
      <c r="B1098" s="1">
        <f t="shared" si="1108"/>
        <v>0</v>
      </c>
      <c r="C1098" s="288"/>
      <c r="D1098" s="298" t="s">
        <v>104</v>
      </c>
      <c r="E1098" s="298"/>
      <c r="F1098" s="299" t="s">
        <v>97</v>
      </c>
      <c r="G1098" s="299"/>
      <c r="H1098" s="300"/>
      <c r="I1098" s="300"/>
      <c r="J1098" s="301"/>
      <c r="K1098" s="302"/>
      <c r="L1098" s="303">
        <f t="shared" si="1094"/>
        <v>0</v>
      </c>
      <c r="M1098" s="304"/>
      <c r="N1098" s="152"/>
      <c r="O1098" s="152"/>
      <c r="P1098" s="152"/>
      <c r="Q1098" s="152"/>
      <c r="R1098" s="152"/>
      <c r="S1098" s="305"/>
      <c r="T1098" s="54" t="e">
        <f>HLOOKUP(F1056,リスト!$N$7:$AC$25,17,)</f>
        <v>#N/A</v>
      </c>
      <c r="U1098" s="52" t="e">
        <f t="shared" si="1092"/>
        <v>#N/A</v>
      </c>
    </row>
    <row r="1099" spans="1:22">
      <c r="A1099" s="1">
        <f t="shared" ref="A1099:B1099" si="1109">A1098</f>
        <v>22</v>
      </c>
      <c r="B1099" s="1">
        <f t="shared" si="1109"/>
        <v>0</v>
      </c>
      <c r="C1099" s="288"/>
      <c r="D1099" s="298"/>
      <c r="E1099" s="298"/>
      <c r="F1099" s="306" t="s">
        <v>98</v>
      </c>
      <c r="G1099" s="306"/>
      <c r="H1099" s="307"/>
      <c r="I1099" s="307"/>
      <c r="J1099" s="308"/>
      <c r="K1099" s="309"/>
      <c r="L1099" s="310">
        <f t="shared" si="1094"/>
        <v>0</v>
      </c>
      <c r="M1099" s="311"/>
      <c r="N1099" s="153"/>
      <c r="O1099" s="153"/>
      <c r="P1099" s="153"/>
      <c r="Q1099" s="153"/>
      <c r="R1099" s="153"/>
      <c r="S1099" s="312"/>
      <c r="T1099" s="54" t="e">
        <f>HLOOKUP(F1056,リスト!$N$7:$AC$25,18,)</f>
        <v>#N/A</v>
      </c>
      <c r="U1099" s="52" t="e">
        <f t="shared" si="1092"/>
        <v>#N/A</v>
      </c>
    </row>
    <row r="1100" spans="1:22" ht="15" thickBot="1">
      <c r="A1100" s="1">
        <f t="shared" ref="A1100:B1100" si="1110">A1099</f>
        <v>22</v>
      </c>
      <c r="B1100" s="1">
        <f t="shared" si="1110"/>
        <v>0</v>
      </c>
      <c r="C1100" s="288"/>
      <c r="D1100" s="313" t="s">
        <v>77</v>
      </c>
      <c r="E1100" s="313"/>
      <c r="F1100" s="313" t="s">
        <v>77</v>
      </c>
      <c r="G1100" s="313"/>
      <c r="H1100" s="314"/>
      <c r="I1100" s="314"/>
      <c r="J1100" s="315"/>
      <c r="K1100" s="316"/>
      <c r="L1100" s="317">
        <f t="shared" si="1094"/>
        <v>0</v>
      </c>
      <c r="M1100" s="318"/>
      <c r="N1100" s="319"/>
      <c r="O1100" s="319"/>
      <c r="P1100" s="319"/>
      <c r="Q1100" s="319"/>
      <c r="R1100" s="319"/>
      <c r="S1100" s="320"/>
      <c r="T1100" s="54" t="e">
        <f>HLOOKUP(F1056,リスト!$N$7:$AC$25,19,)</f>
        <v>#N/A</v>
      </c>
      <c r="U1100" s="52" t="e">
        <f t="shared" si="1092"/>
        <v>#N/A</v>
      </c>
    </row>
    <row r="1101" spans="1:22" ht="15.6" thickTop="1" thickBot="1">
      <c r="A1101" s="1">
        <f t="shared" ref="A1101:B1101" si="1111">A1100</f>
        <v>22</v>
      </c>
      <c r="B1101" s="1">
        <f t="shared" si="1111"/>
        <v>0</v>
      </c>
      <c r="C1101" s="289"/>
      <c r="D1101" s="278" t="s">
        <v>78</v>
      </c>
      <c r="E1101" s="279"/>
      <c r="F1101" s="279"/>
      <c r="G1101" s="280"/>
      <c r="H1101" s="281">
        <f>SUM(H1083:I1100)</f>
        <v>0</v>
      </c>
      <c r="I1101" s="281"/>
      <c r="J1101" s="282">
        <f t="shared" ref="J1101" si="1112">SUM(J1083:K1100)</f>
        <v>0</v>
      </c>
      <c r="K1101" s="283"/>
      <c r="L1101" s="283">
        <f t="shared" ref="L1101" si="1113">SUM(L1083:M1100)</f>
        <v>0</v>
      </c>
      <c r="M1101" s="284"/>
      <c r="N1101" s="285"/>
      <c r="O1101" s="285"/>
      <c r="P1101" s="285"/>
      <c r="Q1101" s="285"/>
      <c r="R1101" s="285"/>
      <c r="S1101" s="286"/>
      <c r="T1101" s="54"/>
    </row>
    <row r="1102" spans="1:22">
      <c r="A1102" s="1">
        <f>F1105</f>
        <v>23</v>
      </c>
      <c r="B1102" s="1">
        <f>IF(H1126&gt;0,1,0)</f>
        <v>0</v>
      </c>
      <c r="C1102" s="198" t="s">
        <v>47</v>
      </c>
      <c r="D1102" s="198"/>
      <c r="E1102" s="198"/>
      <c r="U1102" s="11" t="s">
        <v>49</v>
      </c>
      <c r="V1102" s="11" t="s">
        <v>199</v>
      </c>
    </row>
    <row r="1103" spans="1:22">
      <c r="A1103" s="1">
        <f>A1102</f>
        <v>23</v>
      </c>
      <c r="B1103" s="1">
        <f>B1102</f>
        <v>0</v>
      </c>
      <c r="C1103" s="192" t="str">
        <f>"山口次世代コーチャーズ育成事業　"&amp;基本!$G$24</f>
        <v>山口次世代コーチャーズ育成事業　事業計画書</v>
      </c>
      <c r="D1103" s="192"/>
      <c r="E1103" s="192"/>
      <c r="F1103" s="192"/>
      <c r="G1103" s="192"/>
      <c r="H1103" s="192"/>
      <c r="I1103" s="192"/>
      <c r="J1103" s="192"/>
      <c r="K1103" s="192"/>
      <c r="L1103" s="192"/>
      <c r="M1103" s="192"/>
      <c r="N1103" s="192"/>
      <c r="O1103" s="192"/>
      <c r="P1103" s="192"/>
      <c r="Q1103" s="192"/>
      <c r="R1103" s="192"/>
      <c r="S1103" s="192"/>
      <c r="U1103" s="16" t="str">
        <f t="shared" ref="U1103:V1106" si="1114">IF(U1053="","",U1053)</f>
        <v>チームやまぐち優秀指導者育成事業</v>
      </c>
      <c r="V1103" s="16" t="str">
        <f t="shared" si="1114"/>
        <v>優秀指導者</v>
      </c>
    </row>
    <row r="1104" spans="1:22" ht="15" thickBot="1">
      <c r="A1104" s="1">
        <f t="shared" ref="A1104:B1104" si="1115">A1103</f>
        <v>23</v>
      </c>
      <c r="B1104" s="1">
        <f t="shared" si="1115"/>
        <v>0</v>
      </c>
      <c r="C1104" s="337" t="s">
        <v>48</v>
      </c>
      <c r="D1104" s="337"/>
      <c r="U1104" s="32" t="str">
        <f t="shared" si="1114"/>
        <v>トップコーチ育成事業</v>
      </c>
      <c r="V1104" s="32" t="str">
        <f t="shared" si="1114"/>
        <v>トップコーチ</v>
      </c>
    </row>
    <row r="1105" spans="1:24" ht="15" thickBot="1">
      <c r="A1105" s="1">
        <f t="shared" ref="A1105:B1105" si="1116">A1104</f>
        <v>23</v>
      </c>
      <c r="B1105" s="1">
        <f t="shared" si="1116"/>
        <v>0</v>
      </c>
      <c r="C1105" s="375" t="s">
        <v>50</v>
      </c>
      <c r="D1105" s="376"/>
      <c r="E1105" s="376"/>
      <c r="F1105" s="377">
        <f>F1055+1</f>
        <v>23</v>
      </c>
      <c r="G1105" s="378"/>
      <c r="U1105" s="32" t="str">
        <f t="shared" si="1114"/>
        <v>コーチングセミナー事業</v>
      </c>
      <c r="V1105" s="32" t="str">
        <f t="shared" si="1114"/>
        <v>セミナー</v>
      </c>
    </row>
    <row r="1106" spans="1:24">
      <c r="A1106" s="1">
        <f t="shared" ref="A1106:B1106" si="1117">A1105</f>
        <v>23</v>
      </c>
      <c r="B1106" s="1">
        <f t="shared" si="1117"/>
        <v>0</v>
      </c>
      <c r="C1106" s="379" t="s">
        <v>49</v>
      </c>
      <c r="D1106" s="290"/>
      <c r="E1106" s="290"/>
      <c r="F1106" s="380"/>
      <c r="G1106" s="380"/>
      <c r="H1106" s="380"/>
      <c r="I1106" s="380"/>
      <c r="J1106" s="380"/>
      <c r="K1106" s="380"/>
      <c r="L1106" s="380"/>
      <c r="M1106" s="290" t="s">
        <v>53</v>
      </c>
      <c r="N1106" s="290"/>
      <c r="O1106" s="290"/>
      <c r="P1106" s="380"/>
      <c r="Q1106" s="380"/>
      <c r="R1106" s="380"/>
      <c r="S1106" s="381"/>
      <c r="T1106" s="81" t="str">
        <f>IF(F1106="","",VLOOKUP(F1106,U1103:V1106,2,))</f>
        <v/>
      </c>
      <c r="U1106" s="18" t="str">
        <f t="shared" si="1114"/>
        <v/>
      </c>
      <c r="V1106" s="18" t="str">
        <f t="shared" si="1114"/>
        <v/>
      </c>
    </row>
    <row r="1107" spans="1:24">
      <c r="A1107" s="1">
        <f t="shared" ref="A1107:B1107" si="1118">A1106</f>
        <v>23</v>
      </c>
      <c r="B1107" s="1">
        <f t="shared" si="1118"/>
        <v>0</v>
      </c>
      <c r="C1107" s="389" t="s">
        <v>180</v>
      </c>
      <c r="D1107" s="390"/>
      <c r="E1107" s="356"/>
      <c r="F1107" s="386"/>
      <c r="G1107" s="387"/>
      <c r="H1107" s="387"/>
      <c r="I1107" s="387"/>
      <c r="J1107" s="387"/>
      <c r="K1107" s="387"/>
      <c r="L1107" s="387"/>
      <c r="M1107" s="387"/>
      <c r="N1107" s="387"/>
      <c r="O1107" s="387"/>
      <c r="P1107" s="387"/>
      <c r="Q1107" s="387"/>
      <c r="R1107" s="387"/>
      <c r="S1107" s="388"/>
      <c r="U1107" s="55"/>
    </row>
    <row r="1108" spans="1:24">
      <c r="A1108" s="1">
        <f t="shared" ref="A1108:B1108" si="1119">A1107</f>
        <v>23</v>
      </c>
      <c r="B1108" s="1">
        <f t="shared" si="1119"/>
        <v>0</v>
      </c>
      <c r="C1108" s="348" t="s">
        <v>51</v>
      </c>
      <c r="D1108" s="291"/>
      <c r="E1108" s="291"/>
      <c r="F1108" s="382"/>
      <c r="G1108" s="383"/>
      <c r="H1108" s="383"/>
      <c r="I1108" s="20" t="str">
        <f>IF(F1108="","～",IF(J1108="","","～"))</f>
        <v>～</v>
      </c>
      <c r="J1108" s="383"/>
      <c r="K1108" s="383"/>
      <c r="L1108" s="383"/>
      <c r="M1108" s="21" t="s">
        <v>52</v>
      </c>
      <c r="N1108" s="384" t="str">
        <f>IF(T1108=1,IF(F1108="","",IF(J1108="","",IF(F1108=J1108,"日帰り",(J1108-F1108)&amp;"泊"&amp;(J1108-F1108+1)&amp;"日"))),"")</f>
        <v/>
      </c>
      <c r="O1108" s="384"/>
      <c r="P1108" s="384"/>
      <c r="Q1108" s="13" t="s">
        <v>68</v>
      </c>
      <c r="R1108" s="258"/>
      <c r="S1108" s="385"/>
      <c r="T1108" s="53">
        <f>IF(P1106=U1111,1,IF(P1106=W1111,1,0))</f>
        <v>0</v>
      </c>
    </row>
    <row r="1109" spans="1:24">
      <c r="A1109" s="1">
        <f t="shared" ref="A1109:B1109" si="1120">A1108</f>
        <v>23</v>
      </c>
      <c r="B1109" s="1">
        <f t="shared" si="1120"/>
        <v>0</v>
      </c>
      <c r="C1109" s="348" t="s">
        <v>54</v>
      </c>
      <c r="D1109" s="346" t="s">
        <v>55</v>
      </c>
      <c r="E1109" s="346"/>
      <c r="F1109" s="349"/>
      <c r="G1109" s="349"/>
      <c r="H1109" s="349"/>
      <c r="I1109" s="349"/>
      <c r="J1109" s="349"/>
      <c r="K1109" s="349"/>
      <c r="L1109" s="349"/>
      <c r="M1109" s="349"/>
      <c r="N1109" s="349"/>
      <c r="O1109" s="349"/>
      <c r="P1109" s="349"/>
      <c r="Q1109" s="349"/>
      <c r="R1109" s="349"/>
      <c r="S1109" s="350"/>
      <c r="U1109" s="156" t="s">
        <v>53</v>
      </c>
      <c r="V1109" s="156"/>
      <c r="W1109" s="156"/>
      <c r="X1109" s="156"/>
    </row>
    <row r="1110" spans="1:24">
      <c r="A1110" s="1">
        <f t="shared" ref="A1110:B1110" si="1121">A1109</f>
        <v>23</v>
      </c>
      <c r="B1110" s="1">
        <f t="shared" si="1121"/>
        <v>0</v>
      </c>
      <c r="C1110" s="348"/>
      <c r="D1110" s="351" t="s">
        <v>7</v>
      </c>
      <c r="E1110" s="351"/>
      <c r="F1110" s="352"/>
      <c r="G1110" s="352"/>
      <c r="H1110" s="352"/>
      <c r="I1110" s="352"/>
      <c r="J1110" s="352"/>
      <c r="K1110" s="352"/>
      <c r="L1110" s="352"/>
      <c r="M1110" s="352"/>
      <c r="N1110" s="352"/>
      <c r="O1110" s="352"/>
      <c r="P1110" s="352"/>
      <c r="Q1110" s="352"/>
      <c r="R1110" s="352"/>
      <c r="S1110" s="353"/>
      <c r="U1110" s="78" t="str">
        <f>U1103</f>
        <v>チームやまぐち優秀指導者育成事業</v>
      </c>
      <c r="V1110" s="78" t="str">
        <f>U1104</f>
        <v>トップコーチ育成事業</v>
      </c>
      <c r="W1110" s="78" t="str">
        <f>U1105</f>
        <v>コーチングセミナー事業</v>
      </c>
      <c r="X1110" s="78" t="str">
        <f>U1106</f>
        <v/>
      </c>
    </row>
    <row r="1111" spans="1:24">
      <c r="A1111" s="1">
        <f t="shared" ref="A1111:B1111" si="1122">A1110</f>
        <v>23</v>
      </c>
      <c r="B1111" s="1">
        <f t="shared" si="1122"/>
        <v>0</v>
      </c>
      <c r="C1111" s="348" t="s">
        <v>56</v>
      </c>
      <c r="D1111" s="346" t="s">
        <v>55</v>
      </c>
      <c r="E1111" s="346"/>
      <c r="F1111" s="349"/>
      <c r="G1111" s="349"/>
      <c r="H1111" s="349"/>
      <c r="I1111" s="349"/>
      <c r="J1111" s="349"/>
      <c r="K1111" s="349"/>
      <c r="L1111" s="349"/>
      <c r="M1111" s="349"/>
      <c r="N1111" s="349"/>
      <c r="O1111" s="349"/>
      <c r="P1111" s="349"/>
      <c r="Q1111" s="349"/>
      <c r="R1111" s="349"/>
      <c r="S1111" s="350"/>
      <c r="U1111" s="6" t="str">
        <f t="shared" ref="U1111:X1114" si="1123">IF(U1061="","",U1061)</f>
        <v>①研修派遣</v>
      </c>
      <c r="V1111" s="6" t="str">
        <f t="shared" si="1123"/>
        <v>①研修派遣</v>
      </c>
      <c r="W1111" s="6" t="str">
        <f t="shared" si="1123"/>
        <v>①指導者研修会</v>
      </c>
      <c r="X1111" s="6" t="str">
        <f t="shared" si="1123"/>
        <v/>
      </c>
    </row>
    <row r="1112" spans="1:24">
      <c r="A1112" s="1">
        <f t="shared" ref="A1112:B1112" si="1124">A1111</f>
        <v>23</v>
      </c>
      <c r="B1112" s="1">
        <f t="shared" si="1124"/>
        <v>0</v>
      </c>
      <c r="C1112" s="348"/>
      <c r="D1112" s="351" t="s">
        <v>7</v>
      </c>
      <c r="E1112" s="351"/>
      <c r="F1112" s="352"/>
      <c r="G1112" s="352"/>
      <c r="H1112" s="352"/>
      <c r="I1112" s="352"/>
      <c r="J1112" s="352"/>
      <c r="K1112" s="352"/>
      <c r="L1112" s="352"/>
      <c r="M1112" s="352"/>
      <c r="N1112" s="352"/>
      <c r="O1112" s="352"/>
      <c r="P1112" s="352"/>
      <c r="Q1112" s="352"/>
      <c r="R1112" s="352"/>
      <c r="S1112" s="353"/>
      <c r="U1112" s="8" t="str">
        <f t="shared" si="1123"/>
        <v>②調査・研究</v>
      </c>
      <c r="V1112" s="8" t="str">
        <f t="shared" si="1123"/>
        <v>②伝達講習会</v>
      </c>
      <c r="W1112" s="8" t="str">
        <f t="shared" si="1123"/>
        <v>②スーパーアドバイザー</v>
      </c>
      <c r="X1112" s="8" t="str">
        <f t="shared" si="1123"/>
        <v/>
      </c>
    </row>
    <row r="1113" spans="1:24">
      <c r="A1113" s="1">
        <f t="shared" ref="A1113:B1113" si="1125">A1112</f>
        <v>23</v>
      </c>
      <c r="B1113" s="1">
        <f t="shared" si="1125"/>
        <v>0</v>
      </c>
      <c r="C1113" s="354" t="s">
        <v>57</v>
      </c>
      <c r="D1113" s="291" t="s">
        <v>58</v>
      </c>
      <c r="E1113" s="291"/>
      <c r="F1113" s="291" t="s">
        <v>61</v>
      </c>
      <c r="G1113" s="355"/>
      <c r="H1113" s="339" t="s">
        <v>62</v>
      </c>
      <c r="I1113" s="296"/>
      <c r="J1113" s="356" t="s">
        <v>63</v>
      </c>
      <c r="K1113" s="355"/>
      <c r="L1113" s="339" t="s">
        <v>64</v>
      </c>
      <c r="M1113" s="296"/>
      <c r="N1113" s="356" t="s">
        <v>65</v>
      </c>
      <c r="O1113" s="355"/>
      <c r="P1113" s="339" t="s">
        <v>66</v>
      </c>
      <c r="Q1113" s="291"/>
      <c r="R1113" s="356" t="s">
        <v>36</v>
      </c>
      <c r="S1113" s="295"/>
      <c r="U1113" s="8" t="str">
        <f t="shared" si="1123"/>
        <v/>
      </c>
      <c r="V1113" s="8" t="str">
        <f t="shared" si="1123"/>
        <v/>
      </c>
      <c r="W1113" s="8" t="str">
        <f t="shared" si="1123"/>
        <v/>
      </c>
      <c r="X1113" s="8" t="str">
        <f t="shared" si="1123"/>
        <v/>
      </c>
    </row>
    <row r="1114" spans="1:24">
      <c r="A1114" s="1">
        <f t="shared" ref="A1114:B1114" si="1126">A1113</f>
        <v>23</v>
      </c>
      <c r="B1114" s="1">
        <f t="shared" si="1126"/>
        <v>0</v>
      </c>
      <c r="C1114" s="348"/>
      <c r="D1114" s="346" t="s">
        <v>59</v>
      </c>
      <c r="E1114" s="346"/>
      <c r="F1114" s="22">
        <f>VLOOKUP("成男ｺｰﾁｬｰｽﾞ",指導者!$J$133:$AN$156,$F1105+1,)</f>
        <v>0</v>
      </c>
      <c r="G1114" s="23" t="s">
        <v>67</v>
      </c>
      <c r="H1114" s="24">
        <f>VLOOKUP("成女ｺｰﾁｬｰｽﾞ",指導者!$J$133:$AN$156,$F1105+1,)</f>
        <v>0</v>
      </c>
      <c r="I1114" s="25" t="s">
        <v>67</v>
      </c>
      <c r="J1114" s="24">
        <f>VLOOKUP("少男ｺｰﾁｬｰｽﾞ",指導者!$J$133:$AN$156,$F1105+1,)</f>
        <v>0</v>
      </c>
      <c r="K1114" s="23" t="s">
        <v>67</v>
      </c>
      <c r="L1114" s="24">
        <f>VLOOKUP("少女ｺｰﾁｬｰｽﾞ",指導者!$J$133:$AN$156,$F1105+1,)</f>
        <v>0</v>
      </c>
      <c r="M1114" s="25" t="s">
        <v>67</v>
      </c>
      <c r="N1114" s="24">
        <f>VLOOKUP("Jr男ｺｰﾁｬｰｽﾞ",指導者!$J$133:$AN$156,$F1105+1,)</f>
        <v>0</v>
      </c>
      <c r="O1114" s="23" t="s">
        <v>67</v>
      </c>
      <c r="P1114" s="24">
        <f>VLOOKUP("Jr女ｺｰﾁｬｰｽﾞ",指導者!$J$133:$AN$156,$F1105+1,)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48"/>
      <c r="D1115" s="351" t="s">
        <v>60</v>
      </c>
      <c r="E1115" s="351"/>
      <c r="F1115" s="57" t="s">
        <v>164</v>
      </c>
      <c r="G1115" s="28" t="s">
        <v>67</v>
      </c>
      <c r="H1115" s="59" t="s">
        <v>164</v>
      </c>
      <c r="I1115" s="30" t="s">
        <v>67</v>
      </c>
      <c r="J1115" s="61" t="s">
        <v>164</v>
      </c>
      <c r="K1115" s="28" t="s">
        <v>67</v>
      </c>
      <c r="L1115" s="59" t="s">
        <v>164</v>
      </c>
      <c r="M1115" s="30" t="s">
        <v>67</v>
      </c>
      <c r="N1115" s="61" t="s">
        <v>164</v>
      </c>
      <c r="O1115" s="28" t="s">
        <v>67</v>
      </c>
      <c r="P1115" s="59" t="s">
        <v>164</v>
      </c>
      <c r="Q1115" s="31" t="s">
        <v>67</v>
      </c>
      <c r="R1115" s="61" t="s">
        <v>164</v>
      </c>
      <c r="S1115" s="34" t="s">
        <v>67</v>
      </c>
    </row>
    <row r="1116" spans="1:24">
      <c r="A1116" s="1">
        <f t="shared" ref="A1116:B1116" si="1128">A1115</f>
        <v>23</v>
      </c>
      <c r="B1116" s="1">
        <f t="shared" si="1128"/>
        <v>0</v>
      </c>
      <c r="C1116" s="366" t="s">
        <v>69</v>
      </c>
      <c r="D1116" s="367"/>
      <c r="E1116" s="368"/>
      <c r="F1116" s="357"/>
      <c r="G1116" s="358"/>
      <c r="H1116" s="358"/>
      <c r="I1116" s="358"/>
      <c r="J1116" s="358"/>
      <c r="K1116" s="358"/>
      <c r="L1116" s="358"/>
      <c r="M1116" s="358"/>
      <c r="N1116" s="358"/>
      <c r="O1116" s="358"/>
      <c r="P1116" s="358"/>
      <c r="Q1116" s="358"/>
      <c r="R1116" s="358"/>
      <c r="S1116" s="359"/>
    </row>
    <row r="1117" spans="1:24">
      <c r="A1117" s="1">
        <f t="shared" ref="A1117:B1117" si="1129">A1116</f>
        <v>23</v>
      </c>
      <c r="B1117" s="1">
        <f t="shared" si="1129"/>
        <v>0</v>
      </c>
      <c r="C1117" s="369"/>
      <c r="D1117" s="370"/>
      <c r="E1117" s="371"/>
      <c r="F1117" s="360"/>
      <c r="G1117" s="361"/>
      <c r="H1117" s="361"/>
      <c r="I1117" s="361"/>
      <c r="J1117" s="361"/>
      <c r="K1117" s="361"/>
      <c r="L1117" s="361"/>
      <c r="M1117" s="361"/>
      <c r="N1117" s="361"/>
      <c r="O1117" s="361"/>
      <c r="P1117" s="361"/>
      <c r="Q1117" s="361"/>
      <c r="R1117" s="361"/>
      <c r="S1117" s="362"/>
    </row>
    <row r="1118" spans="1:24">
      <c r="A1118" s="1">
        <f t="shared" ref="A1118:B1118" si="1130">A1117</f>
        <v>23</v>
      </c>
      <c r="B1118" s="1">
        <f t="shared" si="1130"/>
        <v>0</v>
      </c>
      <c r="C1118" s="369"/>
      <c r="D1118" s="370"/>
      <c r="E1118" s="371"/>
      <c r="F1118" s="360"/>
      <c r="G1118" s="361"/>
      <c r="H1118" s="361"/>
      <c r="I1118" s="361"/>
      <c r="J1118" s="361"/>
      <c r="K1118" s="361"/>
      <c r="L1118" s="361"/>
      <c r="M1118" s="361"/>
      <c r="N1118" s="361"/>
      <c r="O1118" s="361"/>
      <c r="P1118" s="361"/>
      <c r="Q1118" s="361"/>
      <c r="R1118" s="361"/>
      <c r="S1118" s="362"/>
    </row>
    <row r="1119" spans="1:24">
      <c r="A1119" s="1">
        <f t="shared" ref="A1119:B1119" si="1131">A1118</f>
        <v>23</v>
      </c>
      <c r="B1119" s="1">
        <f t="shared" si="1131"/>
        <v>0</v>
      </c>
      <c r="C1119" s="369"/>
      <c r="D1119" s="370"/>
      <c r="E1119" s="371"/>
      <c r="F1119" s="360"/>
      <c r="G1119" s="361"/>
      <c r="H1119" s="361"/>
      <c r="I1119" s="361"/>
      <c r="J1119" s="361"/>
      <c r="K1119" s="361"/>
      <c r="L1119" s="361"/>
      <c r="M1119" s="361"/>
      <c r="N1119" s="361"/>
      <c r="O1119" s="361"/>
      <c r="P1119" s="361"/>
      <c r="Q1119" s="361"/>
      <c r="R1119" s="361"/>
      <c r="S1119" s="362"/>
    </row>
    <row r="1120" spans="1:24">
      <c r="A1120" s="1">
        <f t="shared" ref="A1120:B1120" si="1132">A1119</f>
        <v>23</v>
      </c>
      <c r="B1120" s="1">
        <f t="shared" si="1132"/>
        <v>0</v>
      </c>
      <c r="C1120" s="369"/>
      <c r="D1120" s="370"/>
      <c r="E1120" s="371"/>
      <c r="F1120" s="360"/>
      <c r="G1120" s="361"/>
      <c r="H1120" s="361"/>
      <c r="I1120" s="361"/>
      <c r="J1120" s="361"/>
      <c r="K1120" s="361"/>
      <c r="L1120" s="361"/>
      <c r="M1120" s="361"/>
      <c r="N1120" s="361"/>
      <c r="O1120" s="361"/>
      <c r="P1120" s="361"/>
      <c r="Q1120" s="361"/>
      <c r="R1120" s="361"/>
      <c r="S1120" s="362"/>
    </row>
    <row r="1121" spans="1:21">
      <c r="A1121" s="1">
        <f t="shared" ref="A1121:B1121" si="1133">A1120</f>
        <v>23</v>
      </c>
      <c r="B1121" s="1">
        <f t="shared" si="1133"/>
        <v>0</v>
      </c>
      <c r="C1121" s="369"/>
      <c r="D1121" s="370"/>
      <c r="E1121" s="371"/>
      <c r="F1121" s="360"/>
      <c r="G1121" s="361"/>
      <c r="H1121" s="361"/>
      <c r="I1121" s="361"/>
      <c r="J1121" s="361"/>
      <c r="K1121" s="361"/>
      <c r="L1121" s="361"/>
      <c r="M1121" s="361"/>
      <c r="N1121" s="361"/>
      <c r="O1121" s="361"/>
      <c r="P1121" s="361"/>
      <c r="Q1121" s="361"/>
      <c r="R1121" s="361"/>
      <c r="S1121" s="362"/>
    </row>
    <row r="1122" spans="1:21" ht="15" thickBot="1">
      <c r="A1122" s="1">
        <f t="shared" ref="A1122:B1122" si="1134">A1121</f>
        <v>23</v>
      </c>
      <c r="B1122" s="1">
        <f t="shared" si="1134"/>
        <v>0</v>
      </c>
      <c r="C1122" s="372"/>
      <c r="D1122" s="373"/>
      <c r="E1122" s="374"/>
      <c r="F1122" s="363"/>
      <c r="G1122" s="364"/>
      <c r="H1122" s="364"/>
      <c r="I1122" s="364"/>
      <c r="J1122" s="364"/>
      <c r="K1122" s="364"/>
      <c r="L1122" s="364"/>
      <c r="M1122" s="364"/>
      <c r="N1122" s="364"/>
      <c r="O1122" s="364"/>
      <c r="P1122" s="364"/>
      <c r="Q1122" s="364"/>
      <c r="R1122" s="364"/>
      <c r="S1122" s="365"/>
    </row>
    <row r="1123" spans="1:21">
      <c r="A1123" s="1">
        <f t="shared" ref="A1123:B1123" si="1135">A1122</f>
        <v>23</v>
      </c>
      <c r="B1123" s="1">
        <f t="shared" si="1135"/>
        <v>0</v>
      </c>
    </row>
    <row r="1124" spans="1:21" ht="15" thickBot="1">
      <c r="A1124" s="1">
        <f t="shared" ref="A1124:B1124" si="1136">A1123</f>
        <v>23</v>
      </c>
      <c r="B1124" s="1">
        <f t="shared" si="1136"/>
        <v>0</v>
      </c>
      <c r="C1124" s="337" t="s">
        <v>70</v>
      </c>
      <c r="D1124" s="337"/>
      <c r="Q1124" s="338" t="s">
        <v>71</v>
      </c>
      <c r="R1124" s="338"/>
      <c r="S1124" s="338"/>
    </row>
    <row r="1125" spans="1:21">
      <c r="A1125" s="1">
        <f t="shared" ref="A1125:B1125" si="1137">A1124</f>
        <v>23</v>
      </c>
      <c r="B1125" s="1">
        <f t="shared" si="1137"/>
        <v>0</v>
      </c>
      <c r="C1125" s="287" t="s">
        <v>72</v>
      </c>
      <c r="D1125" s="290" t="s">
        <v>73</v>
      </c>
      <c r="E1125" s="290"/>
      <c r="F1125" s="290"/>
      <c r="G1125" s="290"/>
      <c r="H1125" s="290" t="s">
        <v>79</v>
      </c>
      <c r="I1125" s="290"/>
      <c r="J1125" s="290" t="s">
        <v>13</v>
      </c>
      <c r="K1125" s="290"/>
      <c r="L1125" s="290"/>
      <c r="M1125" s="290"/>
      <c r="N1125" s="290"/>
      <c r="O1125" s="290"/>
      <c r="P1125" s="290"/>
      <c r="Q1125" s="290"/>
      <c r="R1125" s="290"/>
      <c r="S1125" s="294"/>
    </row>
    <row r="1126" spans="1:21">
      <c r="A1126" s="1">
        <f t="shared" ref="A1126:B1126" si="1138">A1125</f>
        <v>23</v>
      </c>
      <c r="B1126" s="1">
        <f t="shared" si="1138"/>
        <v>0</v>
      </c>
      <c r="C1126" s="288"/>
      <c r="D1126" s="346" t="s">
        <v>74</v>
      </c>
      <c r="E1126" s="346"/>
      <c r="F1126" s="346"/>
      <c r="G1126" s="346"/>
      <c r="H1126" s="415">
        <f>ROUND(J1151*T1126,)</f>
        <v>0</v>
      </c>
      <c r="I1126" s="416"/>
      <c r="J1126" s="152"/>
      <c r="K1126" s="152"/>
      <c r="L1126" s="152"/>
      <c r="M1126" s="152"/>
      <c r="N1126" s="152"/>
      <c r="O1126" s="152"/>
      <c r="P1126" s="152"/>
      <c r="Q1126" s="152"/>
      <c r="R1126" s="152"/>
      <c r="S1126" s="305"/>
      <c r="T1126" s="53">
        <f>IF(F1106=U1105,1,0.5)</f>
        <v>0.5</v>
      </c>
    </row>
    <row r="1127" spans="1:21">
      <c r="A1127" s="1">
        <f t="shared" ref="A1127:B1127" si="1139">A1126</f>
        <v>23</v>
      </c>
      <c r="B1127" s="1">
        <f t="shared" si="1139"/>
        <v>0</v>
      </c>
      <c r="C1127" s="288"/>
      <c r="D1127" s="340" t="s">
        <v>75</v>
      </c>
      <c r="E1127" s="340"/>
      <c r="F1127" s="340"/>
      <c r="G1127" s="340"/>
      <c r="H1127" s="330"/>
      <c r="I1127" s="330"/>
      <c r="J1127" s="335"/>
      <c r="K1127" s="335"/>
      <c r="L1127" s="335"/>
      <c r="M1127" s="335"/>
      <c r="N1127" s="335"/>
      <c r="O1127" s="335"/>
      <c r="P1127" s="335"/>
      <c r="Q1127" s="335"/>
      <c r="R1127" s="335"/>
      <c r="S1127" s="336"/>
    </row>
    <row r="1128" spans="1:21">
      <c r="A1128" s="1">
        <f t="shared" ref="A1128:B1128" si="1140">A1127</f>
        <v>23</v>
      </c>
      <c r="B1128" s="1">
        <f t="shared" si="1140"/>
        <v>0</v>
      </c>
      <c r="C1128" s="288"/>
      <c r="D1128" s="340" t="s">
        <v>76</v>
      </c>
      <c r="E1128" s="340"/>
      <c r="F1128" s="340"/>
      <c r="G1128" s="340"/>
      <c r="H1128" s="330"/>
      <c r="I1128" s="330"/>
      <c r="J1128" s="335"/>
      <c r="K1128" s="335"/>
      <c r="L1128" s="335"/>
      <c r="M1128" s="335"/>
      <c r="N1128" s="335"/>
      <c r="O1128" s="335"/>
      <c r="P1128" s="335"/>
      <c r="Q1128" s="335"/>
      <c r="R1128" s="335"/>
      <c r="S1128" s="336"/>
    </row>
    <row r="1129" spans="1:21" ht="15" thickBot="1">
      <c r="A1129" s="1">
        <f t="shared" ref="A1129:B1129" si="1141">A1128</f>
        <v>23</v>
      </c>
      <c r="B1129" s="1">
        <f t="shared" si="1141"/>
        <v>0</v>
      </c>
      <c r="C1129" s="288"/>
      <c r="D1129" s="341" t="s">
        <v>77</v>
      </c>
      <c r="E1129" s="341"/>
      <c r="F1129" s="341"/>
      <c r="G1129" s="341"/>
      <c r="H1129" s="342">
        <f>H1151-SUM(H1126:I1128)</f>
        <v>0</v>
      </c>
      <c r="I1129" s="342"/>
      <c r="J1129" s="343"/>
      <c r="K1129" s="343"/>
      <c r="L1129" s="343"/>
      <c r="M1129" s="343"/>
      <c r="N1129" s="343"/>
      <c r="O1129" s="343"/>
      <c r="P1129" s="343"/>
      <c r="Q1129" s="343"/>
      <c r="R1129" s="343"/>
      <c r="S1129" s="344"/>
    </row>
    <row r="1130" spans="1:21" ht="15.6" thickTop="1" thickBot="1">
      <c r="A1130" s="1">
        <f t="shared" ref="A1130:B1130" si="1142">A1129</f>
        <v>23</v>
      </c>
      <c r="B1130" s="1">
        <f t="shared" si="1142"/>
        <v>0</v>
      </c>
      <c r="C1130" s="289"/>
      <c r="D1130" s="345" t="s">
        <v>78</v>
      </c>
      <c r="E1130" s="345"/>
      <c r="F1130" s="345"/>
      <c r="G1130" s="345"/>
      <c r="H1130" s="281">
        <f>SUM(H1126:I1129)</f>
        <v>0</v>
      </c>
      <c r="I1130" s="281"/>
      <c r="J1130" s="285"/>
      <c r="K1130" s="285"/>
      <c r="L1130" s="285"/>
      <c r="M1130" s="285"/>
      <c r="N1130" s="285"/>
      <c r="O1130" s="285"/>
      <c r="P1130" s="285"/>
      <c r="Q1130" s="285"/>
      <c r="R1130" s="285"/>
      <c r="S1130" s="286"/>
    </row>
    <row r="1131" spans="1:21">
      <c r="A1131" s="1">
        <f t="shared" ref="A1131:B1131" si="1143">A1130</f>
        <v>23</v>
      </c>
      <c r="B1131" s="1">
        <f t="shared" si="1143"/>
        <v>0</v>
      </c>
      <c r="C1131" s="287" t="s">
        <v>218</v>
      </c>
      <c r="D1131" s="290" t="s">
        <v>73</v>
      </c>
      <c r="E1131" s="290"/>
      <c r="F1131" s="290" t="s">
        <v>83</v>
      </c>
      <c r="G1131" s="290"/>
      <c r="H1131" s="290" t="s">
        <v>79</v>
      </c>
      <c r="I1131" s="292"/>
      <c r="J1131" s="293"/>
      <c r="K1131" s="290"/>
      <c r="L1131" s="290"/>
      <c r="M1131" s="290"/>
      <c r="N1131" s="290" t="s">
        <v>82</v>
      </c>
      <c r="O1131" s="290"/>
      <c r="P1131" s="290"/>
      <c r="Q1131" s="290"/>
      <c r="R1131" s="290"/>
      <c r="S1131" s="294"/>
    </row>
    <row r="1132" spans="1:21">
      <c r="A1132" s="1">
        <f t="shared" ref="A1132:B1132" si="1144">A1131</f>
        <v>23</v>
      </c>
      <c r="B1132" s="1">
        <f t="shared" si="1144"/>
        <v>0</v>
      </c>
      <c r="C1132" s="288"/>
      <c r="D1132" s="291"/>
      <c r="E1132" s="291"/>
      <c r="F1132" s="291"/>
      <c r="G1132" s="291"/>
      <c r="H1132" s="291"/>
      <c r="I1132" s="291"/>
      <c r="J1132" s="296" t="s">
        <v>80</v>
      </c>
      <c r="K1132" s="297"/>
      <c r="L1132" s="297" t="s">
        <v>81</v>
      </c>
      <c r="M1132" s="339"/>
      <c r="N1132" s="291"/>
      <c r="O1132" s="291"/>
      <c r="P1132" s="291"/>
      <c r="Q1132" s="291"/>
      <c r="R1132" s="291"/>
      <c r="S1132" s="295"/>
    </row>
    <row r="1133" spans="1:21">
      <c r="A1133" s="1">
        <f t="shared" ref="A1133:B1133" si="1145">A1132</f>
        <v>23</v>
      </c>
      <c r="B1133" s="1">
        <f t="shared" si="1145"/>
        <v>0</v>
      </c>
      <c r="C1133" s="288"/>
      <c r="D1133" s="298" t="s">
        <v>88</v>
      </c>
      <c r="E1133" s="298"/>
      <c r="F1133" s="298" t="s">
        <v>88</v>
      </c>
      <c r="G1133" s="298"/>
      <c r="H1133" s="323"/>
      <c r="I1133" s="323"/>
      <c r="J1133" s="324"/>
      <c r="K1133" s="325"/>
      <c r="L1133" s="326">
        <f>H1133-J1133</f>
        <v>0</v>
      </c>
      <c r="M1133" s="327"/>
      <c r="N1133" s="167"/>
      <c r="O1133" s="167"/>
      <c r="P1133" s="167"/>
      <c r="Q1133" s="167"/>
      <c r="R1133" s="167"/>
      <c r="S1133" s="328"/>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8"/>
      <c r="D1134" s="298" t="s">
        <v>99</v>
      </c>
      <c r="E1134" s="298"/>
      <c r="F1134" s="299" t="s">
        <v>84</v>
      </c>
      <c r="G1134" s="299"/>
      <c r="H1134" s="300"/>
      <c r="I1134" s="300"/>
      <c r="J1134" s="301"/>
      <c r="K1134" s="302"/>
      <c r="L1134" s="303">
        <f t="shared" ref="L1134:L1150" si="1148">H1134-J1134</f>
        <v>0</v>
      </c>
      <c r="M1134" s="304"/>
      <c r="N1134" s="152"/>
      <c r="O1134" s="152"/>
      <c r="P1134" s="152"/>
      <c r="Q1134" s="152"/>
      <c r="R1134" s="152"/>
      <c r="S1134" s="305"/>
      <c r="T1134" s="54" t="e">
        <f>HLOOKUP(F1106,リスト!$N$7:$AC$25,3,)</f>
        <v>#N/A</v>
      </c>
      <c r="U1134" s="52" t="e">
        <f t="shared" si="1146"/>
        <v>#N/A</v>
      </c>
    </row>
    <row r="1135" spans="1:21">
      <c r="A1135" s="1">
        <f t="shared" ref="A1135:B1135" si="1149">A1134</f>
        <v>23</v>
      </c>
      <c r="B1135" s="1">
        <f t="shared" si="1149"/>
        <v>0</v>
      </c>
      <c r="C1135" s="288"/>
      <c r="D1135" s="298"/>
      <c r="E1135" s="298"/>
      <c r="F1135" s="329" t="s">
        <v>85</v>
      </c>
      <c r="G1135" s="329"/>
      <c r="H1135" s="330"/>
      <c r="I1135" s="330"/>
      <c r="J1135" s="331"/>
      <c r="K1135" s="332"/>
      <c r="L1135" s="333">
        <f t="shared" si="1148"/>
        <v>0</v>
      </c>
      <c r="M1135" s="334"/>
      <c r="N1135" s="335"/>
      <c r="O1135" s="335"/>
      <c r="P1135" s="335"/>
      <c r="Q1135" s="335"/>
      <c r="R1135" s="335"/>
      <c r="S1135" s="336"/>
      <c r="T1135" s="54" t="e">
        <f>HLOOKUP(F1106,リスト!$N$7:$AC$25,4,)</f>
        <v>#N/A</v>
      </c>
      <c r="U1135" s="52" t="e">
        <f t="shared" si="1146"/>
        <v>#N/A</v>
      </c>
    </row>
    <row r="1136" spans="1:21">
      <c r="A1136" s="1">
        <f t="shared" ref="A1136:B1136" si="1150">A1135</f>
        <v>23</v>
      </c>
      <c r="B1136" s="1">
        <f t="shared" si="1150"/>
        <v>0</v>
      </c>
      <c r="C1136" s="288"/>
      <c r="D1136" s="298"/>
      <c r="E1136" s="298"/>
      <c r="F1136" s="306" t="s">
        <v>86</v>
      </c>
      <c r="G1136" s="306"/>
      <c r="H1136" s="307"/>
      <c r="I1136" s="307"/>
      <c r="J1136" s="308"/>
      <c r="K1136" s="309"/>
      <c r="L1136" s="310">
        <f t="shared" si="1148"/>
        <v>0</v>
      </c>
      <c r="M1136" s="311"/>
      <c r="N1136" s="153"/>
      <c r="O1136" s="153"/>
      <c r="P1136" s="153"/>
      <c r="Q1136" s="153"/>
      <c r="R1136" s="153"/>
      <c r="S1136" s="312"/>
      <c r="T1136" s="54" t="e">
        <f>HLOOKUP(F1106,リスト!$N$7:$AC$25,5,)</f>
        <v>#N/A</v>
      </c>
      <c r="U1136" s="52" t="e">
        <f t="shared" si="1146"/>
        <v>#N/A</v>
      </c>
    </row>
    <row r="1137" spans="1:22">
      <c r="A1137" s="1">
        <f t="shared" ref="A1137:B1137" si="1151">A1136</f>
        <v>23</v>
      </c>
      <c r="B1137" s="1">
        <f t="shared" si="1151"/>
        <v>0</v>
      </c>
      <c r="C1137" s="288"/>
      <c r="D1137" s="298" t="s">
        <v>100</v>
      </c>
      <c r="E1137" s="298"/>
      <c r="F1137" s="299" t="s">
        <v>87</v>
      </c>
      <c r="G1137" s="299"/>
      <c r="H1137" s="300"/>
      <c r="I1137" s="300"/>
      <c r="J1137" s="301"/>
      <c r="K1137" s="302"/>
      <c r="L1137" s="303">
        <f t="shared" si="1148"/>
        <v>0</v>
      </c>
      <c r="M1137" s="304"/>
      <c r="N1137" s="152"/>
      <c r="O1137" s="152"/>
      <c r="P1137" s="152"/>
      <c r="Q1137" s="152"/>
      <c r="R1137" s="152"/>
      <c r="S1137" s="305"/>
      <c r="T1137" s="54" t="e">
        <f>HLOOKUP(F1106,リスト!$N$7:$AC$25,6,)</f>
        <v>#N/A</v>
      </c>
      <c r="U1137" s="52" t="e">
        <f t="shared" si="1146"/>
        <v>#N/A</v>
      </c>
    </row>
    <row r="1138" spans="1:22">
      <c r="A1138" s="1">
        <f t="shared" ref="A1138:B1138" si="1152">A1137</f>
        <v>23</v>
      </c>
      <c r="B1138" s="1">
        <f t="shared" si="1152"/>
        <v>0</v>
      </c>
      <c r="C1138" s="288"/>
      <c r="D1138" s="298"/>
      <c r="E1138" s="298"/>
      <c r="F1138" s="329" t="s">
        <v>89</v>
      </c>
      <c r="G1138" s="329"/>
      <c r="H1138" s="330"/>
      <c r="I1138" s="330"/>
      <c r="J1138" s="331"/>
      <c r="K1138" s="332"/>
      <c r="L1138" s="333">
        <f t="shared" si="1148"/>
        <v>0</v>
      </c>
      <c r="M1138" s="334"/>
      <c r="N1138" s="335"/>
      <c r="O1138" s="335"/>
      <c r="P1138" s="335"/>
      <c r="Q1138" s="335"/>
      <c r="R1138" s="335"/>
      <c r="S1138" s="336"/>
      <c r="T1138" s="54" t="e">
        <f>HLOOKUP(F1106,リスト!$N$7:$AC$25,7,)</f>
        <v>#N/A</v>
      </c>
      <c r="U1138" s="52" t="e">
        <f t="shared" si="1146"/>
        <v>#N/A</v>
      </c>
    </row>
    <row r="1139" spans="1:22" ht="14.4" customHeight="1">
      <c r="A1139" s="1">
        <f t="shared" ref="A1139:B1139" si="1153">A1138</f>
        <v>23</v>
      </c>
      <c r="B1139" s="1">
        <f t="shared" si="1153"/>
        <v>0</v>
      </c>
      <c r="C1139" s="288"/>
      <c r="D1139" s="298"/>
      <c r="E1139" s="298"/>
      <c r="F1139" s="329" t="s">
        <v>215</v>
      </c>
      <c r="G1139" s="329"/>
      <c r="H1139" s="330"/>
      <c r="I1139" s="330"/>
      <c r="J1139" s="331"/>
      <c r="K1139" s="332"/>
      <c r="L1139" s="333">
        <f t="shared" si="1148"/>
        <v>0</v>
      </c>
      <c r="M1139" s="334"/>
      <c r="N1139" s="335"/>
      <c r="O1139" s="335"/>
      <c r="P1139" s="335"/>
      <c r="Q1139" s="335"/>
      <c r="R1139" s="335"/>
      <c r="S1139" s="336"/>
      <c r="T1139" s="54" t="e">
        <f>HLOOKUP(F1106,リスト!$N$7:$AC$25,8,)</f>
        <v>#N/A</v>
      </c>
      <c r="U1139" s="52" t="e">
        <f t="shared" si="1146"/>
        <v>#N/A</v>
      </c>
    </row>
    <row r="1140" spans="1:22">
      <c r="A1140" s="1">
        <f t="shared" ref="A1140:B1140" si="1154">A1139</f>
        <v>23</v>
      </c>
      <c r="B1140" s="1">
        <f t="shared" si="1154"/>
        <v>0</v>
      </c>
      <c r="C1140" s="288"/>
      <c r="D1140" s="298"/>
      <c r="E1140" s="298"/>
      <c r="F1140" s="306" t="s">
        <v>90</v>
      </c>
      <c r="G1140" s="306"/>
      <c r="H1140" s="307"/>
      <c r="I1140" s="307"/>
      <c r="J1140" s="308"/>
      <c r="K1140" s="309"/>
      <c r="L1140" s="310">
        <f t="shared" si="1148"/>
        <v>0</v>
      </c>
      <c r="M1140" s="311"/>
      <c r="N1140" s="153"/>
      <c r="O1140" s="153"/>
      <c r="P1140" s="153"/>
      <c r="Q1140" s="153"/>
      <c r="R1140" s="153"/>
      <c r="S1140" s="312"/>
      <c r="T1140" s="54" t="e">
        <f>HLOOKUP(F1106,リスト!$N$7:$AC$25,9,)</f>
        <v>#N/A</v>
      </c>
      <c r="U1140" s="52" t="e">
        <f t="shared" si="1146"/>
        <v>#N/A</v>
      </c>
    </row>
    <row r="1141" spans="1:22">
      <c r="A1141" s="1">
        <f t="shared" ref="A1141:B1141" si="1155">A1140</f>
        <v>23</v>
      </c>
      <c r="B1141" s="1">
        <f t="shared" si="1155"/>
        <v>0</v>
      </c>
      <c r="C1141" s="288"/>
      <c r="D1141" s="298" t="s">
        <v>101</v>
      </c>
      <c r="E1141" s="298"/>
      <c r="F1141" s="299" t="s">
        <v>91</v>
      </c>
      <c r="G1141" s="299"/>
      <c r="H1141" s="300"/>
      <c r="I1141" s="300"/>
      <c r="J1141" s="301"/>
      <c r="K1141" s="302"/>
      <c r="L1141" s="303">
        <f t="shared" si="1148"/>
        <v>0</v>
      </c>
      <c r="M1141" s="304"/>
      <c r="N1141" s="152"/>
      <c r="O1141" s="152"/>
      <c r="P1141" s="152"/>
      <c r="Q1141" s="152"/>
      <c r="R1141" s="152"/>
      <c r="S1141" s="305"/>
      <c r="T1141" s="54" t="e">
        <f>HLOOKUP(F1106,リスト!$N$7:$AC$25,10,)</f>
        <v>#N/A</v>
      </c>
      <c r="U1141" s="52" t="e">
        <f t="shared" si="1146"/>
        <v>#N/A</v>
      </c>
    </row>
    <row r="1142" spans="1:22">
      <c r="A1142" s="1">
        <f t="shared" ref="A1142:B1142" si="1156">A1141</f>
        <v>23</v>
      </c>
      <c r="B1142" s="1">
        <f t="shared" si="1156"/>
        <v>0</v>
      </c>
      <c r="C1142" s="288"/>
      <c r="D1142" s="298"/>
      <c r="E1142" s="298"/>
      <c r="F1142" s="329" t="s">
        <v>92</v>
      </c>
      <c r="G1142" s="329"/>
      <c r="H1142" s="330"/>
      <c r="I1142" s="330"/>
      <c r="J1142" s="331"/>
      <c r="K1142" s="332"/>
      <c r="L1142" s="333">
        <f t="shared" si="1148"/>
        <v>0</v>
      </c>
      <c r="M1142" s="334"/>
      <c r="N1142" s="335"/>
      <c r="O1142" s="335"/>
      <c r="P1142" s="335"/>
      <c r="Q1142" s="335"/>
      <c r="R1142" s="335"/>
      <c r="S1142" s="336"/>
      <c r="T1142" s="54" t="e">
        <f>HLOOKUP(F1106,リスト!$N$7:$AC$25,11,)</f>
        <v>#N/A</v>
      </c>
      <c r="U1142" s="52" t="e">
        <f t="shared" si="1146"/>
        <v>#N/A</v>
      </c>
    </row>
    <row r="1143" spans="1:22">
      <c r="A1143" s="1">
        <f t="shared" ref="A1143:B1143" si="1157">A1142</f>
        <v>23</v>
      </c>
      <c r="B1143" s="1">
        <f t="shared" si="1157"/>
        <v>0</v>
      </c>
      <c r="C1143" s="288"/>
      <c r="D1143" s="298"/>
      <c r="E1143" s="298"/>
      <c r="F1143" s="306" t="s">
        <v>93</v>
      </c>
      <c r="G1143" s="306"/>
      <c r="H1143" s="307"/>
      <c r="I1143" s="307"/>
      <c r="J1143" s="308"/>
      <c r="K1143" s="309"/>
      <c r="L1143" s="310">
        <f t="shared" si="1148"/>
        <v>0</v>
      </c>
      <c r="M1143" s="311"/>
      <c r="N1143" s="153"/>
      <c r="O1143" s="153"/>
      <c r="P1143" s="153"/>
      <c r="Q1143" s="153"/>
      <c r="R1143" s="153"/>
      <c r="S1143" s="312"/>
      <c r="T1143" s="54" t="e">
        <f>HLOOKUP(F1106,リスト!$N$7:$AC$25,12,)</f>
        <v>#N/A</v>
      </c>
      <c r="U1143" s="52" t="e">
        <f t="shared" si="1146"/>
        <v>#N/A</v>
      </c>
    </row>
    <row r="1144" spans="1:22">
      <c r="A1144" s="1">
        <f t="shared" ref="A1144:B1144" si="1158">A1143</f>
        <v>23</v>
      </c>
      <c r="B1144" s="1">
        <f t="shared" si="1158"/>
        <v>0</v>
      </c>
      <c r="C1144" s="288"/>
      <c r="D1144" s="298" t="s">
        <v>102</v>
      </c>
      <c r="E1144" s="298"/>
      <c r="F1144" s="298" t="s">
        <v>102</v>
      </c>
      <c r="G1144" s="298"/>
      <c r="H1144" s="323"/>
      <c r="I1144" s="323"/>
      <c r="J1144" s="324"/>
      <c r="K1144" s="325"/>
      <c r="L1144" s="326">
        <f t="shared" si="1148"/>
        <v>0</v>
      </c>
      <c r="M1144" s="327"/>
      <c r="N1144" s="167"/>
      <c r="O1144" s="167"/>
      <c r="P1144" s="167"/>
      <c r="Q1144" s="167"/>
      <c r="R1144" s="167"/>
      <c r="S1144" s="328"/>
      <c r="T1144" s="54" t="e">
        <f>HLOOKUP(F1106,リスト!$N$7:$AC$25,13,)</f>
        <v>#N/A</v>
      </c>
      <c r="U1144" s="52" t="e">
        <f t="shared" si="1146"/>
        <v>#N/A</v>
      </c>
    </row>
    <row r="1145" spans="1:22">
      <c r="A1145" s="1">
        <f t="shared" ref="A1145:B1145" si="1159">A1144</f>
        <v>23</v>
      </c>
      <c r="B1145" s="1">
        <f t="shared" si="1159"/>
        <v>0</v>
      </c>
      <c r="C1145" s="288"/>
      <c r="D1145" s="321" t="s">
        <v>105</v>
      </c>
      <c r="E1145" s="298"/>
      <c r="F1145" s="299" t="s">
        <v>94</v>
      </c>
      <c r="G1145" s="299"/>
      <c r="H1145" s="300"/>
      <c r="I1145" s="300"/>
      <c r="J1145" s="301"/>
      <c r="K1145" s="302"/>
      <c r="L1145" s="303">
        <f t="shared" si="1148"/>
        <v>0</v>
      </c>
      <c r="M1145" s="304"/>
      <c r="N1145" s="152"/>
      <c r="O1145" s="152"/>
      <c r="P1145" s="152"/>
      <c r="Q1145" s="152"/>
      <c r="R1145" s="152"/>
      <c r="S1145" s="305"/>
      <c r="T1145" s="54" t="e">
        <f>HLOOKUP(F1106,リスト!$N$7:$AC$25,14,)</f>
        <v>#N/A</v>
      </c>
      <c r="U1145" s="52" t="e">
        <f t="shared" si="1146"/>
        <v>#N/A</v>
      </c>
    </row>
    <row r="1146" spans="1:22">
      <c r="A1146" s="1">
        <f t="shared" ref="A1146:B1146" si="1160">A1145</f>
        <v>23</v>
      </c>
      <c r="B1146" s="1">
        <f t="shared" si="1160"/>
        <v>0</v>
      </c>
      <c r="C1146" s="288"/>
      <c r="D1146" s="298"/>
      <c r="E1146" s="298"/>
      <c r="F1146" s="306" t="s">
        <v>95</v>
      </c>
      <c r="G1146" s="306"/>
      <c r="H1146" s="307"/>
      <c r="I1146" s="307"/>
      <c r="J1146" s="308"/>
      <c r="K1146" s="309"/>
      <c r="L1146" s="310">
        <f t="shared" si="1148"/>
        <v>0</v>
      </c>
      <c r="M1146" s="311"/>
      <c r="N1146" s="153"/>
      <c r="O1146" s="153"/>
      <c r="P1146" s="153"/>
      <c r="Q1146" s="153"/>
      <c r="R1146" s="153"/>
      <c r="S1146" s="312"/>
      <c r="T1146" s="54" t="e">
        <f>HLOOKUP(F1106,リスト!$N$7:$AC$25,15,)</f>
        <v>#N/A</v>
      </c>
      <c r="U1146" s="52" t="e">
        <f t="shared" si="1146"/>
        <v>#N/A</v>
      </c>
    </row>
    <row r="1147" spans="1:22">
      <c r="A1147" s="1">
        <f t="shared" ref="A1147:B1147" si="1161">A1146</f>
        <v>23</v>
      </c>
      <c r="B1147" s="1">
        <f t="shared" si="1161"/>
        <v>0</v>
      </c>
      <c r="C1147" s="288"/>
      <c r="D1147" s="322" t="s">
        <v>103</v>
      </c>
      <c r="E1147" s="322"/>
      <c r="F1147" s="298" t="s">
        <v>96</v>
      </c>
      <c r="G1147" s="298"/>
      <c r="H1147" s="323"/>
      <c r="I1147" s="323"/>
      <c r="J1147" s="324"/>
      <c r="K1147" s="325"/>
      <c r="L1147" s="326">
        <f t="shared" si="1148"/>
        <v>0</v>
      </c>
      <c r="M1147" s="327"/>
      <c r="N1147" s="167"/>
      <c r="O1147" s="167"/>
      <c r="P1147" s="167"/>
      <c r="Q1147" s="167"/>
      <c r="R1147" s="167"/>
      <c r="S1147" s="328"/>
      <c r="T1147" s="54" t="e">
        <f>HLOOKUP(F1106,リスト!$N$7:$AC$25,16,)</f>
        <v>#N/A</v>
      </c>
      <c r="U1147" s="52" t="e">
        <f t="shared" si="1146"/>
        <v>#N/A</v>
      </c>
    </row>
    <row r="1148" spans="1:22">
      <c r="A1148" s="1">
        <f t="shared" ref="A1148:B1148" si="1162">A1147</f>
        <v>23</v>
      </c>
      <c r="B1148" s="1">
        <f t="shared" si="1162"/>
        <v>0</v>
      </c>
      <c r="C1148" s="288"/>
      <c r="D1148" s="298" t="s">
        <v>104</v>
      </c>
      <c r="E1148" s="298"/>
      <c r="F1148" s="299" t="s">
        <v>97</v>
      </c>
      <c r="G1148" s="299"/>
      <c r="H1148" s="300"/>
      <c r="I1148" s="300"/>
      <c r="J1148" s="301"/>
      <c r="K1148" s="302"/>
      <c r="L1148" s="303">
        <f t="shared" si="1148"/>
        <v>0</v>
      </c>
      <c r="M1148" s="304"/>
      <c r="N1148" s="152"/>
      <c r="O1148" s="152"/>
      <c r="P1148" s="152"/>
      <c r="Q1148" s="152"/>
      <c r="R1148" s="152"/>
      <c r="S1148" s="305"/>
      <c r="T1148" s="54" t="e">
        <f>HLOOKUP(F1106,リスト!$N$7:$AC$25,17,)</f>
        <v>#N/A</v>
      </c>
      <c r="U1148" s="52" t="e">
        <f t="shared" si="1146"/>
        <v>#N/A</v>
      </c>
    </row>
    <row r="1149" spans="1:22">
      <c r="A1149" s="1">
        <f t="shared" ref="A1149:B1149" si="1163">A1148</f>
        <v>23</v>
      </c>
      <c r="B1149" s="1">
        <f t="shared" si="1163"/>
        <v>0</v>
      </c>
      <c r="C1149" s="288"/>
      <c r="D1149" s="298"/>
      <c r="E1149" s="298"/>
      <c r="F1149" s="306" t="s">
        <v>98</v>
      </c>
      <c r="G1149" s="306"/>
      <c r="H1149" s="307"/>
      <c r="I1149" s="307"/>
      <c r="J1149" s="308"/>
      <c r="K1149" s="309"/>
      <c r="L1149" s="310">
        <f t="shared" si="1148"/>
        <v>0</v>
      </c>
      <c r="M1149" s="311"/>
      <c r="N1149" s="153"/>
      <c r="O1149" s="153"/>
      <c r="P1149" s="153"/>
      <c r="Q1149" s="153"/>
      <c r="R1149" s="153"/>
      <c r="S1149" s="312"/>
      <c r="T1149" s="54" t="e">
        <f>HLOOKUP(F1106,リスト!$N$7:$AC$25,18,)</f>
        <v>#N/A</v>
      </c>
      <c r="U1149" s="52" t="e">
        <f t="shared" si="1146"/>
        <v>#N/A</v>
      </c>
    </row>
    <row r="1150" spans="1:22" ht="15" thickBot="1">
      <c r="A1150" s="1">
        <f t="shared" ref="A1150:B1150" si="1164">A1149</f>
        <v>23</v>
      </c>
      <c r="B1150" s="1">
        <f t="shared" si="1164"/>
        <v>0</v>
      </c>
      <c r="C1150" s="288"/>
      <c r="D1150" s="313" t="s">
        <v>77</v>
      </c>
      <c r="E1150" s="313"/>
      <c r="F1150" s="313" t="s">
        <v>77</v>
      </c>
      <c r="G1150" s="313"/>
      <c r="H1150" s="314"/>
      <c r="I1150" s="314"/>
      <c r="J1150" s="315"/>
      <c r="K1150" s="316"/>
      <c r="L1150" s="317">
        <f t="shared" si="1148"/>
        <v>0</v>
      </c>
      <c r="M1150" s="318"/>
      <c r="N1150" s="319"/>
      <c r="O1150" s="319"/>
      <c r="P1150" s="319"/>
      <c r="Q1150" s="319"/>
      <c r="R1150" s="319"/>
      <c r="S1150" s="320"/>
      <c r="T1150" s="54" t="e">
        <f>HLOOKUP(F1106,リスト!$N$7:$AC$25,19,)</f>
        <v>#N/A</v>
      </c>
      <c r="U1150" s="52" t="e">
        <f t="shared" si="1146"/>
        <v>#N/A</v>
      </c>
    </row>
    <row r="1151" spans="1:22" ht="15.6" thickTop="1" thickBot="1">
      <c r="A1151" s="1">
        <f t="shared" ref="A1151:B1151" si="1165">A1150</f>
        <v>23</v>
      </c>
      <c r="B1151" s="1">
        <f t="shared" si="1165"/>
        <v>0</v>
      </c>
      <c r="C1151" s="289"/>
      <c r="D1151" s="278" t="s">
        <v>78</v>
      </c>
      <c r="E1151" s="279"/>
      <c r="F1151" s="279"/>
      <c r="G1151" s="280"/>
      <c r="H1151" s="281">
        <f>SUM(H1133:I1150)</f>
        <v>0</v>
      </c>
      <c r="I1151" s="281"/>
      <c r="J1151" s="282">
        <f t="shared" ref="J1151" si="1166">SUM(J1133:K1150)</f>
        <v>0</v>
      </c>
      <c r="K1151" s="283"/>
      <c r="L1151" s="283">
        <f t="shared" ref="L1151" si="1167">SUM(L1133:M1150)</f>
        <v>0</v>
      </c>
      <c r="M1151" s="284"/>
      <c r="N1151" s="285"/>
      <c r="O1151" s="285"/>
      <c r="P1151" s="285"/>
      <c r="Q1151" s="285"/>
      <c r="R1151" s="285"/>
      <c r="S1151" s="286"/>
      <c r="T1151" s="54"/>
    </row>
    <row r="1152" spans="1:22">
      <c r="A1152" s="1">
        <f>F1155</f>
        <v>24</v>
      </c>
      <c r="B1152" s="1">
        <f>IF(H1176&gt;0,1,0)</f>
        <v>0</v>
      </c>
      <c r="C1152" s="198" t="s">
        <v>47</v>
      </c>
      <c r="D1152" s="198"/>
      <c r="E1152" s="198"/>
      <c r="U1152" s="11" t="s">
        <v>49</v>
      </c>
      <c r="V1152" s="11" t="s">
        <v>199</v>
      </c>
    </row>
    <row r="1153" spans="1:24">
      <c r="A1153" s="1">
        <f>A1152</f>
        <v>24</v>
      </c>
      <c r="B1153" s="1">
        <f>B1152</f>
        <v>0</v>
      </c>
      <c r="C1153" s="192" t="str">
        <f>"山口次世代コーチャーズ育成事業　"&amp;基本!$G$24</f>
        <v>山口次世代コーチャーズ育成事業　事業計画書</v>
      </c>
      <c r="D1153" s="192"/>
      <c r="E1153" s="192"/>
      <c r="F1153" s="192"/>
      <c r="G1153" s="192"/>
      <c r="H1153" s="192"/>
      <c r="I1153" s="192"/>
      <c r="J1153" s="192"/>
      <c r="K1153" s="192"/>
      <c r="L1153" s="192"/>
      <c r="M1153" s="192"/>
      <c r="N1153" s="192"/>
      <c r="O1153" s="192"/>
      <c r="P1153" s="192"/>
      <c r="Q1153" s="192"/>
      <c r="R1153" s="192"/>
      <c r="S1153" s="192"/>
      <c r="U1153" s="16" t="str">
        <f t="shared" ref="U1153:V1156" si="1168">IF(U1103="","",U1103)</f>
        <v>チームやまぐち優秀指導者育成事業</v>
      </c>
      <c r="V1153" s="16" t="str">
        <f t="shared" si="1168"/>
        <v>優秀指導者</v>
      </c>
    </row>
    <row r="1154" spans="1:24" ht="15" thickBot="1">
      <c r="A1154" s="1">
        <f t="shared" ref="A1154:B1154" si="1169">A1153</f>
        <v>24</v>
      </c>
      <c r="B1154" s="1">
        <f t="shared" si="1169"/>
        <v>0</v>
      </c>
      <c r="C1154" s="337" t="s">
        <v>48</v>
      </c>
      <c r="D1154" s="337"/>
      <c r="U1154" s="32" t="str">
        <f t="shared" si="1168"/>
        <v>トップコーチ育成事業</v>
      </c>
      <c r="V1154" s="32" t="str">
        <f t="shared" si="1168"/>
        <v>トップコーチ</v>
      </c>
    </row>
    <row r="1155" spans="1:24" ht="15" thickBot="1">
      <c r="A1155" s="1">
        <f t="shared" ref="A1155:B1155" si="1170">A1154</f>
        <v>24</v>
      </c>
      <c r="B1155" s="1">
        <f t="shared" si="1170"/>
        <v>0</v>
      </c>
      <c r="C1155" s="375" t="s">
        <v>50</v>
      </c>
      <c r="D1155" s="376"/>
      <c r="E1155" s="376"/>
      <c r="F1155" s="377">
        <f>F1105+1</f>
        <v>24</v>
      </c>
      <c r="G1155" s="378"/>
      <c r="U1155" s="32" t="str">
        <f t="shared" si="1168"/>
        <v>コーチングセミナー事業</v>
      </c>
      <c r="V1155" s="32" t="str">
        <f t="shared" si="1168"/>
        <v>セミナー</v>
      </c>
    </row>
    <row r="1156" spans="1:24">
      <c r="A1156" s="1">
        <f t="shared" ref="A1156:B1156" si="1171">A1155</f>
        <v>24</v>
      </c>
      <c r="B1156" s="1">
        <f t="shared" si="1171"/>
        <v>0</v>
      </c>
      <c r="C1156" s="379" t="s">
        <v>49</v>
      </c>
      <c r="D1156" s="290"/>
      <c r="E1156" s="290"/>
      <c r="F1156" s="380"/>
      <c r="G1156" s="380"/>
      <c r="H1156" s="380"/>
      <c r="I1156" s="380"/>
      <c r="J1156" s="380"/>
      <c r="K1156" s="380"/>
      <c r="L1156" s="380"/>
      <c r="M1156" s="290" t="s">
        <v>53</v>
      </c>
      <c r="N1156" s="290"/>
      <c r="O1156" s="290"/>
      <c r="P1156" s="380"/>
      <c r="Q1156" s="380"/>
      <c r="R1156" s="380"/>
      <c r="S1156" s="381"/>
      <c r="T1156" s="81" t="str">
        <f>IF(F1156="","",VLOOKUP(F1156,U1153:V1156,2,))</f>
        <v/>
      </c>
      <c r="U1156" s="18" t="str">
        <f t="shared" si="1168"/>
        <v/>
      </c>
      <c r="V1156" s="18" t="str">
        <f t="shared" si="1168"/>
        <v/>
      </c>
    </row>
    <row r="1157" spans="1:24">
      <c r="A1157" s="1">
        <f t="shared" ref="A1157:B1157" si="1172">A1156</f>
        <v>24</v>
      </c>
      <c r="B1157" s="1">
        <f t="shared" si="1172"/>
        <v>0</v>
      </c>
      <c r="C1157" s="389" t="s">
        <v>180</v>
      </c>
      <c r="D1157" s="390"/>
      <c r="E1157" s="356"/>
      <c r="F1157" s="386"/>
      <c r="G1157" s="387"/>
      <c r="H1157" s="387"/>
      <c r="I1157" s="387"/>
      <c r="J1157" s="387"/>
      <c r="K1157" s="387"/>
      <c r="L1157" s="387"/>
      <c r="M1157" s="387"/>
      <c r="N1157" s="387"/>
      <c r="O1157" s="387"/>
      <c r="P1157" s="387"/>
      <c r="Q1157" s="387"/>
      <c r="R1157" s="387"/>
      <c r="S1157" s="388"/>
      <c r="U1157" s="55"/>
    </row>
    <row r="1158" spans="1:24">
      <c r="A1158" s="1">
        <f t="shared" ref="A1158:B1158" si="1173">A1157</f>
        <v>24</v>
      </c>
      <c r="B1158" s="1">
        <f t="shared" si="1173"/>
        <v>0</v>
      </c>
      <c r="C1158" s="348" t="s">
        <v>51</v>
      </c>
      <c r="D1158" s="291"/>
      <c r="E1158" s="291"/>
      <c r="F1158" s="382"/>
      <c r="G1158" s="383"/>
      <c r="H1158" s="383"/>
      <c r="I1158" s="20" t="str">
        <f>IF(F1158="","～",IF(J1158="","","～"))</f>
        <v>～</v>
      </c>
      <c r="J1158" s="383"/>
      <c r="K1158" s="383"/>
      <c r="L1158" s="383"/>
      <c r="M1158" s="21" t="s">
        <v>52</v>
      </c>
      <c r="N1158" s="384" t="str">
        <f>IF(T1158=1,IF(F1158="","",IF(J1158="","",IF(F1158=J1158,"日帰り",(J1158-F1158)&amp;"泊"&amp;(J1158-F1158+1)&amp;"日"))),"")</f>
        <v/>
      </c>
      <c r="O1158" s="384"/>
      <c r="P1158" s="384"/>
      <c r="Q1158" s="13" t="s">
        <v>68</v>
      </c>
      <c r="R1158" s="258"/>
      <c r="S1158" s="385"/>
      <c r="T1158" s="53">
        <f>IF(P1156=U1161,1,IF(P1156=W1161,1,0))</f>
        <v>0</v>
      </c>
    </row>
    <row r="1159" spans="1:24">
      <c r="A1159" s="1">
        <f t="shared" ref="A1159:B1159" si="1174">A1158</f>
        <v>24</v>
      </c>
      <c r="B1159" s="1">
        <f t="shared" si="1174"/>
        <v>0</v>
      </c>
      <c r="C1159" s="348" t="s">
        <v>54</v>
      </c>
      <c r="D1159" s="346" t="s">
        <v>55</v>
      </c>
      <c r="E1159" s="346"/>
      <c r="F1159" s="349"/>
      <c r="G1159" s="349"/>
      <c r="H1159" s="349"/>
      <c r="I1159" s="349"/>
      <c r="J1159" s="349"/>
      <c r="K1159" s="349"/>
      <c r="L1159" s="349"/>
      <c r="M1159" s="349"/>
      <c r="N1159" s="349"/>
      <c r="O1159" s="349"/>
      <c r="P1159" s="349"/>
      <c r="Q1159" s="349"/>
      <c r="R1159" s="349"/>
      <c r="S1159" s="350"/>
      <c r="U1159" s="156" t="s">
        <v>53</v>
      </c>
      <c r="V1159" s="156"/>
      <c r="W1159" s="156"/>
      <c r="X1159" s="156"/>
    </row>
    <row r="1160" spans="1:24">
      <c r="A1160" s="1">
        <f t="shared" ref="A1160:B1160" si="1175">A1159</f>
        <v>24</v>
      </c>
      <c r="B1160" s="1">
        <f t="shared" si="1175"/>
        <v>0</v>
      </c>
      <c r="C1160" s="348"/>
      <c r="D1160" s="351" t="s">
        <v>7</v>
      </c>
      <c r="E1160" s="351"/>
      <c r="F1160" s="352"/>
      <c r="G1160" s="352"/>
      <c r="H1160" s="352"/>
      <c r="I1160" s="352"/>
      <c r="J1160" s="352"/>
      <c r="K1160" s="352"/>
      <c r="L1160" s="352"/>
      <c r="M1160" s="352"/>
      <c r="N1160" s="352"/>
      <c r="O1160" s="352"/>
      <c r="P1160" s="352"/>
      <c r="Q1160" s="352"/>
      <c r="R1160" s="352"/>
      <c r="S1160" s="353"/>
      <c r="U1160" s="78" t="str">
        <f>U1153</f>
        <v>チームやまぐち優秀指導者育成事業</v>
      </c>
      <c r="V1160" s="78" t="str">
        <f>U1154</f>
        <v>トップコーチ育成事業</v>
      </c>
      <c r="W1160" s="78" t="str">
        <f>U1155</f>
        <v>コーチングセミナー事業</v>
      </c>
      <c r="X1160" s="78" t="str">
        <f>U1156</f>
        <v/>
      </c>
    </row>
    <row r="1161" spans="1:24">
      <c r="A1161" s="1">
        <f t="shared" ref="A1161:B1161" si="1176">A1160</f>
        <v>24</v>
      </c>
      <c r="B1161" s="1">
        <f t="shared" si="1176"/>
        <v>0</v>
      </c>
      <c r="C1161" s="348" t="s">
        <v>56</v>
      </c>
      <c r="D1161" s="346" t="s">
        <v>55</v>
      </c>
      <c r="E1161" s="346"/>
      <c r="F1161" s="349"/>
      <c r="G1161" s="349"/>
      <c r="H1161" s="349"/>
      <c r="I1161" s="349"/>
      <c r="J1161" s="349"/>
      <c r="K1161" s="349"/>
      <c r="L1161" s="349"/>
      <c r="M1161" s="349"/>
      <c r="N1161" s="349"/>
      <c r="O1161" s="349"/>
      <c r="P1161" s="349"/>
      <c r="Q1161" s="349"/>
      <c r="R1161" s="349"/>
      <c r="S1161" s="350"/>
      <c r="U1161" s="6" t="str">
        <f t="shared" ref="U1161:X1164" si="1177">IF(U1111="","",U1111)</f>
        <v>①研修派遣</v>
      </c>
      <c r="V1161" s="6" t="str">
        <f t="shared" si="1177"/>
        <v>①研修派遣</v>
      </c>
      <c r="W1161" s="6" t="str">
        <f t="shared" si="1177"/>
        <v>①指導者研修会</v>
      </c>
      <c r="X1161" s="6" t="str">
        <f t="shared" si="1177"/>
        <v/>
      </c>
    </row>
    <row r="1162" spans="1:24">
      <c r="A1162" s="1">
        <f t="shared" ref="A1162:B1162" si="1178">A1161</f>
        <v>24</v>
      </c>
      <c r="B1162" s="1">
        <f t="shared" si="1178"/>
        <v>0</v>
      </c>
      <c r="C1162" s="348"/>
      <c r="D1162" s="351" t="s">
        <v>7</v>
      </c>
      <c r="E1162" s="351"/>
      <c r="F1162" s="352"/>
      <c r="G1162" s="352"/>
      <c r="H1162" s="352"/>
      <c r="I1162" s="352"/>
      <c r="J1162" s="352"/>
      <c r="K1162" s="352"/>
      <c r="L1162" s="352"/>
      <c r="M1162" s="352"/>
      <c r="N1162" s="352"/>
      <c r="O1162" s="352"/>
      <c r="P1162" s="352"/>
      <c r="Q1162" s="352"/>
      <c r="R1162" s="352"/>
      <c r="S1162" s="353"/>
      <c r="U1162" s="8" t="str">
        <f t="shared" si="1177"/>
        <v>②調査・研究</v>
      </c>
      <c r="V1162" s="8" t="str">
        <f t="shared" si="1177"/>
        <v>②伝達講習会</v>
      </c>
      <c r="W1162" s="8" t="str">
        <f t="shared" si="1177"/>
        <v>②スーパーアドバイザー</v>
      </c>
      <c r="X1162" s="8" t="str">
        <f t="shared" si="1177"/>
        <v/>
      </c>
    </row>
    <row r="1163" spans="1:24">
      <c r="A1163" s="1">
        <f t="shared" ref="A1163:B1163" si="1179">A1162</f>
        <v>24</v>
      </c>
      <c r="B1163" s="1">
        <f t="shared" si="1179"/>
        <v>0</v>
      </c>
      <c r="C1163" s="354" t="s">
        <v>57</v>
      </c>
      <c r="D1163" s="291" t="s">
        <v>58</v>
      </c>
      <c r="E1163" s="291"/>
      <c r="F1163" s="291" t="s">
        <v>61</v>
      </c>
      <c r="G1163" s="355"/>
      <c r="H1163" s="339" t="s">
        <v>62</v>
      </c>
      <c r="I1163" s="296"/>
      <c r="J1163" s="356" t="s">
        <v>63</v>
      </c>
      <c r="K1163" s="355"/>
      <c r="L1163" s="339" t="s">
        <v>64</v>
      </c>
      <c r="M1163" s="296"/>
      <c r="N1163" s="356" t="s">
        <v>65</v>
      </c>
      <c r="O1163" s="355"/>
      <c r="P1163" s="339" t="s">
        <v>66</v>
      </c>
      <c r="Q1163" s="291"/>
      <c r="R1163" s="356" t="s">
        <v>36</v>
      </c>
      <c r="S1163" s="295"/>
      <c r="U1163" s="8" t="str">
        <f t="shared" si="1177"/>
        <v/>
      </c>
      <c r="V1163" s="8" t="str">
        <f t="shared" si="1177"/>
        <v/>
      </c>
      <c r="W1163" s="8" t="str">
        <f t="shared" si="1177"/>
        <v/>
      </c>
      <c r="X1163" s="8" t="str">
        <f t="shared" si="1177"/>
        <v/>
      </c>
    </row>
    <row r="1164" spans="1:24">
      <c r="A1164" s="1">
        <f t="shared" ref="A1164:B1164" si="1180">A1163</f>
        <v>24</v>
      </c>
      <c r="B1164" s="1">
        <f t="shared" si="1180"/>
        <v>0</v>
      </c>
      <c r="C1164" s="348"/>
      <c r="D1164" s="346" t="s">
        <v>59</v>
      </c>
      <c r="E1164" s="346"/>
      <c r="F1164" s="22">
        <f>VLOOKUP("成男ｺｰﾁｬｰｽﾞ",指導者!$J$133:$AN$156,$F1155+1,)</f>
        <v>0</v>
      </c>
      <c r="G1164" s="23" t="s">
        <v>67</v>
      </c>
      <c r="H1164" s="24">
        <f>VLOOKUP("成女ｺｰﾁｬｰｽﾞ",指導者!$J$133:$AN$156,$F1155+1,)</f>
        <v>0</v>
      </c>
      <c r="I1164" s="25" t="s">
        <v>67</v>
      </c>
      <c r="J1164" s="24">
        <f>VLOOKUP("少男ｺｰﾁｬｰｽﾞ",指導者!$J$133:$AN$156,$F1155+1,)</f>
        <v>0</v>
      </c>
      <c r="K1164" s="23" t="s">
        <v>67</v>
      </c>
      <c r="L1164" s="24">
        <f>VLOOKUP("少女ｺｰﾁｬｰｽﾞ",指導者!$J$133:$AN$156,$F1155+1,)</f>
        <v>0</v>
      </c>
      <c r="M1164" s="25" t="s">
        <v>67</v>
      </c>
      <c r="N1164" s="24">
        <f>VLOOKUP("Jr男ｺｰﾁｬｰｽﾞ",指導者!$J$133:$AN$156,$F1155+1,)</f>
        <v>0</v>
      </c>
      <c r="O1164" s="23" t="s">
        <v>67</v>
      </c>
      <c r="P1164" s="24">
        <f>VLOOKUP("Jr女ｺｰﾁｬｰｽﾞ",指導者!$J$133:$AN$156,$F1155+1,)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48"/>
      <c r="D1165" s="351" t="s">
        <v>60</v>
      </c>
      <c r="E1165" s="351"/>
      <c r="F1165" s="57" t="s">
        <v>164</v>
      </c>
      <c r="G1165" s="28" t="s">
        <v>67</v>
      </c>
      <c r="H1165" s="59" t="s">
        <v>164</v>
      </c>
      <c r="I1165" s="30" t="s">
        <v>67</v>
      </c>
      <c r="J1165" s="61" t="s">
        <v>164</v>
      </c>
      <c r="K1165" s="28" t="s">
        <v>67</v>
      </c>
      <c r="L1165" s="59" t="s">
        <v>164</v>
      </c>
      <c r="M1165" s="30" t="s">
        <v>67</v>
      </c>
      <c r="N1165" s="61" t="s">
        <v>164</v>
      </c>
      <c r="O1165" s="28" t="s">
        <v>67</v>
      </c>
      <c r="P1165" s="59" t="s">
        <v>164</v>
      </c>
      <c r="Q1165" s="31" t="s">
        <v>67</v>
      </c>
      <c r="R1165" s="61" t="s">
        <v>164</v>
      </c>
      <c r="S1165" s="34" t="s">
        <v>67</v>
      </c>
    </row>
    <row r="1166" spans="1:24">
      <c r="A1166" s="1">
        <f t="shared" ref="A1166:B1166" si="1182">A1165</f>
        <v>24</v>
      </c>
      <c r="B1166" s="1">
        <f t="shared" si="1182"/>
        <v>0</v>
      </c>
      <c r="C1166" s="366" t="s">
        <v>69</v>
      </c>
      <c r="D1166" s="367"/>
      <c r="E1166" s="368"/>
      <c r="F1166" s="357"/>
      <c r="G1166" s="358"/>
      <c r="H1166" s="358"/>
      <c r="I1166" s="358"/>
      <c r="J1166" s="358"/>
      <c r="K1166" s="358"/>
      <c r="L1166" s="358"/>
      <c r="M1166" s="358"/>
      <c r="N1166" s="358"/>
      <c r="O1166" s="358"/>
      <c r="P1166" s="358"/>
      <c r="Q1166" s="358"/>
      <c r="R1166" s="358"/>
      <c r="S1166" s="359"/>
    </row>
    <row r="1167" spans="1:24">
      <c r="A1167" s="1">
        <f t="shared" ref="A1167:B1167" si="1183">A1166</f>
        <v>24</v>
      </c>
      <c r="B1167" s="1">
        <f t="shared" si="1183"/>
        <v>0</v>
      </c>
      <c r="C1167" s="369"/>
      <c r="D1167" s="370"/>
      <c r="E1167" s="371"/>
      <c r="F1167" s="360"/>
      <c r="G1167" s="361"/>
      <c r="H1167" s="361"/>
      <c r="I1167" s="361"/>
      <c r="J1167" s="361"/>
      <c r="K1167" s="361"/>
      <c r="L1167" s="361"/>
      <c r="M1167" s="361"/>
      <c r="N1167" s="361"/>
      <c r="O1167" s="361"/>
      <c r="P1167" s="361"/>
      <c r="Q1167" s="361"/>
      <c r="R1167" s="361"/>
      <c r="S1167" s="362"/>
    </row>
    <row r="1168" spans="1:24">
      <c r="A1168" s="1">
        <f t="shared" ref="A1168:B1168" si="1184">A1167</f>
        <v>24</v>
      </c>
      <c r="B1168" s="1">
        <f t="shared" si="1184"/>
        <v>0</v>
      </c>
      <c r="C1168" s="369"/>
      <c r="D1168" s="370"/>
      <c r="E1168" s="371"/>
      <c r="F1168" s="360"/>
      <c r="G1168" s="361"/>
      <c r="H1168" s="361"/>
      <c r="I1168" s="361"/>
      <c r="J1168" s="361"/>
      <c r="K1168" s="361"/>
      <c r="L1168" s="361"/>
      <c r="M1168" s="361"/>
      <c r="N1168" s="361"/>
      <c r="O1168" s="361"/>
      <c r="P1168" s="361"/>
      <c r="Q1168" s="361"/>
      <c r="R1168" s="361"/>
      <c r="S1168" s="362"/>
    </row>
    <row r="1169" spans="1:21">
      <c r="A1169" s="1">
        <f t="shared" ref="A1169:B1169" si="1185">A1168</f>
        <v>24</v>
      </c>
      <c r="B1169" s="1">
        <f t="shared" si="1185"/>
        <v>0</v>
      </c>
      <c r="C1169" s="369"/>
      <c r="D1169" s="370"/>
      <c r="E1169" s="371"/>
      <c r="F1169" s="360"/>
      <c r="G1169" s="361"/>
      <c r="H1169" s="361"/>
      <c r="I1169" s="361"/>
      <c r="J1169" s="361"/>
      <c r="K1169" s="361"/>
      <c r="L1169" s="361"/>
      <c r="M1169" s="361"/>
      <c r="N1169" s="361"/>
      <c r="O1169" s="361"/>
      <c r="P1169" s="361"/>
      <c r="Q1169" s="361"/>
      <c r="R1169" s="361"/>
      <c r="S1169" s="362"/>
    </row>
    <row r="1170" spans="1:21">
      <c r="A1170" s="1">
        <f t="shared" ref="A1170:B1170" si="1186">A1169</f>
        <v>24</v>
      </c>
      <c r="B1170" s="1">
        <f t="shared" si="1186"/>
        <v>0</v>
      </c>
      <c r="C1170" s="369"/>
      <c r="D1170" s="370"/>
      <c r="E1170" s="371"/>
      <c r="F1170" s="360"/>
      <c r="G1170" s="361"/>
      <c r="H1170" s="361"/>
      <c r="I1170" s="361"/>
      <c r="J1170" s="361"/>
      <c r="K1170" s="361"/>
      <c r="L1170" s="361"/>
      <c r="M1170" s="361"/>
      <c r="N1170" s="361"/>
      <c r="O1170" s="361"/>
      <c r="P1170" s="361"/>
      <c r="Q1170" s="361"/>
      <c r="R1170" s="361"/>
      <c r="S1170" s="362"/>
    </row>
    <row r="1171" spans="1:21">
      <c r="A1171" s="1">
        <f t="shared" ref="A1171:B1171" si="1187">A1170</f>
        <v>24</v>
      </c>
      <c r="B1171" s="1">
        <f t="shared" si="1187"/>
        <v>0</v>
      </c>
      <c r="C1171" s="369"/>
      <c r="D1171" s="370"/>
      <c r="E1171" s="371"/>
      <c r="F1171" s="360"/>
      <c r="G1171" s="361"/>
      <c r="H1171" s="361"/>
      <c r="I1171" s="361"/>
      <c r="J1171" s="361"/>
      <c r="K1171" s="361"/>
      <c r="L1171" s="361"/>
      <c r="M1171" s="361"/>
      <c r="N1171" s="361"/>
      <c r="O1171" s="361"/>
      <c r="P1171" s="361"/>
      <c r="Q1171" s="361"/>
      <c r="R1171" s="361"/>
      <c r="S1171" s="362"/>
    </row>
    <row r="1172" spans="1:21" ht="15" thickBot="1">
      <c r="A1172" s="1">
        <f t="shared" ref="A1172:B1172" si="1188">A1171</f>
        <v>24</v>
      </c>
      <c r="B1172" s="1">
        <f t="shared" si="1188"/>
        <v>0</v>
      </c>
      <c r="C1172" s="372"/>
      <c r="D1172" s="373"/>
      <c r="E1172" s="374"/>
      <c r="F1172" s="363"/>
      <c r="G1172" s="364"/>
      <c r="H1172" s="364"/>
      <c r="I1172" s="364"/>
      <c r="J1172" s="364"/>
      <c r="K1172" s="364"/>
      <c r="L1172" s="364"/>
      <c r="M1172" s="364"/>
      <c r="N1172" s="364"/>
      <c r="O1172" s="364"/>
      <c r="P1172" s="364"/>
      <c r="Q1172" s="364"/>
      <c r="R1172" s="364"/>
      <c r="S1172" s="365"/>
    </row>
    <row r="1173" spans="1:21">
      <c r="A1173" s="1">
        <f t="shared" ref="A1173:B1173" si="1189">A1172</f>
        <v>24</v>
      </c>
      <c r="B1173" s="1">
        <f t="shared" si="1189"/>
        <v>0</v>
      </c>
    </row>
    <row r="1174" spans="1:21" ht="15" thickBot="1">
      <c r="A1174" s="1">
        <f t="shared" ref="A1174:B1174" si="1190">A1173</f>
        <v>24</v>
      </c>
      <c r="B1174" s="1">
        <f t="shared" si="1190"/>
        <v>0</v>
      </c>
      <c r="C1174" s="337" t="s">
        <v>70</v>
      </c>
      <c r="D1174" s="337"/>
      <c r="Q1174" s="338" t="s">
        <v>71</v>
      </c>
      <c r="R1174" s="338"/>
      <c r="S1174" s="338"/>
    </row>
    <row r="1175" spans="1:21">
      <c r="A1175" s="1">
        <f t="shared" ref="A1175:B1175" si="1191">A1174</f>
        <v>24</v>
      </c>
      <c r="B1175" s="1">
        <f t="shared" si="1191"/>
        <v>0</v>
      </c>
      <c r="C1175" s="287" t="s">
        <v>72</v>
      </c>
      <c r="D1175" s="290" t="s">
        <v>73</v>
      </c>
      <c r="E1175" s="290"/>
      <c r="F1175" s="290"/>
      <c r="G1175" s="290"/>
      <c r="H1175" s="290" t="s">
        <v>79</v>
      </c>
      <c r="I1175" s="290"/>
      <c r="J1175" s="290" t="s">
        <v>13</v>
      </c>
      <c r="K1175" s="290"/>
      <c r="L1175" s="290"/>
      <c r="M1175" s="290"/>
      <c r="N1175" s="290"/>
      <c r="O1175" s="290"/>
      <c r="P1175" s="290"/>
      <c r="Q1175" s="290"/>
      <c r="R1175" s="290"/>
      <c r="S1175" s="294"/>
    </row>
    <row r="1176" spans="1:21">
      <c r="A1176" s="1">
        <f t="shared" ref="A1176:B1176" si="1192">A1175</f>
        <v>24</v>
      </c>
      <c r="B1176" s="1">
        <f t="shared" si="1192"/>
        <v>0</v>
      </c>
      <c r="C1176" s="288"/>
      <c r="D1176" s="346" t="s">
        <v>74</v>
      </c>
      <c r="E1176" s="346"/>
      <c r="F1176" s="346"/>
      <c r="G1176" s="346"/>
      <c r="H1176" s="415">
        <f>ROUND(J1201*T1176,)</f>
        <v>0</v>
      </c>
      <c r="I1176" s="416"/>
      <c r="J1176" s="152"/>
      <c r="K1176" s="152"/>
      <c r="L1176" s="152"/>
      <c r="M1176" s="152"/>
      <c r="N1176" s="152"/>
      <c r="O1176" s="152"/>
      <c r="P1176" s="152"/>
      <c r="Q1176" s="152"/>
      <c r="R1176" s="152"/>
      <c r="S1176" s="305"/>
      <c r="T1176" s="53">
        <f>IF(F1156=U1155,1,0.5)</f>
        <v>0.5</v>
      </c>
    </row>
    <row r="1177" spans="1:21">
      <c r="A1177" s="1">
        <f t="shared" ref="A1177:B1177" si="1193">A1176</f>
        <v>24</v>
      </c>
      <c r="B1177" s="1">
        <f t="shared" si="1193"/>
        <v>0</v>
      </c>
      <c r="C1177" s="288"/>
      <c r="D1177" s="340" t="s">
        <v>75</v>
      </c>
      <c r="E1177" s="340"/>
      <c r="F1177" s="340"/>
      <c r="G1177" s="340"/>
      <c r="H1177" s="330"/>
      <c r="I1177" s="330"/>
      <c r="J1177" s="335"/>
      <c r="K1177" s="335"/>
      <c r="L1177" s="335"/>
      <c r="M1177" s="335"/>
      <c r="N1177" s="335"/>
      <c r="O1177" s="335"/>
      <c r="P1177" s="335"/>
      <c r="Q1177" s="335"/>
      <c r="R1177" s="335"/>
      <c r="S1177" s="336"/>
    </row>
    <row r="1178" spans="1:21">
      <c r="A1178" s="1">
        <f t="shared" ref="A1178:B1178" si="1194">A1177</f>
        <v>24</v>
      </c>
      <c r="B1178" s="1">
        <f t="shared" si="1194"/>
        <v>0</v>
      </c>
      <c r="C1178" s="288"/>
      <c r="D1178" s="340" t="s">
        <v>76</v>
      </c>
      <c r="E1178" s="340"/>
      <c r="F1178" s="340"/>
      <c r="G1178" s="340"/>
      <c r="H1178" s="330"/>
      <c r="I1178" s="330"/>
      <c r="J1178" s="335"/>
      <c r="K1178" s="335"/>
      <c r="L1178" s="335"/>
      <c r="M1178" s="335"/>
      <c r="N1178" s="335"/>
      <c r="O1178" s="335"/>
      <c r="P1178" s="335"/>
      <c r="Q1178" s="335"/>
      <c r="R1178" s="335"/>
      <c r="S1178" s="336"/>
    </row>
    <row r="1179" spans="1:21" ht="15" thickBot="1">
      <c r="A1179" s="1">
        <f t="shared" ref="A1179:B1179" si="1195">A1178</f>
        <v>24</v>
      </c>
      <c r="B1179" s="1">
        <f t="shared" si="1195"/>
        <v>0</v>
      </c>
      <c r="C1179" s="288"/>
      <c r="D1179" s="341" t="s">
        <v>77</v>
      </c>
      <c r="E1179" s="341"/>
      <c r="F1179" s="341"/>
      <c r="G1179" s="341"/>
      <c r="H1179" s="342">
        <f>H1201-SUM(H1176:I1178)</f>
        <v>0</v>
      </c>
      <c r="I1179" s="342"/>
      <c r="J1179" s="343"/>
      <c r="K1179" s="343"/>
      <c r="L1179" s="343"/>
      <c r="M1179" s="343"/>
      <c r="N1179" s="343"/>
      <c r="O1179" s="343"/>
      <c r="P1179" s="343"/>
      <c r="Q1179" s="343"/>
      <c r="R1179" s="343"/>
      <c r="S1179" s="344"/>
    </row>
    <row r="1180" spans="1:21" ht="15.6" thickTop="1" thickBot="1">
      <c r="A1180" s="1">
        <f t="shared" ref="A1180:B1180" si="1196">A1179</f>
        <v>24</v>
      </c>
      <c r="B1180" s="1">
        <f t="shared" si="1196"/>
        <v>0</v>
      </c>
      <c r="C1180" s="289"/>
      <c r="D1180" s="345" t="s">
        <v>78</v>
      </c>
      <c r="E1180" s="345"/>
      <c r="F1180" s="345"/>
      <c r="G1180" s="345"/>
      <c r="H1180" s="281">
        <f>SUM(H1176:I1179)</f>
        <v>0</v>
      </c>
      <c r="I1180" s="281"/>
      <c r="J1180" s="285"/>
      <c r="K1180" s="285"/>
      <c r="L1180" s="285"/>
      <c r="M1180" s="285"/>
      <c r="N1180" s="285"/>
      <c r="O1180" s="285"/>
      <c r="P1180" s="285"/>
      <c r="Q1180" s="285"/>
      <c r="R1180" s="285"/>
      <c r="S1180" s="286"/>
    </row>
    <row r="1181" spans="1:21">
      <c r="A1181" s="1">
        <f t="shared" ref="A1181:B1181" si="1197">A1180</f>
        <v>24</v>
      </c>
      <c r="B1181" s="1">
        <f t="shared" si="1197"/>
        <v>0</v>
      </c>
      <c r="C1181" s="287" t="s">
        <v>218</v>
      </c>
      <c r="D1181" s="290" t="s">
        <v>73</v>
      </c>
      <c r="E1181" s="290"/>
      <c r="F1181" s="290" t="s">
        <v>83</v>
      </c>
      <c r="G1181" s="290"/>
      <c r="H1181" s="290" t="s">
        <v>79</v>
      </c>
      <c r="I1181" s="292"/>
      <c r="J1181" s="293"/>
      <c r="K1181" s="290"/>
      <c r="L1181" s="290"/>
      <c r="M1181" s="290"/>
      <c r="N1181" s="290" t="s">
        <v>82</v>
      </c>
      <c r="O1181" s="290"/>
      <c r="P1181" s="290"/>
      <c r="Q1181" s="290"/>
      <c r="R1181" s="290"/>
      <c r="S1181" s="294"/>
    </row>
    <row r="1182" spans="1:21">
      <c r="A1182" s="1">
        <f t="shared" ref="A1182:B1182" si="1198">A1181</f>
        <v>24</v>
      </c>
      <c r="B1182" s="1">
        <f t="shared" si="1198"/>
        <v>0</v>
      </c>
      <c r="C1182" s="288"/>
      <c r="D1182" s="291"/>
      <c r="E1182" s="291"/>
      <c r="F1182" s="291"/>
      <c r="G1182" s="291"/>
      <c r="H1182" s="291"/>
      <c r="I1182" s="291"/>
      <c r="J1182" s="296" t="s">
        <v>80</v>
      </c>
      <c r="K1182" s="297"/>
      <c r="L1182" s="297" t="s">
        <v>81</v>
      </c>
      <c r="M1182" s="339"/>
      <c r="N1182" s="291"/>
      <c r="O1182" s="291"/>
      <c r="P1182" s="291"/>
      <c r="Q1182" s="291"/>
      <c r="R1182" s="291"/>
      <c r="S1182" s="295"/>
    </row>
    <row r="1183" spans="1:21">
      <c r="A1183" s="1">
        <f t="shared" ref="A1183:B1183" si="1199">A1182</f>
        <v>24</v>
      </c>
      <c r="B1183" s="1">
        <f t="shared" si="1199"/>
        <v>0</v>
      </c>
      <c r="C1183" s="288"/>
      <c r="D1183" s="298" t="s">
        <v>88</v>
      </c>
      <c r="E1183" s="298"/>
      <c r="F1183" s="298" t="s">
        <v>88</v>
      </c>
      <c r="G1183" s="298"/>
      <c r="H1183" s="323"/>
      <c r="I1183" s="323"/>
      <c r="J1183" s="324"/>
      <c r="K1183" s="325"/>
      <c r="L1183" s="326">
        <f>H1183-J1183</f>
        <v>0</v>
      </c>
      <c r="M1183" s="327"/>
      <c r="N1183" s="167"/>
      <c r="O1183" s="167"/>
      <c r="P1183" s="167"/>
      <c r="Q1183" s="167"/>
      <c r="R1183" s="167"/>
      <c r="S1183" s="328"/>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8"/>
      <c r="D1184" s="298" t="s">
        <v>99</v>
      </c>
      <c r="E1184" s="298"/>
      <c r="F1184" s="299" t="s">
        <v>84</v>
      </c>
      <c r="G1184" s="299"/>
      <c r="H1184" s="300"/>
      <c r="I1184" s="300"/>
      <c r="J1184" s="301"/>
      <c r="K1184" s="302"/>
      <c r="L1184" s="303">
        <f t="shared" ref="L1184:L1200" si="1202">H1184-J1184</f>
        <v>0</v>
      </c>
      <c r="M1184" s="304"/>
      <c r="N1184" s="152"/>
      <c r="O1184" s="152"/>
      <c r="P1184" s="152"/>
      <c r="Q1184" s="152"/>
      <c r="R1184" s="152"/>
      <c r="S1184" s="305"/>
      <c r="T1184" s="54" t="e">
        <f>HLOOKUP(F1156,リスト!$N$7:$AC$25,3,)</f>
        <v>#N/A</v>
      </c>
      <c r="U1184" s="52" t="e">
        <f t="shared" si="1200"/>
        <v>#N/A</v>
      </c>
    </row>
    <row r="1185" spans="1:21">
      <c r="A1185" s="1">
        <f t="shared" ref="A1185:B1185" si="1203">A1184</f>
        <v>24</v>
      </c>
      <c r="B1185" s="1">
        <f t="shared" si="1203"/>
        <v>0</v>
      </c>
      <c r="C1185" s="288"/>
      <c r="D1185" s="298"/>
      <c r="E1185" s="298"/>
      <c r="F1185" s="329" t="s">
        <v>85</v>
      </c>
      <c r="G1185" s="329"/>
      <c r="H1185" s="330"/>
      <c r="I1185" s="330"/>
      <c r="J1185" s="331"/>
      <c r="K1185" s="332"/>
      <c r="L1185" s="333">
        <f t="shared" si="1202"/>
        <v>0</v>
      </c>
      <c r="M1185" s="334"/>
      <c r="N1185" s="335"/>
      <c r="O1185" s="335"/>
      <c r="P1185" s="335"/>
      <c r="Q1185" s="335"/>
      <c r="R1185" s="335"/>
      <c r="S1185" s="336"/>
      <c r="T1185" s="54" t="e">
        <f>HLOOKUP(F1156,リスト!$N$7:$AC$25,4,)</f>
        <v>#N/A</v>
      </c>
      <c r="U1185" s="52" t="e">
        <f t="shared" si="1200"/>
        <v>#N/A</v>
      </c>
    </row>
    <row r="1186" spans="1:21">
      <c r="A1186" s="1">
        <f t="shared" ref="A1186:B1186" si="1204">A1185</f>
        <v>24</v>
      </c>
      <c r="B1186" s="1">
        <f t="shared" si="1204"/>
        <v>0</v>
      </c>
      <c r="C1186" s="288"/>
      <c r="D1186" s="298"/>
      <c r="E1186" s="298"/>
      <c r="F1186" s="306" t="s">
        <v>86</v>
      </c>
      <c r="G1186" s="306"/>
      <c r="H1186" s="307"/>
      <c r="I1186" s="307"/>
      <c r="J1186" s="308"/>
      <c r="K1186" s="309"/>
      <c r="L1186" s="310">
        <f t="shared" si="1202"/>
        <v>0</v>
      </c>
      <c r="M1186" s="311"/>
      <c r="N1186" s="153"/>
      <c r="O1186" s="153"/>
      <c r="P1186" s="153"/>
      <c r="Q1186" s="153"/>
      <c r="R1186" s="153"/>
      <c r="S1186" s="312"/>
      <c r="T1186" s="54" t="e">
        <f>HLOOKUP(F1156,リスト!$N$7:$AC$25,5,)</f>
        <v>#N/A</v>
      </c>
      <c r="U1186" s="52" t="e">
        <f t="shared" si="1200"/>
        <v>#N/A</v>
      </c>
    </row>
    <row r="1187" spans="1:21">
      <c r="A1187" s="1">
        <f t="shared" ref="A1187:B1187" si="1205">A1186</f>
        <v>24</v>
      </c>
      <c r="B1187" s="1">
        <f t="shared" si="1205"/>
        <v>0</v>
      </c>
      <c r="C1187" s="288"/>
      <c r="D1187" s="298" t="s">
        <v>100</v>
      </c>
      <c r="E1187" s="298"/>
      <c r="F1187" s="299" t="s">
        <v>87</v>
      </c>
      <c r="G1187" s="299"/>
      <c r="H1187" s="300"/>
      <c r="I1187" s="300"/>
      <c r="J1187" s="301"/>
      <c r="K1187" s="302"/>
      <c r="L1187" s="303">
        <f t="shared" si="1202"/>
        <v>0</v>
      </c>
      <c r="M1187" s="304"/>
      <c r="N1187" s="152"/>
      <c r="O1187" s="152"/>
      <c r="P1187" s="152"/>
      <c r="Q1187" s="152"/>
      <c r="R1187" s="152"/>
      <c r="S1187" s="305"/>
      <c r="T1187" s="54" t="e">
        <f>HLOOKUP(F1156,リスト!$N$7:$AC$25,6,)</f>
        <v>#N/A</v>
      </c>
      <c r="U1187" s="52" t="e">
        <f t="shared" si="1200"/>
        <v>#N/A</v>
      </c>
    </row>
    <row r="1188" spans="1:21">
      <c r="A1188" s="1">
        <f t="shared" ref="A1188:B1188" si="1206">A1187</f>
        <v>24</v>
      </c>
      <c r="B1188" s="1">
        <f t="shared" si="1206"/>
        <v>0</v>
      </c>
      <c r="C1188" s="288"/>
      <c r="D1188" s="298"/>
      <c r="E1188" s="298"/>
      <c r="F1188" s="329" t="s">
        <v>89</v>
      </c>
      <c r="G1188" s="329"/>
      <c r="H1188" s="330"/>
      <c r="I1188" s="330"/>
      <c r="J1188" s="331"/>
      <c r="K1188" s="332"/>
      <c r="L1188" s="333">
        <f t="shared" si="1202"/>
        <v>0</v>
      </c>
      <c r="M1188" s="334"/>
      <c r="N1188" s="335"/>
      <c r="O1188" s="335"/>
      <c r="P1188" s="335"/>
      <c r="Q1188" s="335"/>
      <c r="R1188" s="335"/>
      <c r="S1188" s="336"/>
      <c r="T1188" s="54" t="e">
        <f>HLOOKUP(F1156,リスト!$N$7:$AC$25,7,)</f>
        <v>#N/A</v>
      </c>
      <c r="U1188" s="52" t="e">
        <f t="shared" si="1200"/>
        <v>#N/A</v>
      </c>
    </row>
    <row r="1189" spans="1:21" ht="14.4" customHeight="1">
      <c r="A1189" s="1">
        <f t="shared" ref="A1189:B1189" si="1207">A1188</f>
        <v>24</v>
      </c>
      <c r="B1189" s="1">
        <f t="shared" si="1207"/>
        <v>0</v>
      </c>
      <c r="C1189" s="288"/>
      <c r="D1189" s="298"/>
      <c r="E1189" s="298"/>
      <c r="F1189" s="329" t="s">
        <v>215</v>
      </c>
      <c r="G1189" s="329"/>
      <c r="H1189" s="330"/>
      <c r="I1189" s="330"/>
      <c r="J1189" s="331"/>
      <c r="K1189" s="332"/>
      <c r="L1189" s="333">
        <f t="shared" si="1202"/>
        <v>0</v>
      </c>
      <c r="M1189" s="334"/>
      <c r="N1189" s="335"/>
      <c r="O1189" s="335"/>
      <c r="P1189" s="335"/>
      <c r="Q1189" s="335"/>
      <c r="R1189" s="335"/>
      <c r="S1189" s="336"/>
      <c r="T1189" s="54" t="e">
        <f>HLOOKUP(F1156,リスト!$N$7:$AC$25,8,)</f>
        <v>#N/A</v>
      </c>
      <c r="U1189" s="52" t="e">
        <f t="shared" si="1200"/>
        <v>#N/A</v>
      </c>
    </row>
    <row r="1190" spans="1:21">
      <c r="A1190" s="1">
        <f t="shared" ref="A1190:B1190" si="1208">A1189</f>
        <v>24</v>
      </c>
      <c r="B1190" s="1">
        <f t="shared" si="1208"/>
        <v>0</v>
      </c>
      <c r="C1190" s="288"/>
      <c r="D1190" s="298"/>
      <c r="E1190" s="298"/>
      <c r="F1190" s="306" t="s">
        <v>90</v>
      </c>
      <c r="G1190" s="306"/>
      <c r="H1190" s="307"/>
      <c r="I1190" s="307"/>
      <c r="J1190" s="308"/>
      <c r="K1190" s="309"/>
      <c r="L1190" s="310">
        <f t="shared" si="1202"/>
        <v>0</v>
      </c>
      <c r="M1190" s="311"/>
      <c r="N1190" s="153"/>
      <c r="O1190" s="153"/>
      <c r="P1190" s="153"/>
      <c r="Q1190" s="153"/>
      <c r="R1190" s="153"/>
      <c r="S1190" s="312"/>
      <c r="T1190" s="54" t="e">
        <f>HLOOKUP(F1156,リスト!$N$7:$AC$25,9,)</f>
        <v>#N/A</v>
      </c>
      <c r="U1190" s="52" t="e">
        <f t="shared" si="1200"/>
        <v>#N/A</v>
      </c>
    </row>
    <row r="1191" spans="1:21">
      <c r="A1191" s="1">
        <f t="shared" ref="A1191:B1191" si="1209">A1190</f>
        <v>24</v>
      </c>
      <c r="B1191" s="1">
        <f t="shared" si="1209"/>
        <v>0</v>
      </c>
      <c r="C1191" s="288"/>
      <c r="D1191" s="298" t="s">
        <v>101</v>
      </c>
      <c r="E1191" s="298"/>
      <c r="F1191" s="299" t="s">
        <v>91</v>
      </c>
      <c r="G1191" s="299"/>
      <c r="H1191" s="300"/>
      <c r="I1191" s="300"/>
      <c r="J1191" s="301"/>
      <c r="K1191" s="302"/>
      <c r="L1191" s="303">
        <f t="shared" si="1202"/>
        <v>0</v>
      </c>
      <c r="M1191" s="304"/>
      <c r="N1191" s="152"/>
      <c r="O1191" s="152"/>
      <c r="P1191" s="152"/>
      <c r="Q1191" s="152"/>
      <c r="R1191" s="152"/>
      <c r="S1191" s="305"/>
      <c r="T1191" s="54" t="e">
        <f>HLOOKUP(F1156,リスト!$N$7:$AC$25,10,)</f>
        <v>#N/A</v>
      </c>
      <c r="U1191" s="52" t="e">
        <f t="shared" si="1200"/>
        <v>#N/A</v>
      </c>
    </row>
    <row r="1192" spans="1:21">
      <c r="A1192" s="1">
        <f t="shared" ref="A1192:B1192" si="1210">A1191</f>
        <v>24</v>
      </c>
      <c r="B1192" s="1">
        <f t="shared" si="1210"/>
        <v>0</v>
      </c>
      <c r="C1192" s="288"/>
      <c r="D1192" s="298"/>
      <c r="E1192" s="298"/>
      <c r="F1192" s="329" t="s">
        <v>92</v>
      </c>
      <c r="G1192" s="329"/>
      <c r="H1192" s="330"/>
      <c r="I1192" s="330"/>
      <c r="J1192" s="331"/>
      <c r="K1192" s="332"/>
      <c r="L1192" s="333">
        <f t="shared" si="1202"/>
        <v>0</v>
      </c>
      <c r="M1192" s="334"/>
      <c r="N1192" s="335"/>
      <c r="O1192" s="335"/>
      <c r="P1192" s="335"/>
      <c r="Q1192" s="335"/>
      <c r="R1192" s="335"/>
      <c r="S1192" s="336"/>
      <c r="T1192" s="54" t="e">
        <f>HLOOKUP(F1156,リスト!$N$7:$AC$25,11,)</f>
        <v>#N/A</v>
      </c>
      <c r="U1192" s="52" t="e">
        <f t="shared" si="1200"/>
        <v>#N/A</v>
      </c>
    </row>
    <row r="1193" spans="1:21">
      <c r="A1193" s="1">
        <f t="shared" ref="A1193:B1193" si="1211">A1192</f>
        <v>24</v>
      </c>
      <c r="B1193" s="1">
        <f t="shared" si="1211"/>
        <v>0</v>
      </c>
      <c r="C1193" s="288"/>
      <c r="D1193" s="298"/>
      <c r="E1193" s="298"/>
      <c r="F1193" s="306" t="s">
        <v>93</v>
      </c>
      <c r="G1193" s="306"/>
      <c r="H1193" s="307"/>
      <c r="I1193" s="307"/>
      <c r="J1193" s="308"/>
      <c r="K1193" s="309"/>
      <c r="L1193" s="310">
        <f t="shared" si="1202"/>
        <v>0</v>
      </c>
      <c r="M1193" s="311"/>
      <c r="N1193" s="153"/>
      <c r="O1193" s="153"/>
      <c r="P1193" s="153"/>
      <c r="Q1193" s="153"/>
      <c r="R1193" s="153"/>
      <c r="S1193" s="312"/>
      <c r="T1193" s="54" t="e">
        <f>HLOOKUP(F1156,リスト!$N$7:$AC$25,12,)</f>
        <v>#N/A</v>
      </c>
      <c r="U1193" s="52" t="e">
        <f t="shared" si="1200"/>
        <v>#N/A</v>
      </c>
    </row>
    <row r="1194" spans="1:21">
      <c r="A1194" s="1">
        <f t="shared" ref="A1194:B1194" si="1212">A1193</f>
        <v>24</v>
      </c>
      <c r="B1194" s="1">
        <f t="shared" si="1212"/>
        <v>0</v>
      </c>
      <c r="C1194" s="288"/>
      <c r="D1194" s="298" t="s">
        <v>102</v>
      </c>
      <c r="E1194" s="298"/>
      <c r="F1194" s="298" t="s">
        <v>102</v>
      </c>
      <c r="G1194" s="298"/>
      <c r="H1194" s="323"/>
      <c r="I1194" s="323"/>
      <c r="J1194" s="324"/>
      <c r="K1194" s="325"/>
      <c r="L1194" s="326">
        <f t="shared" si="1202"/>
        <v>0</v>
      </c>
      <c r="M1194" s="327"/>
      <c r="N1194" s="167"/>
      <c r="O1194" s="167"/>
      <c r="P1194" s="167"/>
      <c r="Q1194" s="167"/>
      <c r="R1194" s="167"/>
      <c r="S1194" s="328"/>
      <c r="T1194" s="54" t="e">
        <f>HLOOKUP(F1156,リスト!$N$7:$AC$25,13,)</f>
        <v>#N/A</v>
      </c>
      <c r="U1194" s="52" t="e">
        <f t="shared" si="1200"/>
        <v>#N/A</v>
      </c>
    </row>
    <row r="1195" spans="1:21">
      <c r="A1195" s="1">
        <f t="shared" ref="A1195:B1195" si="1213">A1194</f>
        <v>24</v>
      </c>
      <c r="B1195" s="1">
        <f t="shared" si="1213"/>
        <v>0</v>
      </c>
      <c r="C1195" s="288"/>
      <c r="D1195" s="321" t="s">
        <v>105</v>
      </c>
      <c r="E1195" s="298"/>
      <c r="F1195" s="299" t="s">
        <v>94</v>
      </c>
      <c r="G1195" s="299"/>
      <c r="H1195" s="300"/>
      <c r="I1195" s="300"/>
      <c r="J1195" s="301"/>
      <c r="K1195" s="302"/>
      <c r="L1195" s="303">
        <f t="shared" si="1202"/>
        <v>0</v>
      </c>
      <c r="M1195" s="304"/>
      <c r="N1195" s="152"/>
      <c r="O1195" s="152"/>
      <c r="P1195" s="152"/>
      <c r="Q1195" s="152"/>
      <c r="R1195" s="152"/>
      <c r="S1195" s="305"/>
      <c r="T1195" s="54" t="e">
        <f>HLOOKUP(F1156,リスト!$N$7:$AC$25,14,)</f>
        <v>#N/A</v>
      </c>
      <c r="U1195" s="52" t="e">
        <f t="shared" si="1200"/>
        <v>#N/A</v>
      </c>
    </row>
    <row r="1196" spans="1:21">
      <c r="A1196" s="1">
        <f t="shared" ref="A1196:B1196" si="1214">A1195</f>
        <v>24</v>
      </c>
      <c r="B1196" s="1">
        <f t="shared" si="1214"/>
        <v>0</v>
      </c>
      <c r="C1196" s="288"/>
      <c r="D1196" s="298"/>
      <c r="E1196" s="298"/>
      <c r="F1196" s="306" t="s">
        <v>95</v>
      </c>
      <c r="G1196" s="306"/>
      <c r="H1196" s="307"/>
      <c r="I1196" s="307"/>
      <c r="J1196" s="308"/>
      <c r="K1196" s="309"/>
      <c r="L1196" s="310">
        <f t="shared" si="1202"/>
        <v>0</v>
      </c>
      <c r="M1196" s="311"/>
      <c r="N1196" s="153"/>
      <c r="O1196" s="153"/>
      <c r="P1196" s="153"/>
      <c r="Q1196" s="153"/>
      <c r="R1196" s="153"/>
      <c r="S1196" s="312"/>
      <c r="T1196" s="54" t="e">
        <f>HLOOKUP(F1156,リスト!$N$7:$AC$25,15,)</f>
        <v>#N/A</v>
      </c>
      <c r="U1196" s="52" t="e">
        <f t="shared" si="1200"/>
        <v>#N/A</v>
      </c>
    </row>
    <row r="1197" spans="1:21">
      <c r="A1197" s="1">
        <f t="shared" ref="A1197:B1197" si="1215">A1196</f>
        <v>24</v>
      </c>
      <c r="B1197" s="1">
        <f t="shared" si="1215"/>
        <v>0</v>
      </c>
      <c r="C1197" s="288"/>
      <c r="D1197" s="322" t="s">
        <v>103</v>
      </c>
      <c r="E1197" s="322"/>
      <c r="F1197" s="298" t="s">
        <v>96</v>
      </c>
      <c r="G1197" s="298"/>
      <c r="H1197" s="323"/>
      <c r="I1197" s="323"/>
      <c r="J1197" s="324"/>
      <c r="K1197" s="325"/>
      <c r="L1197" s="326">
        <f t="shared" si="1202"/>
        <v>0</v>
      </c>
      <c r="M1197" s="327"/>
      <c r="N1197" s="167"/>
      <c r="O1197" s="167"/>
      <c r="P1197" s="167"/>
      <c r="Q1197" s="167"/>
      <c r="R1197" s="167"/>
      <c r="S1197" s="328"/>
      <c r="T1197" s="54" t="e">
        <f>HLOOKUP(F1156,リスト!$N$7:$AC$25,16,)</f>
        <v>#N/A</v>
      </c>
      <c r="U1197" s="52" t="e">
        <f t="shared" si="1200"/>
        <v>#N/A</v>
      </c>
    </row>
    <row r="1198" spans="1:21">
      <c r="A1198" s="1">
        <f t="shared" ref="A1198:B1198" si="1216">A1197</f>
        <v>24</v>
      </c>
      <c r="B1198" s="1">
        <f t="shared" si="1216"/>
        <v>0</v>
      </c>
      <c r="C1198" s="288"/>
      <c r="D1198" s="298" t="s">
        <v>104</v>
      </c>
      <c r="E1198" s="298"/>
      <c r="F1198" s="299" t="s">
        <v>97</v>
      </c>
      <c r="G1198" s="299"/>
      <c r="H1198" s="300"/>
      <c r="I1198" s="300"/>
      <c r="J1198" s="301"/>
      <c r="K1198" s="302"/>
      <c r="L1198" s="303">
        <f t="shared" si="1202"/>
        <v>0</v>
      </c>
      <c r="M1198" s="304"/>
      <c r="N1198" s="152"/>
      <c r="O1198" s="152"/>
      <c r="P1198" s="152"/>
      <c r="Q1198" s="152"/>
      <c r="R1198" s="152"/>
      <c r="S1198" s="305"/>
      <c r="T1198" s="54" t="e">
        <f>HLOOKUP(F1156,リスト!$N$7:$AC$25,17,)</f>
        <v>#N/A</v>
      </c>
      <c r="U1198" s="52" t="e">
        <f t="shared" si="1200"/>
        <v>#N/A</v>
      </c>
    </row>
    <row r="1199" spans="1:21">
      <c r="A1199" s="1">
        <f t="shared" ref="A1199:B1199" si="1217">A1198</f>
        <v>24</v>
      </c>
      <c r="B1199" s="1">
        <f t="shared" si="1217"/>
        <v>0</v>
      </c>
      <c r="C1199" s="288"/>
      <c r="D1199" s="298"/>
      <c r="E1199" s="298"/>
      <c r="F1199" s="306" t="s">
        <v>98</v>
      </c>
      <c r="G1199" s="306"/>
      <c r="H1199" s="307"/>
      <c r="I1199" s="307"/>
      <c r="J1199" s="308"/>
      <c r="K1199" s="309"/>
      <c r="L1199" s="310">
        <f t="shared" si="1202"/>
        <v>0</v>
      </c>
      <c r="M1199" s="311"/>
      <c r="N1199" s="153"/>
      <c r="O1199" s="153"/>
      <c r="P1199" s="153"/>
      <c r="Q1199" s="153"/>
      <c r="R1199" s="153"/>
      <c r="S1199" s="312"/>
      <c r="T1199" s="54" t="e">
        <f>HLOOKUP(F1156,リスト!$N$7:$AC$25,18,)</f>
        <v>#N/A</v>
      </c>
      <c r="U1199" s="52" t="e">
        <f t="shared" si="1200"/>
        <v>#N/A</v>
      </c>
    </row>
    <row r="1200" spans="1:21" ht="15" thickBot="1">
      <c r="A1200" s="1">
        <f t="shared" ref="A1200:B1200" si="1218">A1199</f>
        <v>24</v>
      </c>
      <c r="B1200" s="1">
        <f t="shared" si="1218"/>
        <v>0</v>
      </c>
      <c r="C1200" s="288"/>
      <c r="D1200" s="313" t="s">
        <v>77</v>
      </c>
      <c r="E1200" s="313"/>
      <c r="F1200" s="313" t="s">
        <v>77</v>
      </c>
      <c r="G1200" s="313"/>
      <c r="H1200" s="314"/>
      <c r="I1200" s="314"/>
      <c r="J1200" s="315"/>
      <c r="K1200" s="316"/>
      <c r="L1200" s="317">
        <f t="shared" si="1202"/>
        <v>0</v>
      </c>
      <c r="M1200" s="318"/>
      <c r="N1200" s="319"/>
      <c r="O1200" s="319"/>
      <c r="P1200" s="319"/>
      <c r="Q1200" s="319"/>
      <c r="R1200" s="319"/>
      <c r="S1200" s="320"/>
      <c r="T1200" s="54" t="e">
        <f>HLOOKUP(F1156,リスト!$N$7:$AC$25,19,)</f>
        <v>#N/A</v>
      </c>
      <c r="U1200" s="52" t="e">
        <f t="shared" si="1200"/>
        <v>#N/A</v>
      </c>
    </row>
    <row r="1201" spans="1:24" ht="15.6" thickTop="1" thickBot="1">
      <c r="A1201" s="1">
        <f t="shared" ref="A1201:B1201" si="1219">A1200</f>
        <v>24</v>
      </c>
      <c r="B1201" s="1">
        <f t="shared" si="1219"/>
        <v>0</v>
      </c>
      <c r="C1201" s="289"/>
      <c r="D1201" s="278" t="s">
        <v>78</v>
      </c>
      <c r="E1201" s="279"/>
      <c r="F1201" s="279"/>
      <c r="G1201" s="280"/>
      <c r="H1201" s="281">
        <f>SUM(H1183:I1200)</f>
        <v>0</v>
      </c>
      <c r="I1201" s="281"/>
      <c r="J1201" s="282">
        <f t="shared" ref="J1201" si="1220">SUM(J1183:K1200)</f>
        <v>0</v>
      </c>
      <c r="K1201" s="283"/>
      <c r="L1201" s="283">
        <f t="shared" ref="L1201" si="1221">SUM(L1183:M1200)</f>
        <v>0</v>
      </c>
      <c r="M1201" s="284"/>
      <c r="N1201" s="285"/>
      <c r="O1201" s="285"/>
      <c r="P1201" s="285"/>
      <c r="Q1201" s="285"/>
      <c r="R1201" s="285"/>
      <c r="S1201" s="286"/>
      <c r="T1201" s="54"/>
    </row>
    <row r="1202" spans="1:24">
      <c r="A1202" s="1">
        <f>F1205</f>
        <v>25</v>
      </c>
      <c r="B1202" s="1">
        <f>IF(H1226&gt;0,1,0)</f>
        <v>0</v>
      </c>
      <c r="C1202" s="198" t="s">
        <v>47</v>
      </c>
      <c r="D1202" s="198"/>
      <c r="E1202" s="198"/>
      <c r="U1202" s="11" t="s">
        <v>49</v>
      </c>
      <c r="V1202" s="11" t="s">
        <v>199</v>
      </c>
    </row>
    <row r="1203" spans="1:24">
      <c r="A1203" s="1">
        <f>A1202</f>
        <v>25</v>
      </c>
      <c r="B1203" s="1">
        <f>B1202</f>
        <v>0</v>
      </c>
      <c r="C1203" s="192" t="str">
        <f>"山口次世代コーチャーズ育成事業　"&amp;基本!$G$24</f>
        <v>山口次世代コーチャーズ育成事業　事業計画書</v>
      </c>
      <c r="D1203" s="192"/>
      <c r="E1203" s="192"/>
      <c r="F1203" s="192"/>
      <c r="G1203" s="192"/>
      <c r="H1203" s="192"/>
      <c r="I1203" s="192"/>
      <c r="J1203" s="192"/>
      <c r="K1203" s="192"/>
      <c r="L1203" s="192"/>
      <c r="M1203" s="192"/>
      <c r="N1203" s="192"/>
      <c r="O1203" s="192"/>
      <c r="P1203" s="192"/>
      <c r="Q1203" s="192"/>
      <c r="R1203" s="192"/>
      <c r="S1203" s="192"/>
      <c r="U1203" s="16" t="str">
        <f t="shared" ref="U1203:V1206" si="1222">IF(U1153="","",U1153)</f>
        <v>チームやまぐち優秀指導者育成事業</v>
      </c>
      <c r="V1203" s="16" t="str">
        <f t="shared" si="1222"/>
        <v>優秀指導者</v>
      </c>
    </row>
    <row r="1204" spans="1:24" ht="15" thickBot="1">
      <c r="A1204" s="1">
        <f t="shared" ref="A1204:B1204" si="1223">A1203</f>
        <v>25</v>
      </c>
      <c r="B1204" s="1">
        <f t="shared" si="1223"/>
        <v>0</v>
      </c>
      <c r="C1204" s="337" t="s">
        <v>48</v>
      </c>
      <c r="D1204" s="337"/>
      <c r="U1204" s="32" t="str">
        <f t="shared" si="1222"/>
        <v>トップコーチ育成事業</v>
      </c>
      <c r="V1204" s="32" t="str">
        <f t="shared" si="1222"/>
        <v>トップコーチ</v>
      </c>
    </row>
    <row r="1205" spans="1:24" ht="15" thickBot="1">
      <c r="A1205" s="1">
        <f t="shared" ref="A1205:B1205" si="1224">A1204</f>
        <v>25</v>
      </c>
      <c r="B1205" s="1">
        <f t="shared" si="1224"/>
        <v>0</v>
      </c>
      <c r="C1205" s="375" t="s">
        <v>50</v>
      </c>
      <c r="D1205" s="376"/>
      <c r="E1205" s="376"/>
      <c r="F1205" s="377">
        <f>F1155+1</f>
        <v>25</v>
      </c>
      <c r="G1205" s="378"/>
      <c r="U1205" s="32" t="str">
        <f t="shared" si="1222"/>
        <v>コーチングセミナー事業</v>
      </c>
      <c r="V1205" s="32" t="str">
        <f t="shared" si="1222"/>
        <v>セミナー</v>
      </c>
    </row>
    <row r="1206" spans="1:24">
      <c r="A1206" s="1">
        <f t="shared" ref="A1206:B1206" si="1225">A1205</f>
        <v>25</v>
      </c>
      <c r="B1206" s="1">
        <f t="shared" si="1225"/>
        <v>0</v>
      </c>
      <c r="C1206" s="379" t="s">
        <v>49</v>
      </c>
      <c r="D1206" s="290"/>
      <c r="E1206" s="290"/>
      <c r="F1206" s="380"/>
      <c r="G1206" s="380"/>
      <c r="H1206" s="380"/>
      <c r="I1206" s="380"/>
      <c r="J1206" s="380"/>
      <c r="K1206" s="380"/>
      <c r="L1206" s="380"/>
      <c r="M1206" s="290" t="s">
        <v>53</v>
      </c>
      <c r="N1206" s="290"/>
      <c r="O1206" s="290"/>
      <c r="P1206" s="380"/>
      <c r="Q1206" s="380"/>
      <c r="R1206" s="380"/>
      <c r="S1206" s="381"/>
      <c r="T1206" s="81" t="str">
        <f>IF(F1206="","",VLOOKUP(F1206,U1203:V1206,2,))</f>
        <v/>
      </c>
      <c r="U1206" s="18" t="str">
        <f t="shared" si="1222"/>
        <v/>
      </c>
      <c r="V1206" s="18" t="str">
        <f t="shared" si="1222"/>
        <v/>
      </c>
    </row>
    <row r="1207" spans="1:24">
      <c r="A1207" s="1">
        <f t="shared" ref="A1207:B1207" si="1226">A1206</f>
        <v>25</v>
      </c>
      <c r="B1207" s="1">
        <f t="shared" si="1226"/>
        <v>0</v>
      </c>
      <c r="C1207" s="389" t="s">
        <v>180</v>
      </c>
      <c r="D1207" s="390"/>
      <c r="E1207" s="356"/>
      <c r="F1207" s="386"/>
      <c r="G1207" s="387"/>
      <c r="H1207" s="387"/>
      <c r="I1207" s="387"/>
      <c r="J1207" s="387"/>
      <c r="K1207" s="387"/>
      <c r="L1207" s="387"/>
      <c r="M1207" s="387"/>
      <c r="N1207" s="387"/>
      <c r="O1207" s="387"/>
      <c r="P1207" s="387"/>
      <c r="Q1207" s="387"/>
      <c r="R1207" s="387"/>
      <c r="S1207" s="388"/>
      <c r="U1207" s="55"/>
    </row>
    <row r="1208" spans="1:24">
      <c r="A1208" s="1">
        <f t="shared" ref="A1208:B1208" si="1227">A1207</f>
        <v>25</v>
      </c>
      <c r="B1208" s="1">
        <f t="shared" si="1227"/>
        <v>0</v>
      </c>
      <c r="C1208" s="348" t="s">
        <v>51</v>
      </c>
      <c r="D1208" s="291"/>
      <c r="E1208" s="291"/>
      <c r="F1208" s="382"/>
      <c r="G1208" s="383"/>
      <c r="H1208" s="383"/>
      <c r="I1208" s="20" t="str">
        <f>IF(F1208="","～",IF(J1208="","","～"))</f>
        <v>～</v>
      </c>
      <c r="J1208" s="383"/>
      <c r="K1208" s="383"/>
      <c r="L1208" s="383"/>
      <c r="M1208" s="21" t="s">
        <v>52</v>
      </c>
      <c r="N1208" s="384" t="str">
        <f>IF(T1208=1,IF(F1208="","",IF(J1208="","",IF(F1208=J1208,"日帰り",(J1208-F1208)&amp;"泊"&amp;(J1208-F1208+1)&amp;"日"))),"")</f>
        <v/>
      </c>
      <c r="O1208" s="384"/>
      <c r="P1208" s="384"/>
      <c r="Q1208" s="13" t="s">
        <v>68</v>
      </c>
      <c r="R1208" s="258"/>
      <c r="S1208" s="385"/>
      <c r="T1208" s="53">
        <f>IF(P1206=U1211,1,IF(P1206=W1211,1,0))</f>
        <v>0</v>
      </c>
    </row>
    <row r="1209" spans="1:24">
      <c r="A1209" s="1">
        <f t="shared" ref="A1209:B1209" si="1228">A1208</f>
        <v>25</v>
      </c>
      <c r="B1209" s="1">
        <f t="shared" si="1228"/>
        <v>0</v>
      </c>
      <c r="C1209" s="348" t="s">
        <v>54</v>
      </c>
      <c r="D1209" s="346" t="s">
        <v>55</v>
      </c>
      <c r="E1209" s="346"/>
      <c r="F1209" s="349"/>
      <c r="G1209" s="349"/>
      <c r="H1209" s="349"/>
      <c r="I1209" s="349"/>
      <c r="J1209" s="349"/>
      <c r="K1209" s="349"/>
      <c r="L1209" s="349"/>
      <c r="M1209" s="349"/>
      <c r="N1209" s="349"/>
      <c r="O1209" s="349"/>
      <c r="P1209" s="349"/>
      <c r="Q1209" s="349"/>
      <c r="R1209" s="349"/>
      <c r="S1209" s="350"/>
      <c r="U1209" s="156" t="s">
        <v>53</v>
      </c>
      <c r="V1209" s="156"/>
      <c r="W1209" s="156"/>
      <c r="X1209" s="156"/>
    </row>
    <row r="1210" spans="1:24">
      <c r="A1210" s="1">
        <f t="shared" ref="A1210:B1210" si="1229">A1209</f>
        <v>25</v>
      </c>
      <c r="B1210" s="1">
        <f t="shared" si="1229"/>
        <v>0</v>
      </c>
      <c r="C1210" s="348"/>
      <c r="D1210" s="351" t="s">
        <v>7</v>
      </c>
      <c r="E1210" s="351"/>
      <c r="F1210" s="352"/>
      <c r="G1210" s="352"/>
      <c r="H1210" s="352"/>
      <c r="I1210" s="352"/>
      <c r="J1210" s="352"/>
      <c r="K1210" s="352"/>
      <c r="L1210" s="352"/>
      <c r="M1210" s="352"/>
      <c r="N1210" s="352"/>
      <c r="O1210" s="352"/>
      <c r="P1210" s="352"/>
      <c r="Q1210" s="352"/>
      <c r="R1210" s="352"/>
      <c r="S1210" s="353"/>
      <c r="U1210" s="78" t="str">
        <f>U1203</f>
        <v>チームやまぐち優秀指導者育成事業</v>
      </c>
      <c r="V1210" s="78" t="str">
        <f>U1204</f>
        <v>トップコーチ育成事業</v>
      </c>
      <c r="W1210" s="78" t="str">
        <f>U1205</f>
        <v>コーチングセミナー事業</v>
      </c>
      <c r="X1210" s="78" t="str">
        <f>U1206</f>
        <v/>
      </c>
    </row>
    <row r="1211" spans="1:24">
      <c r="A1211" s="1">
        <f t="shared" ref="A1211:B1211" si="1230">A1210</f>
        <v>25</v>
      </c>
      <c r="B1211" s="1">
        <f t="shared" si="1230"/>
        <v>0</v>
      </c>
      <c r="C1211" s="348" t="s">
        <v>56</v>
      </c>
      <c r="D1211" s="346" t="s">
        <v>55</v>
      </c>
      <c r="E1211" s="346"/>
      <c r="F1211" s="349"/>
      <c r="G1211" s="349"/>
      <c r="H1211" s="349"/>
      <c r="I1211" s="349"/>
      <c r="J1211" s="349"/>
      <c r="K1211" s="349"/>
      <c r="L1211" s="349"/>
      <c r="M1211" s="349"/>
      <c r="N1211" s="349"/>
      <c r="O1211" s="349"/>
      <c r="P1211" s="349"/>
      <c r="Q1211" s="349"/>
      <c r="R1211" s="349"/>
      <c r="S1211" s="350"/>
      <c r="U1211" s="6" t="str">
        <f t="shared" ref="U1211:X1214" si="1231">IF(U1161="","",U1161)</f>
        <v>①研修派遣</v>
      </c>
      <c r="V1211" s="6" t="str">
        <f t="shared" si="1231"/>
        <v>①研修派遣</v>
      </c>
      <c r="W1211" s="6" t="str">
        <f t="shared" si="1231"/>
        <v>①指導者研修会</v>
      </c>
      <c r="X1211" s="6" t="str">
        <f t="shared" si="1231"/>
        <v/>
      </c>
    </row>
    <row r="1212" spans="1:24">
      <c r="A1212" s="1">
        <f t="shared" ref="A1212:B1212" si="1232">A1211</f>
        <v>25</v>
      </c>
      <c r="B1212" s="1">
        <f t="shared" si="1232"/>
        <v>0</v>
      </c>
      <c r="C1212" s="348"/>
      <c r="D1212" s="351" t="s">
        <v>7</v>
      </c>
      <c r="E1212" s="351"/>
      <c r="F1212" s="352"/>
      <c r="G1212" s="352"/>
      <c r="H1212" s="352"/>
      <c r="I1212" s="352"/>
      <c r="J1212" s="352"/>
      <c r="K1212" s="352"/>
      <c r="L1212" s="352"/>
      <c r="M1212" s="352"/>
      <c r="N1212" s="352"/>
      <c r="O1212" s="352"/>
      <c r="P1212" s="352"/>
      <c r="Q1212" s="352"/>
      <c r="R1212" s="352"/>
      <c r="S1212" s="353"/>
      <c r="U1212" s="8" t="str">
        <f t="shared" si="1231"/>
        <v>②調査・研究</v>
      </c>
      <c r="V1212" s="8" t="str">
        <f t="shared" si="1231"/>
        <v>②伝達講習会</v>
      </c>
      <c r="W1212" s="8" t="str">
        <f t="shared" si="1231"/>
        <v>②スーパーアドバイザー</v>
      </c>
      <c r="X1212" s="8" t="str">
        <f t="shared" si="1231"/>
        <v/>
      </c>
    </row>
    <row r="1213" spans="1:24">
      <c r="A1213" s="1">
        <f t="shared" ref="A1213:B1213" si="1233">A1212</f>
        <v>25</v>
      </c>
      <c r="B1213" s="1">
        <f t="shared" si="1233"/>
        <v>0</v>
      </c>
      <c r="C1213" s="354" t="s">
        <v>57</v>
      </c>
      <c r="D1213" s="291" t="s">
        <v>58</v>
      </c>
      <c r="E1213" s="291"/>
      <c r="F1213" s="291" t="s">
        <v>61</v>
      </c>
      <c r="G1213" s="355"/>
      <c r="H1213" s="339" t="s">
        <v>62</v>
      </c>
      <c r="I1213" s="296"/>
      <c r="J1213" s="356" t="s">
        <v>63</v>
      </c>
      <c r="K1213" s="355"/>
      <c r="L1213" s="339" t="s">
        <v>64</v>
      </c>
      <c r="M1213" s="296"/>
      <c r="N1213" s="356" t="s">
        <v>65</v>
      </c>
      <c r="O1213" s="355"/>
      <c r="P1213" s="339" t="s">
        <v>66</v>
      </c>
      <c r="Q1213" s="291"/>
      <c r="R1213" s="356" t="s">
        <v>36</v>
      </c>
      <c r="S1213" s="295"/>
      <c r="U1213" s="8" t="str">
        <f t="shared" si="1231"/>
        <v/>
      </c>
      <c r="V1213" s="8" t="str">
        <f t="shared" si="1231"/>
        <v/>
      </c>
      <c r="W1213" s="8" t="str">
        <f t="shared" si="1231"/>
        <v/>
      </c>
      <c r="X1213" s="8" t="str">
        <f t="shared" si="1231"/>
        <v/>
      </c>
    </row>
    <row r="1214" spans="1:24">
      <c r="A1214" s="1">
        <f t="shared" ref="A1214:B1214" si="1234">A1213</f>
        <v>25</v>
      </c>
      <c r="B1214" s="1">
        <f t="shared" si="1234"/>
        <v>0</v>
      </c>
      <c r="C1214" s="348"/>
      <c r="D1214" s="346" t="s">
        <v>59</v>
      </c>
      <c r="E1214" s="346"/>
      <c r="F1214" s="22">
        <f>VLOOKUP("成男ｺｰﾁｬｰｽﾞ",指導者!$J$133:$AN$156,$F1205+1,)</f>
        <v>0</v>
      </c>
      <c r="G1214" s="23" t="s">
        <v>67</v>
      </c>
      <c r="H1214" s="24">
        <f>VLOOKUP("成女ｺｰﾁｬｰｽﾞ",指導者!$J$133:$AN$156,$F1205+1,)</f>
        <v>0</v>
      </c>
      <c r="I1214" s="25" t="s">
        <v>67</v>
      </c>
      <c r="J1214" s="24">
        <f>VLOOKUP("少男ｺｰﾁｬｰｽﾞ",指導者!$J$133:$AN$156,$F1205+1,)</f>
        <v>0</v>
      </c>
      <c r="K1214" s="23" t="s">
        <v>67</v>
      </c>
      <c r="L1214" s="24">
        <f>VLOOKUP("少女ｺｰﾁｬｰｽﾞ",指導者!$J$133:$AN$156,$F1205+1,)</f>
        <v>0</v>
      </c>
      <c r="M1214" s="25" t="s">
        <v>67</v>
      </c>
      <c r="N1214" s="24">
        <f>VLOOKUP("Jr男ｺｰﾁｬｰｽﾞ",指導者!$J$133:$AN$156,$F1205+1,)</f>
        <v>0</v>
      </c>
      <c r="O1214" s="23" t="s">
        <v>67</v>
      </c>
      <c r="P1214" s="24">
        <f>VLOOKUP("Jr女ｺｰﾁｬｰｽﾞ",指導者!$J$133:$AN$156,$F1205+1,)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48"/>
      <c r="D1215" s="351" t="s">
        <v>60</v>
      </c>
      <c r="E1215" s="351"/>
      <c r="F1215" s="57" t="s">
        <v>164</v>
      </c>
      <c r="G1215" s="28" t="s">
        <v>67</v>
      </c>
      <c r="H1215" s="59" t="s">
        <v>164</v>
      </c>
      <c r="I1215" s="30" t="s">
        <v>67</v>
      </c>
      <c r="J1215" s="61" t="s">
        <v>164</v>
      </c>
      <c r="K1215" s="28" t="s">
        <v>67</v>
      </c>
      <c r="L1215" s="59" t="s">
        <v>164</v>
      </c>
      <c r="M1215" s="30" t="s">
        <v>67</v>
      </c>
      <c r="N1215" s="61" t="s">
        <v>164</v>
      </c>
      <c r="O1215" s="28" t="s">
        <v>67</v>
      </c>
      <c r="P1215" s="59" t="s">
        <v>164</v>
      </c>
      <c r="Q1215" s="31" t="s">
        <v>67</v>
      </c>
      <c r="R1215" s="61" t="s">
        <v>164</v>
      </c>
      <c r="S1215" s="34" t="s">
        <v>67</v>
      </c>
    </row>
    <row r="1216" spans="1:24">
      <c r="A1216" s="1">
        <f t="shared" ref="A1216:B1216" si="1236">A1215</f>
        <v>25</v>
      </c>
      <c r="B1216" s="1">
        <f t="shared" si="1236"/>
        <v>0</v>
      </c>
      <c r="C1216" s="366" t="s">
        <v>69</v>
      </c>
      <c r="D1216" s="367"/>
      <c r="E1216" s="368"/>
      <c r="F1216" s="357"/>
      <c r="G1216" s="358"/>
      <c r="H1216" s="358"/>
      <c r="I1216" s="358"/>
      <c r="J1216" s="358"/>
      <c r="K1216" s="358"/>
      <c r="L1216" s="358"/>
      <c r="M1216" s="358"/>
      <c r="N1216" s="358"/>
      <c r="O1216" s="358"/>
      <c r="P1216" s="358"/>
      <c r="Q1216" s="358"/>
      <c r="R1216" s="358"/>
      <c r="S1216" s="359"/>
    </row>
    <row r="1217" spans="1:20">
      <c r="A1217" s="1">
        <f t="shared" ref="A1217:B1217" si="1237">A1216</f>
        <v>25</v>
      </c>
      <c r="B1217" s="1">
        <f t="shared" si="1237"/>
        <v>0</v>
      </c>
      <c r="C1217" s="369"/>
      <c r="D1217" s="370"/>
      <c r="E1217" s="371"/>
      <c r="F1217" s="360"/>
      <c r="G1217" s="361"/>
      <c r="H1217" s="361"/>
      <c r="I1217" s="361"/>
      <c r="J1217" s="361"/>
      <c r="K1217" s="361"/>
      <c r="L1217" s="361"/>
      <c r="M1217" s="361"/>
      <c r="N1217" s="361"/>
      <c r="O1217" s="361"/>
      <c r="P1217" s="361"/>
      <c r="Q1217" s="361"/>
      <c r="R1217" s="361"/>
      <c r="S1217" s="362"/>
    </row>
    <row r="1218" spans="1:20">
      <c r="A1218" s="1">
        <f t="shared" ref="A1218:B1218" si="1238">A1217</f>
        <v>25</v>
      </c>
      <c r="B1218" s="1">
        <f t="shared" si="1238"/>
        <v>0</v>
      </c>
      <c r="C1218" s="369"/>
      <c r="D1218" s="370"/>
      <c r="E1218" s="371"/>
      <c r="F1218" s="360"/>
      <c r="G1218" s="361"/>
      <c r="H1218" s="361"/>
      <c r="I1218" s="361"/>
      <c r="J1218" s="361"/>
      <c r="K1218" s="361"/>
      <c r="L1218" s="361"/>
      <c r="M1218" s="361"/>
      <c r="N1218" s="361"/>
      <c r="O1218" s="361"/>
      <c r="P1218" s="361"/>
      <c r="Q1218" s="361"/>
      <c r="R1218" s="361"/>
      <c r="S1218" s="362"/>
    </row>
    <row r="1219" spans="1:20">
      <c r="A1219" s="1">
        <f t="shared" ref="A1219:B1219" si="1239">A1218</f>
        <v>25</v>
      </c>
      <c r="B1219" s="1">
        <f t="shared" si="1239"/>
        <v>0</v>
      </c>
      <c r="C1219" s="369"/>
      <c r="D1219" s="370"/>
      <c r="E1219" s="371"/>
      <c r="F1219" s="360"/>
      <c r="G1219" s="361"/>
      <c r="H1219" s="361"/>
      <c r="I1219" s="361"/>
      <c r="J1219" s="361"/>
      <c r="K1219" s="361"/>
      <c r="L1219" s="361"/>
      <c r="M1219" s="361"/>
      <c r="N1219" s="361"/>
      <c r="O1219" s="361"/>
      <c r="P1219" s="361"/>
      <c r="Q1219" s="361"/>
      <c r="R1219" s="361"/>
      <c r="S1219" s="362"/>
    </row>
    <row r="1220" spans="1:20">
      <c r="A1220" s="1">
        <f t="shared" ref="A1220:B1220" si="1240">A1219</f>
        <v>25</v>
      </c>
      <c r="B1220" s="1">
        <f t="shared" si="1240"/>
        <v>0</v>
      </c>
      <c r="C1220" s="369"/>
      <c r="D1220" s="370"/>
      <c r="E1220" s="371"/>
      <c r="F1220" s="360"/>
      <c r="G1220" s="361"/>
      <c r="H1220" s="361"/>
      <c r="I1220" s="361"/>
      <c r="J1220" s="361"/>
      <c r="K1220" s="361"/>
      <c r="L1220" s="361"/>
      <c r="M1220" s="361"/>
      <c r="N1220" s="361"/>
      <c r="O1220" s="361"/>
      <c r="P1220" s="361"/>
      <c r="Q1220" s="361"/>
      <c r="R1220" s="361"/>
      <c r="S1220" s="362"/>
    </row>
    <row r="1221" spans="1:20">
      <c r="A1221" s="1">
        <f t="shared" ref="A1221:B1221" si="1241">A1220</f>
        <v>25</v>
      </c>
      <c r="B1221" s="1">
        <f t="shared" si="1241"/>
        <v>0</v>
      </c>
      <c r="C1221" s="369"/>
      <c r="D1221" s="370"/>
      <c r="E1221" s="371"/>
      <c r="F1221" s="360"/>
      <c r="G1221" s="361"/>
      <c r="H1221" s="361"/>
      <c r="I1221" s="361"/>
      <c r="J1221" s="361"/>
      <c r="K1221" s="361"/>
      <c r="L1221" s="361"/>
      <c r="M1221" s="361"/>
      <c r="N1221" s="361"/>
      <c r="O1221" s="361"/>
      <c r="P1221" s="361"/>
      <c r="Q1221" s="361"/>
      <c r="R1221" s="361"/>
      <c r="S1221" s="362"/>
    </row>
    <row r="1222" spans="1:20" ht="15" thickBot="1">
      <c r="A1222" s="1">
        <f t="shared" ref="A1222:B1222" si="1242">A1221</f>
        <v>25</v>
      </c>
      <c r="B1222" s="1">
        <f t="shared" si="1242"/>
        <v>0</v>
      </c>
      <c r="C1222" s="372"/>
      <c r="D1222" s="373"/>
      <c r="E1222" s="374"/>
      <c r="F1222" s="363"/>
      <c r="G1222" s="364"/>
      <c r="H1222" s="364"/>
      <c r="I1222" s="364"/>
      <c r="J1222" s="364"/>
      <c r="K1222" s="364"/>
      <c r="L1222" s="364"/>
      <c r="M1222" s="364"/>
      <c r="N1222" s="364"/>
      <c r="O1222" s="364"/>
      <c r="P1222" s="364"/>
      <c r="Q1222" s="364"/>
      <c r="R1222" s="364"/>
      <c r="S1222" s="365"/>
    </row>
    <row r="1223" spans="1:20">
      <c r="A1223" s="1">
        <f t="shared" ref="A1223:B1223" si="1243">A1222</f>
        <v>25</v>
      </c>
      <c r="B1223" s="1">
        <f t="shared" si="1243"/>
        <v>0</v>
      </c>
    </row>
    <row r="1224" spans="1:20" ht="15" thickBot="1">
      <c r="A1224" s="1">
        <f t="shared" ref="A1224:B1224" si="1244">A1223</f>
        <v>25</v>
      </c>
      <c r="B1224" s="1">
        <f t="shared" si="1244"/>
        <v>0</v>
      </c>
      <c r="C1224" s="337" t="s">
        <v>70</v>
      </c>
      <c r="D1224" s="337"/>
      <c r="Q1224" s="338" t="s">
        <v>71</v>
      </c>
      <c r="R1224" s="338"/>
      <c r="S1224" s="338"/>
    </row>
    <row r="1225" spans="1:20">
      <c r="A1225" s="1">
        <f t="shared" ref="A1225:B1225" si="1245">A1224</f>
        <v>25</v>
      </c>
      <c r="B1225" s="1">
        <f t="shared" si="1245"/>
        <v>0</v>
      </c>
      <c r="C1225" s="287" t="s">
        <v>72</v>
      </c>
      <c r="D1225" s="290" t="s">
        <v>73</v>
      </c>
      <c r="E1225" s="290"/>
      <c r="F1225" s="290"/>
      <c r="G1225" s="290"/>
      <c r="H1225" s="290" t="s">
        <v>79</v>
      </c>
      <c r="I1225" s="290"/>
      <c r="J1225" s="290" t="s">
        <v>13</v>
      </c>
      <c r="K1225" s="290"/>
      <c r="L1225" s="290"/>
      <c r="M1225" s="290"/>
      <c r="N1225" s="290"/>
      <c r="O1225" s="290"/>
      <c r="P1225" s="290"/>
      <c r="Q1225" s="290"/>
      <c r="R1225" s="290"/>
      <c r="S1225" s="294"/>
    </row>
    <row r="1226" spans="1:20">
      <c r="A1226" s="1">
        <f t="shared" ref="A1226:B1226" si="1246">A1225</f>
        <v>25</v>
      </c>
      <c r="B1226" s="1">
        <f t="shared" si="1246"/>
        <v>0</v>
      </c>
      <c r="C1226" s="288"/>
      <c r="D1226" s="346" t="s">
        <v>74</v>
      </c>
      <c r="E1226" s="346"/>
      <c r="F1226" s="346"/>
      <c r="G1226" s="346"/>
      <c r="H1226" s="415">
        <f>ROUND(J1251*T1226,)</f>
        <v>0</v>
      </c>
      <c r="I1226" s="416"/>
      <c r="J1226" s="152"/>
      <c r="K1226" s="152"/>
      <c r="L1226" s="152"/>
      <c r="M1226" s="152"/>
      <c r="N1226" s="152"/>
      <c r="O1226" s="152"/>
      <c r="P1226" s="152"/>
      <c r="Q1226" s="152"/>
      <c r="R1226" s="152"/>
      <c r="S1226" s="305"/>
      <c r="T1226" s="53">
        <f>IF(F1206=U1205,1,0.5)</f>
        <v>0.5</v>
      </c>
    </row>
    <row r="1227" spans="1:20">
      <c r="A1227" s="1">
        <f t="shared" ref="A1227:B1227" si="1247">A1226</f>
        <v>25</v>
      </c>
      <c r="B1227" s="1">
        <f t="shared" si="1247"/>
        <v>0</v>
      </c>
      <c r="C1227" s="288"/>
      <c r="D1227" s="340" t="s">
        <v>75</v>
      </c>
      <c r="E1227" s="340"/>
      <c r="F1227" s="340"/>
      <c r="G1227" s="340"/>
      <c r="H1227" s="330"/>
      <c r="I1227" s="330"/>
      <c r="J1227" s="335"/>
      <c r="K1227" s="335"/>
      <c r="L1227" s="335"/>
      <c r="M1227" s="335"/>
      <c r="N1227" s="335"/>
      <c r="O1227" s="335"/>
      <c r="P1227" s="335"/>
      <c r="Q1227" s="335"/>
      <c r="R1227" s="335"/>
      <c r="S1227" s="336"/>
    </row>
    <row r="1228" spans="1:20">
      <c r="A1228" s="1">
        <f t="shared" ref="A1228:B1228" si="1248">A1227</f>
        <v>25</v>
      </c>
      <c r="B1228" s="1">
        <f t="shared" si="1248"/>
        <v>0</v>
      </c>
      <c r="C1228" s="288"/>
      <c r="D1228" s="340" t="s">
        <v>76</v>
      </c>
      <c r="E1228" s="340"/>
      <c r="F1228" s="340"/>
      <c r="G1228" s="340"/>
      <c r="H1228" s="330"/>
      <c r="I1228" s="330"/>
      <c r="J1228" s="335"/>
      <c r="K1228" s="335"/>
      <c r="L1228" s="335"/>
      <c r="M1228" s="335"/>
      <c r="N1228" s="335"/>
      <c r="O1228" s="335"/>
      <c r="P1228" s="335"/>
      <c r="Q1228" s="335"/>
      <c r="R1228" s="335"/>
      <c r="S1228" s="336"/>
    </row>
    <row r="1229" spans="1:20" ht="15" thickBot="1">
      <c r="A1229" s="1">
        <f t="shared" ref="A1229:B1229" si="1249">A1228</f>
        <v>25</v>
      </c>
      <c r="B1229" s="1">
        <f t="shared" si="1249"/>
        <v>0</v>
      </c>
      <c r="C1229" s="288"/>
      <c r="D1229" s="341" t="s">
        <v>77</v>
      </c>
      <c r="E1229" s="341"/>
      <c r="F1229" s="341"/>
      <c r="G1229" s="341"/>
      <c r="H1229" s="342">
        <f>H1251-SUM(H1226:I1228)</f>
        <v>0</v>
      </c>
      <c r="I1229" s="342"/>
      <c r="J1229" s="343"/>
      <c r="K1229" s="343"/>
      <c r="L1229" s="343"/>
      <c r="M1229" s="343"/>
      <c r="N1229" s="343"/>
      <c r="O1229" s="343"/>
      <c r="P1229" s="343"/>
      <c r="Q1229" s="343"/>
      <c r="R1229" s="343"/>
      <c r="S1229" s="344"/>
    </row>
    <row r="1230" spans="1:20" ht="15.6" thickTop="1" thickBot="1">
      <c r="A1230" s="1">
        <f t="shared" ref="A1230:B1230" si="1250">A1229</f>
        <v>25</v>
      </c>
      <c r="B1230" s="1">
        <f t="shared" si="1250"/>
        <v>0</v>
      </c>
      <c r="C1230" s="289"/>
      <c r="D1230" s="345" t="s">
        <v>78</v>
      </c>
      <c r="E1230" s="345"/>
      <c r="F1230" s="345"/>
      <c r="G1230" s="345"/>
      <c r="H1230" s="281">
        <f>SUM(H1226:I1229)</f>
        <v>0</v>
      </c>
      <c r="I1230" s="281"/>
      <c r="J1230" s="285"/>
      <c r="K1230" s="285"/>
      <c r="L1230" s="285"/>
      <c r="M1230" s="285"/>
      <c r="N1230" s="285"/>
      <c r="O1230" s="285"/>
      <c r="P1230" s="285"/>
      <c r="Q1230" s="285"/>
      <c r="R1230" s="285"/>
      <c r="S1230" s="286"/>
    </row>
    <row r="1231" spans="1:20">
      <c r="A1231" s="1">
        <f t="shared" ref="A1231:B1231" si="1251">A1230</f>
        <v>25</v>
      </c>
      <c r="B1231" s="1">
        <f t="shared" si="1251"/>
        <v>0</v>
      </c>
      <c r="C1231" s="287" t="s">
        <v>218</v>
      </c>
      <c r="D1231" s="290" t="s">
        <v>73</v>
      </c>
      <c r="E1231" s="290"/>
      <c r="F1231" s="290" t="s">
        <v>83</v>
      </c>
      <c r="G1231" s="290"/>
      <c r="H1231" s="290" t="s">
        <v>79</v>
      </c>
      <c r="I1231" s="292"/>
      <c r="J1231" s="293"/>
      <c r="K1231" s="290"/>
      <c r="L1231" s="290"/>
      <c r="M1231" s="290"/>
      <c r="N1231" s="290" t="s">
        <v>82</v>
      </c>
      <c r="O1231" s="290"/>
      <c r="P1231" s="290"/>
      <c r="Q1231" s="290"/>
      <c r="R1231" s="290"/>
      <c r="S1231" s="294"/>
    </row>
    <row r="1232" spans="1:20">
      <c r="A1232" s="1">
        <f t="shared" ref="A1232:B1232" si="1252">A1231</f>
        <v>25</v>
      </c>
      <c r="B1232" s="1">
        <f t="shared" si="1252"/>
        <v>0</v>
      </c>
      <c r="C1232" s="288"/>
      <c r="D1232" s="291"/>
      <c r="E1232" s="291"/>
      <c r="F1232" s="291"/>
      <c r="G1232" s="291"/>
      <c r="H1232" s="291"/>
      <c r="I1232" s="291"/>
      <c r="J1232" s="296" t="s">
        <v>80</v>
      </c>
      <c r="K1232" s="297"/>
      <c r="L1232" s="297" t="s">
        <v>81</v>
      </c>
      <c r="M1232" s="339"/>
      <c r="N1232" s="291"/>
      <c r="O1232" s="291"/>
      <c r="P1232" s="291"/>
      <c r="Q1232" s="291"/>
      <c r="R1232" s="291"/>
      <c r="S1232" s="295"/>
    </row>
    <row r="1233" spans="1:21">
      <c r="A1233" s="1">
        <f t="shared" ref="A1233:B1233" si="1253">A1232</f>
        <v>25</v>
      </c>
      <c r="B1233" s="1">
        <f t="shared" si="1253"/>
        <v>0</v>
      </c>
      <c r="C1233" s="288"/>
      <c r="D1233" s="298" t="s">
        <v>88</v>
      </c>
      <c r="E1233" s="298"/>
      <c r="F1233" s="298" t="s">
        <v>88</v>
      </c>
      <c r="G1233" s="298"/>
      <c r="H1233" s="323"/>
      <c r="I1233" s="323"/>
      <c r="J1233" s="324"/>
      <c r="K1233" s="325"/>
      <c r="L1233" s="326">
        <f>H1233-J1233</f>
        <v>0</v>
      </c>
      <c r="M1233" s="327"/>
      <c r="N1233" s="167"/>
      <c r="O1233" s="167"/>
      <c r="P1233" s="167"/>
      <c r="Q1233" s="167"/>
      <c r="R1233" s="167"/>
      <c r="S1233" s="328"/>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8"/>
      <c r="D1234" s="298" t="s">
        <v>99</v>
      </c>
      <c r="E1234" s="298"/>
      <c r="F1234" s="299" t="s">
        <v>84</v>
      </c>
      <c r="G1234" s="299"/>
      <c r="H1234" s="300"/>
      <c r="I1234" s="300"/>
      <c r="J1234" s="301"/>
      <c r="K1234" s="302"/>
      <c r="L1234" s="303">
        <f t="shared" ref="L1234:L1250" si="1256">H1234-J1234</f>
        <v>0</v>
      </c>
      <c r="M1234" s="304"/>
      <c r="N1234" s="152"/>
      <c r="O1234" s="152"/>
      <c r="P1234" s="152"/>
      <c r="Q1234" s="152"/>
      <c r="R1234" s="152"/>
      <c r="S1234" s="305"/>
      <c r="T1234" s="54" t="e">
        <f>HLOOKUP(F1206,リスト!$N$7:$AC$25,3,)</f>
        <v>#N/A</v>
      </c>
      <c r="U1234" s="52" t="e">
        <f t="shared" si="1254"/>
        <v>#N/A</v>
      </c>
    </row>
    <row r="1235" spans="1:21">
      <c r="A1235" s="1">
        <f t="shared" ref="A1235:B1235" si="1257">A1234</f>
        <v>25</v>
      </c>
      <c r="B1235" s="1">
        <f t="shared" si="1257"/>
        <v>0</v>
      </c>
      <c r="C1235" s="288"/>
      <c r="D1235" s="298"/>
      <c r="E1235" s="298"/>
      <c r="F1235" s="329" t="s">
        <v>85</v>
      </c>
      <c r="G1235" s="329"/>
      <c r="H1235" s="330"/>
      <c r="I1235" s="330"/>
      <c r="J1235" s="331"/>
      <c r="K1235" s="332"/>
      <c r="L1235" s="333">
        <f t="shared" si="1256"/>
        <v>0</v>
      </c>
      <c r="M1235" s="334"/>
      <c r="N1235" s="335"/>
      <c r="O1235" s="335"/>
      <c r="P1235" s="335"/>
      <c r="Q1235" s="335"/>
      <c r="R1235" s="335"/>
      <c r="S1235" s="336"/>
      <c r="T1235" s="54" t="e">
        <f>HLOOKUP(F1206,リスト!$N$7:$AC$25,4,)</f>
        <v>#N/A</v>
      </c>
      <c r="U1235" s="52" t="e">
        <f t="shared" si="1254"/>
        <v>#N/A</v>
      </c>
    </row>
    <row r="1236" spans="1:21">
      <c r="A1236" s="1">
        <f t="shared" ref="A1236:B1236" si="1258">A1235</f>
        <v>25</v>
      </c>
      <c r="B1236" s="1">
        <f t="shared" si="1258"/>
        <v>0</v>
      </c>
      <c r="C1236" s="288"/>
      <c r="D1236" s="298"/>
      <c r="E1236" s="298"/>
      <c r="F1236" s="306" t="s">
        <v>86</v>
      </c>
      <c r="G1236" s="306"/>
      <c r="H1236" s="307"/>
      <c r="I1236" s="307"/>
      <c r="J1236" s="308"/>
      <c r="K1236" s="309"/>
      <c r="L1236" s="310">
        <f t="shared" si="1256"/>
        <v>0</v>
      </c>
      <c r="M1236" s="311"/>
      <c r="N1236" s="153"/>
      <c r="O1236" s="153"/>
      <c r="P1236" s="153"/>
      <c r="Q1236" s="153"/>
      <c r="R1236" s="153"/>
      <c r="S1236" s="312"/>
      <c r="T1236" s="54" t="e">
        <f>HLOOKUP(F1206,リスト!$N$7:$AC$25,5,)</f>
        <v>#N/A</v>
      </c>
      <c r="U1236" s="52" t="e">
        <f t="shared" si="1254"/>
        <v>#N/A</v>
      </c>
    </row>
    <row r="1237" spans="1:21">
      <c r="A1237" s="1">
        <f t="shared" ref="A1237:B1237" si="1259">A1236</f>
        <v>25</v>
      </c>
      <c r="B1237" s="1">
        <f t="shared" si="1259"/>
        <v>0</v>
      </c>
      <c r="C1237" s="288"/>
      <c r="D1237" s="298" t="s">
        <v>100</v>
      </c>
      <c r="E1237" s="298"/>
      <c r="F1237" s="299" t="s">
        <v>87</v>
      </c>
      <c r="G1237" s="299"/>
      <c r="H1237" s="300"/>
      <c r="I1237" s="300"/>
      <c r="J1237" s="301"/>
      <c r="K1237" s="302"/>
      <c r="L1237" s="303">
        <f t="shared" si="1256"/>
        <v>0</v>
      </c>
      <c r="M1237" s="304"/>
      <c r="N1237" s="152"/>
      <c r="O1237" s="152"/>
      <c r="P1237" s="152"/>
      <c r="Q1237" s="152"/>
      <c r="R1237" s="152"/>
      <c r="S1237" s="305"/>
      <c r="T1237" s="54" t="e">
        <f>HLOOKUP(F1206,リスト!$N$7:$AC$25,6,)</f>
        <v>#N/A</v>
      </c>
      <c r="U1237" s="52" t="e">
        <f t="shared" si="1254"/>
        <v>#N/A</v>
      </c>
    </row>
    <row r="1238" spans="1:21">
      <c r="A1238" s="1">
        <f t="shared" ref="A1238:B1238" si="1260">A1237</f>
        <v>25</v>
      </c>
      <c r="B1238" s="1">
        <f t="shared" si="1260"/>
        <v>0</v>
      </c>
      <c r="C1238" s="288"/>
      <c r="D1238" s="298"/>
      <c r="E1238" s="298"/>
      <c r="F1238" s="329" t="s">
        <v>89</v>
      </c>
      <c r="G1238" s="329"/>
      <c r="H1238" s="330"/>
      <c r="I1238" s="330"/>
      <c r="J1238" s="331"/>
      <c r="K1238" s="332"/>
      <c r="L1238" s="333">
        <f t="shared" si="1256"/>
        <v>0</v>
      </c>
      <c r="M1238" s="334"/>
      <c r="N1238" s="335"/>
      <c r="O1238" s="335"/>
      <c r="P1238" s="335"/>
      <c r="Q1238" s="335"/>
      <c r="R1238" s="335"/>
      <c r="S1238" s="336"/>
      <c r="T1238" s="54" t="e">
        <f>HLOOKUP(F1206,リスト!$N$7:$AC$25,7,)</f>
        <v>#N/A</v>
      </c>
      <c r="U1238" s="52" t="e">
        <f t="shared" si="1254"/>
        <v>#N/A</v>
      </c>
    </row>
    <row r="1239" spans="1:21" ht="14.4" customHeight="1">
      <c r="A1239" s="1">
        <f t="shared" ref="A1239:B1239" si="1261">A1238</f>
        <v>25</v>
      </c>
      <c r="B1239" s="1">
        <f t="shared" si="1261"/>
        <v>0</v>
      </c>
      <c r="C1239" s="288"/>
      <c r="D1239" s="298"/>
      <c r="E1239" s="298"/>
      <c r="F1239" s="329" t="s">
        <v>215</v>
      </c>
      <c r="G1239" s="329"/>
      <c r="H1239" s="330"/>
      <c r="I1239" s="330"/>
      <c r="J1239" s="331"/>
      <c r="K1239" s="332"/>
      <c r="L1239" s="333">
        <f t="shared" si="1256"/>
        <v>0</v>
      </c>
      <c r="M1239" s="334"/>
      <c r="N1239" s="335"/>
      <c r="O1239" s="335"/>
      <c r="P1239" s="335"/>
      <c r="Q1239" s="335"/>
      <c r="R1239" s="335"/>
      <c r="S1239" s="336"/>
      <c r="T1239" s="54" t="e">
        <f>HLOOKUP(F1206,リスト!$N$7:$AC$25,8,)</f>
        <v>#N/A</v>
      </c>
      <c r="U1239" s="52" t="e">
        <f t="shared" si="1254"/>
        <v>#N/A</v>
      </c>
    </row>
    <row r="1240" spans="1:21">
      <c r="A1240" s="1">
        <f t="shared" ref="A1240:B1240" si="1262">A1239</f>
        <v>25</v>
      </c>
      <c r="B1240" s="1">
        <f t="shared" si="1262"/>
        <v>0</v>
      </c>
      <c r="C1240" s="288"/>
      <c r="D1240" s="298"/>
      <c r="E1240" s="298"/>
      <c r="F1240" s="306" t="s">
        <v>90</v>
      </c>
      <c r="G1240" s="306"/>
      <c r="H1240" s="307"/>
      <c r="I1240" s="307"/>
      <c r="J1240" s="308"/>
      <c r="K1240" s="309"/>
      <c r="L1240" s="310">
        <f t="shared" si="1256"/>
        <v>0</v>
      </c>
      <c r="M1240" s="311"/>
      <c r="N1240" s="153"/>
      <c r="O1240" s="153"/>
      <c r="P1240" s="153"/>
      <c r="Q1240" s="153"/>
      <c r="R1240" s="153"/>
      <c r="S1240" s="312"/>
      <c r="T1240" s="54" t="e">
        <f>HLOOKUP(F1206,リスト!$N$7:$AC$25,9,)</f>
        <v>#N/A</v>
      </c>
      <c r="U1240" s="52" t="e">
        <f t="shared" si="1254"/>
        <v>#N/A</v>
      </c>
    </row>
    <row r="1241" spans="1:21">
      <c r="A1241" s="1">
        <f t="shared" ref="A1241:B1241" si="1263">A1240</f>
        <v>25</v>
      </c>
      <c r="B1241" s="1">
        <f t="shared" si="1263"/>
        <v>0</v>
      </c>
      <c r="C1241" s="288"/>
      <c r="D1241" s="298" t="s">
        <v>101</v>
      </c>
      <c r="E1241" s="298"/>
      <c r="F1241" s="299" t="s">
        <v>91</v>
      </c>
      <c r="G1241" s="299"/>
      <c r="H1241" s="300"/>
      <c r="I1241" s="300"/>
      <c r="J1241" s="301"/>
      <c r="K1241" s="302"/>
      <c r="L1241" s="303">
        <f t="shared" si="1256"/>
        <v>0</v>
      </c>
      <c r="M1241" s="304"/>
      <c r="N1241" s="152"/>
      <c r="O1241" s="152"/>
      <c r="P1241" s="152"/>
      <c r="Q1241" s="152"/>
      <c r="R1241" s="152"/>
      <c r="S1241" s="305"/>
      <c r="T1241" s="54" t="e">
        <f>HLOOKUP(F1206,リスト!$N$7:$AC$25,10,)</f>
        <v>#N/A</v>
      </c>
      <c r="U1241" s="52" t="e">
        <f t="shared" si="1254"/>
        <v>#N/A</v>
      </c>
    </row>
    <row r="1242" spans="1:21">
      <c r="A1242" s="1">
        <f t="shared" ref="A1242:B1242" si="1264">A1241</f>
        <v>25</v>
      </c>
      <c r="B1242" s="1">
        <f t="shared" si="1264"/>
        <v>0</v>
      </c>
      <c r="C1242" s="288"/>
      <c r="D1242" s="298"/>
      <c r="E1242" s="298"/>
      <c r="F1242" s="329" t="s">
        <v>92</v>
      </c>
      <c r="G1242" s="329"/>
      <c r="H1242" s="330"/>
      <c r="I1242" s="330"/>
      <c r="J1242" s="331"/>
      <c r="K1242" s="332"/>
      <c r="L1242" s="333">
        <f t="shared" si="1256"/>
        <v>0</v>
      </c>
      <c r="M1242" s="334"/>
      <c r="N1242" s="335"/>
      <c r="O1242" s="335"/>
      <c r="P1242" s="335"/>
      <c r="Q1242" s="335"/>
      <c r="R1242" s="335"/>
      <c r="S1242" s="336"/>
      <c r="T1242" s="54" t="e">
        <f>HLOOKUP(F1206,リスト!$N$7:$AC$25,11,)</f>
        <v>#N/A</v>
      </c>
      <c r="U1242" s="52" t="e">
        <f t="shared" si="1254"/>
        <v>#N/A</v>
      </c>
    </row>
    <row r="1243" spans="1:21">
      <c r="A1243" s="1">
        <f t="shared" ref="A1243:B1243" si="1265">A1242</f>
        <v>25</v>
      </c>
      <c r="B1243" s="1">
        <f t="shared" si="1265"/>
        <v>0</v>
      </c>
      <c r="C1243" s="288"/>
      <c r="D1243" s="298"/>
      <c r="E1243" s="298"/>
      <c r="F1243" s="306" t="s">
        <v>93</v>
      </c>
      <c r="G1243" s="306"/>
      <c r="H1243" s="307"/>
      <c r="I1243" s="307"/>
      <c r="J1243" s="308"/>
      <c r="K1243" s="309"/>
      <c r="L1243" s="310">
        <f t="shared" si="1256"/>
        <v>0</v>
      </c>
      <c r="M1243" s="311"/>
      <c r="N1243" s="153"/>
      <c r="O1243" s="153"/>
      <c r="P1243" s="153"/>
      <c r="Q1243" s="153"/>
      <c r="R1243" s="153"/>
      <c r="S1243" s="312"/>
      <c r="T1243" s="54" t="e">
        <f>HLOOKUP(F1206,リスト!$N$7:$AC$25,12,)</f>
        <v>#N/A</v>
      </c>
      <c r="U1243" s="52" t="e">
        <f t="shared" si="1254"/>
        <v>#N/A</v>
      </c>
    </row>
    <row r="1244" spans="1:21">
      <c r="A1244" s="1">
        <f t="shared" ref="A1244:B1244" si="1266">A1243</f>
        <v>25</v>
      </c>
      <c r="B1244" s="1">
        <f t="shared" si="1266"/>
        <v>0</v>
      </c>
      <c r="C1244" s="288"/>
      <c r="D1244" s="298" t="s">
        <v>102</v>
      </c>
      <c r="E1244" s="298"/>
      <c r="F1244" s="298" t="s">
        <v>102</v>
      </c>
      <c r="G1244" s="298"/>
      <c r="H1244" s="323"/>
      <c r="I1244" s="323"/>
      <c r="J1244" s="324"/>
      <c r="K1244" s="325"/>
      <c r="L1244" s="326">
        <f t="shared" si="1256"/>
        <v>0</v>
      </c>
      <c r="M1244" s="327"/>
      <c r="N1244" s="167"/>
      <c r="O1244" s="167"/>
      <c r="P1244" s="167"/>
      <c r="Q1244" s="167"/>
      <c r="R1244" s="167"/>
      <c r="S1244" s="328"/>
      <c r="T1244" s="54" t="e">
        <f>HLOOKUP(F1206,リスト!$N$7:$AC$25,13,)</f>
        <v>#N/A</v>
      </c>
      <c r="U1244" s="52" t="e">
        <f t="shared" si="1254"/>
        <v>#N/A</v>
      </c>
    </row>
    <row r="1245" spans="1:21">
      <c r="A1245" s="1">
        <f t="shared" ref="A1245:B1245" si="1267">A1244</f>
        <v>25</v>
      </c>
      <c r="B1245" s="1">
        <f t="shared" si="1267"/>
        <v>0</v>
      </c>
      <c r="C1245" s="288"/>
      <c r="D1245" s="321" t="s">
        <v>105</v>
      </c>
      <c r="E1245" s="298"/>
      <c r="F1245" s="299" t="s">
        <v>94</v>
      </c>
      <c r="G1245" s="299"/>
      <c r="H1245" s="300"/>
      <c r="I1245" s="300"/>
      <c r="J1245" s="301"/>
      <c r="K1245" s="302"/>
      <c r="L1245" s="303">
        <f t="shared" si="1256"/>
        <v>0</v>
      </c>
      <c r="M1245" s="304"/>
      <c r="N1245" s="152"/>
      <c r="O1245" s="152"/>
      <c r="P1245" s="152"/>
      <c r="Q1245" s="152"/>
      <c r="R1245" s="152"/>
      <c r="S1245" s="305"/>
      <c r="T1245" s="54" t="e">
        <f>HLOOKUP(F1206,リスト!$N$7:$AC$25,14,)</f>
        <v>#N/A</v>
      </c>
      <c r="U1245" s="52" t="e">
        <f t="shared" si="1254"/>
        <v>#N/A</v>
      </c>
    </row>
    <row r="1246" spans="1:21">
      <c r="A1246" s="1">
        <f t="shared" ref="A1246:B1246" si="1268">A1245</f>
        <v>25</v>
      </c>
      <c r="B1246" s="1">
        <f t="shared" si="1268"/>
        <v>0</v>
      </c>
      <c r="C1246" s="288"/>
      <c r="D1246" s="298"/>
      <c r="E1246" s="298"/>
      <c r="F1246" s="306" t="s">
        <v>95</v>
      </c>
      <c r="G1246" s="306"/>
      <c r="H1246" s="307"/>
      <c r="I1246" s="307"/>
      <c r="J1246" s="308"/>
      <c r="K1246" s="309"/>
      <c r="L1246" s="310">
        <f t="shared" si="1256"/>
        <v>0</v>
      </c>
      <c r="M1246" s="311"/>
      <c r="N1246" s="153"/>
      <c r="O1246" s="153"/>
      <c r="P1246" s="153"/>
      <c r="Q1246" s="153"/>
      <c r="R1246" s="153"/>
      <c r="S1246" s="312"/>
      <c r="T1246" s="54" t="e">
        <f>HLOOKUP(F1206,リスト!$N$7:$AC$25,15,)</f>
        <v>#N/A</v>
      </c>
      <c r="U1246" s="52" t="e">
        <f t="shared" si="1254"/>
        <v>#N/A</v>
      </c>
    </row>
    <row r="1247" spans="1:21">
      <c r="A1247" s="1">
        <f t="shared" ref="A1247:B1247" si="1269">A1246</f>
        <v>25</v>
      </c>
      <c r="B1247" s="1">
        <f t="shared" si="1269"/>
        <v>0</v>
      </c>
      <c r="C1247" s="288"/>
      <c r="D1247" s="322" t="s">
        <v>103</v>
      </c>
      <c r="E1247" s="322"/>
      <c r="F1247" s="298" t="s">
        <v>96</v>
      </c>
      <c r="G1247" s="298"/>
      <c r="H1247" s="323"/>
      <c r="I1247" s="323"/>
      <c r="J1247" s="324"/>
      <c r="K1247" s="325"/>
      <c r="L1247" s="326">
        <f t="shared" si="1256"/>
        <v>0</v>
      </c>
      <c r="M1247" s="327"/>
      <c r="N1247" s="167"/>
      <c r="O1247" s="167"/>
      <c r="P1247" s="167"/>
      <c r="Q1247" s="167"/>
      <c r="R1247" s="167"/>
      <c r="S1247" s="328"/>
      <c r="T1247" s="54" t="e">
        <f>HLOOKUP(F1206,リスト!$N$7:$AC$25,16,)</f>
        <v>#N/A</v>
      </c>
      <c r="U1247" s="52" t="e">
        <f t="shared" si="1254"/>
        <v>#N/A</v>
      </c>
    </row>
    <row r="1248" spans="1:21">
      <c r="A1248" s="1">
        <f t="shared" ref="A1248:B1248" si="1270">A1247</f>
        <v>25</v>
      </c>
      <c r="B1248" s="1">
        <f t="shared" si="1270"/>
        <v>0</v>
      </c>
      <c r="C1248" s="288"/>
      <c r="D1248" s="298" t="s">
        <v>104</v>
      </c>
      <c r="E1248" s="298"/>
      <c r="F1248" s="299" t="s">
        <v>97</v>
      </c>
      <c r="G1248" s="299"/>
      <c r="H1248" s="300"/>
      <c r="I1248" s="300"/>
      <c r="J1248" s="301"/>
      <c r="K1248" s="302"/>
      <c r="L1248" s="303">
        <f t="shared" si="1256"/>
        <v>0</v>
      </c>
      <c r="M1248" s="304"/>
      <c r="N1248" s="152"/>
      <c r="O1248" s="152"/>
      <c r="P1248" s="152"/>
      <c r="Q1248" s="152"/>
      <c r="R1248" s="152"/>
      <c r="S1248" s="305"/>
      <c r="T1248" s="54" t="e">
        <f>HLOOKUP(F1206,リスト!$N$7:$AC$25,17,)</f>
        <v>#N/A</v>
      </c>
      <c r="U1248" s="52" t="e">
        <f t="shared" si="1254"/>
        <v>#N/A</v>
      </c>
    </row>
    <row r="1249" spans="1:24">
      <c r="A1249" s="1">
        <f t="shared" ref="A1249:B1249" si="1271">A1248</f>
        <v>25</v>
      </c>
      <c r="B1249" s="1">
        <f t="shared" si="1271"/>
        <v>0</v>
      </c>
      <c r="C1249" s="288"/>
      <c r="D1249" s="298"/>
      <c r="E1249" s="298"/>
      <c r="F1249" s="306" t="s">
        <v>98</v>
      </c>
      <c r="G1249" s="306"/>
      <c r="H1249" s="307"/>
      <c r="I1249" s="307"/>
      <c r="J1249" s="308"/>
      <c r="K1249" s="309"/>
      <c r="L1249" s="310">
        <f t="shared" si="1256"/>
        <v>0</v>
      </c>
      <c r="M1249" s="311"/>
      <c r="N1249" s="153"/>
      <c r="O1249" s="153"/>
      <c r="P1249" s="153"/>
      <c r="Q1249" s="153"/>
      <c r="R1249" s="153"/>
      <c r="S1249" s="312"/>
      <c r="T1249" s="54" t="e">
        <f>HLOOKUP(F1206,リスト!$N$7:$AC$25,18,)</f>
        <v>#N/A</v>
      </c>
      <c r="U1249" s="52" t="e">
        <f t="shared" si="1254"/>
        <v>#N/A</v>
      </c>
    </row>
    <row r="1250" spans="1:24" ht="15" thickBot="1">
      <c r="A1250" s="1">
        <f t="shared" ref="A1250:B1250" si="1272">A1249</f>
        <v>25</v>
      </c>
      <c r="B1250" s="1">
        <f t="shared" si="1272"/>
        <v>0</v>
      </c>
      <c r="C1250" s="288"/>
      <c r="D1250" s="313" t="s">
        <v>77</v>
      </c>
      <c r="E1250" s="313"/>
      <c r="F1250" s="313" t="s">
        <v>77</v>
      </c>
      <c r="G1250" s="313"/>
      <c r="H1250" s="314"/>
      <c r="I1250" s="314"/>
      <c r="J1250" s="315"/>
      <c r="K1250" s="316"/>
      <c r="L1250" s="317">
        <f t="shared" si="1256"/>
        <v>0</v>
      </c>
      <c r="M1250" s="318"/>
      <c r="N1250" s="319"/>
      <c r="O1250" s="319"/>
      <c r="P1250" s="319"/>
      <c r="Q1250" s="319"/>
      <c r="R1250" s="319"/>
      <c r="S1250" s="320"/>
      <c r="T1250" s="54" t="e">
        <f>HLOOKUP(F1206,リスト!$N$7:$AC$25,19,)</f>
        <v>#N/A</v>
      </c>
      <c r="U1250" s="52" t="e">
        <f t="shared" si="1254"/>
        <v>#N/A</v>
      </c>
    </row>
    <row r="1251" spans="1:24" ht="15.6" thickTop="1" thickBot="1">
      <c r="A1251" s="1">
        <f t="shared" ref="A1251:B1251" si="1273">A1250</f>
        <v>25</v>
      </c>
      <c r="B1251" s="1">
        <f t="shared" si="1273"/>
        <v>0</v>
      </c>
      <c r="C1251" s="289"/>
      <c r="D1251" s="278" t="s">
        <v>78</v>
      </c>
      <c r="E1251" s="279"/>
      <c r="F1251" s="279"/>
      <c r="G1251" s="280"/>
      <c r="H1251" s="281">
        <f>SUM(H1233:I1250)</f>
        <v>0</v>
      </c>
      <c r="I1251" s="281"/>
      <c r="J1251" s="282">
        <f t="shared" ref="J1251" si="1274">SUM(J1233:K1250)</f>
        <v>0</v>
      </c>
      <c r="K1251" s="283"/>
      <c r="L1251" s="283">
        <f t="shared" ref="L1251" si="1275">SUM(L1233:M1250)</f>
        <v>0</v>
      </c>
      <c r="M1251" s="284"/>
      <c r="N1251" s="285"/>
      <c r="O1251" s="285"/>
      <c r="P1251" s="285"/>
      <c r="Q1251" s="285"/>
      <c r="R1251" s="285"/>
      <c r="S1251" s="286"/>
      <c r="T1251" s="54"/>
    </row>
    <row r="1252" spans="1:24">
      <c r="A1252" s="1">
        <f>F1255</f>
        <v>26</v>
      </c>
      <c r="B1252" s="1">
        <f>IF(H1276&gt;0,1,0)</f>
        <v>0</v>
      </c>
      <c r="C1252" s="198" t="s">
        <v>47</v>
      </c>
      <c r="D1252" s="198"/>
      <c r="E1252" s="198"/>
      <c r="U1252" s="11" t="s">
        <v>49</v>
      </c>
      <c r="V1252" s="11" t="s">
        <v>199</v>
      </c>
    </row>
    <row r="1253" spans="1:24">
      <c r="A1253" s="1">
        <f>A1252</f>
        <v>26</v>
      </c>
      <c r="B1253" s="1">
        <f>B1252</f>
        <v>0</v>
      </c>
      <c r="C1253" s="192" t="str">
        <f>"山口次世代コーチャーズ育成事業　"&amp;基本!$G$24</f>
        <v>山口次世代コーチャーズ育成事業　事業計画書</v>
      </c>
      <c r="D1253" s="192"/>
      <c r="E1253" s="192"/>
      <c r="F1253" s="192"/>
      <c r="G1253" s="192"/>
      <c r="H1253" s="192"/>
      <c r="I1253" s="192"/>
      <c r="J1253" s="192"/>
      <c r="K1253" s="192"/>
      <c r="L1253" s="192"/>
      <c r="M1253" s="192"/>
      <c r="N1253" s="192"/>
      <c r="O1253" s="192"/>
      <c r="P1253" s="192"/>
      <c r="Q1253" s="192"/>
      <c r="R1253" s="192"/>
      <c r="S1253" s="192"/>
      <c r="U1253" s="16" t="str">
        <f t="shared" ref="U1253:V1256" si="1276">IF(U1203="","",U1203)</f>
        <v>チームやまぐち優秀指導者育成事業</v>
      </c>
      <c r="V1253" s="16" t="str">
        <f t="shared" si="1276"/>
        <v>優秀指導者</v>
      </c>
    </row>
    <row r="1254" spans="1:24" ht="15" thickBot="1">
      <c r="A1254" s="1">
        <f t="shared" ref="A1254:B1254" si="1277">A1253</f>
        <v>26</v>
      </c>
      <c r="B1254" s="1">
        <f t="shared" si="1277"/>
        <v>0</v>
      </c>
      <c r="C1254" s="337" t="s">
        <v>48</v>
      </c>
      <c r="D1254" s="337"/>
      <c r="U1254" s="32" t="str">
        <f t="shared" si="1276"/>
        <v>トップコーチ育成事業</v>
      </c>
      <c r="V1254" s="32" t="str">
        <f t="shared" si="1276"/>
        <v>トップコーチ</v>
      </c>
    </row>
    <row r="1255" spans="1:24" ht="15" thickBot="1">
      <c r="A1255" s="1">
        <f t="shared" ref="A1255:B1255" si="1278">A1254</f>
        <v>26</v>
      </c>
      <c r="B1255" s="1">
        <f t="shared" si="1278"/>
        <v>0</v>
      </c>
      <c r="C1255" s="375" t="s">
        <v>50</v>
      </c>
      <c r="D1255" s="376"/>
      <c r="E1255" s="376"/>
      <c r="F1255" s="377">
        <f>F1205+1</f>
        <v>26</v>
      </c>
      <c r="G1255" s="378"/>
      <c r="U1255" s="32" t="str">
        <f t="shared" si="1276"/>
        <v>コーチングセミナー事業</v>
      </c>
      <c r="V1255" s="32" t="str">
        <f t="shared" si="1276"/>
        <v>セミナー</v>
      </c>
    </row>
    <row r="1256" spans="1:24">
      <c r="A1256" s="1">
        <f t="shared" ref="A1256:B1256" si="1279">A1255</f>
        <v>26</v>
      </c>
      <c r="B1256" s="1">
        <f t="shared" si="1279"/>
        <v>0</v>
      </c>
      <c r="C1256" s="379" t="s">
        <v>49</v>
      </c>
      <c r="D1256" s="290"/>
      <c r="E1256" s="290"/>
      <c r="F1256" s="380"/>
      <c r="G1256" s="380"/>
      <c r="H1256" s="380"/>
      <c r="I1256" s="380"/>
      <c r="J1256" s="380"/>
      <c r="K1256" s="380"/>
      <c r="L1256" s="380"/>
      <c r="M1256" s="290" t="s">
        <v>53</v>
      </c>
      <c r="N1256" s="290"/>
      <c r="O1256" s="290"/>
      <c r="P1256" s="380"/>
      <c r="Q1256" s="380"/>
      <c r="R1256" s="380"/>
      <c r="S1256" s="381"/>
      <c r="T1256" s="81" t="str">
        <f>IF(F1256="","",VLOOKUP(F1256,U1253:V1256,2,))</f>
        <v/>
      </c>
      <c r="U1256" s="18" t="str">
        <f t="shared" si="1276"/>
        <v/>
      </c>
      <c r="V1256" s="18" t="str">
        <f t="shared" si="1276"/>
        <v/>
      </c>
    </row>
    <row r="1257" spans="1:24">
      <c r="A1257" s="1">
        <f t="shared" ref="A1257:B1257" si="1280">A1256</f>
        <v>26</v>
      </c>
      <c r="B1257" s="1">
        <f t="shared" si="1280"/>
        <v>0</v>
      </c>
      <c r="C1257" s="389" t="s">
        <v>180</v>
      </c>
      <c r="D1257" s="390"/>
      <c r="E1257" s="356"/>
      <c r="F1257" s="386"/>
      <c r="G1257" s="387"/>
      <c r="H1257" s="387"/>
      <c r="I1257" s="387"/>
      <c r="J1257" s="387"/>
      <c r="K1257" s="387"/>
      <c r="L1257" s="387"/>
      <c r="M1257" s="387"/>
      <c r="N1257" s="387"/>
      <c r="O1257" s="387"/>
      <c r="P1257" s="387"/>
      <c r="Q1257" s="387"/>
      <c r="R1257" s="387"/>
      <c r="S1257" s="388"/>
      <c r="U1257" s="55"/>
    </row>
    <row r="1258" spans="1:24">
      <c r="A1258" s="1">
        <f t="shared" ref="A1258:B1258" si="1281">A1257</f>
        <v>26</v>
      </c>
      <c r="B1258" s="1">
        <f t="shared" si="1281"/>
        <v>0</v>
      </c>
      <c r="C1258" s="348" t="s">
        <v>51</v>
      </c>
      <c r="D1258" s="291"/>
      <c r="E1258" s="291"/>
      <c r="F1258" s="382"/>
      <c r="G1258" s="383"/>
      <c r="H1258" s="383"/>
      <c r="I1258" s="20" t="str">
        <f>IF(F1258="","～",IF(J1258="","","～"))</f>
        <v>～</v>
      </c>
      <c r="J1258" s="383"/>
      <c r="K1258" s="383"/>
      <c r="L1258" s="383"/>
      <c r="M1258" s="21" t="s">
        <v>52</v>
      </c>
      <c r="N1258" s="384" t="str">
        <f>IF(T1258=1,IF(F1258="","",IF(J1258="","",IF(F1258=J1258,"日帰り",(J1258-F1258)&amp;"泊"&amp;(J1258-F1258+1)&amp;"日"))),"")</f>
        <v/>
      </c>
      <c r="O1258" s="384"/>
      <c r="P1258" s="384"/>
      <c r="Q1258" s="13" t="s">
        <v>68</v>
      </c>
      <c r="R1258" s="258"/>
      <c r="S1258" s="385"/>
      <c r="T1258" s="53">
        <f>IF(P1256=U1261,1,IF(P1256=W1261,1,0))</f>
        <v>0</v>
      </c>
    </row>
    <row r="1259" spans="1:24">
      <c r="A1259" s="1">
        <f t="shared" ref="A1259:B1259" si="1282">A1258</f>
        <v>26</v>
      </c>
      <c r="B1259" s="1">
        <f t="shared" si="1282"/>
        <v>0</v>
      </c>
      <c r="C1259" s="348" t="s">
        <v>54</v>
      </c>
      <c r="D1259" s="346" t="s">
        <v>55</v>
      </c>
      <c r="E1259" s="346"/>
      <c r="F1259" s="349"/>
      <c r="G1259" s="349"/>
      <c r="H1259" s="349"/>
      <c r="I1259" s="349"/>
      <c r="J1259" s="349"/>
      <c r="K1259" s="349"/>
      <c r="L1259" s="349"/>
      <c r="M1259" s="349"/>
      <c r="N1259" s="349"/>
      <c r="O1259" s="349"/>
      <c r="P1259" s="349"/>
      <c r="Q1259" s="349"/>
      <c r="R1259" s="349"/>
      <c r="S1259" s="350"/>
      <c r="U1259" s="156" t="s">
        <v>53</v>
      </c>
      <c r="V1259" s="156"/>
      <c r="W1259" s="156"/>
      <c r="X1259" s="156"/>
    </row>
    <row r="1260" spans="1:24">
      <c r="A1260" s="1">
        <f t="shared" ref="A1260:B1260" si="1283">A1259</f>
        <v>26</v>
      </c>
      <c r="B1260" s="1">
        <f t="shared" si="1283"/>
        <v>0</v>
      </c>
      <c r="C1260" s="348"/>
      <c r="D1260" s="351" t="s">
        <v>7</v>
      </c>
      <c r="E1260" s="351"/>
      <c r="F1260" s="352"/>
      <c r="G1260" s="352"/>
      <c r="H1260" s="352"/>
      <c r="I1260" s="352"/>
      <c r="J1260" s="352"/>
      <c r="K1260" s="352"/>
      <c r="L1260" s="352"/>
      <c r="M1260" s="352"/>
      <c r="N1260" s="352"/>
      <c r="O1260" s="352"/>
      <c r="P1260" s="352"/>
      <c r="Q1260" s="352"/>
      <c r="R1260" s="352"/>
      <c r="S1260" s="353"/>
      <c r="U1260" s="78" t="str">
        <f>U1253</f>
        <v>チームやまぐち優秀指導者育成事業</v>
      </c>
      <c r="V1260" s="78" t="str">
        <f>U1254</f>
        <v>トップコーチ育成事業</v>
      </c>
      <c r="W1260" s="78" t="str">
        <f>U1255</f>
        <v>コーチングセミナー事業</v>
      </c>
      <c r="X1260" s="78" t="str">
        <f>U1256</f>
        <v/>
      </c>
    </row>
    <row r="1261" spans="1:24">
      <c r="A1261" s="1">
        <f t="shared" ref="A1261:B1261" si="1284">A1260</f>
        <v>26</v>
      </c>
      <c r="B1261" s="1">
        <f t="shared" si="1284"/>
        <v>0</v>
      </c>
      <c r="C1261" s="348" t="s">
        <v>56</v>
      </c>
      <c r="D1261" s="346" t="s">
        <v>55</v>
      </c>
      <c r="E1261" s="346"/>
      <c r="F1261" s="349"/>
      <c r="G1261" s="349"/>
      <c r="H1261" s="349"/>
      <c r="I1261" s="349"/>
      <c r="J1261" s="349"/>
      <c r="K1261" s="349"/>
      <c r="L1261" s="349"/>
      <c r="M1261" s="349"/>
      <c r="N1261" s="349"/>
      <c r="O1261" s="349"/>
      <c r="P1261" s="349"/>
      <c r="Q1261" s="349"/>
      <c r="R1261" s="349"/>
      <c r="S1261" s="350"/>
      <c r="U1261" s="6" t="str">
        <f t="shared" ref="U1261:X1264" si="1285">IF(U1211="","",U1211)</f>
        <v>①研修派遣</v>
      </c>
      <c r="V1261" s="6" t="str">
        <f t="shared" si="1285"/>
        <v>①研修派遣</v>
      </c>
      <c r="W1261" s="6" t="str">
        <f t="shared" si="1285"/>
        <v>①指導者研修会</v>
      </c>
      <c r="X1261" s="6" t="str">
        <f t="shared" si="1285"/>
        <v/>
      </c>
    </row>
    <row r="1262" spans="1:24">
      <c r="A1262" s="1">
        <f t="shared" ref="A1262:B1262" si="1286">A1261</f>
        <v>26</v>
      </c>
      <c r="B1262" s="1">
        <f t="shared" si="1286"/>
        <v>0</v>
      </c>
      <c r="C1262" s="348"/>
      <c r="D1262" s="351" t="s">
        <v>7</v>
      </c>
      <c r="E1262" s="351"/>
      <c r="F1262" s="352"/>
      <c r="G1262" s="352"/>
      <c r="H1262" s="352"/>
      <c r="I1262" s="352"/>
      <c r="J1262" s="352"/>
      <c r="K1262" s="352"/>
      <c r="L1262" s="352"/>
      <c r="M1262" s="352"/>
      <c r="N1262" s="352"/>
      <c r="O1262" s="352"/>
      <c r="P1262" s="352"/>
      <c r="Q1262" s="352"/>
      <c r="R1262" s="352"/>
      <c r="S1262" s="353"/>
      <c r="U1262" s="8" t="str">
        <f t="shared" si="1285"/>
        <v>②調査・研究</v>
      </c>
      <c r="V1262" s="8" t="str">
        <f t="shared" si="1285"/>
        <v>②伝達講習会</v>
      </c>
      <c r="W1262" s="8" t="str">
        <f t="shared" si="1285"/>
        <v>②スーパーアドバイザー</v>
      </c>
      <c r="X1262" s="8" t="str">
        <f t="shared" si="1285"/>
        <v/>
      </c>
    </row>
    <row r="1263" spans="1:24">
      <c r="A1263" s="1">
        <f t="shared" ref="A1263:B1263" si="1287">A1262</f>
        <v>26</v>
      </c>
      <c r="B1263" s="1">
        <f t="shared" si="1287"/>
        <v>0</v>
      </c>
      <c r="C1263" s="354" t="s">
        <v>57</v>
      </c>
      <c r="D1263" s="291" t="s">
        <v>58</v>
      </c>
      <c r="E1263" s="291"/>
      <c r="F1263" s="291" t="s">
        <v>61</v>
      </c>
      <c r="G1263" s="355"/>
      <c r="H1263" s="339" t="s">
        <v>62</v>
      </c>
      <c r="I1263" s="296"/>
      <c r="J1263" s="356" t="s">
        <v>63</v>
      </c>
      <c r="K1263" s="355"/>
      <c r="L1263" s="339" t="s">
        <v>64</v>
      </c>
      <c r="M1263" s="296"/>
      <c r="N1263" s="356" t="s">
        <v>65</v>
      </c>
      <c r="O1263" s="355"/>
      <c r="P1263" s="339" t="s">
        <v>66</v>
      </c>
      <c r="Q1263" s="291"/>
      <c r="R1263" s="356" t="s">
        <v>36</v>
      </c>
      <c r="S1263" s="295"/>
      <c r="U1263" s="8" t="str">
        <f t="shared" si="1285"/>
        <v/>
      </c>
      <c r="V1263" s="8" t="str">
        <f t="shared" si="1285"/>
        <v/>
      </c>
      <c r="W1263" s="8" t="str">
        <f t="shared" si="1285"/>
        <v/>
      </c>
      <c r="X1263" s="8" t="str">
        <f t="shared" si="1285"/>
        <v/>
      </c>
    </row>
    <row r="1264" spans="1:24">
      <c r="A1264" s="1">
        <f t="shared" ref="A1264:B1264" si="1288">A1263</f>
        <v>26</v>
      </c>
      <c r="B1264" s="1">
        <f t="shared" si="1288"/>
        <v>0</v>
      </c>
      <c r="C1264" s="348"/>
      <c r="D1264" s="346" t="s">
        <v>59</v>
      </c>
      <c r="E1264" s="346"/>
      <c r="F1264" s="22">
        <f>VLOOKUP("成男ｺｰﾁｬｰｽﾞ",指導者!$J$133:$AN$156,$F1255+1,)</f>
        <v>0</v>
      </c>
      <c r="G1264" s="23" t="s">
        <v>67</v>
      </c>
      <c r="H1264" s="24">
        <f>VLOOKUP("成女ｺｰﾁｬｰｽﾞ",指導者!$J$133:$AN$156,$F1255+1,)</f>
        <v>0</v>
      </c>
      <c r="I1264" s="25" t="s">
        <v>67</v>
      </c>
      <c r="J1264" s="24">
        <f>VLOOKUP("少男ｺｰﾁｬｰｽﾞ",指導者!$J$133:$AN$156,$F1255+1,)</f>
        <v>0</v>
      </c>
      <c r="K1264" s="23" t="s">
        <v>67</v>
      </c>
      <c r="L1264" s="24">
        <f>VLOOKUP("少女ｺｰﾁｬｰｽﾞ",指導者!$J$133:$AN$156,$F1255+1,)</f>
        <v>0</v>
      </c>
      <c r="M1264" s="25" t="s">
        <v>67</v>
      </c>
      <c r="N1264" s="24">
        <f>VLOOKUP("Jr男ｺｰﾁｬｰｽﾞ",指導者!$J$133:$AN$156,$F1255+1,)</f>
        <v>0</v>
      </c>
      <c r="O1264" s="23" t="s">
        <v>67</v>
      </c>
      <c r="P1264" s="24">
        <f>VLOOKUP("Jr女ｺｰﾁｬｰｽﾞ",指導者!$J$133:$AN$156,$F1255+1,)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20">
      <c r="A1265" s="1">
        <f t="shared" ref="A1265:B1265" si="1289">A1264</f>
        <v>26</v>
      </c>
      <c r="B1265" s="1">
        <f t="shared" si="1289"/>
        <v>0</v>
      </c>
      <c r="C1265" s="348"/>
      <c r="D1265" s="351" t="s">
        <v>60</v>
      </c>
      <c r="E1265" s="351"/>
      <c r="F1265" s="57" t="s">
        <v>164</v>
      </c>
      <c r="G1265" s="28" t="s">
        <v>67</v>
      </c>
      <c r="H1265" s="59" t="s">
        <v>164</v>
      </c>
      <c r="I1265" s="30" t="s">
        <v>67</v>
      </c>
      <c r="J1265" s="61" t="s">
        <v>164</v>
      </c>
      <c r="K1265" s="28" t="s">
        <v>67</v>
      </c>
      <c r="L1265" s="59" t="s">
        <v>164</v>
      </c>
      <c r="M1265" s="30" t="s">
        <v>67</v>
      </c>
      <c r="N1265" s="61" t="s">
        <v>164</v>
      </c>
      <c r="O1265" s="28" t="s">
        <v>67</v>
      </c>
      <c r="P1265" s="59" t="s">
        <v>164</v>
      </c>
      <c r="Q1265" s="31" t="s">
        <v>67</v>
      </c>
      <c r="R1265" s="61" t="s">
        <v>164</v>
      </c>
      <c r="S1265" s="34" t="s">
        <v>67</v>
      </c>
    </row>
    <row r="1266" spans="1:20">
      <c r="A1266" s="1">
        <f t="shared" ref="A1266:B1266" si="1290">A1265</f>
        <v>26</v>
      </c>
      <c r="B1266" s="1">
        <f t="shared" si="1290"/>
        <v>0</v>
      </c>
      <c r="C1266" s="366" t="s">
        <v>69</v>
      </c>
      <c r="D1266" s="367"/>
      <c r="E1266" s="368"/>
      <c r="F1266" s="357"/>
      <c r="G1266" s="358"/>
      <c r="H1266" s="358"/>
      <c r="I1266" s="358"/>
      <c r="J1266" s="358"/>
      <c r="K1266" s="358"/>
      <c r="L1266" s="358"/>
      <c r="M1266" s="358"/>
      <c r="N1266" s="358"/>
      <c r="O1266" s="358"/>
      <c r="P1266" s="358"/>
      <c r="Q1266" s="358"/>
      <c r="R1266" s="358"/>
      <c r="S1266" s="359"/>
    </row>
    <row r="1267" spans="1:20">
      <c r="A1267" s="1">
        <f t="shared" ref="A1267:B1267" si="1291">A1266</f>
        <v>26</v>
      </c>
      <c r="B1267" s="1">
        <f t="shared" si="1291"/>
        <v>0</v>
      </c>
      <c r="C1267" s="369"/>
      <c r="D1267" s="370"/>
      <c r="E1267" s="371"/>
      <c r="F1267" s="360"/>
      <c r="G1267" s="361"/>
      <c r="H1267" s="361"/>
      <c r="I1267" s="361"/>
      <c r="J1267" s="361"/>
      <c r="K1267" s="361"/>
      <c r="L1267" s="361"/>
      <c r="M1267" s="361"/>
      <c r="N1267" s="361"/>
      <c r="O1267" s="361"/>
      <c r="P1267" s="361"/>
      <c r="Q1267" s="361"/>
      <c r="R1267" s="361"/>
      <c r="S1267" s="362"/>
    </row>
    <row r="1268" spans="1:20">
      <c r="A1268" s="1">
        <f t="shared" ref="A1268:B1268" si="1292">A1267</f>
        <v>26</v>
      </c>
      <c r="B1268" s="1">
        <f t="shared" si="1292"/>
        <v>0</v>
      </c>
      <c r="C1268" s="369"/>
      <c r="D1268" s="370"/>
      <c r="E1268" s="371"/>
      <c r="F1268" s="360"/>
      <c r="G1268" s="361"/>
      <c r="H1268" s="361"/>
      <c r="I1268" s="361"/>
      <c r="J1268" s="361"/>
      <c r="K1268" s="361"/>
      <c r="L1268" s="361"/>
      <c r="M1268" s="361"/>
      <c r="N1268" s="361"/>
      <c r="O1268" s="361"/>
      <c r="P1268" s="361"/>
      <c r="Q1268" s="361"/>
      <c r="R1268" s="361"/>
      <c r="S1268" s="362"/>
    </row>
    <row r="1269" spans="1:20">
      <c r="A1269" s="1">
        <f t="shared" ref="A1269:B1269" si="1293">A1268</f>
        <v>26</v>
      </c>
      <c r="B1269" s="1">
        <f t="shared" si="1293"/>
        <v>0</v>
      </c>
      <c r="C1269" s="369"/>
      <c r="D1269" s="370"/>
      <c r="E1269" s="371"/>
      <c r="F1269" s="360"/>
      <c r="G1269" s="361"/>
      <c r="H1269" s="361"/>
      <c r="I1269" s="361"/>
      <c r="J1269" s="361"/>
      <c r="K1269" s="361"/>
      <c r="L1269" s="361"/>
      <c r="M1269" s="361"/>
      <c r="N1269" s="361"/>
      <c r="O1269" s="361"/>
      <c r="P1269" s="361"/>
      <c r="Q1269" s="361"/>
      <c r="R1269" s="361"/>
      <c r="S1269" s="362"/>
    </row>
    <row r="1270" spans="1:20">
      <c r="A1270" s="1">
        <f t="shared" ref="A1270:B1270" si="1294">A1269</f>
        <v>26</v>
      </c>
      <c r="B1270" s="1">
        <f t="shared" si="1294"/>
        <v>0</v>
      </c>
      <c r="C1270" s="369"/>
      <c r="D1270" s="370"/>
      <c r="E1270" s="371"/>
      <c r="F1270" s="360"/>
      <c r="G1270" s="361"/>
      <c r="H1270" s="361"/>
      <c r="I1270" s="361"/>
      <c r="J1270" s="361"/>
      <c r="K1270" s="361"/>
      <c r="L1270" s="361"/>
      <c r="M1270" s="361"/>
      <c r="N1270" s="361"/>
      <c r="O1270" s="361"/>
      <c r="P1270" s="361"/>
      <c r="Q1270" s="361"/>
      <c r="R1270" s="361"/>
      <c r="S1270" s="362"/>
    </row>
    <row r="1271" spans="1:20">
      <c r="A1271" s="1">
        <f t="shared" ref="A1271:B1271" si="1295">A1270</f>
        <v>26</v>
      </c>
      <c r="B1271" s="1">
        <f t="shared" si="1295"/>
        <v>0</v>
      </c>
      <c r="C1271" s="369"/>
      <c r="D1271" s="370"/>
      <c r="E1271" s="371"/>
      <c r="F1271" s="360"/>
      <c r="G1271" s="361"/>
      <c r="H1271" s="361"/>
      <c r="I1271" s="361"/>
      <c r="J1271" s="361"/>
      <c r="K1271" s="361"/>
      <c r="L1271" s="361"/>
      <c r="M1271" s="361"/>
      <c r="N1271" s="361"/>
      <c r="O1271" s="361"/>
      <c r="P1271" s="361"/>
      <c r="Q1271" s="361"/>
      <c r="R1271" s="361"/>
      <c r="S1271" s="362"/>
    </row>
    <row r="1272" spans="1:20" ht="15" thickBot="1">
      <c r="A1272" s="1">
        <f t="shared" ref="A1272:B1272" si="1296">A1271</f>
        <v>26</v>
      </c>
      <c r="B1272" s="1">
        <f t="shared" si="1296"/>
        <v>0</v>
      </c>
      <c r="C1272" s="372"/>
      <c r="D1272" s="373"/>
      <c r="E1272" s="374"/>
      <c r="F1272" s="363"/>
      <c r="G1272" s="364"/>
      <c r="H1272" s="364"/>
      <c r="I1272" s="364"/>
      <c r="J1272" s="364"/>
      <c r="K1272" s="364"/>
      <c r="L1272" s="364"/>
      <c r="M1272" s="364"/>
      <c r="N1272" s="364"/>
      <c r="O1272" s="364"/>
      <c r="P1272" s="364"/>
      <c r="Q1272" s="364"/>
      <c r="R1272" s="364"/>
      <c r="S1272" s="365"/>
    </row>
    <row r="1273" spans="1:20">
      <c r="A1273" s="1">
        <f t="shared" ref="A1273:B1273" si="1297">A1272</f>
        <v>26</v>
      </c>
      <c r="B1273" s="1">
        <f t="shared" si="1297"/>
        <v>0</v>
      </c>
    </row>
    <row r="1274" spans="1:20" ht="15" thickBot="1">
      <c r="A1274" s="1">
        <f t="shared" ref="A1274:B1274" si="1298">A1273</f>
        <v>26</v>
      </c>
      <c r="B1274" s="1">
        <f t="shared" si="1298"/>
        <v>0</v>
      </c>
      <c r="C1274" s="337" t="s">
        <v>70</v>
      </c>
      <c r="D1274" s="337"/>
      <c r="Q1274" s="338" t="s">
        <v>71</v>
      </c>
      <c r="R1274" s="338"/>
      <c r="S1274" s="338"/>
    </row>
    <row r="1275" spans="1:20">
      <c r="A1275" s="1">
        <f t="shared" ref="A1275:B1275" si="1299">A1274</f>
        <v>26</v>
      </c>
      <c r="B1275" s="1">
        <f t="shared" si="1299"/>
        <v>0</v>
      </c>
      <c r="C1275" s="287" t="s">
        <v>72</v>
      </c>
      <c r="D1275" s="290" t="s">
        <v>73</v>
      </c>
      <c r="E1275" s="290"/>
      <c r="F1275" s="290"/>
      <c r="G1275" s="290"/>
      <c r="H1275" s="290" t="s">
        <v>79</v>
      </c>
      <c r="I1275" s="290"/>
      <c r="J1275" s="290" t="s">
        <v>13</v>
      </c>
      <c r="K1275" s="290"/>
      <c r="L1275" s="290"/>
      <c r="M1275" s="290"/>
      <c r="N1275" s="290"/>
      <c r="O1275" s="290"/>
      <c r="P1275" s="290"/>
      <c r="Q1275" s="290"/>
      <c r="R1275" s="290"/>
      <c r="S1275" s="294"/>
    </row>
    <row r="1276" spans="1:20">
      <c r="A1276" s="1">
        <f t="shared" ref="A1276:B1276" si="1300">A1275</f>
        <v>26</v>
      </c>
      <c r="B1276" s="1">
        <f t="shared" si="1300"/>
        <v>0</v>
      </c>
      <c r="C1276" s="288"/>
      <c r="D1276" s="346" t="s">
        <v>74</v>
      </c>
      <c r="E1276" s="346"/>
      <c r="F1276" s="346"/>
      <c r="G1276" s="346"/>
      <c r="H1276" s="415">
        <f>ROUND(J1301*T1276,)</f>
        <v>0</v>
      </c>
      <c r="I1276" s="416"/>
      <c r="J1276" s="152"/>
      <c r="K1276" s="152"/>
      <c r="L1276" s="152"/>
      <c r="M1276" s="152"/>
      <c r="N1276" s="152"/>
      <c r="O1276" s="152"/>
      <c r="P1276" s="152"/>
      <c r="Q1276" s="152"/>
      <c r="R1276" s="152"/>
      <c r="S1276" s="305"/>
      <c r="T1276" s="53">
        <f>IF(F1256=U1255,1,0.5)</f>
        <v>0.5</v>
      </c>
    </row>
    <row r="1277" spans="1:20">
      <c r="A1277" s="1">
        <f t="shared" ref="A1277:B1277" si="1301">A1276</f>
        <v>26</v>
      </c>
      <c r="B1277" s="1">
        <f t="shared" si="1301"/>
        <v>0</v>
      </c>
      <c r="C1277" s="288"/>
      <c r="D1277" s="340" t="s">
        <v>75</v>
      </c>
      <c r="E1277" s="340"/>
      <c r="F1277" s="340"/>
      <c r="G1277" s="340"/>
      <c r="H1277" s="330"/>
      <c r="I1277" s="330"/>
      <c r="J1277" s="335"/>
      <c r="K1277" s="335"/>
      <c r="L1277" s="335"/>
      <c r="M1277" s="335"/>
      <c r="N1277" s="335"/>
      <c r="O1277" s="335"/>
      <c r="P1277" s="335"/>
      <c r="Q1277" s="335"/>
      <c r="R1277" s="335"/>
      <c r="S1277" s="336"/>
    </row>
    <row r="1278" spans="1:20">
      <c r="A1278" s="1">
        <f t="shared" ref="A1278:B1278" si="1302">A1277</f>
        <v>26</v>
      </c>
      <c r="B1278" s="1">
        <f t="shared" si="1302"/>
        <v>0</v>
      </c>
      <c r="C1278" s="288"/>
      <c r="D1278" s="340" t="s">
        <v>76</v>
      </c>
      <c r="E1278" s="340"/>
      <c r="F1278" s="340"/>
      <c r="G1278" s="340"/>
      <c r="H1278" s="330"/>
      <c r="I1278" s="330"/>
      <c r="J1278" s="335"/>
      <c r="K1278" s="335"/>
      <c r="L1278" s="335"/>
      <c r="M1278" s="335"/>
      <c r="N1278" s="335"/>
      <c r="O1278" s="335"/>
      <c r="P1278" s="335"/>
      <c r="Q1278" s="335"/>
      <c r="R1278" s="335"/>
      <c r="S1278" s="336"/>
    </row>
    <row r="1279" spans="1:20" ht="15" thickBot="1">
      <c r="A1279" s="1">
        <f t="shared" ref="A1279:B1279" si="1303">A1278</f>
        <v>26</v>
      </c>
      <c r="B1279" s="1">
        <f t="shared" si="1303"/>
        <v>0</v>
      </c>
      <c r="C1279" s="288"/>
      <c r="D1279" s="341" t="s">
        <v>77</v>
      </c>
      <c r="E1279" s="341"/>
      <c r="F1279" s="341"/>
      <c r="G1279" s="341"/>
      <c r="H1279" s="342">
        <f>H1301-SUM(H1276:I1278)</f>
        <v>0</v>
      </c>
      <c r="I1279" s="342"/>
      <c r="J1279" s="343"/>
      <c r="K1279" s="343"/>
      <c r="L1279" s="343"/>
      <c r="M1279" s="343"/>
      <c r="N1279" s="343"/>
      <c r="O1279" s="343"/>
      <c r="P1279" s="343"/>
      <c r="Q1279" s="343"/>
      <c r="R1279" s="343"/>
      <c r="S1279" s="344"/>
    </row>
    <row r="1280" spans="1:20" ht="15.6" thickTop="1" thickBot="1">
      <c r="A1280" s="1">
        <f t="shared" ref="A1280:B1280" si="1304">A1279</f>
        <v>26</v>
      </c>
      <c r="B1280" s="1">
        <f t="shared" si="1304"/>
        <v>0</v>
      </c>
      <c r="C1280" s="289"/>
      <c r="D1280" s="345" t="s">
        <v>78</v>
      </c>
      <c r="E1280" s="345"/>
      <c r="F1280" s="345"/>
      <c r="G1280" s="345"/>
      <c r="H1280" s="281">
        <f>SUM(H1276:I1279)</f>
        <v>0</v>
      </c>
      <c r="I1280" s="281"/>
      <c r="J1280" s="285"/>
      <c r="K1280" s="285"/>
      <c r="L1280" s="285"/>
      <c r="M1280" s="285"/>
      <c r="N1280" s="285"/>
      <c r="O1280" s="285"/>
      <c r="P1280" s="285"/>
      <c r="Q1280" s="285"/>
      <c r="R1280" s="285"/>
      <c r="S1280" s="286"/>
    </row>
    <row r="1281" spans="1:21">
      <c r="A1281" s="1">
        <f t="shared" ref="A1281:B1281" si="1305">A1280</f>
        <v>26</v>
      </c>
      <c r="B1281" s="1">
        <f t="shared" si="1305"/>
        <v>0</v>
      </c>
      <c r="C1281" s="287" t="s">
        <v>218</v>
      </c>
      <c r="D1281" s="290" t="s">
        <v>73</v>
      </c>
      <c r="E1281" s="290"/>
      <c r="F1281" s="290" t="s">
        <v>83</v>
      </c>
      <c r="G1281" s="290"/>
      <c r="H1281" s="290" t="s">
        <v>79</v>
      </c>
      <c r="I1281" s="292"/>
      <c r="J1281" s="293"/>
      <c r="K1281" s="290"/>
      <c r="L1281" s="290"/>
      <c r="M1281" s="290"/>
      <c r="N1281" s="290" t="s">
        <v>82</v>
      </c>
      <c r="O1281" s="290"/>
      <c r="P1281" s="290"/>
      <c r="Q1281" s="290"/>
      <c r="R1281" s="290"/>
      <c r="S1281" s="294"/>
    </row>
    <row r="1282" spans="1:21">
      <c r="A1282" s="1">
        <f t="shared" ref="A1282:B1282" si="1306">A1281</f>
        <v>26</v>
      </c>
      <c r="B1282" s="1">
        <f t="shared" si="1306"/>
        <v>0</v>
      </c>
      <c r="C1282" s="288"/>
      <c r="D1282" s="291"/>
      <c r="E1282" s="291"/>
      <c r="F1282" s="291"/>
      <c r="G1282" s="291"/>
      <c r="H1282" s="291"/>
      <c r="I1282" s="291"/>
      <c r="J1282" s="296" t="s">
        <v>80</v>
      </c>
      <c r="K1282" s="297"/>
      <c r="L1282" s="297" t="s">
        <v>81</v>
      </c>
      <c r="M1282" s="339"/>
      <c r="N1282" s="291"/>
      <c r="O1282" s="291"/>
      <c r="P1282" s="291"/>
      <c r="Q1282" s="291"/>
      <c r="R1282" s="291"/>
      <c r="S1282" s="295"/>
    </row>
    <row r="1283" spans="1:21">
      <c r="A1283" s="1">
        <f t="shared" ref="A1283:B1283" si="1307">A1282</f>
        <v>26</v>
      </c>
      <c r="B1283" s="1">
        <f t="shared" si="1307"/>
        <v>0</v>
      </c>
      <c r="C1283" s="288"/>
      <c r="D1283" s="298" t="s">
        <v>88</v>
      </c>
      <c r="E1283" s="298"/>
      <c r="F1283" s="298" t="s">
        <v>88</v>
      </c>
      <c r="G1283" s="298"/>
      <c r="H1283" s="323"/>
      <c r="I1283" s="323"/>
      <c r="J1283" s="324"/>
      <c r="K1283" s="325"/>
      <c r="L1283" s="326">
        <f>H1283-J1283</f>
        <v>0</v>
      </c>
      <c r="M1283" s="327"/>
      <c r="N1283" s="167"/>
      <c r="O1283" s="167"/>
      <c r="P1283" s="167"/>
      <c r="Q1283" s="167"/>
      <c r="R1283" s="167"/>
      <c r="S1283" s="328"/>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8"/>
      <c r="D1284" s="298" t="s">
        <v>99</v>
      </c>
      <c r="E1284" s="298"/>
      <c r="F1284" s="299" t="s">
        <v>84</v>
      </c>
      <c r="G1284" s="299"/>
      <c r="H1284" s="300"/>
      <c r="I1284" s="300"/>
      <c r="J1284" s="301"/>
      <c r="K1284" s="302"/>
      <c r="L1284" s="303">
        <f t="shared" ref="L1284:L1300" si="1310">H1284-J1284</f>
        <v>0</v>
      </c>
      <c r="M1284" s="304"/>
      <c r="N1284" s="152"/>
      <c r="O1284" s="152"/>
      <c r="P1284" s="152"/>
      <c r="Q1284" s="152"/>
      <c r="R1284" s="152"/>
      <c r="S1284" s="305"/>
      <c r="T1284" s="54" t="e">
        <f>HLOOKUP(F1256,リスト!$N$7:$AC$25,3,)</f>
        <v>#N/A</v>
      </c>
      <c r="U1284" s="52" t="e">
        <f t="shared" si="1308"/>
        <v>#N/A</v>
      </c>
    </row>
    <row r="1285" spans="1:21">
      <c r="A1285" s="1">
        <f t="shared" ref="A1285:B1285" si="1311">A1284</f>
        <v>26</v>
      </c>
      <c r="B1285" s="1">
        <f t="shared" si="1311"/>
        <v>0</v>
      </c>
      <c r="C1285" s="288"/>
      <c r="D1285" s="298"/>
      <c r="E1285" s="298"/>
      <c r="F1285" s="329" t="s">
        <v>85</v>
      </c>
      <c r="G1285" s="329"/>
      <c r="H1285" s="330"/>
      <c r="I1285" s="330"/>
      <c r="J1285" s="331"/>
      <c r="K1285" s="332"/>
      <c r="L1285" s="333">
        <f t="shared" si="1310"/>
        <v>0</v>
      </c>
      <c r="M1285" s="334"/>
      <c r="N1285" s="335"/>
      <c r="O1285" s="335"/>
      <c r="P1285" s="335"/>
      <c r="Q1285" s="335"/>
      <c r="R1285" s="335"/>
      <c r="S1285" s="336"/>
      <c r="T1285" s="54" t="e">
        <f>HLOOKUP(F1256,リスト!$N$7:$AC$25,4,)</f>
        <v>#N/A</v>
      </c>
      <c r="U1285" s="52" t="e">
        <f t="shared" si="1308"/>
        <v>#N/A</v>
      </c>
    </row>
    <row r="1286" spans="1:21">
      <c r="A1286" s="1">
        <f t="shared" ref="A1286:B1286" si="1312">A1285</f>
        <v>26</v>
      </c>
      <c r="B1286" s="1">
        <f t="shared" si="1312"/>
        <v>0</v>
      </c>
      <c r="C1286" s="288"/>
      <c r="D1286" s="298"/>
      <c r="E1286" s="298"/>
      <c r="F1286" s="306" t="s">
        <v>86</v>
      </c>
      <c r="G1286" s="306"/>
      <c r="H1286" s="307"/>
      <c r="I1286" s="307"/>
      <c r="J1286" s="308"/>
      <c r="K1286" s="309"/>
      <c r="L1286" s="310">
        <f t="shared" si="1310"/>
        <v>0</v>
      </c>
      <c r="M1286" s="311"/>
      <c r="N1286" s="153"/>
      <c r="O1286" s="153"/>
      <c r="P1286" s="153"/>
      <c r="Q1286" s="153"/>
      <c r="R1286" s="153"/>
      <c r="S1286" s="312"/>
      <c r="T1286" s="54" t="e">
        <f>HLOOKUP(F1256,リスト!$N$7:$AC$25,5,)</f>
        <v>#N/A</v>
      </c>
      <c r="U1286" s="52" t="e">
        <f t="shared" si="1308"/>
        <v>#N/A</v>
      </c>
    </row>
    <row r="1287" spans="1:21">
      <c r="A1287" s="1">
        <f t="shared" ref="A1287:B1287" si="1313">A1286</f>
        <v>26</v>
      </c>
      <c r="B1287" s="1">
        <f t="shared" si="1313"/>
        <v>0</v>
      </c>
      <c r="C1287" s="288"/>
      <c r="D1287" s="298" t="s">
        <v>100</v>
      </c>
      <c r="E1287" s="298"/>
      <c r="F1287" s="299" t="s">
        <v>87</v>
      </c>
      <c r="G1287" s="299"/>
      <c r="H1287" s="300"/>
      <c r="I1287" s="300"/>
      <c r="J1287" s="301"/>
      <c r="K1287" s="302"/>
      <c r="L1287" s="303">
        <f t="shared" si="1310"/>
        <v>0</v>
      </c>
      <c r="M1287" s="304"/>
      <c r="N1287" s="152"/>
      <c r="O1287" s="152"/>
      <c r="P1287" s="152"/>
      <c r="Q1287" s="152"/>
      <c r="R1287" s="152"/>
      <c r="S1287" s="305"/>
      <c r="T1287" s="54" t="e">
        <f>HLOOKUP(F1256,リスト!$N$7:$AC$25,6,)</f>
        <v>#N/A</v>
      </c>
      <c r="U1287" s="52" t="e">
        <f t="shared" si="1308"/>
        <v>#N/A</v>
      </c>
    </row>
    <row r="1288" spans="1:21">
      <c r="A1288" s="1">
        <f t="shared" ref="A1288:B1288" si="1314">A1287</f>
        <v>26</v>
      </c>
      <c r="B1288" s="1">
        <f t="shared" si="1314"/>
        <v>0</v>
      </c>
      <c r="C1288" s="288"/>
      <c r="D1288" s="298"/>
      <c r="E1288" s="298"/>
      <c r="F1288" s="329" t="s">
        <v>89</v>
      </c>
      <c r="G1288" s="329"/>
      <c r="H1288" s="330"/>
      <c r="I1288" s="330"/>
      <c r="J1288" s="331"/>
      <c r="K1288" s="332"/>
      <c r="L1288" s="333">
        <f t="shared" si="1310"/>
        <v>0</v>
      </c>
      <c r="M1288" s="334"/>
      <c r="N1288" s="335"/>
      <c r="O1288" s="335"/>
      <c r="P1288" s="335"/>
      <c r="Q1288" s="335"/>
      <c r="R1288" s="335"/>
      <c r="S1288" s="336"/>
      <c r="T1288" s="54" t="e">
        <f>HLOOKUP(F1256,リスト!$N$7:$AC$25,7,)</f>
        <v>#N/A</v>
      </c>
      <c r="U1288" s="52" t="e">
        <f t="shared" si="1308"/>
        <v>#N/A</v>
      </c>
    </row>
    <row r="1289" spans="1:21" ht="14.4" customHeight="1">
      <c r="A1289" s="1">
        <f t="shared" ref="A1289:B1289" si="1315">A1288</f>
        <v>26</v>
      </c>
      <c r="B1289" s="1">
        <f t="shared" si="1315"/>
        <v>0</v>
      </c>
      <c r="C1289" s="288"/>
      <c r="D1289" s="298"/>
      <c r="E1289" s="298"/>
      <c r="F1289" s="329" t="s">
        <v>215</v>
      </c>
      <c r="G1289" s="329"/>
      <c r="H1289" s="330"/>
      <c r="I1289" s="330"/>
      <c r="J1289" s="331"/>
      <c r="K1289" s="332"/>
      <c r="L1289" s="333">
        <f t="shared" si="1310"/>
        <v>0</v>
      </c>
      <c r="M1289" s="334"/>
      <c r="N1289" s="335"/>
      <c r="O1289" s="335"/>
      <c r="P1289" s="335"/>
      <c r="Q1289" s="335"/>
      <c r="R1289" s="335"/>
      <c r="S1289" s="336"/>
      <c r="T1289" s="54" t="e">
        <f>HLOOKUP(F1256,リスト!$N$7:$AC$25,8,)</f>
        <v>#N/A</v>
      </c>
      <c r="U1289" s="52" t="e">
        <f t="shared" si="1308"/>
        <v>#N/A</v>
      </c>
    </row>
    <row r="1290" spans="1:21">
      <c r="A1290" s="1">
        <f t="shared" ref="A1290:B1290" si="1316">A1289</f>
        <v>26</v>
      </c>
      <c r="B1290" s="1">
        <f t="shared" si="1316"/>
        <v>0</v>
      </c>
      <c r="C1290" s="288"/>
      <c r="D1290" s="298"/>
      <c r="E1290" s="298"/>
      <c r="F1290" s="306" t="s">
        <v>90</v>
      </c>
      <c r="G1290" s="306"/>
      <c r="H1290" s="307"/>
      <c r="I1290" s="307"/>
      <c r="J1290" s="308"/>
      <c r="K1290" s="309"/>
      <c r="L1290" s="310">
        <f t="shared" si="1310"/>
        <v>0</v>
      </c>
      <c r="M1290" s="311"/>
      <c r="N1290" s="153"/>
      <c r="O1290" s="153"/>
      <c r="P1290" s="153"/>
      <c r="Q1290" s="153"/>
      <c r="R1290" s="153"/>
      <c r="S1290" s="312"/>
      <c r="T1290" s="54" t="e">
        <f>HLOOKUP(F1256,リスト!$N$7:$AC$25,9,)</f>
        <v>#N/A</v>
      </c>
      <c r="U1290" s="52" t="e">
        <f t="shared" si="1308"/>
        <v>#N/A</v>
      </c>
    </row>
    <row r="1291" spans="1:21">
      <c r="A1291" s="1">
        <f t="shared" ref="A1291:B1291" si="1317">A1290</f>
        <v>26</v>
      </c>
      <c r="B1291" s="1">
        <f t="shared" si="1317"/>
        <v>0</v>
      </c>
      <c r="C1291" s="288"/>
      <c r="D1291" s="298" t="s">
        <v>101</v>
      </c>
      <c r="E1291" s="298"/>
      <c r="F1291" s="299" t="s">
        <v>91</v>
      </c>
      <c r="G1291" s="299"/>
      <c r="H1291" s="300"/>
      <c r="I1291" s="300"/>
      <c r="J1291" s="301"/>
      <c r="K1291" s="302"/>
      <c r="L1291" s="303">
        <f t="shared" si="1310"/>
        <v>0</v>
      </c>
      <c r="M1291" s="304"/>
      <c r="N1291" s="152"/>
      <c r="O1291" s="152"/>
      <c r="P1291" s="152"/>
      <c r="Q1291" s="152"/>
      <c r="R1291" s="152"/>
      <c r="S1291" s="305"/>
      <c r="T1291" s="54" t="e">
        <f>HLOOKUP(F1256,リスト!$N$7:$AC$25,10,)</f>
        <v>#N/A</v>
      </c>
      <c r="U1291" s="52" t="e">
        <f t="shared" si="1308"/>
        <v>#N/A</v>
      </c>
    </row>
    <row r="1292" spans="1:21">
      <c r="A1292" s="1">
        <f t="shared" ref="A1292:B1292" si="1318">A1291</f>
        <v>26</v>
      </c>
      <c r="B1292" s="1">
        <f t="shared" si="1318"/>
        <v>0</v>
      </c>
      <c r="C1292" s="288"/>
      <c r="D1292" s="298"/>
      <c r="E1292" s="298"/>
      <c r="F1292" s="329" t="s">
        <v>92</v>
      </c>
      <c r="G1292" s="329"/>
      <c r="H1292" s="330"/>
      <c r="I1292" s="330"/>
      <c r="J1292" s="331"/>
      <c r="K1292" s="332"/>
      <c r="L1292" s="333">
        <f t="shared" si="1310"/>
        <v>0</v>
      </c>
      <c r="M1292" s="334"/>
      <c r="N1292" s="335"/>
      <c r="O1292" s="335"/>
      <c r="P1292" s="335"/>
      <c r="Q1292" s="335"/>
      <c r="R1292" s="335"/>
      <c r="S1292" s="336"/>
      <c r="T1292" s="54" t="e">
        <f>HLOOKUP(F1256,リスト!$N$7:$AC$25,11,)</f>
        <v>#N/A</v>
      </c>
      <c r="U1292" s="52" t="e">
        <f t="shared" si="1308"/>
        <v>#N/A</v>
      </c>
    </row>
    <row r="1293" spans="1:21">
      <c r="A1293" s="1">
        <f t="shared" ref="A1293:B1293" si="1319">A1292</f>
        <v>26</v>
      </c>
      <c r="B1293" s="1">
        <f t="shared" si="1319"/>
        <v>0</v>
      </c>
      <c r="C1293" s="288"/>
      <c r="D1293" s="298"/>
      <c r="E1293" s="298"/>
      <c r="F1293" s="306" t="s">
        <v>93</v>
      </c>
      <c r="G1293" s="306"/>
      <c r="H1293" s="307"/>
      <c r="I1293" s="307"/>
      <c r="J1293" s="308"/>
      <c r="K1293" s="309"/>
      <c r="L1293" s="310">
        <f t="shared" si="1310"/>
        <v>0</v>
      </c>
      <c r="M1293" s="311"/>
      <c r="N1293" s="153"/>
      <c r="O1293" s="153"/>
      <c r="P1293" s="153"/>
      <c r="Q1293" s="153"/>
      <c r="R1293" s="153"/>
      <c r="S1293" s="312"/>
      <c r="T1293" s="54" t="e">
        <f>HLOOKUP(F1256,リスト!$N$7:$AC$25,12,)</f>
        <v>#N/A</v>
      </c>
      <c r="U1293" s="52" t="e">
        <f t="shared" si="1308"/>
        <v>#N/A</v>
      </c>
    </row>
    <row r="1294" spans="1:21">
      <c r="A1294" s="1">
        <f t="shared" ref="A1294:B1294" si="1320">A1293</f>
        <v>26</v>
      </c>
      <c r="B1294" s="1">
        <f t="shared" si="1320"/>
        <v>0</v>
      </c>
      <c r="C1294" s="288"/>
      <c r="D1294" s="298" t="s">
        <v>102</v>
      </c>
      <c r="E1294" s="298"/>
      <c r="F1294" s="298" t="s">
        <v>102</v>
      </c>
      <c r="G1294" s="298"/>
      <c r="H1294" s="323"/>
      <c r="I1294" s="323"/>
      <c r="J1294" s="324"/>
      <c r="K1294" s="325"/>
      <c r="L1294" s="326">
        <f t="shared" si="1310"/>
        <v>0</v>
      </c>
      <c r="M1294" s="327"/>
      <c r="N1294" s="167"/>
      <c r="O1294" s="167"/>
      <c r="P1294" s="167"/>
      <c r="Q1294" s="167"/>
      <c r="R1294" s="167"/>
      <c r="S1294" s="328"/>
      <c r="T1294" s="54" t="e">
        <f>HLOOKUP(F1256,リスト!$N$7:$AC$25,13,)</f>
        <v>#N/A</v>
      </c>
      <c r="U1294" s="52" t="e">
        <f t="shared" si="1308"/>
        <v>#N/A</v>
      </c>
    </row>
    <row r="1295" spans="1:21">
      <c r="A1295" s="1">
        <f t="shared" ref="A1295:B1295" si="1321">A1294</f>
        <v>26</v>
      </c>
      <c r="B1295" s="1">
        <f t="shared" si="1321"/>
        <v>0</v>
      </c>
      <c r="C1295" s="288"/>
      <c r="D1295" s="321" t="s">
        <v>105</v>
      </c>
      <c r="E1295" s="298"/>
      <c r="F1295" s="299" t="s">
        <v>94</v>
      </c>
      <c r="G1295" s="299"/>
      <c r="H1295" s="300"/>
      <c r="I1295" s="300"/>
      <c r="J1295" s="301"/>
      <c r="K1295" s="302"/>
      <c r="L1295" s="303">
        <f t="shared" si="1310"/>
        <v>0</v>
      </c>
      <c r="M1295" s="304"/>
      <c r="N1295" s="152"/>
      <c r="O1295" s="152"/>
      <c r="P1295" s="152"/>
      <c r="Q1295" s="152"/>
      <c r="R1295" s="152"/>
      <c r="S1295" s="305"/>
      <c r="T1295" s="54" t="e">
        <f>HLOOKUP(F1256,リスト!$N$7:$AC$25,14,)</f>
        <v>#N/A</v>
      </c>
      <c r="U1295" s="52" t="e">
        <f t="shared" si="1308"/>
        <v>#N/A</v>
      </c>
    </row>
    <row r="1296" spans="1:21">
      <c r="A1296" s="1">
        <f t="shared" ref="A1296:B1296" si="1322">A1295</f>
        <v>26</v>
      </c>
      <c r="B1296" s="1">
        <f t="shared" si="1322"/>
        <v>0</v>
      </c>
      <c r="C1296" s="288"/>
      <c r="D1296" s="298"/>
      <c r="E1296" s="298"/>
      <c r="F1296" s="306" t="s">
        <v>95</v>
      </c>
      <c r="G1296" s="306"/>
      <c r="H1296" s="307"/>
      <c r="I1296" s="307"/>
      <c r="J1296" s="308"/>
      <c r="K1296" s="309"/>
      <c r="L1296" s="310">
        <f t="shared" si="1310"/>
        <v>0</v>
      </c>
      <c r="M1296" s="311"/>
      <c r="N1296" s="153"/>
      <c r="O1296" s="153"/>
      <c r="P1296" s="153"/>
      <c r="Q1296" s="153"/>
      <c r="R1296" s="153"/>
      <c r="S1296" s="312"/>
      <c r="T1296" s="54" t="e">
        <f>HLOOKUP(F1256,リスト!$N$7:$AC$25,15,)</f>
        <v>#N/A</v>
      </c>
      <c r="U1296" s="52" t="e">
        <f t="shared" si="1308"/>
        <v>#N/A</v>
      </c>
    </row>
    <row r="1297" spans="1:24">
      <c r="A1297" s="1">
        <f t="shared" ref="A1297:B1297" si="1323">A1296</f>
        <v>26</v>
      </c>
      <c r="B1297" s="1">
        <f t="shared" si="1323"/>
        <v>0</v>
      </c>
      <c r="C1297" s="288"/>
      <c r="D1297" s="322" t="s">
        <v>103</v>
      </c>
      <c r="E1297" s="322"/>
      <c r="F1297" s="298" t="s">
        <v>96</v>
      </c>
      <c r="G1297" s="298"/>
      <c r="H1297" s="323"/>
      <c r="I1297" s="323"/>
      <c r="J1297" s="324"/>
      <c r="K1297" s="325"/>
      <c r="L1297" s="326">
        <f t="shared" si="1310"/>
        <v>0</v>
      </c>
      <c r="M1297" s="327"/>
      <c r="N1297" s="167"/>
      <c r="O1297" s="167"/>
      <c r="P1297" s="167"/>
      <c r="Q1297" s="167"/>
      <c r="R1297" s="167"/>
      <c r="S1297" s="328"/>
      <c r="T1297" s="54" t="e">
        <f>HLOOKUP(F1256,リスト!$N$7:$AC$25,16,)</f>
        <v>#N/A</v>
      </c>
      <c r="U1297" s="52" t="e">
        <f t="shared" si="1308"/>
        <v>#N/A</v>
      </c>
    </row>
    <row r="1298" spans="1:24">
      <c r="A1298" s="1">
        <f t="shared" ref="A1298:B1298" si="1324">A1297</f>
        <v>26</v>
      </c>
      <c r="B1298" s="1">
        <f t="shared" si="1324"/>
        <v>0</v>
      </c>
      <c r="C1298" s="288"/>
      <c r="D1298" s="298" t="s">
        <v>104</v>
      </c>
      <c r="E1298" s="298"/>
      <c r="F1298" s="299" t="s">
        <v>97</v>
      </c>
      <c r="G1298" s="299"/>
      <c r="H1298" s="300"/>
      <c r="I1298" s="300"/>
      <c r="J1298" s="301"/>
      <c r="K1298" s="302"/>
      <c r="L1298" s="303">
        <f t="shared" si="1310"/>
        <v>0</v>
      </c>
      <c r="M1298" s="304"/>
      <c r="N1298" s="152"/>
      <c r="O1298" s="152"/>
      <c r="P1298" s="152"/>
      <c r="Q1298" s="152"/>
      <c r="R1298" s="152"/>
      <c r="S1298" s="305"/>
      <c r="T1298" s="54" t="e">
        <f>HLOOKUP(F1256,リスト!$N$7:$AC$25,17,)</f>
        <v>#N/A</v>
      </c>
      <c r="U1298" s="52" t="e">
        <f t="shared" si="1308"/>
        <v>#N/A</v>
      </c>
    </row>
    <row r="1299" spans="1:24">
      <c r="A1299" s="1">
        <f t="shared" ref="A1299:B1299" si="1325">A1298</f>
        <v>26</v>
      </c>
      <c r="B1299" s="1">
        <f t="shared" si="1325"/>
        <v>0</v>
      </c>
      <c r="C1299" s="288"/>
      <c r="D1299" s="298"/>
      <c r="E1299" s="298"/>
      <c r="F1299" s="306" t="s">
        <v>98</v>
      </c>
      <c r="G1299" s="306"/>
      <c r="H1299" s="307"/>
      <c r="I1299" s="307"/>
      <c r="J1299" s="308"/>
      <c r="K1299" s="309"/>
      <c r="L1299" s="310">
        <f t="shared" si="1310"/>
        <v>0</v>
      </c>
      <c r="M1299" s="311"/>
      <c r="N1299" s="153"/>
      <c r="O1299" s="153"/>
      <c r="P1299" s="153"/>
      <c r="Q1299" s="153"/>
      <c r="R1299" s="153"/>
      <c r="S1299" s="312"/>
      <c r="T1299" s="54" t="e">
        <f>HLOOKUP(F1256,リスト!$N$7:$AC$25,18,)</f>
        <v>#N/A</v>
      </c>
      <c r="U1299" s="52" t="e">
        <f t="shared" si="1308"/>
        <v>#N/A</v>
      </c>
    </row>
    <row r="1300" spans="1:24" ht="15" thickBot="1">
      <c r="A1300" s="1">
        <f t="shared" ref="A1300:B1300" si="1326">A1299</f>
        <v>26</v>
      </c>
      <c r="B1300" s="1">
        <f t="shared" si="1326"/>
        <v>0</v>
      </c>
      <c r="C1300" s="288"/>
      <c r="D1300" s="313" t="s">
        <v>77</v>
      </c>
      <c r="E1300" s="313"/>
      <c r="F1300" s="313" t="s">
        <v>77</v>
      </c>
      <c r="G1300" s="313"/>
      <c r="H1300" s="314"/>
      <c r="I1300" s="314"/>
      <c r="J1300" s="315"/>
      <c r="K1300" s="316"/>
      <c r="L1300" s="317">
        <f t="shared" si="1310"/>
        <v>0</v>
      </c>
      <c r="M1300" s="318"/>
      <c r="N1300" s="319"/>
      <c r="O1300" s="319"/>
      <c r="P1300" s="319"/>
      <c r="Q1300" s="319"/>
      <c r="R1300" s="319"/>
      <c r="S1300" s="320"/>
      <c r="T1300" s="54" t="e">
        <f>HLOOKUP(F1256,リスト!$N$7:$AC$25,19,)</f>
        <v>#N/A</v>
      </c>
      <c r="U1300" s="52" t="e">
        <f t="shared" si="1308"/>
        <v>#N/A</v>
      </c>
    </row>
    <row r="1301" spans="1:24" ht="15.6" thickTop="1" thickBot="1">
      <c r="A1301" s="1">
        <f t="shared" ref="A1301:B1301" si="1327">A1300</f>
        <v>26</v>
      </c>
      <c r="B1301" s="1">
        <f t="shared" si="1327"/>
        <v>0</v>
      </c>
      <c r="C1301" s="289"/>
      <c r="D1301" s="278" t="s">
        <v>78</v>
      </c>
      <c r="E1301" s="279"/>
      <c r="F1301" s="279"/>
      <c r="G1301" s="280"/>
      <c r="H1301" s="281">
        <f>SUM(H1283:I1300)</f>
        <v>0</v>
      </c>
      <c r="I1301" s="281"/>
      <c r="J1301" s="282">
        <f t="shared" ref="J1301" si="1328">SUM(J1283:K1300)</f>
        <v>0</v>
      </c>
      <c r="K1301" s="283"/>
      <c r="L1301" s="283">
        <f t="shared" ref="L1301" si="1329">SUM(L1283:M1300)</f>
        <v>0</v>
      </c>
      <c r="M1301" s="284"/>
      <c r="N1301" s="285"/>
      <c r="O1301" s="285"/>
      <c r="P1301" s="285"/>
      <c r="Q1301" s="285"/>
      <c r="R1301" s="285"/>
      <c r="S1301" s="286"/>
      <c r="T1301" s="54"/>
    </row>
    <row r="1302" spans="1:24">
      <c r="A1302" s="1">
        <f>F1305</f>
        <v>27</v>
      </c>
      <c r="B1302" s="1">
        <f>IF(H1326&gt;0,1,0)</f>
        <v>0</v>
      </c>
      <c r="C1302" s="198" t="s">
        <v>47</v>
      </c>
      <c r="D1302" s="198"/>
      <c r="E1302" s="198"/>
      <c r="U1302" s="11" t="s">
        <v>49</v>
      </c>
      <c r="V1302" s="11" t="s">
        <v>199</v>
      </c>
    </row>
    <row r="1303" spans="1:24">
      <c r="A1303" s="1">
        <f>A1302</f>
        <v>27</v>
      </c>
      <c r="B1303" s="1">
        <f>B1302</f>
        <v>0</v>
      </c>
      <c r="C1303" s="192" t="str">
        <f>"山口次世代コーチャーズ育成事業　"&amp;基本!$G$24</f>
        <v>山口次世代コーチャーズ育成事業　事業計画書</v>
      </c>
      <c r="D1303" s="192"/>
      <c r="E1303" s="192"/>
      <c r="F1303" s="192"/>
      <c r="G1303" s="192"/>
      <c r="H1303" s="192"/>
      <c r="I1303" s="192"/>
      <c r="J1303" s="192"/>
      <c r="K1303" s="192"/>
      <c r="L1303" s="192"/>
      <c r="M1303" s="192"/>
      <c r="N1303" s="192"/>
      <c r="O1303" s="192"/>
      <c r="P1303" s="192"/>
      <c r="Q1303" s="192"/>
      <c r="R1303" s="192"/>
      <c r="S1303" s="192"/>
      <c r="U1303" s="16" t="str">
        <f t="shared" ref="U1303:V1306" si="1330">IF(U1253="","",U1253)</f>
        <v>チームやまぐち優秀指導者育成事業</v>
      </c>
      <c r="V1303" s="16" t="str">
        <f t="shared" si="1330"/>
        <v>優秀指導者</v>
      </c>
    </row>
    <row r="1304" spans="1:24" ht="15" thickBot="1">
      <c r="A1304" s="1">
        <f t="shared" ref="A1304:B1304" si="1331">A1303</f>
        <v>27</v>
      </c>
      <c r="B1304" s="1">
        <f t="shared" si="1331"/>
        <v>0</v>
      </c>
      <c r="C1304" s="337" t="s">
        <v>48</v>
      </c>
      <c r="D1304" s="337"/>
      <c r="U1304" s="32" t="str">
        <f t="shared" si="1330"/>
        <v>トップコーチ育成事業</v>
      </c>
      <c r="V1304" s="32" t="str">
        <f t="shared" si="1330"/>
        <v>トップコーチ</v>
      </c>
    </row>
    <row r="1305" spans="1:24" ht="15" thickBot="1">
      <c r="A1305" s="1">
        <f t="shared" ref="A1305:B1305" si="1332">A1304</f>
        <v>27</v>
      </c>
      <c r="B1305" s="1">
        <f t="shared" si="1332"/>
        <v>0</v>
      </c>
      <c r="C1305" s="375" t="s">
        <v>50</v>
      </c>
      <c r="D1305" s="376"/>
      <c r="E1305" s="376"/>
      <c r="F1305" s="377">
        <f>F1255+1</f>
        <v>27</v>
      </c>
      <c r="G1305" s="378"/>
      <c r="U1305" s="32" t="str">
        <f t="shared" si="1330"/>
        <v>コーチングセミナー事業</v>
      </c>
      <c r="V1305" s="32" t="str">
        <f t="shared" si="1330"/>
        <v>セミナー</v>
      </c>
    </row>
    <row r="1306" spans="1:24">
      <c r="A1306" s="1">
        <f t="shared" ref="A1306:B1306" si="1333">A1305</f>
        <v>27</v>
      </c>
      <c r="B1306" s="1">
        <f t="shared" si="1333"/>
        <v>0</v>
      </c>
      <c r="C1306" s="379" t="s">
        <v>49</v>
      </c>
      <c r="D1306" s="290"/>
      <c r="E1306" s="290"/>
      <c r="F1306" s="380"/>
      <c r="G1306" s="380"/>
      <c r="H1306" s="380"/>
      <c r="I1306" s="380"/>
      <c r="J1306" s="380"/>
      <c r="K1306" s="380"/>
      <c r="L1306" s="380"/>
      <c r="M1306" s="290" t="s">
        <v>53</v>
      </c>
      <c r="N1306" s="290"/>
      <c r="O1306" s="290"/>
      <c r="P1306" s="380"/>
      <c r="Q1306" s="380"/>
      <c r="R1306" s="380"/>
      <c r="S1306" s="381"/>
      <c r="T1306" s="81" t="str">
        <f>IF(F1306="","",VLOOKUP(F1306,U1303:V1306,2,))</f>
        <v/>
      </c>
      <c r="U1306" s="18" t="str">
        <f t="shared" si="1330"/>
        <v/>
      </c>
      <c r="V1306" s="18" t="str">
        <f t="shared" si="1330"/>
        <v/>
      </c>
    </row>
    <row r="1307" spans="1:24">
      <c r="A1307" s="1">
        <f t="shared" ref="A1307:B1307" si="1334">A1306</f>
        <v>27</v>
      </c>
      <c r="B1307" s="1">
        <f t="shared" si="1334"/>
        <v>0</v>
      </c>
      <c r="C1307" s="389" t="s">
        <v>180</v>
      </c>
      <c r="D1307" s="390"/>
      <c r="E1307" s="356"/>
      <c r="F1307" s="386"/>
      <c r="G1307" s="387"/>
      <c r="H1307" s="387"/>
      <c r="I1307" s="387"/>
      <c r="J1307" s="387"/>
      <c r="K1307" s="387"/>
      <c r="L1307" s="387"/>
      <c r="M1307" s="387"/>
      <c r="N1307" s="387"/>
      <c r="O1307" s="387"/>
      <c r="P1307" s="387"/>
      <c r="Q1307" s="387"/>
      <c r="R1307" s="387"/>
      <c r="S1307" s="388"/>
      <c r="U1307" s="55"/>
    </row>
    <row r="1308" spans="1:24">
      <c r="A1308" s="1">
        <f t="shared" ref="A1308:B1308" si="1335">A1307</f>
        <v>27</v>
      </c>
      <c r="B1308" s="1">
        <f t="shared" si="1335"/>
        <v>0</v>
      </c>
      <c r="C1308" s="348" t="s">
        <v>51</v>
      </c>
      <c r="D1308" s="291"/>
      <c r="E1308" s="291"/>
      <c r="F1308" s="382"/>
      <c r="G1308" s="383"/>
      <c r="H1308" s="383"/>
      <c r="I1308" s="20" t="str">
        <f>IF(F1308="","～",IF(J1308="","","～"))</f>
        <v>～</v>
      </c>
      <c r="J1308" s="383"/>
      <c r="K1308" s="383"/>
      <c r="L1308" s="383"/>
      <c r="M1308" s="21" t="s">
        <v>52</v>
      </c>
      <c r="N1308" s="384" t="str">
        <f>IF(T1308=1,IF(F1308="","",IF(J1308="","",IF(F1308=J1308,"日帰り",(J1308-F1308)&amp;"泊"&amp;(J1308-F1308+1)&amp;"日"))),"")</f>
        <v/>
      </c>
      <c r="O1308" s="384"/>
      <c r="P1308" s="384"/>
      <c r="Q1308" s="13" t="s">
        <v>68</v>
      </c>
      <c r="R1308" s="258"/>
      <c r="S1308" s="385"/>
      <c r="T1308" s="53">
        <f>IF(P1306=U1311,1,IF(P1306=W1311,1,0))</f>
        <v>0</v>
      </c>
    </row>
    <row r="1309" spans="1:24">
      <c r="A1309" s="1">
        <f t="shared" ref="A1309:B1309" si="1336">A1308</f>
        <v>27</v>
      </c>
      <c r="B1309" s="1">
        <f t="shared" si="1336"/>
        <v>0</v>
      </c>
      <c r="C1309" s="348" t="s">
        <v>54</v>
      </c>
      <c r="D1309" s="346" t="s">
        <v>55</v>
      </c>
      <c r="E1309" s="346"/>
      <c r="F1309" s="349"/>
      <c r="G1309" s="349"/>
      <c r="H1309" s="349"/>
      <c r="I1309" s="349"/>
      <c r="J1309" s="349"/>
      <c r="K1309" s="349"/>
      <c r="L1309" s="349"/>
      <c r="M1309" s="349"/>
      <c r="N1309" s="349"/>
      <c r="O1309" s="349"/>
      <c r="P1309" s="349"/>
      <c r="Q1309" s="349"/>
      <c r="R1309" s="349"/>
      <c r="S1309" s="350"/>
      <c r="U1309" s="156" t="s">
        <v>53</v>
      </c>
      <c r="V1309" s="156"/>
      <c r="W1309" s="156"/>
      <c r="X1309" s="156"/>
    </row>
    <row r="1310" spans="1:24">
      <c r="A1310" s="1">
        <f t="shared" ref="A1310:B1310" si="1337">A1309</f>
        <v>27</v>
      </c>
      <c r="B1310" s="1">
        <f t="shared" si="1337"/>
        <v>0</v>
      </c>
      <c r="C1310" s="348"/>
      <c r="D1310" s="351" t="s">
        <v>7</v>
      </c>
      <c r="E1310" s="351"/>
      <c r="F1310" s="352"/>
      <c r="G1310" s="352"/>
      <c r="H1310" s="352"/>
      <c r="I1310" s="352"/>
      <c r="J1310" s="352"/>
      <c r="K1310" s="352"/>
      <c r="L1310" s="352"/>
      <c r="M1310" s="352"/>
      <c r="N1310" s="352"/>
      <c r="O1310" s="352"/>
      <c r="P1310" s="352"/>
      <c r="Q1310" s="352"/>
      <c r="R1310" s="352"/>
      <c r="S1310" s="353"/>
      <c r="U1310" s="78" t="str">
        <f>U1303</f>
        <v>チームやまぐち優秀指導者育成事業</v>
      </c>
      <c r="V1310" s="78" t="str">
        <f>U1304</f>
        <v>トップコーチ育成事業</v>
      </c>
      <c r="W1310" s="78" t="str">
        <f>U1305</f>
        <v>コーチングセミナー事業</v>
      </c>
      <c r="X1310" s="78" t="str">
        <f>U1306</f>
        <v/>
      </c>
    </row>
    <row r="1311" spans="1:24">
      <c r="A1311" s="1">
        <f t="shared" ref="A1311:B1311" si="1338">A1310</f>
        <v>27</v>
      </c>
      <c r="B1311" s="1">
        <f t="shared" si="1338"/>
        <v>0</v>
      </c>
      <c r="C1311" s="348" t="s">
        <v>56</v>
      </c>
      <c r="D1311" s="346" t="s">
        <v>55</v>
      </c>
      <c r="E1311" s="346"/>
      <c r="F1311" s="349"/>
      <c r="G1311" s="349"/>
      <c r="H1311" s="349"/>
      <c r="I1311" s="349"/>
      <c r="J1311" s="349"/>
      <c r="K1311" s="349"/>
      <c r="L1311" s="349"/>
      <c r="M1311" s="349"/>
      <c r="N1311" s="349"/>
      <c r="O1311" s="349"/>
      <c r="P1311" s="349"/>
      <c r="Q1311" s="349"/>
      <c r="R1311" s="349"/>
      <c r="S1311" s="350"/>
      <c r="U1311" s="6" t="str">
        <f t="shared" ref="U1311:X1314" si="1339">IF(U1261="","",U1261)</f>
        <v>①研修派遣</v>
      </c>
      <c r="V1311" s="6" t="str">
        <f t="shared" si="1339"/>
        <v>①研修派遣</v>
      </c>
      <c r="W1311" s="6" t="str">
        <f t="shared" si="1339"/>
        <v>①指導者研修会</v>
      </c>
      <c r="X1311" s="6" t="str">
        <f t="shared" si="1339"/>
        <v/>
      </c>
    </row>
    <row r="1312" spans="1:24">
      <c r="A1312" s="1">
        <f t="shared" ref="A1312:B1312" si="1340">A1311</f>
        <v>27</v>
      </c>
      <c r="B1312" s="1">
        <f t="shared" si="1340"/>
        <v>0</v>
      </c>
      <c r="C1312" s="348"/>
      <c r="D1312" s="351" t="s">
        <v>7</v>
      </c>
      <c r="E1312" s="351"/>
      <c r="F1312" s="352"/>
      <c r="G1312" s="352"/>
      <c r="H1312" s="352"/>
      <c r="I1312" s="352"/>
      <c r="J1312" s="352"/>
      <c r="K1312" s="352"/>
      <c r="L1312" s="352"/>
      <c r="M1312" s="352"/>
      <c r="N1312" s="352"/>
      <c r="O1312" s="352"/>
      <c r="P1312" s="352"/>
      <c r="Q1312" s="352"/>
      <c r="R1312" s="352"/>
      <c r="S1312" s="353"/>
      <c r="U1312" s="8" t="str">
        <f t="shared" si="1339"/>
        <v>②調査・研究</v>
      </c>
      <c r="V1312" s="8" t="str">
        <f t="shared" si="1339"/>
        <v>②伝達講習会</v>
      </c>
      <c r="W1312" s="8" t="str">
        <f t="shared" si="1339"/>
        <v>②スーパーアドバイザー</v>
      </c>
      <c r="X1312" s="8" t="str">
        <f t="shared" si="1339"/>
        <v/>
      </c>
    </row>
    <row r="1313" spans="1:24">
      <c r="A1313" s="1">
        <f t="shared" ref="A1313:B1313" si="1341">A1312</f>
        <v>27</v>
      </c>
      <c r="B1313" s="1">
        <f t="shared" si="1341"/>
        <v>0</v>
      </c>
      <c r="C1313" s="354" t="s">
        <v>57</v>
      </c>
      <c r="D1313" s="291" t="s">
        <v>58</v>
      </c>
      <c r="E1313" s="291"/>
      <c r="F1313" s="291" t="s">
        <v>61</v>
      </c>
      <c r="G1313" s="355"/>
      <c r="H1313" s="339" t="s">
        <v>62</v>
      </c>
      <c r="I1313" s="296"/>
      <c r="J1313" s="356" t="s">
        <v>63</v>
      </c>
      <c r="K1313" s="355"/>
      <c r="L1313" s="339" t="s">
        <v>64</v>
      </c>
      <c r="M1313" s="296"/>
      <c r="N1313" s="356" t="s">
        <v>65</v>
      </c>
      <c r="O1313" s="355"/>
      <c r="P1313" s="339" t="s">
        <v>66</v>
      </c>
      <c r="Q1313" s="291"/>
      <c r="R1313" s="356" t="s">
        <v>36</v>
      </c>
      <c r="S1313" s="295"/>
      <c r="U1313" s="8" t="str">
        <f t="shared" si="1339"/>
        <v/>
      </c>
      <c r="V1313" s="8" t="str">
        <f t="shared" si="1339"/>
        <v/>
      </c>
      <c r="W1313" s="8" t="str">
        <f t="shared" si="1339"/>
        <v/>
      </c>
      <c r="X1313" s="8" t="str">
        <f t="shared" si="1339"/>
        <v/>
      </c>
    </row>
    <row r="1314" spans="1:24">
      <c r="A1314" s="1">
        <f t="shared" ref="A1314:B1314" si="1342">A1313</f>
        <v>27</v>
      </c>
      <c r="B1314" s="1">
        <f t="shared" si="1342"/>
        <v>0</v>
      </c>
      <c r="C1314" s="348"/>
      <c r="D1314" s="346" t="s">
        <v>59</v>
      </c>
      <c r="E1314" s="346"/>
      <c r="F1314" s="22">
        <f>VLOOKUP("成男ｺｰﾁｬｰｽﾞ",指導者!$J$133:$AN$156,$F1305+1,)</f>
        <v>0</v>
      </c>
      <c r="G1314" s="23" t="s">
        <v>67</v>
      </c>
      <c r="H1314" s="24">
        <f>VLOOKUP("成女ｺｰﾁｬｰｽﾞ",指導者!$J$133:$AN$156,$F1305+1,)</f>
        <v>0</v>
      </c>
      <c r="I1314" s="25" t="s">
        <v>67</v>
      </c>
      <c r="J1314" s="24">
        <f>VLOOKUP("少男ｺｰﾁｬｰｽﾞ",指導者!$J$133:$AN$156,$F1305+1,)</f>
        <v>0</v>
      </c>
      <c r="K1314" s="23" t="s">
        <v>67</v>
      </c>
      <c r="L1314" s="24">
        <f>VLOOKUP("少女ｺｰﾁｬｰｽﾞ",指導者!$J$133:$AN$156,$F1305+1,)</f>
        <v>0</v>
      </c>
      <c r="M1314" s="25" t="s">
        <v>67</v>
      </c>
      <c r="N1314" s="24">
        <f>VLOOKUP("Jr男ｺｰﾁｬｰｽﾞ",指導者!$J$133:$AN$156,$F1305+1,)</f>
        <v>0</v>
      </c>
      <c r="O1314" s="23" t="s">
        <v>67</v>
      </c>
      <c r="P1314" s="24">
        <f>VLOOKUP("Jr女ｺｰﾁｬｰｽﾞ",指導者!$J$133:$AN$156,$F1305+1,)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48"/>
      <c r="D1315" s="351" t="s">
        <v>60</v>
      </c>
      <c r="E1315" s="351"/>
      <c r="F1315" s="57" t="s">
        <v>164</v>
      </c>
      <c r="G1315" s="28" t="s">
        <v>67</v>
      </c>
      <c r="H1315" s="59" t="s">
        <v>164</v>
      </c>
      <c r="I1315" s="30" t="s">
        <v>67</v>
      </c>
      <c r="J1315" s="61" t="s">
        <v>164</v>
      </c>
      <c r="K1315" s="28" t="s">
        <v>67</v>
      </c>
      <c r="L1315" s="59" t="s">
        <v>164</v>
      </c>
      <c r="M1315" s="30" t="s">
        <v>67</v>
      </c>
      <c r="N1315" s="61" t="s">
        <v>164</v>
      </c>
      <c r="O1315" s="28" t="s">
        <v>67</v>
      </c>
      <c r="P1315" s="59" t="s">
        <v>164</v>
      </c>
      <c r="Q1315" s="31" t="s">
        <v>67</v>
      </c>
      <c r="R1315" s="61" t="s">
        <v>164</v>
      </c>
      <c r="S1315" s="34" t="s">
        <v>67</v>
      </c>
    </row>
    <row r="1316" spans="1:24">
      <c r="A1316" s="1">
        <f t="shared" ref="A1316:B1316" si="1344">A1315</f>
        <v>27</v>
      </c>
      <c r="B1316" s="1">
        <f t="shared" si="1344"/>
        <v>0</v>
      </c>
      <c r="C1316" s="366" t="s">
        <v>69</v>
      </c>
      <c r="D1316" s="367"/>
      <c r="E1316" s="368"/>
      <c r="F1316" s="357"/>
      <c r="G1316" s="358"/>
      <c r="H1316" s="358"/>
      <c r="I1316" s="358"/>
      <c r="J1316" s="358"/>
      <c r="K1316" s="358"/>
      <c r="L1316" s="358"/>
      <c r="M1316" s="358"/>
      <c r="N1316" s="358"/>
      <c r="O1316" s="358"/>
      <c r="P1316" s="358"/>
      <c r="Q1316" s="358"/>
      <c r="R1316" s="358"/>
      <c r="S1316" s="359"/>
    </row>
    <row r="1317" spans="1:24">
      <c r="A1317" s="1">
        <f t="shared" ref="A1317:B1317" si="1345">A1316</f>
        <v>27</v>
      </c>
      <c r="B1317" s="1">
        <f t="shared" si="1345"/>
        <v>0</v>
      </c>
      <c r="C1317" s="369"/>
      <c r="D1317" s="370"/>
      <c r="E1317" s="371"/>
      <c r="F1317" s="360"/>
      <c r="G1317" s="361"/>
      <c r="H1317" s="361"/>
      <c r="I1317" s="361"/>
      <c r="J1317" s="361"/>
      <c r="K1317" s="361"/>
      <c r="L1317" s="361"/>
      <c r="M1317" s="361"/>
      <c r="N1317" s="361"/>
      <c r="O1317" s="361"/>
      <c r="P1317" s="361"/>
      <c r="Q1317" s="361"/>
      <c r="R1317" s="361"/>
      <c r="S1317" s="362"/>
    </row>
    <row r="1318" spans="1:24">
      <c r="A1318" s="1">
        <f t="shared" ref="A1318:B1318" si="1346">A1317</f>
        <v>27</v>
      </c>
      <c r="B1318" s="1">
        <f t="shared" si="1346"/>
        <v>0</v>
      </c>
      <c r="C1318" s="369"/>
      <c r="D1318" s="370"/>
      <c r="E1318" s="371"/>
      <c r="F1318" s="360"/>
      <c r="G1318" s="361"/>
      <c r="H1318" s="361"/>
      <c r="I1318" s="361"/>
      <c r="J1318" s="361"/>
      <c r="K1318" s="361"/>
      <c r="L1318" s="361"/>
      <c r="M1318" s="361"/>
      <c r="N1318" s="361"/>
      <c r="O1318" s="361"/>
      <c r="P1318" s="361"/>
      <c r="Q1318" s="361"/>
      <c r="R1318" s="361"/>
      <c r="S1318" s="362"/>
    </row>
    <row r="1319" spans="1:24">
      <c r="A1319" s="1">
        <f t="shared" ref="A1319:B1319" si="1347">A1318</f>
        <v>27</v>
      </c>
      <c r="B1319" s="1">
        <f t="shared" si="1347"/>
        <v>0</v>
      </c>
      <c r="C1319" s="369"/>
      <c r="D1319" s="370"/>
      <c r="E1319" s="371"/>
      <c r="F1319" s="360"/>
      <c r="G1319" s="361"/>
      <c r="H1319" s="361"/>
      <c r="I1319" s="361"/>
      <c r="J1319" s="361"/>
      <c r="K1319" s="361"/>
      <c r="L1319" s="361"/>
      <c r="M1319" s="361"/>
      <c r="N1319" s="361"/>
      <c r="O1319" s="361"/>
      <c r="P1319" s="361"/>
      <c r="Q1319" s="361"/>
      <c r="R1319" s="361"/>
      <c r="S1319" s="362"/>
    </row>
    <row r="1320" spans="1:24">
      <c r="A1320" s="1">
        <f t="shared" ref="A1320:B1320" si="1348">A1319</f>
        <v>27</v>
      </c>
      <c r="B1320" s="1">
        <f t="shared" si="1348"/>
        <v>0</v>
      </c>
      <c r="C1320" s="369"/>
      <c r="D1320" s="370"/>
      <c r="E1320" s="371"/>
      <c r="F1320" s="360"/>
      <c r="G1320" s="361"/>
      <c r="H1320" s="361"/>
      <c r="I1320" s="361"/>
      <c r="J1320" s="361"/>
      <c r="K1320" s="361"/>
      <c r="L1320" s="361"/>
      <c r="M1320" s="361"/>
      <c r="N1320" s="361"/>
      <c r="O1320" s="361"/>
      <c r="P1320" s="361"/>
      <c r="Q1320" s="361"/>
      <c r="R1320" s="361"/>
      <c r="S1320" s="362"/>
    </row>
    <row r="1321" spans="1:24">
      <c r="A1321" s="1">
        <f t="shared" ref="A1321:B1321" si="1349">A1320</f>
        <v>27</v>
      </c>
      <c r="B1321" s="1">
        <f t="shared" si="1349"/>
        <v>0</v>
      </c>
      <c r="C1321" s="369"/>
      <c r="D1321" s="370"/>
      <c r="E1321" s="371"/>
      <c r="F1321" s="360"/>
      <c r="G1321" s="361"/>
      <c r="H1321" s="361"/>
      <c r="I1321" s="361"/>
      <c r="J1321" s="361"/>
      <c r="K1321" s="361"/>
      <c r="L1321" s="361"/>
      <c r="M1321" s="361"/>
      <c r="N1321" s="361"/>
      <c r="O1321" s="361"/>
      <c r="P1321" s="361"/>
      <c r="Q1321" s="361"/>
      <c r="R1321" s="361"/>
      <c r="S1321" s="362"/>
    </row>
    <row r="1322" spans="1:24" ht="15" thickBot="1">
      <c r="A1322" s="1">
        <f t="shared" ref="A1322:B1322" si="1350">A1321</f>
        <v>27</v>
      </c>
      <c r="B1322" s="1">
        <f t="shared" si="1350"/>
        <v>0</v>
      </c>
      <c r="C1322" s="372"/>
      <c r="D1322" s="373"/>
      <c r="E1322" s="374"/>
      <c r="F1322" s="363"/>
      <c r="G1322" s="364"/>
      <c r="H1322" s="364"/>
      <c r="I1322" s="364"/>
      <c r="J1322" s="364"/>
      <c r="K1322" s="364"/>
      <c r="L1322" s="364"/>
      <c r="M1322" s="364"/>
      <c r="N1322" s="364"/>
      <c r="O1322" s="364"/>
      <c r="P1322" s="364"/>
      <c r="Q1322" s="364"/>
      <c r="R1322" s="364"/>
      <c r="S1322" s="365"/>
    </row>
    <row r="1323" spans="1:24">
      <c r="A1323" s="1">
        <f t="shared" ref="A1323:B1323" si="1351">A1322</f>
        <v>27</v>
      </c>
      <c r="B1323" s="1">
        <f t="shared" si="1351"/>
        <v>0</v>
      </c>
    </row>
    <row r="1324" spans="1:24" ht="15" thickBot="1">
      <c r="A1324" s="1">
        <f t="shared" ref="A1324:B1324" si="1352">A1323</f>
        <v>27</v>
      </c>
      <c r="B1324" s="1">
        <f t="shared" si="1352"/>
        <v>0</v>
      </c>
      <c r="C1324" s="337" t="s">
        <v>70</v>
      </c>
      <c r="D1324" s="337"/>
      <c r="Q1324" s="338" t="s">
        <v>71</v>
      </c>
      <c r="R1324" s="338"/>
      <c r="S1324" s="338"/>
    </row>
    <row r="1325" spans="1:24">
      <c r="A1325" s="1">
        <f t="shared" ref="A1325:B1325" si="1353">A1324</f>
        <v>27</v>
      </c>
      <c r="B1325" s="1">
        <f t="shared" si="1353"/>
        <v>0</v>
      </c>
      <c r="C1325" s="287" t="s">
        <v>72</v>
      </c>
      <c r="D1325" s="290" t="s">
        <v>73</v>
      </c>
      <c r="E1325" s="290"/>
      <c r="F1325" s="290"/>
      <c r="G1325" s="290"/>
      <c r="H1325" s="290" t="s">
        <v>79</v>
      </c>
      <c r="I1325" s="290"/>
      <c r="J1325" s="290" t="s">
        <v>13</v>
      </c>
      <c r="K1325" s="290"/>
      <c r="L1325" s="290"/>
      <c r="M1325" s="290"/>
      <c r="N1325" s="290"/>
      <c r="O1325" s="290"/>
      <c r="P1325" s="290"/>
      <c r="Q1325" s="290"/>
      <c r="R1325" s="290"/>
      <c r="S1325" s="294"/>
    </row>
    <row r="1326" spans="1:24">
      <c r="A1326" s="1">
        <f t="shared" ref="A1326:B1326" si="1354">A1325</f>
        <v>27</v>
      </c>
      <c r="B1326" s="1">
        <f t="shared" si="1354"/>
        <v>0</v>
      </c>
      <c r="C1326" s="288"/>
      <c r="D1326" s="346" t="s">
        <v>74</v>
      </c>
      <c r="E1326" s="346"/>
      <c r="F1326" s="346"/>
      <c r="G1326" s="346"/>
      <c r="H1326" s="415">
        <f>ROUND(J1351*T1326,)</f>
        <v>0</v>
      </c>
      <c r="I1326" s="416"/>
      <c r="J1326" s="152"/>
      <c r="K1326" s="152"/>
      <c r="L1326" s="152"/>
      <c r="M1326" s="152"/>
      <c r="N1326" s="152"/>
      <c r="O1326" s="152"/>
      <c r="P1326" s="152"/>
      <c r="Q1326" s="152"/>
      <c r="R1326" s="152"/>
      <c r="S1326" s="305"/>
      <c r="T1326" s="53">
        <f>IF(F1306=U1305,1,0.5)</f>
        <v>0.5</v>
      </c>
    </row>
    <row r="1327" spans="1:24">
      <c r="A1327" s="1">
        <f t="shared" ref="A1327:B1327" si="1355">A1326</f>
        <v>27</v>
      </c>
      <c r="B1327" s="1">
        <f t="shared" si="1355"/>
        <v>0</v>
      </c>
      <c r="C1327" s="288"/>
      <c r="D1327" s="340" t="s">
        <v>75</v>
      </c>
      <c r="E1327" s="340"/>
      <c r="F1327" s="340"/>
      <c r="G1327" s="340"/>
      <c r="H1327" s="330"/>
      <c r="I1327" s="330"/>
      <c r="J1327" s="335"/>
      <c r="K1327" s="335"/>
      <c r="L1327" s="335"/>
      <c r="M1327" s="335"/>
      <c r="N1327" s="335"/>
      <c r="O1327" s="335"/>
      <c r="P1327" s="335"/>
      <c r="Q1327" s="335"/>
      <c r="R1327" s="335"/>
      <c r="S1327" s="336"/>
    </row>
    <row r="1328" spans="1:24">
      <c r="A1328" s="1">
        <f t="shared" ref="A1328:B1328" si="1356">A1327</f>
        <v>27</v>
      </c>
      <c r="B1328" s="1">
        <f t="shared" si="1356"/>
        <v>0</v>
      </c>
      <c r="C1328" s="288"/>
      <c r="D1328" s="340" t="s">
        <v>76</v>
      </c>
      <c r="E1328" s="340"/>
      <c r="F1328" s="340"/>
      <c r="G1328" s="340"/>
      <c r="H1328" s="330"/>
      <c r="I1328" s="330"/>
      <c r="J1328" s="335"/>
      <c r="K1328" s="335"/>
      <c r="L1328" s="335"/>
      <c r="M1328" s="335"/>
      <c r="N1328" s="335"/>
      <c r="O1328" s="335"/>
      <c r="P1328" s="335"/>
      <c r="Q1328" s="335"/>
      <c r="R1328" s="335"/>
      <c r="S1328" s="336"/>
    </row>
    <row r="1329" spans="1:21" ht="15" thickBot="1">
      <c r="A1329" s="1">
        <f t="shared" ref="A1329:B1329" si="1357">A1328</f>
        <v>27</v>
      </c>
      <c r="B1329" s="1">
        <f t="shared" si="1357"/>
        <v>0</v>
      </c>
      <c r="C1329" s="288"/>
      <c r="D1329" s="341" t="s">
        <v>77</v>
      </c>
      <c r="E1329" s="341"/>
      <c r="F1329" s="341"/>
      <c r="G1329" s="341"/>
      <c r="H1329" s="342">
        <f>H1351-SUM(H1326:I1328)</f>
        <v>0</v>
      </c>
      <c r="I1329" s="342"/>
      <c r="J1329" s="343"/>
      <c r="K1329" s="343"/>
      <c r="L1329" s="343"/>
      <c r="M1329" s="343"/>
      <c r="N1329" s="343"/>
      <c r="O1329" s="343"/>
      <c r="P1329" s="343"/>
      <c r="Q1329" s="343"/>
      <c r="R1329" s="343"/>
      <c r="S1329" s="344"/>
    </row>
    <row r="1330" spans="1:21" ht="15.6" thickTop="1" thickBot="1">
      <c r="A1330" s="1">
        <f t="shared" ref="A1330:B1330" si="1358">A1329</f>
        <v>27</v>
      </c>
      <c r="B1330" s="1">
        <f t="shared" si="1358"/>
        <v>0</v>
      </c>
      <c r="C1330" s="289"/>
      <c r="D1330" s="345" t="s">
        <v>78</v>
      </c>
      <c r="E1330" s="345"/>
      <c r="F1330" s="345"/>
      <c r="G1330" s="345"/>
      <c r="H1330" s="281">
        <f>SUM(H1326:I1329)</f>
        <v>0</v>
      </c>
      <c r="I1330" s="281"/>
      <c r="J1330" s="285"/>
      <c r="K1330" s="285"/>
      <c r="L1330" s="285"/>
      <c r="M1330" s="285"/>
      <c r="N1330" s="285"/>
      <c r="O1330" s="285"/>
      <c r="P1330" s="285"/>
      <c r="Q1330" s="285"/>
      <c r="R1330" s="285"/>
      <c r="S1330" s="286"/>
    </row>
    <row r="1331" spans="1:21">
      <c r="A1331" s="1">
        <f t="shared" ref="A1331:B1331" si="1359">A1330</f>
        <v>27</v>
      </c>
      <c r="B1331" s="1">
        <f t="shared" si="1359"/>
        <v>0</v>
      </c>
      <c r="C1331" s="287" t="s">
        <v>218</v>
      </c>
      <c r="D1331" s="290" t="s">
        <v>73</v>
      </c>
      <c r="E1331" s="290"/>
      <c r="F1331" s="290" t="s">
        <v>83</v>
      </c>
      <c r="G1331" s="290"/>
      <c r="H1331" s="290" t="s">
        <v>79</v>
      </c>
      <c r="I1331" s="292"/>
      <c r="J1331" s="293"/>
      <c r="K1331" s="290"/>
      <c r="L1331" s="290"/>
      <c r="M1331" s="290"/>
      <c r="N1331" s="290" t="s">
        <v>82</v>
      </c>
      <c r="O1331" s="290"/>
      <c r="P1331" s="290"/>
      <c r="Q1331" s="290"/>
      <c r="R1331" s="290"/>
      <c r="S1331" s="294"/>
    </row>
    <row r="1332" spans="1:21">
      <c r="A1332" s="1">
        <f t="shared" ref="A1332:B1332" si="1360">A1331</f>
        <v>27</v>
      </c>
      <c r="B1332" s="1">
        <f t="shared" si="1360"/>
        <v>0</v>
      </c>
      <c r="C1332" s="288"/>
      <c r="D1332" s="291"/>
      <c r="E1332" s="291"/>
      <c r="F1332" s="291"/>
      <c r="G1332" s="291"/>
      <c r="H1332" s="291"/>
      <c r="I1332" s="291"/>
      <c r="J1332" s="296" t="s">
        <v>80</v>
      </c>
      <c r="K1332" s="297"/>
      <c r="L1332" s="297" t="s">
        <v>81</v>
      </c>
      <c r="M1332" s="339"/>
      <c r="N1332" s="291"/>
      <c r="O1332" s="291"/>
      <c r="P1332" s="291"/>
      <c r="Q1332" s="291"/>
      <c r="R1332" s="291"/>
      <c r="S1332" s="295"/>
    </row>
    <row r="1333" spans="1:21">
      <c r="A1333" s="1">
        <f t="shared" ref="A1333:B1333" si="1361">A1332</f>
        <v>27</v>
      </c>
      <c r="B1333" s="1">
        <f t="shared" si="1361"/>
        <v>0</v>
      </c>
      <c r="C1333" s="288"/>
      <c r="D1333" s="298" t="s">
        <v>88</v>
      </c>
      <c r="E1333" s="298"/>
      <c r="F1333" s="298" t="s">
        <v>88</v>
      </c>
      <c r="G1333" s="298"/>
      <c r="H1333" s="323"/>
      <c r="I1333" s="323"/>
      <c r="J1333" s="324"/>
      <c r="K1333" s="325"/>
      <c r="L1333" s="326">
        <f>H1333-J1333</f>
        <v>0</v>
      </c>
      <c r="M1333" s="327"/>
      <c r="N1333" s="167"/>
      <c r="O1333" s="167"/>
      <c r="P1333" s="167"/>
      <c r="Q1333" s="167"/>
      <c r="R1333" s="167"/>
      <c r="S1333" s="328"/>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8"/>
      <c r="D1334" s="298" t="s">
        <v>99</v>
      </c>
      <c r="E1334" s="298"/>
      <c r="F1334" s="299" t="s">
        <v>84</v>
      </c>
      <c r="G1334" s="299"/>
      <c r="H1334" s="300"/>
      <c r="I1334" s="300"/>
      <c r="J1334" s="301"/>
      <c r="K1334" s="302"/>
      <c r="L1334" s="303">
        <f t="shared" ref="L1334:L1350" si="1364">H1334-J1334</f>
        <v>0</v>
      </c>
      <c r="M1334" s="304"/>
      <c r="N1334" s="152"/>
      <c r="O1334" s="152"/>
      <c r="P1334" s="152"/>
      <c r="Q1334" s="152"/>
      <c r="R1334" s="152"/>
      <c r="S1334" s="305"/>
      <c r="T1334" s="54" t="e">
        <f>HLOOKUP(F1306,リスト!$N$7:$AC$25,3,)</f>
        <v>#N/A</v>
      </c>
      <c r="U1334" s="52" t="e">
        <f t="shared" si="1362"/>
        <v>#N/A</v>
      </c>
    </row>
    <row r="1335" spans="1:21">
      <c r="A1335" s="1">
        <f t="shared" ref="A1335:B1335" si="1365">A1334</f>
        <v>27</v>
      </c>
      <c r="B1335" s="1">
        <f t="shared" si="1365"/>
        <v>0</v>
      </c>
      <c r="C1335" s="288"/>
      <c r="D1335" s="298"/>
      <c r="E1335" s="298"/>
      <c r="F1335" s="329" t="s">
        <v>85</v>
      </c>
      <c r="G1335" s="329"/>
      <c r="H1335" s="330"/>
      <c r="I1335" s="330"/>
      <c r="J1335" s="331"/>
      <c r="K1335" s="332"/>
      <c r="L1335" s="333">
        <f t="shared" si="1364"/>
        <v>0</v>
      </c>
      <c r="M1335" s="334"/>
      <c r="N1335" s="335"/>
      <c r="O1335" s="335"/>
      <c r="P1335" s="335"/>
      <c r="Q1335" s="335"/>
      <c r="R1335" s="335"/>
      <c r="S1335" s="336"/>
      <c r="T1335" s="54" t="e">
        <f>HLOOKUP(F1306,リスト!$N$7:$AC$25,4,)</f>
        <v>#N/A</v>
      </c>
      <c r="U1335" s="52" t="e">
        <f t="shared" si="1362"/>
        <v>#N/A</v>
      </c>
    </row>
    <row r="1336" spans="1:21">
      <c r="A1336" s="1">
        <f t="shared" ref="A1336:B1336" si="1366">A1335</f>
        <v>27</v>
      </c>
      <c r="B1336" s="1">
        <f t="shared" si="1366"/>
        <v>0</v>
      </c>
      <c r="C1336" s="288"/>
      <c r="D1336" s="298"/>
      <c r="E1336" s="298"/>
      <c r="F1336" s="306" t="s">
        <v>86</v>
      </c>
      <c r="G1336" s="306"/>
      <c r="H1336" s="307"/>
      <c r="I1336" s="307"/>
      <c r="J1336" s="308"/>
      <c r="K1336" s="309"/>
      <c r="L1336" s="310">
        <f t="shared" si="1364"/>
        <v>0</v>
      </c>
      <c r="M1336" s="311"/>
      <c r="N1336" s="153"/>
      <c r="O1336" s="153"/>
      <c r="P1336" s="153"/>
      <c r="Q1336" s="153"/>
      <c r="R1336" s="153"/>
      <c r="S1336" s="312"/>
      <c r="T1336" s="54" t="e">
        <f>HLOOKUP(F1306,リスト!$N$7:$AC$25,5,)</f>
        <v>#N/A</v>
      </c>
      <c r="U1336" s="52" t="e">
        <f t="shared" si="1362"/>
        <v>#N/A</v>
      </c>
    </row>
    <row r="1337" spans="1:21">
      <c r="A1337" s="1">
        <f t="shared" ref="A1337:B1337" si="1367">A1336</f>
        <v>27</v>
      </c>
      <c r="B1337" s="1">
        <f t="shared" si="1367"/>
        <v>0</v>
      </c>
      <c r="C1337" s="288"/>
      <c r="D1337" s="298" t="s">
        <v>100</v>
      </c>
      <c r="E1337" s="298"/>
      <c r="F1337" s="299" t="s">
        <v>87</v>
      </c>
      <c r="G1337" s="299"/>
      <c r="H1337" s="300"/>
      <c r="I1337" s="300"/>
      <c r="J1337" s="301"/>
      <c r="K1337" s="302"/>
      <c r="L1337" s="303">
        <f t="shared" si="1364"/>
        <v>0</v>
      </c>
      <c r="M1337" s="304"/>
      <c r="N1337" s="152"/>
      <c r="O1337" s="152"/>
      <c r="P1337" s="152"/>
      <c r="Q1337" s="152"/>
      <c r="R1337" s="152"/>
      <c r="S1337" s="305"/>
      <c r="T1337" s="54" t="e">
        <f>HLOOKUP(F1306,リスト!$N$7:$AC$25,6,)</f>
        <v>#N/A</v>
      </c>
      <c r="U1337" s="52" t="e">
        <f t="shared" si="1362"/>
        <v>#N/A</v>
      </c>
    </row>
    <row r="1338" spans="1:21">
      <c r="A1338" s="1">
        <f t="shared" ref="A1338:B1338" si="1368">A1337</f>
        <v>27</v>
      </c>
      <c r="B1338" s="1">
        <f t="shared" si="1368"/>
        <v>0</v>
      </c>
      <c r="C1338" s="288"/>
      <c r="D1338" s="298"/>
      <c r="E1338" s="298"/>
      <c r="F1338" s="329" t="s">
        <v>89</v>
      </c>
      <c r="G1338" s="329"/>
      <c r="H1338" s="330"/>
      <c r="I1338" s="330"/>
      <c r="J1338" s="331"/>
      <c r="K1338" s="332"/>
      <c r="L1338" s="333">
        <f t="shared" si="1364"/>
        <v>0</v>
      </c>
      <c r="M1338" s="334"/>
      <c r="N1338" s="335"/>
      <c r="O1338" s="335"/>
      <c r="P1338" s="335"/>
      <c r="Q1338" s="335"/>
      <c r="R1338" s="335"/>
      <c r="S1338" s="336"/>
      <c r="T1338" s="54" t="e">
        <f>HLOOKUP(F1306,リスト!$N$7:$AC$25,7,)</f>
        <v>#N/A</v>
      </c>
      <c r="U1338" s="52" t="e">
        <f t="shared" si="1362"/>
        <v>#N/A</v>
      </c>
    </row>
    <row r="1339" spans="1:21" ht="14.4" customHeight="1">
      <c r="A1339" s="1">
        <f t="shared" ref="A1339:B1339" si="1369">A1338</f>
        <v>27</v>
      </c>
      <c r="B1339" s="1">
        <f t="shared" si="1369"/>
        <v>0</v>
      </c>
      <c r="C1339" s="288"/>
      <c r="D1339" s="298"/>
      <c r="E1339" s="298"/>
      <c r="F1339" s="329" t="s">
        <v>215</v>
      </c>
      <c r="G1339" s="329"/>
      <c r="H1339" s="330"/>
      <c r="I1339" s="330"/>
      <c r="J1339" s="331"/>
      <c r="K1339" s="332"/>
      <c r="L1339" s="333">
        <f t="shared" si="1364"/>
        <v>0</v>
      </c>
      <c r="M1339" s="334"/>
      <c r="N1339" s="335"/>
      <c r="O1339" s="335"/>
      <c r="P1339" s="335"/>
      <c r="Q1339" s="335"/>
      <c r="R1339" s="335"/>
      <c r="S1339" s="336"/>
      <c r="T1339" s="54" t="e">
        <f>HLOOKUP(F1306,リスト!$N$7:$AC$25,8,)</f>
        <v>#N/A</v>
      </c>
      <c r="U1339" s="52" t="e">
        <f t="shared" si="1362"/>
        <v>#N/A</v>
      </c>
    </row>
    <row r="1340" spans="1:21">
      <c r="A1340" s="1">
        <f t="shared" ref="A1340:B1340" si="1370">A1339</f>
        <v>27</v>
      </c>
      <c r="B1340" s="1">
        <f t="shared" si="1370"/>
        <v>0</v>
      </c>
      <c r="C1340" s="288"/>
      <c r="D1340" s="298"/>
      <c r="E1340" s="298"/>
      <c r="F1340" s="306" t="s">
        <v>90</v>
      </c>
      <c r="G1340" s="306"/>
      <c r="H1340" s="307"/>
      <c r="I1340" s="307"/>
      <c r="J1340" s="308"/>
      <c r="K1340" s="309"/>
      <c r="L1340" s="310">
        <f t="shared" si="1364"/>
        <v>0</v>
      </c>
      <c r="M1340" s="311"/>
      <c r="N1340" s="153"/>
      <c r="O1340" s="153"/>
      <c r="P1340" s="153"/>
      <c r="Q1340" s="153"/>
      <c r="R1340" s="153"/>
      <c r="S1340" s="312"/>
      <c r="T1340" s="54" t="e">
        <f>HLOOKUP(F1306,リスト!$N$7:$AC$25,9,)</f>
        <v>#N/A</v>
      </c>
      <c r="U1340" s="52" t="e">
        <f t="shared" si="1362"/>
        <v>#N/A</v>
      </c>
    </row>
    <row r="1341" spans="1:21">
      <c r="A1341" s="1">
        <f t="shared" ref="A1341:B1341" si="1371">A1340</f>
        <v>27</v>
      </c>
      <c r="B1341" s="1">
        <f t="shared" si="1371"/>
        <v>0</v>
      </c>
      <c r="C1341" s="288"/>
      <c r="D1341" s="298" t="s">
        <v>101</v>
      </c>
      <c r="E1341" s="298"/>
      <c r="F1341" s="299" t="s">
        <v>91</v>
      </c>
      <c r="G1341" s="299"/>
      <c r="H1341" s="300"/>
      <c r="I1341" s="300"/>
      <c r="J1341" s="301"/>
      <c r="K1341" s="302"/>
      <c r="L1341" s="303">
        <f t="shared" si="1364"/>
        <v>0</v>
      </c>
      <c r="M1341" s="304"/>
      <c r="N1341" s="152"/>
      <c r="O1341" s="152"/>
      <c r="P1341" s="152"/>
      <c r="Q1341" s="152"/>
      <c r="R1341" s="152"/>
      <c r="S1341" s="305"/>
      <c r="T1341" s="54" t="e">
        <f>HLOOKUP(F1306,リスト!$N$7:$AC$25,10,)</f>
        <v>#N/A</v>
      </c>
      <c r="U1341" s="52" t="e">
        <f t="shared" si="1362"/>
        <v>#N/A</v>
      </c>
    </row>
    <row r="1342" spans="1:21">
      <c r="A1342" s="1">
        <f t="shared" ref="A1342:B1342" si="1372">A1341</f>
        <v>27</v>
      </c>
      <c r="B1342" s="1">
        <f t="shared" si="1372"/>
        <v>0</v>
      </c>
      <c r="C1342" s="288"/>
      <c r="D1342" s="298"/>
      <c r="E1342" s="298"/>
      <c r="F1342" s="329" t="s">
        <v>92</v>
      </c>
      <c r="G1342" s="329"/>
      <c r="H1342" s="330"/>
      <c r="I1342" s="330"/>
      <c r="J1342" s="331"/>
      <c r="K1342" s="332"/>
      <c r="L1342" s="333">
        <f t="shared" si="1364"/>
        <v>0</v>
      </c>
      <c r="M1342" s="334"/>
      <c r="N1342" s="335"/>
      <c r="O1342" s="335"/>
      <c r="P1342" s="335"/>
      <c r="Q1342" s="335"/>
      <c r="R1342" s="335"/>
      <c r="S1342" s="336"/>
      <c r="T1342" s="54" t="e">
        <f>HLOOKUP(F1306,リスト!$N$7:$AC$25,11,)</f>
        <v>#N/A</v>
      </c>
      <c r="U1342" s="52" t="e">
        <f t="shared" si="1362"/>
        <v>#N/A</v>
      </c>
    </row>
    <row r="1343" spans="1:21">
      <c r="A1343" s="1">
        <f t="shared" ref="A1343:B1343" si="1373">A1342</f>
        <v>27</v>
      </c>
      <c r="B1343" s="1">
        <f t="shared" si="1373"/>
        <v>0</v>
      </c>
      <c r="C1343" s="288"/>
      <c r="D1343" s="298"/>
      <c r="E1343" s="298"/>
      <c r="F1343" s="306" t="s">
        <v>93</v>
      </c>
      <c r="G1343" s="306"/>
      <c r="H1343" s="307"/>
      <c r="I1343" s="307"/>
      <c r="J1343" s="308"/>
      <c r="K1343" s="309"/>
      <c r="L1343" s="310">
        <f t="shared" si="1364"/>
        <v>0</v>
      </c>
      <c r="M1343" s="311"/>
      <c r="N1343" s="153"/>
      <c r="O1343" s="153"/>
      <c r="P1343" s="153"/>
      <c r="Q1343" s="153"/>
      <c r="R1343" s="153"/>
      <c r="S1343" s="312"/>
      <c r="T1343" s="54" t="e">
        <f>HLOOKUP(F1306,リスト!$N$7:$AC$25,12,)</f>
        <v>#N/A</v>
      </c>
      <c r="U1343" s="52" t="e">
        <f t="shared" si="1362"/>
        <v>#N/A</v>
      </c>
    </row>
    <row r="1344" spans="1:21">
      <c r="A1344" s="1">
        <f t="shared" ref="A1344:B1344" si="1374">A1343</f>
        <v>27</v>
      </c>
      <c r="B1344" s="1">
        <f t="shared" si="1374"/>
        <v>0</v>
      </c>
      <c r="C1344" s="288"/>
      <c r="D1344" s="298" t="s">
        <v>102</v>
      </c>
      <c r="E1344" s="298"/>
      <c r="F1344" s="298" t="s">
        <v>102</v>
      </c>
      <c r="G1344" s="298"/>
      <c r="H1344" s="323"/>
      <c r="I1344" s="323"/>
      <c r="J1344" s="324"/>
      <c r="K1344" s="325"/>
      <c r="L1344" s="326">
        <f t="shared" si="1364"/>
        <v>0</v>
      </c>
      <c r="M1344" s="327"/>
      <c r="N1344" s="167"/>
      <c r="O1344" s="167"/>
      <c r="P1344" s="167"/>
      <c r="Q1344" s="167"/>
      <c r="R1344" s="167"/>
      <c r="S1344" s="328"/>
      <c r="T1344" s="54" t="e">
        <f>HLOOKUP(F1306,リスト!$N$7:$AC$25,13,)</f>
        <v>#N/A</v>
      </c>
      <c r="U1344" s="52" t="e">
        <f t="shared" si="1362"/>
        <v>#N/A</v>
      </c>
    </row>
    <row r="1345" spans="1:24">
      <c r="A1345" s="1">
        <f t="shared" ref="A1345:B1345" si="1375">A1344</f>
        <v>27</v>
      </c>
      <c r="B1345" s="1">
        <f t="shared" si="1375"/>
        <v>0</v>
      </c>
      <c r="C1345" s="288"/>
      <c r="D1345" s="321" t="s">
        <v>105</v>
      </c>
      <c r="E1345" s="298"/>
      <c r="F1345" s="299" t="s">
        <v>94</v>
      </c>
      <c r="G1345" s="299"/>
      <c r="H1345" s="300"/>
      <c r="I1345" s="300"/>
      <c r="J1345" s="301"/>
      <c r="K1345" s="302"/>
      <c r="L1345" s="303">
        <f t="shared" si="1364"/>
        <v>0</v>
      </c>
      <c r="M1345" s="304"/>
      <c r="N1345" s="152"/>
      <c r="O1345" s="152"/>
      <c r="P1345" s="152"/>
      <c r="Q1345" s="152"/>
      <c r="R1345" s="152"/>
      <c r="S1345" s="305"/>
      <c r="T1345" s="54" t="e">
        <f>HLOOKUP(F1306,リスト!$N$7:$AC$25,14,)</f>
        <v>#N/A</v>
      </c>
      <c r="U1345" s="52" t="e">
        <f t="shared" si="1362"/>
        <v>#N/A</v>
      </c>
    </row>
    <row r="1346" spans="1:24">
      <c r="A1346" s="1">
        <f t="shared" ref="A1346:B1346" si="1376">A1345</f>
        <v>27</v>
      </c>
      <c r="B1346" s="1">
        <f t="shared" si="1376"/>
        <v>0</v>
      </c>
      <c r="C1346" s="288"/>
      <c r="D1346" s="298"/>
      <c r="E1346" s="298"/>
      <c r="F1346" s="306" t="s">
        <v>95</v>
      </c>
      <c r="G1346" s="306"/>
      <c r="H1346" s="307"/>
      <c r="I1346" s="307"/>
      <c r="J1346" s="308"/>
      <c r="K1346" s="309"/>
      <c r="L1346" s="310">
        <f t="shared" si="1364"/>
        <v>0</v>
      </c>
      <c r="M1346" s="311"/>
      <c r="N1346" s="153"/>
      <c r="O1346" s="153"/>
      <c r="P1346" s="153"/>
      <c r="Q1346" s="153"/>
      <c r="R1346" s="153"/>
      <c r="S1346" s="312"/>
      <c r="T1346" s="54" t="e">
        <f>HLOOKUP(F1306,リスト!$N$7:$AC$25,15,)</f>
        <v>#N/A</v>
      </c>
      <c r="U1346" s="52" t="e">
        <f t="shared" si="1362"/>
        <v>#N/A</v>
      </c>
    </row>
    <row r="1347" spans="1:24">
      <c r="A1347" s="1">
        <f t="shared" ref="A1347:B1347" si="1377">A1346</f>
        <v>27</v>
      </c>
      <c r="B1347" s="1">
        <f t="shared" si="1377"/>
        <v>0</v>
      </c>
      <c r="C1347" s="288"/>
      <c r="D1347" s="322" t="s">
        <v>103</v>
      </c>
      <c r="E1347" s="322"/>
      <c r="F1347" s="298" t="s">
        <v>96</v>
      </c>
      <c r="G1347" s="298"/>
      <c r="H1347" s="323"/>
      <c r="I1347" s="323"/>
      <c r="J1347" s="324"/>
      <c r="K1347" s="325"/>
      <c r="L1347" s="326">
        <f t="shared" si="1364"/>
        <v>0</v>
      </c>
      <c r="M1347" s="327"/>
      <c r="N1347" s="167"/>
      <c r="O1347" s="167"/>
      <c r="P1347" s="167"/>
      <c r="Q1347" s="167"/>
      <c r="R1347" s="167"/>
      <c r="S1347" s="328"/>
      <c r="T1347" s="54" t="e">
        <f>HLOOKUP(F1306,リスト!$N$7:$AC$25,16,)</f>
        <v>#N/A</v>
      </c>
      <c r="U1347" s="52" t="e">
        <f t="shared" si="1362"/>
        <v>#N/A</v>
      </c>
    </row>
    <row r="1348" spans="1:24">
      <c r="A1348" s="1">
        <f t="shared" ref="A1348:B1348" si="1378">A1347</f>
        <v>27</v>
      </c>
      <c r="B1348" s="1">
        <f t="shared" si="1378"/>
        <v>0</v>
      </c>
      <c r="C1348" s="288"/>
      <c r="D1348" s="298" t="s">
        <v>104</v>
      </c>
      <c r="E1348" s="298"/>
      <c r="F1348" s="299" t="s">
        <v>97</v>
      </c>
      <c r="G1348" s="299"/>
      <c r="H1348" s="300"/>
      <c r="I1348" s="300"/>
      <c r="J1348" s="301"/>
      <c r="K1348" s="302"/>
      <c r="L1348" s="303">
        <f t="shared" si="1364"/>
        <v>0</v>
      </c>
      <c r="M1348" s="304"/>
      <c r="N1348" s="152"/>
      <c r="O1348" s="152"/>
      <c r="P1348" s="152"/>
      <c r="Q1348" s="152"/>
      <c r="R1348" s="152"/>
      <c r="S1348" s="305"/>
      <c r="T1348" s="54" t="e">
        <f>HLOOKUP(F1306,リスト!$N$7:$AC$25,17,)</f>
        <v>#N/A</v>
      </c>
      <c r="U1348" s="52" t="e">
        <f t="shared" si="1362"/>
        <v>#N/A</v>
      </c>
    </row>
    <row r="1349" spans="1:24">
      <c r="A1349" s="1">
        <f t="shared" ref="A1349:B1349" si="1379">A1348</f>
        <v>27</v>
      </c>
      <c r="B1349" s="1">
        <f t="shared" si="1379"/>
        <v>0</v>
      </c>
      <c r="C1349" s="288"/>
      <c r="D1349" s="298"/>
      <c r="E1349" s="298"/>
      <c r="F1349" s="306" t="s">
        <v>98</v>
      </c>
      <c r="G1349" s="306"/>
      <c r="H1349" s="307"/>
      <c r="I1349" s="307"/>
      <c r="J1349" s="308"/>
      <c r="K1349" s="309"/>
      <c r="L1349" s="310">
        <f t="shared" si="1364"/>
        <v>0</v>
      </c>
      <c r="M1349" s="311"/>
      <c r="N1349" s="153"/>
      <c r="O1349" s="153"/>
      <c r="P1349" s="153"/>
      <c r="Q1349" s="153"/>
      <c r="R1349" s="153"/>
      <c r="S1349" s="312"/>
      <c r="T1349" s="54" t="e">
        <f>HLOOKUP(F1306,リスト!$N$7:$AC$25,18,)</f>
        <v>#N/A</v>
      </c>
      <c r="U1349" s="52" t="e">
        <f t="shared" si="1362"/>
        <v>#N/A</v>
      </c>
    </row>
    <row r="1350" spans="1:24" ht="15" thickBot="1">
      <c r="A1350" s="1">
        <f t="shared" ref="A1350:B1350" si="1380">A1349</f>
        <v>27</v>
      </c>
      <c r="B1350" s="1">
        <f t="shared" si="1380"/>
        <v>0</v>
      </c>
      <c r="C1350" s="288"/>
      <c r="D1350" s="313" t="s">
        <v>77</v>
      </c>
      <c r="E1350" s="313"/>
      <c r="F1350" s="313" t="s">
        <v>77</v>
      </c>
      <c r="G1350" s="313"/>
      <c r="H1350" s="314"/>
      <c r="I1350" s="314"/>
      <c r="J1350" s="315"/>
      <c r="K1350" s="316"/>
      <c r="L1350" s="317">
        <f t="shared" si="1364"/>
        <v>0</v>
      </c>
      <c r="M1350" s="318"/>
      <c r="N1350" s="319"/>
      <c r="O1350" s="319"/>
      <c r="P1350" s="319"/>
      <c r="Q1350" s="319"/>
      <c r="R1350" s="319"/>
      <c r="S1350" s="320"/>
      <c r="T1350" s="54" t="e">
        <f>HLOOKUP(F1306,リスト!$N$7:$AC$25,19,)</f>
        <v>#N/A</v>
      </c>
      <c r="U1350" s="52" t="e">
        <f t="shared" si="1362"/>
        <v>#N/A</v>
      </c>
    </row>
    <row r="1351" spans="1:24" ht="15.6" thickTop="1" thickBot="1">
      <c r="A1351" s="1">
        <f t="shared" ref="A1351:B1351" si="1381">A1350</f>
        <v>27</v>
      </c>
      <c r="B1351" s="1">
        <f t="shared" si="1381"/>
        <v>0</v>
      </c>
      <c r="C1351" s="289"/>
      <c r="D1351" s="278" t="s">
        <v>78</v>
      </c>
      <c r="E1351" s="279"/>
      <c r="F1351" s="279"/>
      <c r="G1351" s="280"/>
      <c r="H1351" s="281">
        <f>SUM(H1333:I1350)</f>
        <v>0</v>
      </c>
      <c r="I1351" s="281"/>
      <c r="J1351" s="282">
        <f t="shared" ref="J1351" si="1382">SUM(J1333:K1350)</f>
        <v>0</v>
      </c>
      <c r="K1351" s="283"/>
      <c r="L1351" s="283">
        <f t="shared" ref="L1351" si="1383">SUM(L1333:M1350)</f>
        <v>0</v>
      </c>
      <c r="M1351" s="284"/>
      <c r="N1351" s="285"/>
      <c r="O1351" s="285"/>
      <c r="P1351" s="285"/>
      <c r="Q1351" s="285"/>
      <c r="R1351" s="285"/>
      <c r="S1351" s="286"/>
      <c r="T1351" s="54"/>
    </row>
    <row r="1352" spans="1:24">
      <c r="A1352" s="1">
        <f>F1355</f>
        <v>28</v>
      </c>
      <c r="B1352" s="1">
        <f>IF(H1376&gt;0,1,0)</f>
        <v>0</v>
      </c>
      <c r="C1352" s="198" t="s">
        <v>47</v>
      </c>
      <c r="D1352" s="198"/>
      <c r="E1352" s="198"/>
      <c r="U1352" s="11" t="s">
        <v>49</v>
      </c>
      <c r="V1352" s="11" t="s">
        <v>199</v>
      </c>
    </row>
    <row r="1353" spans="1:24">
      <c r="A1353" s="1">
        <f>A1352</f>
        <v>28</v>
      </c>
      <c r="B1353" s="1">
        <f>B1352</f>
        <v>0</v>
      </c>
      <c r="C1353" s="192" t="str">
        <f>"山口次世代コーチャーズ育成事業　"&amp;基本!$G$24</f>
        <v>山口次世代コーチャーズ育成事業　事業計画書</v>
      </c>
      <c r="D1353" s="192"/>
      <c r="E1353" s="192"/>
      <c r="F1353" s="192"/>
      <c r="G1353" s="192"/>
      <c r="H1353" s="192"/>
      <c r="I1353" s="192"/>
      <c r="J1353" s="192"/>
      <c r="K1353" s="192"/>
      <c r="L1353" s="192"/>
      <c r="M1353" s="192"/>
      <c r="N1353" s="192"/>
      <c r="O1353" s="192"/>
      <c r="P1353" s="192"/>
      <c r="Q1353" s="192"/>
      <c r="R1353" s="192"/>
      <c r="S1353" s="192"/>
      <c r="U1353" s="16" t="str">
        <f t="shared" ref="U1353:V1356" si="1384">IF(U1303="","",U1303)</f>
        <v>チームやまぐち優秀指導者育成事業</v>
      </c>
      <c r="V1353" s="16" t="str">
        <f t="shared" si="1384"/>
        <v>優秀指導者</v>
      </c>
    </row>
    <row r="1354" spans="1:24" ht="15" thickBot="1">
      <c r="A1354" s="1">
        <f t="shared" ref="A1354:B1354" si="1385">A1353</f>
        <v>28</v>
      </c>
      <c r="B1354" s="1">
        <f t="shared" si="1385"/>
        <v>0</v>
      </c>
      <c r="C1354" s="337" t="s">
        <v>48</v>
      </c>
      <c r="D1354" s="337"/>
      <c r="U1354" s="32" t="str">
        <f t="shared" si="1384"/>
        <v>トップコーチ育成事業</v>
      </c>
      <c r="V1354" s="32" t="str">
        <f t="shared" si="1384"/>
        <v>トップコーチ</v>
      </c>
    </row>
    <row r="1355" spans="1:24" ht="15" thickBot="1">
      <c r="A1355" s="1">
        <f t="shared" ref="A1355:B1355" si="1386">A1354</f>
        <v>28</v>
      </c>
      <c r="B1355" s="1">
        <f t="shared" si="1386"/>
        <v>0</v>
      </c>
      <c r="C1355" s="375" t="s">
        <v>50</v>
      </c>
      <c r="D1355" s="376"/>
      <c r="E1355" s="376"/>
      <c r="F1355" s="377">
        <f>F1305+1</f>
        <v>28</v>
      </c>
      <c r="G1355" s="378"/>
      <c r="U1355" s="32" t="str">
        <f t="shared" si="1384"/>
        <v>コーチングセミナー事業</v>
      </c>
      <c r="V1355" s="32" t="str">
        <f t="shared" si="1384"/>
        <v>セミナー</v>
      </c>
    </row>
    <row r="1356" spans="1:24">
      <c r="A1356" s="1">
        <f t="shared" ref="A1356:B1356" si="1387">A1355</f>
        <v>28</v>
      </c>
      <c r="B1356" s="1">
        <f t="shared" si="1387"/>
        <v>0</v>
      </c>
      <c r="C1356" s="379" t="s">
        <v>49</v>
      </c>
      <c r="D1356" s="290"/>
      <c r="E1356" s="290"/>
      <c r="F1356" s="380"/>
      <c r="G1356" s="380"/>
      <c r="H1356" s="380"/>
      <c r="I1356" s="380"/>
      <c r="J1356" s="380"/>
      <c r="K1356" s="380"/>
      <c r="L1356" s="380"/>
      <c r="M1356" s="290" t="s">
        <v>53</v>
      </c>
      <c r="N1356" s="290"/>
      <c r="O1356" s="290"/>
      <c r="P1356" s="380"/>
      <c r="Q1356" s="380"/>
      <c r="R1356" s="380"/>
      <c r="S1356" s="381"/>
      <c r="T1356" s="81" t="str">
        <f>IF(F1356="","",VLOOKUP(F1356,U1353:V1356,2,))</f>
        <v/>
      </c>
      <c r="U1356" s="18" t="str">
        <f t="shared" si="1384"/>
        <v/>
      </c>
      <c r="V1356" s="18" t="str">
        <f t="shared" si="1384"/>
        <v/>
      </c>
    </row>
    <row r="1357" spans="1:24">
      <c r="A1357" s="1">
        <f t="shared" ref="A1357:B1357" si="1388">A1356</f>
        <v>28</v>
      </c>
      <c r="B1357" s="1">
        <f t="shared" si="1388"/>
        <v>0</v>
      </c>
      <c r="C1357" s="389" t="s">
        <v>180</v>
      </c>
      <c r="D1357" s="390"/>
      <c r="E1357" s="356"/>
      <c r="F1357" s="386"/>
      <c r="G1357" s="387"/>
      <c r="H1357" s="387"/>
      <c r="I1357" s="387"/>
      <c r="J1357" s="387"/>
      <c r="K1357" s="387"/>
      <c r="L1357" s="387"/>
      <c r="M1357" s="387"/>
      <c r="N1357" s="387"/>
      <c r="O1357" s="387"/>
      <c r="P1357" s="387"/>
      <c r="Q1357" s="387"/>
      <c r="R1357" s="387"/>
      <c r="S1357" s="388"/>
      <c r="U1357" s="55"/>
    </row>
    <row r="1358" spans="1:24">
      <c r="A1358" s="1">
        <f t="shared" ref="A1358:B1358" si="1389">A1357</f>
        <v>28</v>
      </c>
      <c r="B1358" s="1">
        <f t="shared" si="1389"/>
        <v>0</v>
      </c>
      <c r="C1358" s="348" t="s">
        <v>51</v>
      </c>
      <c r="D1358" s="291"/>
      <c r="E1358" s="291"/>
      <c r="F1358" s="382"/>
      <c r="G1358" s="383"/>
      <c r="H1358" s="383"/>
      <c r="I1358" s="20" t="str">
        <f>IF(F1358="","～",IF(J1358="","","～"))</f>
        <v>～</v>
      </c>
      <c r="J1358" s="383"/>
      <c r="K1358" s="383"/>
      <c r="L1358" s="383"/>
      <c r="M1358" s="21" t="s">
        <v>52</v>
      </c>
      <c r="N1358" s="384" t="str">
        <f>IF(T1358=1,IF(F1358="","",IF(J1358="","",IF(F1358=J1358,"日帰り",(J1358-F1358)&amp;"泊"&amp;(J1358-F1358+1)&amp;"日"))),"")</f>
        <v/>
      </c>
      <c r="O1358" s="384"/>
      <c r="P1358" s="384"/>
      <c r="Q1358" s="13" t="s">
        <v>68</v>
      </c>
      <c r="R1358" s="258"/>
      <c r="S1358" s="385"/>
      <c r="T1358" s="53">
        <f>IF(P1356=U1361,1,IF(P1356=W1361,1,0))</f>
        <v>0</v>
      </c>
    </row>
    <row r="1359" spans="1:24">
      <c r="A1359" s="1">
        <f t="shared" ref="A1359:B1359" si="1390">A1358</f>
        <v>28</v>
      </c>
      <c r="B1359" s="1">
        <f t="shared" si="1390"/>
        <v>0</v>
      </c>
      <c r="C1359" s="348" t="s">
        <v>54</v>
      </c>
      <c r="D1359" s="346" t="s">
        <v>55</v>
      </c>
      <c r="E1359" s="346"/>
      <c r="F1359" s="349"/>
      <c r="G1359" s="349"/>
      <c r="H1359" s="349"/>
      <c r="I1359" s="349"/>
      <c r="J1359" s="349"/>
      <c r="K1359" s="349"/>
      <c r="L1359" s="349"/>
      <c r="M1359" s="349"/>
      <c r="N1359" s="349"/>
      <c r="O1359" s="349"/>
      <c r="P1359" s="349"/>
      <c r="Q1359" s="349"/>
      <c r="R1359" s="349"/>
      <c r="S1359" s="350"/>
      <c r="U1359" s="156" t="s">
        <v>53</v>
      </c>
      <c r="V1359" s="156"/>
      <c r="W1359" s="156"/>
      <c r="X1359" s="156"/>
    </row>
    <row r="1360" spans="1:24">
      <c r="A1360" s="1">
        <f t="shared" ref="A1360:B1360" si="1391">A1359</f>
        <v>28</v>
      </c>
      <c r="B1360" s="1">
        <f t="shared" si="1391"/>
        <v>0</v>
      </c>
      <c r="C1360" s="348"/>
      <c r="D1360" s="351" t="s">
        <v>7</v>
      </c>
      <c r="E1360" s="351"/>
      <c r="F1360" s="352"/>
      <c r="G1360" s="352"/>
      <c r="H1360" s="352"/>
      <c r="I1360" s="352"/>
      <c r="J1360" s="352"/>
      <c r="K1360" s="352"/>
      <c r="L1360" s="352"/>
      <c r="M1360" s="352"/>
      <c r="N1360" s="352"/>
      <c r="O1360" s="352"/>
      <c r="P1360" s="352"/>
      <c r="Q1360" s="352"/>
      <c r="R1360" s="352"/>
      <c r="S1360" s="353"/>
      <c r="U1360" s="78" t="str">
        <f>U1353</f>
        <v>チームやまぐち優秀指導者育成事業</v>
      </c>
      <c r="V1360" s="78" t="str">
        <f>U1354</f>
        <v>トップコーチ育成事業</v>
      </c>
      <c r="W1360" s="78" t="str">
        <f>U1355</f>
        <v>コーチングセミナー事業</v>
      </c>
      <c r="X1360" s="78" t="str">
        <f>U1356</f>
        <v/>
      </c>
    </row>
    <row r="1361" spans="1:24">
      <c r="A1361" s="1">
        <f t="shared" ref="A1361:B1361" si="1392">A1360</f>
        <v>28</v>
      </c>
      <c r="B1361" s="1">
        <f t="shared" si="1392"/>
        <v>0</v>
      </c>
      <c r="C1361" s="348" t="s">
        <v>56</v>
      </c>
      <c r="D1361" s="346" t="s">
        <v>55</v>
      </c>
      <c r="E1361" s="346"/>
      <c r="F1361" s="349"/>
      <c r="G1361" s="349"/>
      <c r="H1361" s="349"/>
      <c r="I1361" s="349"/>
      <c r="J1361" s="349"/>
      <c r="K1361" s="349"/>
      <c r="L1361" s="349"/>
      <c r="M1361" s="349"/>
      <c r="N1361" s="349"/>
      <c r="O1361" s="349"/>
      <c r="P1361" s="349"/>
      <c r="Q1361" s="349"/>
      <c r="R1361" s="349"/>
      <c r="S1361" s="350"/>
      <c r="U1361" s="6" t="str">
        <f t="shared" ref="U1361:X1364" si="1393">IF(U1311="","",U1311)</f>
        <v>①研修派遣</v>
      </c>
      <c r="V1361" s="6" t="str">
        <f t="shared" si="1393"/>
        <v>①研修派遣</v>
      </c>
      <c r="W1361" s="6" t="str">
        <f t="shared" si="1393"/>
        <v>①指導者研修会</v>
      </c>
      <c r="X1361" s="6" t="str">
        <f t="shared" si="1393"/>
        <v/>
      </c>
    </row>
    <row r="1362" spans="1:24">
      <c r="A1362" s="1">
        <f t="shared" ref="A1362:B1362" si="1394">A1361</f>
        <v>28</v>
      </c>
      <c r="B1362" s="1">
        <f t="shared" si="1394"/>
        <v>0</v>
      </c>
      <c r="C1362" s="348"/>
      <c r="D1362" s="351" t="s">
        <v>7</v>
      </c>
      <c r="E1362" s="351"/>
      <c r="F1362" s="352"/>
      <c r="G1362" s="352"/>
      <c r="H1362" s="352"/>
      <c r="I1362" s="352"/>
      <c r="J1362" s="352"/>
      <c r="K1362" s="352"/>
      <c r="L1362" s="352"/>
      <c r="M1362" s="352"/>
      <c r="N1362" s="352"/>
      <c r="O1362" s="352"/>
      <c r="P1362" s="352"/>
      <c r="Q1362" s="352"/>
      <c r="R1362" s="352"/>
      <c r="S1362" s="353"/>
      <c r="U1362" s="8" t="str">
        <f t="shared" si="1393"/>
        <v>②調査・研究</v>
      </c>
      <c r="V1362" s="8" t="str">
        <f t="shared" si="1393"/>
        <v>②伝達講習会</v>
      </c>
      <c r="W1362" s="8" t="str">
        <f t="shared" si="1393"/>
        <v>②スーパーアドバイザー</v>
      </c>
      <c r="X1362" s="8" t="str">
        <f t="shared" si="1393"/>
        <v/>
      </c>
    </row>
    <row r="1363" spans="1:24">
      <c r="A1363" s="1">
        <f t="shared" ref="A1363:B1363" si="1395">A1362</f>
        <v>28</v>
      </c>
      <c r="B1363" s="1">
        <f t="shared" si="1395"/>
        <v>0</v>
      </c>
      <c r="C1363" s="354" t="s">
        <v>57</v>
      </c>
      <c r="D1363" s="291" t="s">
        <v>58</v>
      </c>
      <c r="E1363" s="291"/>
      <c r="F1363" s="291" t="s">
        <v>61</v>
      </c>
      <c r="G1363" s="355"/>
      <c r="H1363" s="339" t="s">
        <v>62</v>
      </c>
      <c r="I1363" s="296"/>
      <c r="J1363" s="356" t="s">
        <v>63</v>
      </c>
      <c r="K1363" s="355"/>
      <c r="L1363" s="339" t="s">
        <v>64</v>
      </c>
      <c r="M1363" s="296"/>
      <c r="N1363" s="356" t="s">
        <v>65</v>
      </c>
      <c r="O1363" s="355"/>
      <c r="P1363" s="339" t="s">
        <v>66</v>
      </c>
      <c r="Q1363" s="291"/>
      <c r="R1363" s="356" t="s">
        <v>36</v>
      </c>
      <c r="S1363" s="295"/>
      <c r="U1363" s="8" t="str">
        <f t="shared" si="1393"/>
        <v/>
      </c>
      <c r="V1363" s="8" t="str">
        <f t="shared" si="1393"/>
        <v/>
      </c>
      <c r="W1363" s="8" t="str">
        <f t="shared" si="1393"/>
        <v/>
      </c>
      <c r="X1363" s="8" t="str">
        <f t="shared" si="1393"/>
        <v/>
      </c>
    </row>
    <row r="1364" spans="1:24">
      <c r="A1364" s="1">
        <f t="shared" ref="A1364:B1364" si="1396">A1363</f>
        <v>28</v>
      </c>
      <c r="B1364" s="1">
        <f t="shared" si="1396"/>
        <v>0</v>
      </c>
      <c r="C1364" s="348"/>
      <c r="D1364" s="346" t="s">
        <v>59</v>
      </c>
      <c r="E1364" s="346"/>
      <c r="F1364" s="22">
        <f>VLOOKUP("成男ｺｰﾁｬｰｽﾞ",指導者!$J$133:$AN$156,$F1355+1,)</f>
        <v>0</v>
      </c>
      <c r="G1364" s="23" t="s">
        <v>67</v>
      </c>
      <c r="H1364" s="24">
        <f>VLOOKUP("成女ｺｰﾁｬｰｽﾞ",指導者!$J$133:$AN$156,$F1355+1,)</f>
        <v>0</v>
      </c>
      <c r="I1364" s="25" t="s">
        <v>67</v>
      </c>
      <c r="J1364" s="24">
        <f>VLOOKUP("少男ｺｰﾁｬｰｽﾞ",指導者!$J$133:$AN$156,$F1355+1,)</f>
        <v>0</v>
      </c>
      <c r="K1364" s="23" t="s">
        <v>67</v>
      </c>
      <c r="L1364" s="24">
        <f>VLOOKUP("少女ｺｰﾁｬｰｽﾞ",指導者!$J$133:$AN$156,$F1355+1,)</f>
        <v>0</v>
      </c>
      <c r="M1364" s="25" t="s">
        <v>67</v>
      </c>
      <c r="N1364" s="24">
        <f>VLOOKUP("Jr男ｺｰﾁｬｰｽﾞ",指導者!$J$133:$AN$156,$F1355+1,)</f>
        <v>0</v>
      </c>
      <c r="O1364" s="23" t="s">
        <v>67</v>
      </c>
      <c r="P1364" s="24">
        <f>VLOOKUP("Jr女ｺｰﾁｬｰｽﾞ",指導者!$J$133:$AN$156,$F1355+1,)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48"/>
      <c r="D1365" s="351" t="s">
        <v>60</v>
      </c>
      <c r="E1365" s="351"/>
      <c r="F1365" s="57" t="s">
        <v>164</v>
      </c>
      <c r="G1365" s="28" t="s">
        <v>67</v>
      </c>
      <c r="H1365" s="59" t="s">
        <v>164</v>
      </c>
      <c r="I1365" s="30" t="s">
        <v>67</v>
      </c>
      <c r="J1365" s="61" t="s">
        <v>164</v>
      </c>
      <c r="K1365" s="28" t="s">
        <v>67</v>
      </c>
      <c r="L1365" s="59" t="s">
        <v>164</v>
      </c>
      <c r="M1365" s="30" t="s">
        <v>67</v>
      </c>
      <c r="N1365" s="61" t="s">
        <v>164</v>
      </c>
      <c r="O1365" s="28" t="s">
        <v>67</v>
      </c>
      <c r="P1365" s="59" t="s">
        <v>164</v>
      </c>
      <c r="Q1365" s="31" t="s">
        <v>67</v>
      </c>
      <c r="R1365" s="61" t="s">
        <v>164</v>
      </c>
      <c r="S1365" s="34" t="s">
        <v>67</v>
      </c>
    </row>
    <row r="1366" spans="1:24">
      <c r="A1366" s="1">
        <f t="shared" ref="A1366:B1366" si="1398">A1365</f>
        <v>28</v>
      </c>
      <c r="B1366" s="1">
        <f t="shared" si="1398"/>
        <v>0</v>
      </c>
      <c r="C1366" s="366" t="s">
        <v>69</v>
      </c>
      <c r="D1366" s="367"/>
      <c r="E1366" s="368"/>
      <c r="F1366" s="357"/>
      <c r="G1366" s="358"/>
      <c r="H1366" s="358"/>
      <c r="I1366" s="358"/>
      <c r="J1366" s="358"/>
      <c r="K1366" s="358"/>
      <c r="L1366" s="358"/>
      <c r="M1366" s="358"/>
      <c r="N1366" s="358"/>
      <c r="O1366" s="358"/>
      <c r="P1366" s="358"/>
      <c r="Q1366" s="358"/>
      <c r="R1366" s="358"/>
      <c r="S1366" s="359"/>
    </row>
    <row r="1367" spans="1:24">
      <c r="A1367" s="1">
        <f t="shared" ref="A1367:B1367" si="1399">A1366</f>
        <v>28</v>
      </c>
      <c r="B1367" s="1">
        <f t="shared" si="1399"/>
        <v>0</v>
      </c>
      <c r="C1367" s="369"/>
      <c r="D1367" s="370"/>
      <c r="E1367" s="371"/>
      <c r="F1367" s="360"/>
      <c r="G1367" s="361"/>
      <c r="H1367" s="361"/>
      <c r="I1367" s="361"/>
      <c r="J1367" s="361"/>
      <c r="K1367" s="361"/>
      <c r="L1367" s="361"/>
      <c r="M1367" s="361"/>
      <c r="N1367" s="361"/>
      <c r="O1367" s="361"/>
      <c r="P1367" s="361"/>
      <c r="Q1367" s="361"/>
      <c r="R1367" s="361"/>
      <c r="S1367" s="362"/>
    </row>
    <row r="1368" spans="1:24">
      <c r="A1368" s="1">
        <f t="shared" ref="A1368:B1368" si="1400">A1367</f>
        <v>28</v>
      </c>
      <c r="B1368" s="1">
        <f t="shared" si="1400"/>
        <v>0</v>
      </c>
      <c r="C1368" s="369"/>
      <c r="D1368" s="370"/>
      <c r="E1368" s="371"/>
      <c r="F1368" s="360"/>
      <c r="G1368" s="361"/>
      <c r="H1368" s="361"/>
      <c r="I1368" s="361"/>
      <c r="J1368" s="361"/>
      <c r="K1368" s="361"/>
      <c r="L1368" s="361"/>
      <c r="M1368" s="361"/>
      <c r="N1368" s="361"/>
      <c r="O1368" s="361"/>
      <c r="P1368" s="361"/>
      <c r="Q1368" s="361"/>
      <c r="R1368" s="361"/>
      <c r="S1368" s="362"/>
    </row>
    <row r="1369" spans="1:24">
      <c r="A1369" s="1">
        <f t="shared" ref="A1369:B1369" si="1401">A1368</f>
        <v>28</v>
      </c>
      <c r="B1369" s="1">
        <f t="shared" si="1401"/>
        <v>0</v>
      </c>
      <c r="C1369" s="369"/>
      <c r="D1369" s="370"/>
      <c r="E1369" s="371"/>
      <c r="F1369" s="360"/>
      <c r="G1369" s="361"/>
      <c r="H1369" s="361"/>
      <c r="I1369" s="361"/>
      <c r="J1369" s="361"/>
      <c r="K1369" s="361"/>
      <c r="L1369" s="361"/>
      <c r="M1369" s="361"/>
      <c r="N1369" s="361"/>
      <c r="O1369" s="361"/>
      <c r="P1369" s="361"/>
      <c r="Q1369" s="361"/>
      <c r="R1369" s="361"/>
      <c r="S1369" s="362"/>
    </row>
    <row r="1370" spans="1:24">
      <c r="A1370" s="1">
        <f t="shared" ref="A1370:B1370" si="1402">A1369</f>
        <v>28</v>
      </c>
      <c r="B1370" s="1">
        <f t="shared" si="1402"/>
        <v>0</v>
      </c>
      <c r="C1370" s="369"/>
      <c r="D1370" s="370"/>
      <c r="E1370" s="371"/>
      <c r="F1370" s="360"/>
      <c r="G1370" s="361"/>
      <c r="H1370" s="361"/>
      <c r="I1370" s="361"/>
      <c r="J1370" s="361"/>
      <c r="K1370" s="361"/>
      <c r="L1370" s="361"/>
      <c r="M1370" s="361"/>
      <c r="N1370" s="361"/>
      <c r="O1370" s="361"/>
      <c r="P1370" s="361"/>
      <c r="Q1370" s="361"/>
      <c r="R1370" s="361"/>
      <c r="S1370" s="362"/>
    </row>
    <row r="1371" spans="1:24">
      <c r="A1371" s="1">
        <f t="shared" ref="A1371:B1371" si="1403">A1370</f>
        <v>28</v>
      </c>
      <c r="B1371" s="1">
        <f t="shared" si="1403"/>
        <v>0</v>
      </c>
      <c r="C1371" s="369"/>
      <c r="D1371" s="370"/>
      <c r="E1371" s="371"/>
      <c r="F1371" s="360"/>
      <c r="G1371" s="361"/>
      <c r="H1371" s="361"/>
      <c r="I1371" s="361"/>
      <c r="J1371" s="361"/>
      <c r="K1371" s="361"/>
      <c r="L1371" s="361"/>
      <c r="M1371" s="361"/>
      <c r="N1371" s="361"/>
      <c r="O1371" s="361"/>
      <c r="P1371" s="361"/>
      <c r="Q1371" s="361"/>
      <c r="R1371" s="361"/>
      <c r="S1371" s="362"/>
    </row>
    <row r="1372" spans="1:24" ht="15" thickBot="1">
      <c r="A1372" s="1">
        <f t="shared" ref="A1372:B1372" si="1404">A1371</f>
        <v>28</v>
      </c>
      <c r="B1372" s="1">
        <f t="shared" si="1404"/>
        <v>0</v>
      </c>
      <c r="C1372" s="372"/>
      <c r="D1372" s="373"/>
      <c r="E1372" s="374"/>
      <c r="F1372" s="363"/>
      <c r="G1372" s="364"/>
      <c r="H1372" s="364"/>
      <c r="I1372" s="364"/>
      <c r="J1372" s="364"/>
      <c r="K1372" s="364"/>
      <c r="L1372" s="364"/>
      <c r="M1372" s="364"/>
      <c r="N1372" s="364"/>
      <c r="O1372" s="364"/>
      <c r="P1372" s="364"/>
      <c r="Q1372" s="364"/>
      <c r="R1372" s="364"/>
      <c r="S1372" s="365"/>
    </row>
    <row r="1373" spans="1:24">
      <c r="A1373" s="1">
        <f t="shared" ref="A1373:B1373" si="1405">A1372</f>
        <v>28</v>
      </c>
      <c r="B1373" s="1">
        <f t="shared" si="1405"/>
        <v>0</v>
      </c>
    </row>
    <row r="1374" spans="1:24" ht="15" thickBot="1">
      <c r="A1374" s="1">
        <f t="shared" ref="A1374:B1374" si="1406">A1373</f>
        <v>28</v>
      </c>
      <c r="B1374" s="1">
        <f t="shared" si="1406"/>
        <v>0</v>
      </c>
      <c r="C1374" s="337" t="s">
        <v>70</v>
      </c>
      <c r="D1374" s="337"/>
      <c r="Q1374" s="338" t="s">
        <v>71</v>
      </c>
      <c r="R1374" s="338"/>
      <c r="S1374" s="338"/>
    </row>
    <row r="1375" spans="1:24">
      <c r="A1375" s="1">
        <f t="shared" ref="A1375:B1375" si="1407">A1374</f>
        <v>28</v>
      </c>
      <c r="B1375" s="1">
        <f t="shared" si="1407"/>
        <v>0</v>
      </c>
      <c r="C1375" s="287" t="s">
        <v>72</v>
      </c>
      <c r="D1375" s="290" t="s">
        <v>73</v>
      </c>
      <c r="E1375" s="290"/>
      <c r="F1375" s="290"/>
      <c r="G1375" s="290"/>
      <c r="H1375" s="290" t="s">
        <v>79</v>
      </c>
      <c r="I1375" s="290"/>
      <c r="J1375" s="290" t="s">
        <v>13</v>
      </c>
      <c r="K1375" s="290"/>
      <c r="L1375" s="290"/>
      <c r="M1375" s="290"/>
      <c r="N1375" s="290"/>
      <c r="O1375" s="290"/>
      <c r="P1375" s="290"/>
      <c r="Q1375" s="290"/>
      <c r="R1375" s="290"/>
      <c r="S1375" s="294"/>
    </row>
    <row r="1376" spans="1:24">
      <c r="A1376" s="1">
        <f t="shared" ref="A1376:B1376" si="1408">A1375</f>
        <v>28</v>
      </c>
      <c r="B1376" s="1">
        <f t="shared" si="1408"/>
        <v>0</v>
      </c>
      <c r="C1376" s="288"/>
      <c r="D1376" s="346" t="s">
        <v>74</v>
      </c>
      <c r="E1376" s="346"/>
      <c r="F1376" s="346"/>
      <c r="G1376" s="346"/>
      <c r="H1376" s="415">
        <f>ROUND(J1401*T1376,)</f>
        <v>0</v>
      </c>
      <c r="I1376" s="416"/>
      <c r="J1376" s="152"/>
      <c r="K1376" s="152"/>
      <c r="L1376" s="152"/>
      <c r="M1376" s="152"/>
      <c r="N1376" s="152"/>
      <c r="O1376" s="152"/>
      <c r="P1376" s="152"/>
      <c r="Q1376" s="152"/>
      <c r="R1376" s="152"/>
      <c r="S1376" s="305"/>
      <c r="T1376" s="53">
        <f>IF(F1356=U1355,1,0.5)</f>
        <v>0.5</v>
      </c>
    </row>
    <row r="1377" spans="1:21">
      <c r="A1377" s="1">
        <f t="shared" ref="A1377:B1377" si="1409">A1376</f>
        <v>28</v>
      </c>
      <c r="B1377" s="1">
        <f t="shared" si="1409"/>
        <v>0</v>
      </c>
      <c r="C1377" s="288"/>
      <c r="D1377" s="340" t="s">
        <v>75</v>
      </c>
      <c r="E1377" s="340"/>
      <c r="F1377" s="340"/>
      <c r="G1377" s="340"/>
      <c r="H1377" s="330"/>
      <c r="I1377" s="330"/>
      <c r="J1377" s="335"/>
      <c r="K1377" s="335"/>
      <c r="L1377" s="335"/>
      <c r="M1377" s="335"/>
      <c r="N1377" s="335"/>
      <c r="O1377" s="335"/>
      <c r="P1377" s="335"/>
      <c r="Q1377" s="335"/>
      <c r="R1377" s="335"/>
      <c r="S1377" s="336"/>
    </row>
    <row r="1378" spans="1:21">
      <c r="A1378" s="1">
        <f t="shared" ref="A1378:B1378" si="1410">A1377</f>
        <v>28</v>
      </c>
      <c r="B1378" s="1">
        <f t="shared" si="1410"/>
        <v>0</v>
      </c>
      <c r="C1378" s="288"/>
      <c r="D1378" s="340" t="s">
        <v>76</v>
      </c>
      <c r="E1378" s="340"/>
      <c r="F1378" s="340"/>
      <c r="G1378" s="340"/>
      <c r="H1378" s="330"/>
      <c r="I1378" s="330"/>
      <c r="J1378" s="335"/>
      <c r="K1378" s="335"/>
      <c r="L1378" s="335"/>
      <c r="M1378" s="335"/>
      <c r="N1378" s="335"/>
      <c r="O1378" s="335"/>
      <c r="P1378" s="335"/>
      <c r="Q1378" s="335"/>
      <c r="R1378" s="335"/>
      <c r="S1378" s="336"/>
    </row>
    <row r="1379" spans="1:21" ht="15" thickBot="1">
      <c r="A1379" s="1">
        <f t="shared" ref="A1379:B1379" si="1411">A1378</f>
        <v>28</v>
      </c>
      <c r="B1379" s="1">
        <f t="shared" si="1411"/>
        <v>0</v>
      </c>
      <c r="C1379" s="288"/>
      <c r="D1379" s="341" t="s">
        <v>77</v>
      </c>
      <c r="E1379" s="341"/>
      <c r="F1379" s="341"/>
      <c r="G1379" s="341"/>
      <c r="H1379" s="342">
        <f>H1401-SUM(H1376:I1378)</f>
        <v>0</v>
      </c>
      <c r="I1379" s="342"/>
      <c r="J1379" s="343"/>
      <c r="K1379" s="343"/>
      <c r="L1379" s="343"/>
      <c r="M1379" s="343"/>
      <c r="N1379" s="343"/>
      <c r="O1379" s="343"/>
      <c r="P1379" s="343"/>
      <c r="Q1379" s="343"/>
      <c r="R1379" s="343"/>
      <c r="S1379" s="344"/>
    </row>
    <row r="1380" spans="1:21" ht="15.6" thickTop="1" thickBot="1">
      <c r="A1380" s="1">
        <f t="shared" ref="A1380:B1380" si="1412">A1379</f>
        <v>28</v>
      </c>
      <c r="B1380" s="1">
        <f t="shared" si="1412"/>
        <v>0</v>
      </c>
      <c r="C1380" s="289"/>
      <c r="D1380" s="345" t="s">
        <v>78</v>
      </c>
      <c r="E1380" s="345"/>
      <c r="F1380" s="345"/>
      <c r="G1380" s="345"/>
      <c r="H1380" s="281">
        <f>SUM(H1376:I1379)</f>
        <v>0</v>
      </c>
      <c r="I1380" s="281"/>
      <c r="J1380" s="285"/>
      <c r="K1380" s="285"/>
      <c r="L1380" s="285"/>
      <c r="M1380" s="285"/>
      <c r="N1380" s="285"/>
      <c r="O1380" s="285"/>
      <c r="P1380" s="285"/>
      <c r="Q1380" s="285"/>
      <c r="R1380" s="285"/>
      <c r="S1380" s="286"/>
    </row>
    <row r="1381" spans="1:21">
      <c r="A1381" s="1">
        <f t="shared" ref="A1381:B1381" si="1413">A1380</f>
        <v>28</v>
      </c>
      <c r="B1381" s="1">
        <f t="shared" si="1413"/>
        <v>0</v>
      </c>
      <c r="C1381" s="287" t="s">
        <v>218</v>
      </c>
      <c r="D1381" s="290" t="s">
        <v>73</v>
      </c>
      <c r="E1381" s="290"/>
      <c r="F1381" s="290" t="s">
        <v>83</v>
      </c>
      <c r="G1381" s="290"/>
      <c r="H1381" s="290" t="s">
        <v>79</v>
      </c>
      <c r="I1381" s="292"/>
      <c r="J1381" s="293"/>
      <c r="K1381" s="290"/>
      <c r="L1381" s="290"/>
      <c r="M1381" s="290"/>
      <c r="N1381" s="290" t="s">
        <v>82</v>
      </c>
      <c r="O1381" s="290"/>
      <c r="P1381" s="290"/>
      <c r="Q1381" s="290"/>
      <c r="R1381" s="290"/>
      <c r="S1381" s="294"/>
    </row>
    <row r="1382" spans="1:21">
      <c r="A1382" s="1">
        <f t="shared" ref="A1382:B1382" si="1414">A1381</f>
        <v>28</v>
      </c>
      <c r="B1382" s="1">
        <f t="shared" si="1414"/>
        <v>0</v>
      </c>
      <c r="C1382" s="288"/>
      <c r="D1382" s="291"/>
      <c r="E1382" s="291"/>
      <c r="F1382" s="291"/>
      <c r="G1382" s="291"/>
      <c r="H1382" s="291"/>
      <c r="I1382" s="291"/>
      <c r="J1382" s="296" t="s">
        <v>80</v>
      </c>
      <c r="K1382" s="297"/>
      <c r="L1382" s="297" t="s">
        <v>81</v>
      </c>
      <c r="M1382" s="339"/>
      <c r="N1382" s="291"/>
      <c r="O1382" s="291"/>
      <c r="P1382" s="291"/>
      <c r="Q1382" s="291"/>
      <c r="R1382" s="291"/>
      <c r="S1382" s="295"/>
    </row>
    <row r="1383" spans="1:21">
      <c r="A1383" s="1">
        <f t="shared" ref="A1383:B1383" si="1415">A1382</f>
        <v>28</v>
      </c>
      <c r="B1383" s="1">
        <f t="shared" si="1415"/>
        <v>0</v>
      </c>
      <c r="C1383" s="288"/>
      <c r="D1383" s="298" t="s">
        <v>88</v>
      </c>
      <c r="E1383" s="298"/>
      <c r="F1383" s="298" t="s">
        <v>88</v>
      </c>
      <c r="G1383" s="298"/>
      <c r="H1383" s="323"/>
      <c r="I1383" s="323"/>
      <c r="J1383" s="324"/>
      <c r="K1383" s="325"/>
      <c r="L1383" s="326">
        <f>H1383-J1383</f>
        <v>0</v>
      </c>
      <c r="M1383" s="327"/>
      <c r="N1383" s="167"/>
      <c r="O1383" s="167"/>
      <c r="P1383" s="167"/>
      <c r="Q1383" s="167"/>
      <c r="R1383" s="167"/>
      <c r="S1383" s="328"/>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8"/>
      <c r="D1384" s="298" t="s">
        <v>99</v>
      </c>
      <c r="E1384" s="298"/>
      <c r="F1384" s="299" t="s">
        <v>84</v>
      </c>
      <c r="G1384" s="299"/>
      <c r="H1384" s="300"/>
      <c r="I1384" s="300"/>
      <c r="J1384" s="301"/>
      <c r="K1384" s="302"/>
      <c r="L1384" s="303">
        <f t="shared" ref="L1384:L1400" si="1418">H1384-J1384</f>
        <v>0</v>
      </c>
      <c r="M1384" s="304"/>
      <c r="N1384" s="152"/>
      <c r="O1384" s="152"/>
      <c r="P1384" s="152"/>
      <c r="Q1384" s="152"/>
      <c r="R1384" s="152"/>
      <c r="S1384" s="305"/>
      <c r="T1384" s="54" t="e">
        <f>HLOOKUP(F1356,リスト!$N$7:$AC$25,3,)</f>
        <v>#N/A</v>
      </c>
      <c r="U1384" s="52" t="e">
        <f t="shared" si="1416"/>
        <v>#N/A</v>
      </c>
    </row>
    <row r="1385" spans="1:21">
      <c r="A1385" s="1">
        <f t="shared" ref="A1385:B1385" si="1419">A1384</f>
        <v>28</v>
      </c>
      <c r="B1385" s="1">
        <f t="shared" si="1419"/>
        <v>0</v>
      </c>
      <c r="C1385" s="288"/>
      <c r="D1385" s="298"/>
      <c r="E1385" s="298"/>
      <c r="F1385" s="329" t="s">
        <v>85</v>
      </c>
      <c r="G1385" s="329"/>
      <c r="H1385" s="330"/>
      <c r="I1385" s="330"/>
      <c r="J1385" s="331"/>
      <c r="K1385" s="332"/>
      <c r="L1385" s="333">
        <f t="shared" si="1418"/>
        <v>0</v>
      </c>
      <c r="M1385" s="334"/>
      <c r="N1385" s="335"/>
      <c r="O1385" s="335"/>
      <c r="P1385" s="335"/>
      <c r="Q1385" s="335"/>
      <c r="R1385" s="335"/>
      <c r="S1385" s="336"/>
      <c r="T1385" s="54" t="e">
        <f>HLOOKUP(F1356,リスト!$N$7:$AC$25,4,)</f>
        <v>#N/A</v>
      </c>
      <c r="U1385" s="52" t="e">
        <f t="shared" si="1416"/>
        <v>#N/A</v>
      </c>
    </row>
    <row r="1386" spans="1:21">
      <c r="A1386" s="1">
        <f t="shared" ref="A1386:B1386" si="1420">A1385</f>
        <v>28</v>
      </c>
      <c r="B1386" s="1">
        <f t="shared" si="1420"/>
        <v>0</v>
      </c>
      <c r="C1386" s="288"/>
      <c r="D1386" s="298"/>
      <c r="E1386" s="298"/>
      <c r="F1386" s="306" t="s">
        <v>86</v>
      </c>
      <c r="G1386" s="306"/>
      <c r="H1386" s="307"/>
      <c r="I1386" s="307"/>
      <c r="J1386" s="308"/>
      <c r="K1386" s="309"/>
      <c r="L1386" s="310">
        <f t="shared" si="1418"/>
        <v>0</v>
      </c>
      <c r="M1386" s="311"/>
      <c r="N1386" s="153"/>
      <c r="O1386" s="153"/>
      <c r="P1386" s="153"/>
      <c r="Q1386" s="153"/>
      <c r="R1386" s="153"/>
      <c r="S1386" s="312"/>
      <c r="T1386" s="54" t="e">
        <f>HLOOKUP(F1356,リスト!$N$7:$AC$25,5,)</f>
        <v>#N/A</v>
      </c>
      <c r="U1386" s="52" t="e">
        <f t="shared" si="1416"/>
        <v>#N/A</v>
      </c>
    </row>
    <row r="1387" spans="1:21">
      <c r="A1387" s="1">
        <f t="shared" ref="A1387:B1387" si="1421">A1386</f>
        <v>28</v>
      </c>
      <c r="B1387" s="1">
        <f t="shared" si="1421"/>
        <v>0</v>
      </c>
      <c r="C1387" s="288"/>
      <c r="D1387" s="298" t="s">
        <v>100</v>
      </c>
      <c r="E1387" s="298"/>
      <c r="F1387" s="299" t="s">
        <v>87</v>
      </c>
      <c r="G1387" s="299"/>
      <c r="H1387" s="300"/>
      <c r="I1387" s="300"/>
      <c r="J1387" s="301"/>
      <c r="K1387" s="302"/>
      <c r="L1387" s="303">
        <f t="shared" si="1418"/>
        <v>0</v>
      </c>
      <c r="M1387" s="304"/>
      <c r="N1387" s="152"/>
      <c r="O1387" s="152"/>
      <c r="P1387" s="152"/>
      <c r="Q1387" s="152"/>
      <c r="R1387" s="152"/>
      <c r="S1387" s="305"/>
      <c r="T1387" s="54" t="e">
        <f>HLOOKUP(F1356,リスト!$N$7:$AC$25,6,)</f>
        <v>#N/A</v>
      </c>
      <c r="U1387" s="52" t="e">
        <f t="shared" si="1416"/>
        <v>#N/A</v>
      </c>
    </row>
    <row r="1388" spans="1:21">
      <c r="A1388" s="1">
        <f t="shared" ref="A1388:B1388" si="1422">A1387</f>
        <v>28</v>
      </c>
      <c r="B1388" s="1">
        <f t="shared" si="1422"/>
        <v>0</v>
      </c>
      <c r="C1388" s="288"/>
      <c r="D1388" s="298"/>
      <c r="E1388" s="298"/>
      <c r="F1388" s="329" t="s">
        <v>89</v>
      </c>
      <c r="G1388" s="329"/>
      <c r="H1388" s="330"/>
      <c r="I1388" s="330"/>
      <c r="J1388" s="331"/>
      <c r="K1388" s="332"/>
      <c r="L1388" s="333">
        <f t="shared" si="1418"/>
        <v>0</v>
      </c>
      <c r="M1388" s="334"/>
      <c r="N1388" s="335"/>
      <c r="O1388" s="335"/>
      <c r="P1388" s="335"/>
      <c r="Q1388" s="335"/>
      <c r="R1388" s="335"/>
      <c r="S1388" s="336"/>
      <c r="T1388" s="54" t="e">
        <f>HLOOKUP(F1356,リスト!$N$7:$AC$25,7,)</f>
        <v>#N/A</v>
      </c>
      <c r="U1388" s="52" t="e">
        <f t="shared" si="1416"/>
        <v>#N/A</v>
      </c>
    </row>
    <row r="1389" spans="1:21" ht="14.4" customHeight="1">
      <c r="A1389" s="1">
        <f t="shared" ref="A1389:B1389" si="1423">A1388</f>
        <v>28</v>
      </c>
      <c r="B1389" s="1">
        <f t="shared" si="1423"/>
        <v>0</v>
      </c>
      <c r="C1389" s="288"/>
      <c r="D1389" s="298"/>
      <c r="E1389" s="298"/>
      <c r="F1389" s="329" t="s">
        <v>215</v>
      </c>
      <c r="G1389" s="329"/>
      <c r="H1389" s="330"/>
      <c r="I1389" s="330"/>
      <c r="J1389" s="331"/>
      <c r="K1389" s="332"/>
      <c r="L1389" s="333">
        <f t="shared" si="1418"/>
        <v>0</v>
      </c>
      <c r="M1389" s="334"/>
      <c r="N1389" s="335"/>
      <c r="O1389" s="335"/>
      <c r="P1389" s="335"/>
      <c r="Q1389" s="335"/>
      <c r="R1389" s="335"/>
      <c r="S1389" s="336"/>
      <c r="T1389" s="54" t="e">
        <f>HLOOKUP(F1356,リスト!$N$7:$AC$25,8,)</f>
        <v>#N/A</v>
      </c>
      <c r="U1389" s="52" t="e">
        <f t="shared" si="1416"/>
        <v>#N/A</v>
      </c>
    </row>
    <row r="1390" spans="1:21">
      <c r="A1390" s="1">
        <f t="shared" ref="A1390:B1390" si="1424">A1389</f>
        <v>28</v>
      </c>
      <c r="B1390" s="1">
        <f t="shared" si="1424"/>
        <v>0</v>
      </c>
      <c r="C1390" s="288"/>
      <c r="D1390" s="298"/>
      <c r="E1390" s="298"/>
      <c r="F1390" s="306" t="s">
        <v>90</v>
      </c>
      <c r="G1390" s="306"/>
      <c r="H1390" s="307"/>
      <c r="I1390" s="307"/>
      <c r="J1390" s="308"/>
      <c r="K1390" s="309"/>
      <c r="L1390" s="310">
        <f t="shared" si="1418"/>
        <v>0</v>
      </c>
      <c r="M1390" s="311"/>
      <c r="N1390" s="153"/>
      <c r="O1390" s="153"/>
      <c r="P1390" s="153"/>
      <c r="Q1390" s="153"/>
      <c r="R1390" s="153"/>
      <c r="S1390" s="312"/>
      <c r="T1390" s="54" t="e">
        <f>HLOOKUP(F1356,リスト!$N$7:$AC$25,9,)</f>
        <v>#N/A</v>
      </c>
      <c r="U1390" s="52" t="e">
        <f t="shared" si="1416"/>
        <v>#N/A</v>
      </c>
    </row>
    <row r="1391" spans="1:21">
      <c r="A1391" s="1">
        <f t="shared" ref="A1391:B1391" si="1425">A1390</f>
        <v>28</v>
      </c>
      <c r="B1391" s="1">
        <f t="shared" si="1425"/>
        <v>0</v>
      </c>
      <c r="C1391" s="288"/>
      <c r="D1391" s="298" t="s">
        <v>101</v>
      </c>
      <c r="E1391" s="298"/>
      <c r="F1391" s="299" t="s">
        <v>91</v>
      </c>
      <c r="G1391" s="299"/>
      <c r="H1391" s="300"/>
      <c r="I1391" s="300"/>
      <c r="J1391" s="301"/>
      <c r="K1391" s="302"/>
      <c r="L1391" s="303">
        <f t="shared" si="1418"/>
        <v>0</v>
      </c>
      <c r="M1391" s="304"/>
      <c r="N1391" s="152"/>
      <c r="O1391" s="152"/>
      <c r="P1391" s="152"/>
      <c r="Q1391" s="152"/>
      <c r="R1391" s="152"/>
      <c r="S1391" s="305"/>
      <c r="T1391" s="54" t="e">
        <f>HLOOKUP(F1356,リスト!$N$7:$AC$25,10,)</f>
        <v>#N/A</v>
      </c>
      <c r="U1391" s="52" t="e">
        <f t="shared" si="1416"/>
        <v>#N/A</v>
      </c>
    </row>
    <row r="1392" spans="1:21">
      <c r="A1392" s="1">
        <f t="shared" ref="A1392:B1392" si="1426">A1391</f>
        <v>28</v>
      </c>
      <c r="B1392" s="1">
        <f t="shared" si="1426"/>
        <v>0</v>
      </c>
      <c r="C1392" s="288"/>
      <c r="D1392" s="298"/>
      <c r="E1392" s="298"/>
      <c r="F1392" s="329" t="s">
        <v>92</v>
      </c>
      <c r="G1392" s="329"/>
      <c r="H1392" s="330"/>
      <c r="I1392" s="330"/>
      <c r="J1392" s="331"/>
      <c r="K1392" s="332"/>
      <c r="L1392" s="333">
        <f t="shared" si="1418"/>
        <v>0</v>
      </c>
      <c r="M1392" s="334"/>
      <c r="N1392" s="335"/>
      <c r="O1392" s="335"/>
      <c r="P1392" s="335"/>
      <c r="Q1392" s="335"/>
      <c r="R1392" s="335"/>
      <c r="S1392" s="336"/>
      <c r="T1392" s="54" t="e">
        <f>HLOOKUP(F1356,リスト!$N$7:$AC$25,11,)</f>
        <v>#N/A</v>
      </c>
      <c r="U1392" s="52" t="e">
        <f t="shared" si="1416"/>
        <v>#N/A</v>
      </c>
    </row>
    <row r="1393" spans="1:22">
      <c r="A1393" s="1">
        <f t="shared" ref="A1393:B1393" si="1427">A1392</f>
        <v>28</v>
      </c>
      <c r="B1393" s="1">
        <f t="shared" si="1427"/>
        <v>0</v>
      </c>
      <c r="C1393" s="288"/>
      <c r="D1393" s="298"/>
      <c r="E1393" s="298"/>
      <c r="F1393" s="306" t="s">
        <v>93</v>
      </c>
      <c r="G1393" s="306"/>
      <c r="H1393" s="307"/>
      <c r="I1393" s="307"/>
      <c r="J1393" s="308"/>
      <c r="K1393" s="309"/>
      <c r="L1393" s="310">
        <f t="shared" si="1418"/>
        <v>0</v>
      </c>
      <c r="M1393" s="311"/>
      <c r="N1393" s="153"/>
      <c r="O1393" s="153"/>
      <c r="P1393" s="153"/>
      <c r="Q1393" s="153"/>
      <c r="R1393" s="153"/>
      <c r="S1393" s="312"/>
      <c r="T1393" s="54" t="e">
        <f>HLOOKUP(F1356,リスト!$N$7:$AC$25,12,)</f>
        <v>#N/A</v>
      </c>
      <c r="U1393" s="52" t="e">
        <f t="shared" si="1416"/>
        <v>#N/A</v>
      </c>
    </row>
    <row r="1394" spans="1:22">
      <c r="A1394" s="1">
        <f t="shared" ref="A1394:B1394" si="1428">A1393</f>
        <v>28</v>
      </c>
      <c r="B1394" s="1">
        <f t="shared" si="1428"/>
        <v>0</v>
      </c>
      <c r="C1394" s="288"/>
      <c r="D1394" s="298" t="s">
        <v>102</v>
      </c>
      <c r="E1394" s="298"/>
      <c r="F1394" s="298" t="s">
        <v>102</v>
      </c>
      <c r="G1394" s="298"/>
      <c r="H1394" s="323"/>
      <c r="I1394" s="323"/>
      <c r="J1394" s="324"/>
      <c r="K1394" s="325"/>
      <c r="L1394" s="326">
        <f t="shared" si="1418"/>
        <v>0</v>
      </c>
      <c r="M1394" s="327"/>
      <c r="N1394" s="167"/>
      <c r="O1394" s="167"/>
      <c r="P1394" s="167"/>
      <c r="Q1394" s="167"/>
      <c r="R1394" s="167"/>
      <c r="S1394" s="328"/>
      <c r="T1394" s="54" t="e">
        <f>HLOOKUP(F1356,リスト!$N$7:$AC$25,13,)</f>
        <v>#N/A</v>
      </c>
      <c r="U1394" s="52" t="e">
        <f t="shared" si="1416"/>
        <v>#N/A</v>
      </c>
    </row>
    <row r="1395" spans="1:22">
      <c r="A1395" s="1">
        <f t="shared" ref="A1395:B1395" si="1429">A1394</f>
        <v>28</v>
      </c>
      <c r="B1395" s="1">
        <f t="shared" si="1429"/>
        <v>0</v>
      </c>
      <c r="C1395" s="288"/>
      <c r="D1395" s="321" t="s">
        <v>105</v>
      </c>
      <c r="E1395" s="298"/>
      <c r="F1395" s="299" t="s">
        <v>94</v>
      </c>
      <c r="G1395" s="299"/>
      <c r="H1395" s="300"/>
      <c r="I1395" s="300"/>
      <c r="J1395" s="301"/>
      <c r="K1395" s="302"/>
      <c r="L1395" s="303">
        <f t="shared" si="1418"/>
        <v>0</v>
      </c>
      <c r="M1395" s="304"/>
      <c r="N1395" s="152"/>
      <c r="O1395" s="152"/>
      <c r="P1395" s="152"/>
      <c r="Q1395" s="152"/>
      <c r="R1395" s="152"/>
      <c r="S1395" s="305"/>
      <c r="T1395" s="54" t="e">
        <f>HLOOKUP(F1356,リスト!$N$7:$AC$25,14,)</f>
        <v>#N/A</v>
      </c>
      <c r="U1395" s="52" t="e">
        <f t="shared" si="1416"/>
        <v>#N/A</v>
      </c>
    </row>
    <row r="1396" spans="1:22">
      <c r="A1396" s="1">
        <f t="shared" ref="A1396:B1396" si="1430">A1395</f>
        <v>28</v>
      </c>
      <c r="B1396" s="1">
        <f t="shared" si="1430"/>
        <v>0</v>
      </c>
      <c r="C1396" s="288"/>
      <c r="D1396" s="298"/>
      <c r="E1396" s="298"/>
      <c r="F1396" s="306" t="s">
        <v>95</v>
      </c>
      <c r="G1396" s="306"/>
      <c r="H1396" s="307"/>
      <c r="I1396" s="307"/>
      <c r="J1396" s="308"/>
      <c r="K1396" s="309"/>
      <c r="L1396" s="310">
        <f t="shared" si="1418"/>
        <v>0</v>
      </c>
      <c r="M1396" s="311"/>
      <c r="N1396" s="153"/>
      <c r="O1396" s="153"/>
      <c r="P1396" s="153"/>
      <c r="Q1396" s="153"/>
      <c r="R1396" s="153"/>
      <c r="S1396" s="312"/>
      <c r="T1396" s="54" t="e">
        <f>HLOOKUP(F1356,リスト!$N$7:$AC$25,15,)</f>
        <v>#N/A</v>
      </c>
      <c r="U1396" s="52" t="e">
        <f t="shared" si="1416"/>
        <v>#N/A</v>
      </c>
    </row>
    <row r="1397" spans="1:22">
      <c r="A1397" s="1">
        <f t="shared" ref="A1397:B1397" si="1431">A1396</f>
        <v>28</v>
      </c>
      <c r="B1397" s="1">
        <f t="shared" si="1431"/>
        <v>0</v>
      </c>
      <c r="C1397" s="288"/>
      <c r="D1397" s="322" t="s">
        <v>103</v>
      </c>
      <c r="E1397" s="322"/>
      <c r="F1397" s="298" t="s">
        <v>96</v>
      </c>
      <c r="G1397" s="298"/>
      <c r="H1397" s="323"/>
      <c r="I1397" s="323"/>
      <c r="J1397" s="324"/>
      <c r="K1397" s="325"/>
      <c r="L1397" s="326">
        <f t="shared" si="1418"/>
        <v>0</v>
      </c>
      <c r="M1397" s="327"/>
      <c r="N1397" s="167"/>
      <c r="O1397" s="167"/>
      <c r="P1397" s="167"/>
      <c r="Q1397" s="167"/>
      <c r="R1397" s="167"/>
      <c r="S1397" s="328"/>
      <c r="T1397" s="54" t="e">
        <f>HLOOKUP(F1356,リスト!$N$7:$AC$25,16,)</f>
        <v>#N/A</v>
      </c>
      <c r="U1397" s="52" t="e">
        <f t="shared" si="1416"/>
        <v>#N/A</v>
      </c>
    </row>
    <row r="1398" spans="1:22">
      <c r="A1398" s="1">
        <f t="shared" ref="A1398:B1398" si="1432">A1397</f>
        <v>28</v>
      </c>
      <c r="B1398" s="1">
        <f t="shared" si="1432"/>
        <v>0</v>
      </c>
      <c r="C1398" s="288"/>
      <c r="D1398" s="298" t="s">
        <v>104</v>
      </c>
      <c r="E1398" s="298"/>
      <c r="F1398" s="299" t="s">
        <v>97</v>
      </c>
      <c r="G1398" s="299"/>
      <c r="H1398" s="300"/>
      <c r="I1398" s="300"/>
      <c r="J1398" s="301"/>
      <c r="K1398" s="302"/>
      <c r="L1398" s="303">
        <f t="shared" si="1418"/>
        <v>0</v>
      </c>
      <c r="M1398" s="304"/>
      <c r="N1398" s="152"/>
      <c r="O1398" s="152"/>
      <c r="P1398" s="152"/>
      <c r="Q1398" s="152"/>
      <c r="R1398" s="152"/>
      <c r="S1398" s="305"/>
      <c r="T1398" s="54" t="e">
        <f>HLOOKUP(F1356,リスト!$N$7:$AC$25,17,)</f>
        <v>#N/A</v>
      </c>
      <c r="U1398" s="52" t="e">
        <f t="shared" si="1416"/>
        <v>#N/A</v>
      </c>
    </row>
    <row r="1399" spans="1:22">
      <c r="A1399" s="1">
        <f t="shared" ref="A1399:B1399" si="1433">A1398</f>
        <v>28</v>
      </c>
      <c r="B1399" s="1">
        <f t="shared" si="1433"/>
        <v>0</v>
      </c>
      <c r="C1399" s="288"/>
      <c r="D1399" s="298"/>
      <c r="E1399" s="298"/>
      <c r="F1399" s="306" t="s">
        <v>98</v>
      </c>
      <c r="G1399" s="306"/>
      <c r="H1399" s="307"/>
      <c r="I1399" s="307"/>
      <c r="J1399" s="308"/>
      <c r="K1399" s="309"/>
      <c r="L1399" s="310">
        <f t="shared" si="1418"/>
        <v>0</v>
      </c>
      <c r="M1399" s="311"/>
      <c r="N1399" s="153"/>
      <c r="O1399" s="153"/>
      <c r="P1399" s="153"/>
      <c r="Q1399" s="153"/>
      <c r="R1399" s="153"/>
      <c r="S1399" s="312"/>
      <c r="T1399" s="54" t="e">
        <f>HLOOKUP(F1356,リスト!$N$7:$AC$25,18,)</f>
        <v>#N/A</v>
      </c>
      <c r="U1399" s="52" t="e">
        <f t="shared" si="1416"/>
        <v>#N/A</v>
      </c>
    </row>
    <row r="1400" spans="1:22" ht="15" thickBot="1">
      <c r="A1400" s="1">
        <f t="shared" ref="A1400:B1400" si="1434">A1399</f>
        <v>28</v>
      </c>
      <c r="B1400" s="1">
        <f t="shared" si="1434"/>
        <v>0</v>
      </c>
      <c r="C1400" s="288"/>
      <c r="D1400" s="313" t="s">
        <v>77</v>
      </c>
      <c r="E1400" s="313"/>
      <c r="F1400" s="313" t="s">
        <v>77</v>
      </c>
      <c r="G1400" s="313"/>
      <c r="H1400" s="314"/>
      <c r="I1400" s="314"/>
      <c r="J1400" s="315"/>
      <c r="K1400" s="316"/>
      <c r="L1400" s="317">
        <f t="shared" si="1418"/>
        <v>0</v>
      </c>
      <c r="M1400" s="318"/>
      <c r="N1400" s="319"/>
      <c r="O1400" s="319"/>
      <c r="P1400" s="319"/>
      <c r="Q1400" s="319"/>
      <c r="R1400" s="319"/>
      <c r="S1400" s="320"/>
      <c r="T1400" s="54" t="e">
        <f>HLOOKUP(F1356,リスト!$N$7:$AC$25,19,)</f>
        <v>#N/A</v>
      </c>
      <c r="U1400" s="52" t="e">
        <f t="shared" si="1416"/>
        <v>#N/A</v>
      </c>
    </row>
    <row r="1401" spans="1:22" ht="15.6" thickTop="1" thickBot="1">
      <c r="A1401" s="1">
        <f t="shared" ref="A1401:B1401" si="1435">A1400</f>
        <v>28</v>
      </c>
      <c r="B1401" s="1">
        <f t="shared" si="1435"/>
        <v>0</v>
      </c>
      <c r="C1401" s="289"/>
      <c r="D1401" s="278" t="s">
        <v>78</v>
      </c>
      <c r="E1401" s="279"/>
      <c r="F1401" s="279"/>
      <c r="G1401" s="280"/>
      <c r="H1401" s="281">
        <f>SUM(H1383:I1400)</f>
        <v>0</v>
      </c>
      <c r="I1401" s="281"/>
      <c r="J1401" s="282">
        <f t="shared" ref="J1401" si="1436">SUM(J1383:K1400)</f>
        <v>0</v>
      </c>
      <c r="K1401" s="283"/>
      <c r="L1401" s="283">
        <f t="shared" ref="L1401" si="1437">SUM(L1383:M1400)</f>
        <v>0</v>
      </c>
      <c r="M1401" s="284"/>
      <c r="N1401" s="285"/>
      <c r="O1401" s="285"/>
      <c r="P1401" s="285"/>
      <c r="Q1401" s="285"/>
      <c r="R1401" s="285"/>
      <c r="S1401" s="286"/>
      <c r="T1401" s="54"/>
    </row>
    <row r="1402" spans="1:22">
      <c r="A1402" s="1">
        <f>F1405</f>
        <v>29</v>
      </c>
      <c r="B1402" s="1">
        <f>IF(H1426&gt;0,1,0)</f>
        <v>0</v>
      </c>
      <c r="C1402" s="198" t="s">
        <v>47</v>
      </c>
      <c r="D1402" s="198"/>
      <c r="E1402" s="198"/>
      <c r="U1402" s="11" t="s">
        <v>49</v>
      </c>
      <c r="V1402" s="11" t="s">
        <v>199</v>
      </c>
    </row>
    <row r="1403" spans="1:22">
      <c r="A1403" s="1">
        <f>A1402</f>
        <v>29</v>
      </c>
      <c r="B1403" s="1">
        <f>B1402</f>
        <v>0</v>
      </c>
      <c r="C1403" s="192" t="str">
        <f>"山口次世代コーチャーズ育成事業　"&amp;基本!$G$24</f>
        <v>山口次世代コーチャーズ育成事業　事業計画書</v>
      </c>
      <c r="D1403" s="192"/>
      <c r="E1403" s="192"/>
      <c r="F1403" s="192"/>
      <c r="G1403" s="192"/>
      <c r="H1403" s="192"/>
      <c r="I1403" s="192"/>
      <c r="J1403" s="192"/>
      <c r="K1403" s="192"/>
      <c r="L1403" s="192"/>
      <c r="M1403" s="192"/>
      <c r="N1403" s="192"/>
      <c r="O1403" s="192"/>
      <c r="P1403" s="192"/>
      <c r="Q1403" s="192"/>
      <c r="R1403" s="192"/>
      <c r="S1403" s="192"/>
      <c r="U1403" s="16" t="str">
        <f t="shared" ref="U1403:V1406" si="1438">IF(U1353="","",U1353)</f>
        <v>チームやまぐち優秀指導者育成事業</v>
      </c>
      <c r="V1403" s="16" t="str">
        <f t="shared" si="1438"/>
        <v>優秀指導者</v>
      </c>
    </row>
    <row r="1404" spans="1:22" ht="15" thickBot="1">
      <c r="A1404" s="1">
        <f t="shared" ref="A1404:B1404" si="1439">A1403</f>
        <v>29</v>
      </c>
      <c r="B1404" s="1">
        <f t="shared" si="1439"/>
        <v>0</v>
      </c>
      <c r="C1404" s="337" t="s">
        <v>48</v>
      </c>
      <c r="D1404" s="337"/>
      <c r="U1404" s="32" t="str">
        <f t="shared" si="1438"/>
        <v>トップコーチ育成事業</v>
      </c>
      <c r="V1404" s="32" t="str">
        <f t="shared" si="1438"/>
        <v>トップコーチ</v>
      </c>
    </row>
    <row r="1405" spans="1:22" ht="15" thickBot="1">
      <c r="A1405" s="1">
        <f t="shared" ref="A1405:B1405" si="1440">A1404</f>
        <v>29</v>
      </c>
      <c r="B1405" s="1">
        <f t="shared" si="1440"/>
        <v>0</v>
      </c>
      <c r="C1405" s="375" t="s">
        <v>50</v>
      </c>
      <c r="D1405" s="376"/>
      <c r="E1405" s="376"/>
      <c r="F1405" s="377">
        <f>F1355+1</f>
        <v>29</v>
      </c>
      <c r="G1405" s="378"/>
      <c r="U1405" s="32" t="str">
        <f t="shared" si="1438"/>
        <v>コーチングセミナー事業</v>
      </c>
      <c r="V1405" s="32" t="str">
        <f t="shared" si="1438"/>
        <v>セミナー</v>
      </c>
    </row>
    <row r="1406" spans="1:22">
      <c r="A1406" s="1">
        <f t="shared" ref="A1406:B1406" si="1441">A1405</f>
        <v>29</v>
      </c>
      <c r="B1406" s="1">
        <f t="shared" si="1441"/>
        <v>0</v>
      </c>
      <c r="C1406" s="379" t="s">
        <v>49</v>
      </c>
      <c r="D1406" s="290"/>
      <c r="E1406" s="290"/>
      <c r="F1406" s="380"/>
      <c r="G1406" s="380"/>
      <c r="H1406" s="380"/>
      <c r="I1406" s="380"/>
      <c r="J1406" s="380"/>
      <c r="K1406" s="380"/>
      <c r="L1406" s="380"/>
      <c r="M1406" s="290" t="s">
        <v>53</v>
      </c>
      <c r="N1406" s="290"/>
      <c r="O1406" s="290"/>
      <c r="P1406" s="380"/>
      <c r="Q1406" s="380"/>
      <c r="R1406" s="380"/>
      <c r="S1406" s="381"/>
      <c r="T1406" s="81" t="str">
        <f>IF(F1406="","",VLOOKUP(F1406,U1403:V1406,2,))</f>
        <v/>
      </c>
      <c r="U1406" s="18" t="str">
        <f t="shared" si="1438"/>
        <v/>
      </c>
      <c r="V1406" s="18" t="str">
        <f t="shared" si="1438"/>
        <v/>
      </c>
    </row>
    <row r="1407" spans="1:22">
      <c r="A1407" s="1">
        <f t="shared" ref="A1407:B1407" si="1442">A1406</f>
        <v>29</v>
      </c>
      <c r="B1407" s="1">
        <f t="shared" si="1442"/>
        <v>0</v>
      </c>
      <c r="C1407" s="389" t="s">
        <v>180</v>
      </c>
      <c r="D1407" s="390"/>
      <c r="E1407" s="356"/>
      <c r="F1407" s="386"/>
      <c r="G1407" s="387"/>
      <c r="H1407" s="387"/>
      <c r="I1407" s="387"/>
      <c r="J1407" s="387"/>
      <c r="K1407" s="387"/>
      <c r="L1407" s="387"/>
      <c r="M1407" s="387"/>
      <c r="N1407" s="387"/>
      <c r="O1407" s="387"/>
      <c r="P1407" s="387"/>
      <c r="Q1407" s="387"/>
      <c r="R1407" s="387"/>
      <c r="S1407" s="388"/>
      <c r="U1407" s="55"/>
    </row>
    <row r="1408" spans="1:22">
      <c r="A1408" s="1">
        <f t="shared" ref="A1408:B1408" si="1443">A1407</f>
        <v>29</v>
      </c>
      <c r="B1408" s="1">
        <f t="shared" si="1443"/>
        <v>0</v>
      </c>
      <c r="C1408" s="348" t="s">
        <v>51</v>
      </c>
      <c r="D1408" s="291"/>
      <c r="E1408" s="291"/>
      <c r="F1408" s="382"/>
      <c r="G1408" s="383"/>
      <c r="H1408" s="383"/>
      <c r="I1408" s="20" t="str">
        <f>IF(F1408="","～",IF(J1408="","","～"))</f>
        <v>～</v>
      </c>
      <c r="J1408" s="383"/>
      <c r="K1408" s="383"/>
      <c r="L1408" s="383"/>
      <c r="M1408" s="21" t="s">
        <v>52</v>
      </c>
      <c r="N1408" s="384" t="str">
        <f>IF(T1408=1,IF(F1408="","",IF(J1408="","",IF(F1408=J1408,"日帰り",(J1408-F1408)&amp;"泊"&amp;(J1408-F1408+1)&amp;"日"))),"")</f>
        <v/>
      </c>
      <c r="O1408" s="384"/>
      <c r="P1408" s="384"/>
      <c r="Q1408" s="13" t="s">
        <v>68</v>
      </c>
      <c r="R1408" s="258"/>
      <c r="S1408" s="385"/>
      <c r="T1408" s="53">
        <f>IF(P1406=U1411,1,IF(P1406=W1411,1,0))</f>
        <v>0</v>
      </c>
    </row>
    <row r="1409" spans="1:24">
      <c r="A1409" s="1">
        <f t="shared" ref="A1409:B1409" si="1444">A1408</f>
        <v>29</v>
      </c>
      <c r="B1409" s="1">
        <f t="shared" si="1444"/>
        <v>0</v>
      </c>
      <c r="C1409" s="348" t="s">
        <v>54</v>
      </c>
      <c r="D1409" s="346" t="s">
        <v>55</v>
      </c>
      <c r="E1409" s="346"/>
      <c r="F1409" s="349"/>
      <c r="G1409" s="349"/>
      <c r="H1409" s="349"/>
      <c r="I1409" s="349"/>
      <c r="J1409" s="349"/>
      <c r="K1409" s="349"/>
      <c r="L1409" s="349"/>
      <c r="M1409" s="349"/>
      <c r="N1409" s="349"/>
      <c r="O1409" s="349"/>
      <c r="P1409" s="349"/>
      <c r="Q1409" s="349"/>
      <c r="R1409" s="349"/>
      <c r="S1409" s="350"/>
      <c r="U1409" s="156" t="s">
        <v>53</v>
      </c>
      <c r="V1409" s="156"/>
      <c r="W1409" s="156"/>
      <c r="X1409" s="156"/>
    </row>
    <row r="1410" spans="1:24">
      <c r="A1410" s="1">
        <f t="shared" ref="A1410:B1410" si="1445">A1409</f>
        <v>29</v>
      </c>
      <c r="B1410" s="1">
        <f t="shared" si="1445"/>
        <v>0</v>
      </c>
      <c r="C1410" s="348"/>
      <c r="D1410" s="351" t="s">
        <v>7</v>
      </c>
      <c r="E1410" s="351"/>
      <c r="F1410" s="352"/>
      <c r="G1410" s="352"/>
      <c r="H1410" s="352"/>
      <c r="I1410" s="352"/>
      <c r="J1410" s="352"/>
      <c r="K1410" s="352"/>
      <c r="L1410" s="352"/>
      <c r="M1410" s="352"/>
      <c r="N1410" s="352"/>
      <c r="O1410" s="352"/>
      <c r="P1410" s="352"/>
      <c r="Q1410" s="352"/>
      <c r="R1410" s="352"/>
      <c r="S1410" s="353"/>
      <c r="U1410" s="78" t="str">
        <f>U1403</f>
        <v>チームやまぐち優秀指導者育成事業</v>
      </c>
      <c r="V1410" s="78" t="str">
        <f>U1404</f>
        <v>トップコーチ育成事業</v>
      </c>
      <c r="W1410" s="78" t="str">
        <f>U1405</f>
        <v>コーチングセミナー事業</v>
      </c>
      <c r="X1410" s="78" t="str">
        <f>U1406</f>
        <v/>
      </c>
    </row>
    <row r="1411" spans="1:24">
      <c r="A1411" s="1">
        <f t="shared" ref="A1411:B1411" si="1446">A1410</f>
        <v>29</v>
      </c>
      <c r="B1411" s="1">
        <f t="shared" si="1446"/>
        <v>0</v>
      </c>
      <c r="C1411" s="348" t="s">
        <v>56</v>
      </c>
      <c r="D1411" s="346" t="s">
        <v>55</v>
      </c>
      <c r="E1411" s="346"/>
      <c r="F1411" s="349"/>
      <c r="G1411" s="349"/>
      <c r="H1411" s="349"/>
      <c r="I1411" s="349"/>
      <c r="J1411" s="349"/>
      <c r="K1411" s="349"/>
      <c r="L1411" s="349"/>
      <c r="M1411" s="349"/>
      <c r="N1411" s="349"/>
      <c r="O1411" s="349"/>
      <c r="P1411" s="349"/>
      <c r="Q1411" s="349"/>
      <c r="R1411" s="349"/>
      <c r="S1411" s="350"/>
      <c r="U1411" s="6" t="str">
        <f t="shared" ref="U1411:X1414" si="1447">IF(U1361="","",U1361)</f>
        <v>①研修派遣</v>
      </c>
      <c r="V1411" s="6" t="str">
        <f t="shared" si="1447"/>
        <v>①研修派遣</v>
      </c>
      <c r="W1411" s="6" t="str">
        <f t="shared" si="1447"/>
        <v>①指導者研修会</v>
      </c>
      <c r="X1411" s="6" t="str">
        <f t="shared" si="1447"/>
        <v/>
      </c>
    </row>
    <row r="1412" spans="1:24">
      <c r="A1412" s="1">
        <f t="shared" ref="A1412:B1412" si="1448">A1411</f>
        <v>29</v>
      </c>
      <c r="B1412" s="1">
        <f t="shared" si="1448"/>
        <v>0</v>
      </c>
      <c r="C1412" s="348"/>
      <c r="D1412" s="351" t="s">
        <v>7</v>
      </c>
      <c r="E1412" s="351"/>
      <c r="F1412" s="352"/>
      <c r="G1412" s="352"/>
      <c r="H1412" s="352"/>
      <c r="I1412" s="352"/>
      <c r="J1412" s="352"/>
      <c r="K1412" s="352"/>
      <c r="L1412" s="352"/>
      <c r="M1412" s="352"/>
      <c r="N1412" s="352"/>
      <c r="O1412" s="352"/>
      <c r="P1412" s="352"/>
      <c r="Q1412" s="352"/>
      <c r="R1412" s="352"/>
      <c r="S1412" s="353"/>
      <c r="U1412" s="8" t="str">
        <f t="shared" si="1447"/>
        <v>②調査・研究</v>
      </c>
      <c r="V1412" s="8" t="str">
        <f t="shared" si="1447"/>
        <v>②伝達講習会</v>
      </c>
      <c r="W1412" s="8" t="str">
        <f t="shared" si="1447"/>
        <v>②スーパーアドバイザー</v>
      </c>
      <c r="X1412" s="8" t="str">
        <f t="shared" si="1447"/>
        <v/>
      </c>
    </row>
    <row r="1413" spans="1:24">
      <c r="A1413" s="1">
        <f t="shared" ref="A1413:B1413" si="1449">A1412</f>
        <v>29</v>
      </c>
      <c r="B1413" s="1">
        <f t="shared" si="1449"/>
        <v>0</v>
      </c>
      <c r="C1413" s="354" t="s">
        <v>57</v>
      </c>
      <c r="D1413" s="291" t="s">
        <v>58</v>
      </c>
      <c r="E1413" s="291"/>
      <c r="F1413" s="291" t="s">
        <v>61</v>
      </c>
      <c r="G1413" s="355"/>
      <c r="H1413" s="339" t="s">
        <v>62</v>
      </c>
      <c r="I1413" s="296"/>
      <c r="J1413" s="356" t="s">
        <v>63</v>
      </c>
      <c r="K1413" s="355"/>
      <c r="L1413" s="339" t="s">
        <v>64</v>
      </c>
      <c r="M1413" s="296"/>
      <c r="N1413" s="356" t="s">
        <v>65</v>
      </c>
      <c r="O1413" s="355"/>
      <c r="P1413" s="339" t="s">
        <v>66</v>
      </c>
      <c r="Q1413" s="291"/>
      <c r="R1413" s="356" t="s">
        <v>36</v>
      </c>
      <c r="S1413" s="295"/>
      <c r="U1413" s="8" t="str">
        <f t="shared" si="1447"/>
        <v/>
      </c>
      <c r="V1413" s="8" t="str">
        <f t="shared" si="1447"/>
        <v/>
      </c>
      <c r="W1413" s="8" t="str">
        <f t="shared" si="1447"/>
        <v/>
      </c>
      <c r="X1413" s="8" t="str">
        <f t="shared" si="1447"/>
        <v/>
      </c>
    </row>
    <row r="1414" spans="1:24">
      <c r="A1414" s="1">
        <f t="shared" ref="A1414:B1414" si="1450">A1413</f>
        <v>29</v>
      </c>
      <c r="B1414" s="1">
        <f t="shared" si="1450"/>
        <v>0</v>
      </c>
      <c r="C1414" s="348"/>
      <c r="D1414" s="346" t="s">
        <v>59</v>
      </c>
      <c r="E1414" s="346"/>
      <c r="F1414" s="22">
        <f>VLOOKUP("成男ｺｰﾁｬｰｽﾞ",指導者!$J$133:$AN$156,$F1405+1,)</f>
        <v>0</v>
      </c>
      <c r="G1414" s="23" t="s">
        <v>67</v>
      </c>
      <c r="H1414" s="24">
        <f>VLOOKUP("成女ｺｰﾁｬｰｽﾞ",指導者!$J$133:$AN$156,$F1405+1,)</f>
        <v>0</v>
      </c>
      <c r="I1414" s="25" t="s">
        <v>67</v>
      </c>
      <c r="J1414" s="24">
        <f>VLOOKUP("少男ｺｰﾁｬｰｽﾞ",指導者!$J$133:$AN$156,$F1405+1,)</f>
        <v>0</v>
      </c>
      <c r="K1414" s="23" t="s">
        <v>67</v>
      </c>
      <c r="L1414" s="24">
        <f>VLOOKUP("少女ｺｰﾁｬｰｽﾞ",指導者!$J$133:$AN$156,$F1405+1,)</f>
        <v>0</v>
      </c>
      <c r="M1414" s="25" t="s">
        <v>67</v>
      </c>
      <c r="N1414" s="24">
        <f>VLOOKUP("Jr男ｺｰﾁｬｰｽﾞ",指導者!$J$133:$AN$156,$F1405+1,)</f>
        <v>0</v>
      </c>
      <c r="O1414" s="23" t="s">
        <v>67</v>
      </c>
      <c r="P1414" s="24">
        <f>VLOOKUP("Jr女ｺｰﾁｬｰｽﾞ",指導者!$J$133:$AN$156,$F1405+1,)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48"/>
      <c r="D1415" s="351" t="s">
        <v>60</v>
      </c>
      <c r="E1415" s="351"/>
      <c r="F1415" s="57" t="s">
        <v>164</v>
      </c>
      <c r="G1415" s="28" t="s">
        <v>67</v>
      </c>
      <c r="H1415" s="59" t="s">
        <v>164</v>
      </c>
      <c r="I1415" s="30" t="s">
        <v>67</v>
      </c>
      <c r="J1415" s="61" t="s">
        <v>164</v>
      </c>
      <c r="K1415" s="28" t="s">
        <v>67</v>
      </c>
      <c r="L1415" s="59" t="s">
        <v>164</v>
      </c>
      <c r="M1415" s="30" t="s">
        <v>67</v>
      </c>
      <c r="N1415" s="61" t="s">
        <v>164</v>
      </c>
      <c r="O1415" s="28" t="s">
        <v>67</v>
      </c>
      <c r="P1415" s="59" t="s">
        <v>164</v>
      </c>
      <c r="Q1415" s="31" t="s">
        <v>67</v>
      </c>
      <c r="R1415" s="61" t="s">
        <v>164</v>
      </c>
      <c r="S1415" s="34" t="s">
        <v>67</v>
      </c>
    </row>
    <row r="1416" spans="1:24">
      <c r="A1416" s="1">
        <f t="shared" ref="A1416:B1416" si="1452">A1415</f>
        <v>29</v>
      </c>
      <c r="B1416" s="1">
        <f t="shared" si="1452"/>
        <v>0</v>
      </c>
      <c r="C1416" s="366" t="s">
        <v>69</v>
      </c>
      <c r="D1416" s="367"/>
      <c r="E1416" s="368"/>
      <c r="F1416" s="357"/>
      <c r="G1416" s="358"/>
      <c r="H1416" s="358"/>
      <c r="I1416" s="358"/>
      <c r="J1416" s="358"/>
      <c r="K1416" s="358"/>
      <c r="L1416" s="358"/>
      <c r="M1416" s="358"/>
      <c r="N1416" s="358"/>
      <c r="O1416" s="358"/>
      <c r="P1416" s="358"/>
      <c r="Q1416" s="358"/>
      <c r="R1416" s="358"/>
      <c r="S1416" s="359"/>
    </row>
    <row r="1417" spans="1:24">
      <c r="A1417" s="1">
        <f t="shared" ref="A1417:B1417" si="1453">A1416</f>
        <v>29</v>
      </c>
      <c r="B1417" s="1">
        <f t="shared" si="1453"/>
        <v>0</v>
      </c>
      <c r="C1417" s="369"/>
      <c r="D1417" s="370"/>
      <c r="E1417" s="371"/>
      <c r="F1417" s="360"/>
      <c r="G1417" s="361"/>
      <c r="H1417" s="361"/>
      <c r="I1417" s="361"/>
      <c r="J1417" s="361"/>
      <c r="K1417" s="361"/>
      <c r="L1417" s="361"/>
      <c r="M1417" s="361"/>
      <c r="N1417" s="361"/>
      <c r="O1417" s="361"/>
      <c r="P1417" s="361"/>
      <c r="Q1417" s="361"/>
      <c r="R1417" s="361"/>
      <c r="S1417" s="362"/>
    </row>
    <row r="1418" spans="1:24">
      <c r="A1418" s="1">
        <f t="shared" ref="A1418:B1418" si="1454">A1417</f>
        <v>29</v>
      </c>
      <c r="B1418" s="1">
        <f t="shared" si="1454"/>
        <v>0</v>
      </c>
      <c r="C1418" s="369"/>
      <c r="D1418" s="370"/>
      <c r="E1418" s="371"/>
      <c r="F1418" s="360"/>
      <c r="G1418" s="361"/>
      <c r="H1418" s="361"/>
      <c r="I1418" s="361"/>
      <c r="J1418" s="361"/>
      <c r="K1418" s="361"/>
      <c r="L1418" s="361"/>
      <c r="M1418" s="361"/>
      <c r="N1418" s="361"/>
      <c r="O1418" s="361"/>
      <c r="P1418" s="361"/>
      <c r="Q1418" s="361"/>
      <c r="R1418" s="361"/>
      <c r="S1418" s="362"/>
    </row>
    <row r="1419" spans="1:24">
      <c r="A1419" s="1">
        <f t="shared" ref="A1419:B1419" si="1455">A1418</f>
        <v>29</v>
      </c>
      <c r="B1419" s="1">
        <f t="shared" si="1455"/>
        <v>0</v>
      </c>
      <c r="C1419" s="369"/>
      <c r="D1419" s="370"/>
      <c r="E1419" s="371"/>
      <c r="F1419" s="360"/>
      <c r="G1419" s="361"/>
      <c r="H1419" s="361"/>
      <c r="I1419" s="361"/>
      <c r="J1419" s="361"/>
      <c r="K1419" s="361"/>
      <c r="L1419" s="361"/>
      <c r="M1419" s="361"/>
      <c r="N1419" s="361"/>
      <c r="O1419" s="361"/>
      <c r="P1419" s="361"/>
      <c r="Q1419" s="361"/>
      <c r="R1419" s="361"/>
      <c r="S1419" s="362"/>
    </row>
    <row r="1420" spans="1:24">
      <c r="A1420" s="1">
        <f t="shared" ref="A1420:B1420" si="1456">A1419</f>
        <v>29</v>
      </c>
      <c r="B1420" s="1">
        <f t="shared" si="1456"/>
        <v>0</v>
      </c>
      <c r="C1420" s="369"/>
      <c r="D1420" s="370"/>
      <c r="E1420" s="371"/>
      <c r="F1420" s="360"/>
      <c r="G1420" s="361"/>
      <c r="H1420" s="361"/>
      <c r="I1420" s="361"/>
      <c r="J1420" s="361"/>
      <c r="K1420" s="361"/>
      <c r="L1420" s="361"/>
      <c r="M1420" s="361"/>
      <c r="N1420" s="361"/>
      <c r="O1420" s="361"/>
      <c r="P1420" s="361"/>
      <c r="Q1420" s="361"/>
      <c r="R1420" s="361"/>
      <c r="S1420" s="362"/>
    </row>
    <row r="1421" spans="1:24">
      <c r="A1421" s="1">
        <f t="shared" ref="A1421:B1421" si="1457">A1420</f>
        <v>29</v>
      </c>
      <c r="B1421" s="1">
        <f t="shared" si="1457"/>
        <v>0</v>
      </c>
      <c r="C1421" s="369"/>
      <c r="D1421" s="370"/>
      <c r="E1421" s="371"/>
      <c r="F1421" s="360"/>
      <c r="G1421" s="361"/>
      <c r="H1421" s="361"/>
      <c r="I1421" s="361"/>
      <c r="J1421" s="361"/>
      <c r="K1421" s="361"/>
      <c r="L1421" s="361"/>
      <c r="M1421" s="361"/>
      <c r="N1421" s="361"/>
      <c r="O1421" s="361"/>
      <c r="P1421" s="361"/>
      <c r="Q1421" s="361"/>
      <c r="R1421" s="361"/>
      <c r="S1421" s="362"/>
    </row>
    <row r="1422" spans="1:24" ht="15" thickBot="1">
      <c r="A1422" s="1">
        <f t="shared" ref="A1422:B1422" si="1458">A1421</f>
        <v>29</v>
      </c>
      <c r="B1422" s="1">
        <f t="shared" si="1458"/>
        <v>0</v>
      </c>
      <c r="C1422" s="372"/>
      <c r="D1422" s="373"/>
      <c r="E1422" s="374"/>
      <c r="F1422" s="363"/>
      <c r="G1422" s="364"/>
      <c r="H1422" s="364"/>
      <c r="I1422" s="364"/>
      <c r="J1422" s="364"/>
      <c r="K1422" s="364"/>
      <c r="L1422" s="364"/>
      <c r="M1422" s="364"/>
      <c r="N1422" s="364"/>
      <c r="O1422" s="364"/>
      <c r="P1422" s="364"/>
      <c r="Q1422" s="364"/>
      <c r="R1422" s="364"/>
      <c r="S1422" s="365"/>
    </row>
    <row r="1423" spans="1:24">
      <c r="A1423" s="1">
        <f t="shared" ref="A1423:B1423" si="1459">A1422</f>
        <v>29</v>
      </c>
      <c r="B1423" s="1">
        <f t="shared" si="1459"/>
        <v>0</v>
      </c>
    </row>
    <row r="1424" spans="1:24" ht="15" thickBot="1">
      <c r="A1424" s="1">
        <f t="shared" ref="A1424:B1424" si="1460">A1423</f>
        <v>29</v>
      </c>
      <c r="B1424" s="1">
        <f t="shared" si="1460"/>
        <v>0</v>
      </c>
      <c r="C1424" s="337" t="s">
        <v>70</v>
      </c>
      <c r="D1424" s="337"/>
      <c r="Q1424" s="338" t="s">
        <v>71</v>
      </c>
      <c r="R1424" s="338"/>
      <c r="S1424" s="338"/>
    </row>
    <row r="1425" spans="1:21">
      <c r="A1425" s="1">
        <f t="shared" ref="A1425:B1425" si="1461">A1424</f>
        <v>29</v>
      </c>
      <c r="B1425" s="1">
        <f t="shared" si="1461"/>
        <v>0</v>
      </c>
      <c r="C1425" s="287" t="s">
        <v>72</v>
      </c>
      <c r="D1425" s="290" t="s">
        <v>73</v>
      </c>
      <c r="E1425" s="290"/>
      <c r="F1425" s="290"/>
      <c r="G1425" s="290"/>
      <c r="H1425" s="290" t="s">
        <v>79</v>
      </c>
      <c r="I1425" s="290"/>
      <c r="J1425" s="290" t="s">
        <v>13</v>
      </c>
      <c r="K1425" s="290"/>
      <c r="L1425" s="290"/>
      <c r="M1425" s="290"/>
      <c r="N1425" s="290"/>
      <c r="O1425" s="290"/>
      <c r="P1425" s="290"/>
      <c r="Q1425" s="290"/>
      <c r="R1425" s="290"/>
      <c r="S1425" s="294"/>
    </row>
    <row r="1426" spans="1:21">
      <c r="A1426" s="1">
        <f t="shared" ref="A1426:B1426" si="1462">A1425</f>
        <v>29</v>
      </c>
      <c r="B1426" s="1">
        <f t="shared" si="1462"/>
        <v>0</v>
      </c>
      <c r="C1426" s="288"/>
      <c r="D1426" s="346" t="s">
        <v>74</v>
      </c>
      <c r="E1426" s="346"/>
      <c r="F1426" s="346"/>
      <c r="G1426" s="346"/>
      <c r="H1426" s="415">
        <f>ROUND(J1451*T1426,)</f>
        <v>0</v>
      </c>
      <c r="I1426" s="416"/>
      <c r="J1426" s="152"/>
      <c r="K1426" s="152"/>
      <c r="L1426" s="152"/>
      <c r="M1426" s="152"/>
      <c r="N1426" s="152"/>
      <c r="O1426" s="152"/>
      <c r="P1426" s="152"/>
      <c r="Q1426" s="152"/>
      <c r="R1426" s="152"/>
      <c r="S1426" s="305"/>
      <c r="T1426" s="53">
        <f>IF(F1406=U1405,1,0.5)</f>
        <v>0.5</v>
      </c>
    </row>
    <row r="1427" spans="1:21">
      <c r="A1427" s="1">
        <f t="shared" ref="A1427:B1427" si="1463">A1426</f>
        <v>29</v>
      </c>
      <c r="B1427" s="1">
        <f t="shared" si="1463"/>
        <v>0</v>
      </c>
      <c r="C1427" s="288"/>
      <c r="D1427" s="340" t="s">
        <v>75</v>
      </c>
      <c r="E1427" s="340"/>
      <c r="F1427" s="340"/>
      <c r="G1427" s="340"/>
      <c r="H1427" s="330"/>
      <c r="I1427" s="330"/>
      <c r="J1427" s="335"/>
      <c r="K1427" s="335"/>
      <c r="L1427" s="335"/>
      <c r="M1427" s="335"/>
      <c r="N1427" s="335"/>
      <c r="O1427" s="335"/>
      <c r="P1427" s="335"/>
      <c r="Q1427" s="335"/>
      <c r="R1427" s="335"/>
      <c r="S1427" s="336"/>
    </row>
    <row r="1428" spans="1:21">
      <c r="A1428" s="1">
        <f t="shared" ref="A1428:B1428" si="1464">A1427</f>
        <v>29</v>
      </c>
      <c r="B1428" s="1">
        <f t="shared" si="1464"/>
        <v>0</v>
      </c>
      <c r="C1428" s="288"/>
      <c r="D1428" s="340" t="s">
        <v>76</v>
      </c>
      <c r="E1428" s="340"/>
      <c r="F1428" s="340"/>
      <c r="G1428" s="340"/>
      <c r="H1428" s="330"/>
      <c r="I1428" s="330"/>
      <c r="J1428" s="335"/>
      <c r="K1428" s="335"/>
      <c r="L1428" s="335"/>
      <c r="M1428" s="335"/>
      <c r="N1428" s="335"/>
      <c r="O1428" s="335"/>
      <c r="P1428" s="335"/>
      <c r="Q1428" s="335"/>
      <c r="R1428" s="335"/>
      <c r="S1428" s="336"/>
    </row>
    <row r="1429" spans="1:21" ht="15" thickBot="1">
      <c r="A1429" s="1">
        <f t="shared" ref="A1429:B1429" si="1465">A1428</f>
        <v>29</v>
      </c>
      <c r="B1429" s="1">
        <f t="shared" si="1465"/>
        <v>0</v>
      </c>
      <c r="C1429" s="288"/>
      <c r="D1429" s="341" t="s">
        <v>77</v>
      </c>
      <c r="E1429" s="341"/>
      <c r="F1429" s="341"/>
      <c r="G1429" s="341"/>
      <c r="H1429" s="342">
        <f>H1451-SUM(H1426:I1428)</f>
        <v>0</v>
      </c>
      <c r="I1429" s="342"/>
      <c r="J1429" s="343"/>
      <c r="K1429" s="343"/>
      <c r="L1429" s="343"/>
      <c r="M1429" s="343"/>
      <c r="N1429" s="343"/>
      <c r="O1429" s="343"/>
      <c r="P1429" s="343"/>
      <c r="Q1429" s="343"/>
      <c r="R1429" s="343"/>
      <c r="S1429" s="344"/>
    </row>
    <row r="1430" spans="1:21" ht="15.6" thickTop="1" thickBot="1">
      <c r="A1430" s="1">
        <f t="shared" ref="A1430:B1430" si="1466">A1429</f>
        <v>29</v>
      </c>
      <c r="B1430" s="1">
        <f t="shared" si="1466"/>
        <v>0</v>
      </c>
      <c r="C1430" s="289"/>
      <c r="D1430" s="345" t="s">
        <v>78</v>
      </c>
      <c r="E1430" s="345"/>
      <c r="F1430" s="345"/>
      <c r="G1430" s="345"/>
      <c r="H1430" s="281">
        <f>SUM(H1426:I1429)</f>
        <v>0</v>
      </c>
      <c r="I1430" s="281"/>
      <c r="J1430" s="285"/>
      <c r="K1430" s="285"/>
      <c r="L1430" s="285"/>
      <c r="M1430" s="285"/>
      <c r="N1430" s="285"/>
      <c r="O1430" s="285"/>
      <c r="P1430" s="285"/>
      <c r="Q1430" s="285"/>
      <c r="R1430" s="285"/>
      <c r="S1430" s="286"/>
    </row>
    <row r="1431" spans="1:21">
      <c r="A1431" s="1">
        <f t="shared" ref="A1431:B1431" si="1467">A1430</f>
        <v>29</v>
      </c>
      <c r="B1431" s="1">
        <f t="shared" si="1467"/>
        <v>0</v>
      </c>
      <c r="C1431" s="287" t="s">
        <v>218</v>
      </c>
      <c r="D1431" s="290" t="s">
        <v>73</v>
      </c>
      <c r="E1431" s="290"/>
      <c r="F1431" s="290" t="s">
        <v>83</v>
      </c>
      <c r="G1431" s="290"/>
      <c r="H1431" s="290" t="s">
        <v>79</v>
      </c>
      <c r="I1431" s="292"/>
      <c r="J1431" s="293"/>
      <c r="K1431" s="290"/>
      <c r="L1431" s="290"/>
      <c r="M1431" s="290"/>
      <c r="N1431" s="290" t="s">
        <v>82</v>
      </c>
      <c r="O1431" s="290"/>
      <c r="P1431" s="290"/>
      <c r="Q1431" s="290"/>
      <c r="R1431" s="290"/>
      <c r="S1431" s="294"/>
    </row>
    <row r="1432" spans="1:21">
      <c r="A1432" s="1">
        <f t="shared" ref="A1432:B1432" si="1468">A1431</f>
        <v>29</v>
      </c>
      <c r="B1432" s="1">
        <f t="shared" si="1468"/>
        <v>0</v>
      </c>
      <c r="C1432" s="288"/>
      <c r="D1432" s="291"/>
      <c r="E1432" s="291"/>
      <c r="F1432" s="291"/>
      <c r="G1432" s="291"/>
      <c r="H1432" s="291"/>
      <c r="I1432" s="291"/>
      <c r="J1432" s="296" t="s">
        <v>80</v>
      </c>
      <c r="K1432" s="297"/>
      <c r="L1432" s="297" t="s">
        <v>81</v>
      </c>
      <c r="M1432" s="339"/>
      <c r="N1432" s="291"/>
      <c r="O1432" s="291"/>
      <c r="P1432" s="291"/>
      <c r="Q1432" s="291"/>
      <c r="R1432" s="291"/>
      <c r="S1432" s="295"/>
    </row>
    <row r="1433" spans="1:21">
      <c r="A1433" s="1">
        <f t="shared" ref="A1433:B1433" si="1469">A1432</f>
        <v>29</v>
      </c>
      <c r="B1433" s="1">
        <f t="shared" si="1469"/>
        <v>0</v>
      </c>
      <c r="C1433" s="288"/>
      <c r="D1433" s="298" t="s">
        <v>88</v>
      </c>
      <c r="E1433" s="298"/>
      <c r="F1433" s="298" t="s">
        <v>88</v>
      </c>
      <c r="G1433" s="298"/>
      <c r="H1433" s="323"/>
      <c r="I1433" s="323"/>
      <c r="J1433" s="324"/>
      <c r="K1433" s="325"/>
      <c r="L1433" s="326">
        <f>H1433-J1433</f>
        <v>0</v>
      </c>
      <c r="M1433" s="327"/>
      <c r="N1433" s="167"/>
      <c r="O1433" s="167"/>
      <c r="P1433" s="167"/>
      <c r="Q1433" s="167"/>
      <c r="R1433" s="167"/>
      <c r="S1433" s="328"/>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8"/>
      <c r="D1434" s="298" t="s">
        <v>99</v>
      </c>
      <c r="E1434" s="298"/>
      <c r="F1434" s="299" t="s">
        <v>84</v>
      </c>
      <c r="G1434" s="299"/>
      <c r="H1434" s="300"/>
      <c r="I1434" s="300"/>
      <c r="J1434" s="301"/>
      <c r="K1434" s="302"/>
      <c r="L1434" s="303">
        <f t="shared" ref="L1434:L1450" si="1472">H1434-J1434</f>
        <v>0</v>
      </c>
      <c r="M1434" s="304"/>
      <c r="N1434" s="152"/>
      <c r="O1434" s="152"/>
      <c r="P1434" s="152"/>
      <c r="Q1434" s="152"/>
      <c r="R1434" s="152"/>
      <c r="S1434" s="305"/>
      <c r="T1434" s="54" t="e">
        <f>HLOOKUP(F1406,リスト!$N$7:$AC$25,3,)</f>
        <v>#N/A</v>
      </c>
      <c r="U1434" s="52" t="e">
        <f t="shared" si="1470"/>
        <v>#N/A</v>
      </c>
    </row>
    <row r="1435" spans="1:21">
      <c r="A1435" s="1">
        <f t="shared" ref="A1435:B1435" si="1473">A1434</f>
        <v>29</v>
      </c>
      <c r="B1435" s="1">
        <f t="shared" si="1473"/>
        <v>0</v>
      </c>
      <c r="C1435" s="288"/>
      <c r="D1435" s="298"/>
      <c r="E1435" s="298"/>
      <c r="F1435" s="329" t="s">
        <v>85</v>
      </c>
      <c r="G1435" s="329"/>
      <c r="H1435" s="330"/>
      <c r="I1435" s="330"/>
      <c r="J1435" s="331"/>
      <c r="K1435" s="332"/>
      <c r="L1435" s="333">
        <f t="shared" si="1472"/>
        <v>0</v>
      </c>
      <c r="M1435" s="334"/>
      <c r="N1435" s="335"/>
      <c r="O1435" s="335"/>
      <c r="P1435" s="335"/>
      <c r="Q1435" s="335"/>
      <c r="R1435" s="335"/>
      <c r="S1435" s="336"/>
      <c r="T1435" s="54" t="e">
        <f>HLOOKUP(F1406,リスト!$N$7:$AC$25,4,)</f>
        <v>#N/A</v>
      </c>
      <c r="U1435" s="52" t="e">
        <f t="shared" si="1470"/>
        <v>#N/A</v>
      </c>
    </row>
    <row r="1436" spans="1:21">
      <c r="A1436" s="1">
        <f t="shared" ref="A1436:B1436" si="1474">A1435</f>
        <v>29</v>
      </c>
      <c r="B1436" s="1">
        <f t="shared" si="1474"/>
        <v>0</v>
      </c>
      <c r="C1436" s="288"/>
      <c r="D1436" s="298"/>
      <c r="E1436" s="298"/>
      <c r="F1436" s="306" t="s">
        <v>86</v>
      </c>
      <c r="G1436" s="306"/>
      <c r="H1436" s="307"/>
      <c r="I1436" s="307"/>
      <c r="J1436" s="308"/>
      <c r="K1436" s="309"/>
      <c r="L1436" s="310">
        <f t="shared" si="1472"/>
        <v>0</v>
      </c>
      <c r="M1436" s="311"/>
      <c r="N1436" s="153"/>
      <c r="O1436" s="153"/>
      <c r="P1436" s="153"/>
      <c r="Q1436" s="153"/>
      <c r="R1436" s="153"/>
      <c r="S1436" s="312"/>
      <c r="T1436" s="54" t="e">
        <f>HLOOKUP(F1406,リスト!$N$7:$AC$25,5,)</f>
        <v>#N/A</v>
      </c>
      <c r="U1436" s="52" t="e">
        <f t="shared" si="1470"/>
        <v>#N/A</v>
      </c>
    </row>
    <row r="1437" spans="1:21">
      <c r="A1437" s="1">
        <f t="shared" ref="A1437:B1437" si="1475">A1436</f>
        <v>29</v>
      </c>
      <c r="B1437" s="1">
        <f t="shared" si="1475"/>
        <v>0</v>
      </c>
      <c r="C1437" s="288"/>
      <c r="D1437" s="298" t="s">
        <v>100</v>
      </c>
      <c r="E1437" s="298"/>
      <c r="F1437" s="299" t="s">
        <v>87</v>
      </c>
      <c r="G1437" s="299"/>
      <c r="H1437" s="300"/>
      <c r="I1437" s="300"/>
      <c r="J1437" s="301"/>
      <c r="K1437" s="302"/>
      <c r="L1437" s="303">
        <f t="shared" si="1472"/>
        <v>0</v>
      </c>
      <c r="M1437" s="304"/>
      <c r="N1437" s="152"/>
      <c r="O1437" s="152"/>
      <c r="P1437" s="152"/>
      <c r="Q1437" s="152"/>
      <c r="R1437" s="152"/>
      <c r="S1437" s="305"/>
      <c r="T1437" s="54" t="e">
        <f>HLOOKUP(F1406,リスト!$N$7:$AC$25,6,)</f>
        <v>#N/A</v>
      </c>
      <c r="U1437" s="52" t="e">
        <f t="shared" si="1470"/>
        <v>#N/A</v>
      </c>
    </row>
    <row r="1438" spans="1:21">
      <c r="A1438" s="1">
        <f t="shared" ref="A1438:B1438" si="1476">A1437</f>
        <v>29</v>
      </c>
      <c r="B1438" s="1">
        <f t="shared" si="1476"/>
        <v>0</v>
      </c>
      <c r="C1438" s="288"/>
      <c r="D1438" s="298"/>
      <c r="E1438" s="298"/>
      <c r="F1438" s="329" t="s">
        <v>89</v>
      </c>
      <c r="G1438" s="329"/>
      <c r="H1438" s="330"/>
      <c r="I1438" s="330"/>
      <c r="J1438" s="331"/>
      <c r="K1438" s="332"/>
      <c r="L1438" s="333">
        <f t="shared" si="1472"/>
        <v>0</v>
      </c>
      <c r="M1438" s="334"/>
      <c r="N1438" s="335"/>
      <c r="O1438" s="335"/>
      <c r="P1438" s="335"/>
      <c r="Q1438" s="335"/>
      <c r="R1438" s="335"/>
      <c r="S1438" s="336"/>
      <c r="T1438" s="54" t="e">
        <f>HLOOKUP(F1406,リスト!$N$7:$AC$25,7,)</f>
        <v>#N/A</v>
      </c>
      <c r="U1438" s="52" t="e">
        <f t="shared" si="1470"/>
        <v>#N/A</v>
      </c>
    </row>
    <row r="1439" spans="1:21" ht="14.4" customHeight="1">
      <c r="A1439" s="1">
        <f t="shared" ref="A1439:B1439" si="1477">A1438</f>
        <v>29</v>
      </c>
      <c r="B1439" s="1">
        <f t="shared" si="1477"/>
        <v>0</v>
      </c>
      <c r="C1439" s="288"/>
      <c r="D1439" s="298"/>
      <c r="E1439" s="298"/>
      <c r="F1439" s="329" t="s">
        <v>215</v>
      </c>
      <c r="G1439" s="329"/>
      <c r="H1439" s="330"/>
      <c r="I1439" s="330"/>
      <c r="J1439" s="331"/>
      <c r="K1439" s="332"/>
      <c r="L1439" s="333">
        <f t="shared" si="1472"/>
        <v>0</v>
      </c>
      <c r="M1439" s="334"/>
      <c r="N1439" s="335"/>
      <c r="O1439" s="335"/>
      <c r="P1439" s="335"/>
      <c r="Q1439" s="335"/>
      <c r="R1439" s="335"/>
      <c r="S1439" s="336"/>
      <c r="T1439" s="54" t="e">
        <f>HLOOKUP(F1406,リスト!$N$7:$AC$25,8,)</f>
        <v>#N/A</v>
      </c>
      <c r="U1439" s="52" t="e">
        <f t="shared" si="1470"/>
        <v>#N/A</v>
      </c>
    </row>
    <row r="1440" spans="1:21">
      <c r="A1440" s="1">
        <f t="shared" ref="A1440:B1440" si="1478">A1439</f>
        <v>29</v>
      </c>
      <c r="B1440" s="1">
        <f t="shared" si="1478"/>
        <v>0</v>
      </c>
      <c r="C1440" s="288"/>
      <c r="D1440" s="298"/>
      <c r="E1440" s="298"/>
      <c r="F1440" s="306" t="s">
        <v>90</v>
      </c>
      <c r="G1440" s="306"/>
      <c r="H1440" s="307"/>
      <c r="I1440" s="307"/>
      <c r="J1440" s="308"/>
      <c r="K1440" s="309"/>
      <c r="L1440" s="310">
        <f t="shared" si="1472"/>
        <v>0</v>
      </c>
      <c r="M1440" s="311"/>
      <c r="N1440" s="153"/>
      <c r="O1440" s="153"/>
      <c r="P1440" s="153"/>
      <c r="Q1440" s="153"/>
      <c r="R1440" s="153"/>
      <c r="S1440" s="312"/>
      <c r="T1440" s="54" t="e">
        <f>HLOOKUP(F1406,リスト!$N$7:$AC$25,9,)</f>
        <v>#N/A</v>
      </c>
      <c r="U1440" s="52" t="e">
        <f t="shared" si="1470"/>
        <v>#N/A</v>
      </c>
    </row>
    <row r="1441" spans="1:22">
      <c r="A1441" s="1">
        <f t="shared" ref="A1441:B1441" si="1479">A1440</f>
        <v>29</v>
      </c>
      <c r="B1441" s="1">
        <f t="shared" si="1479"/>
        <v>0</v>
      </c>
      <c r="C1441" s="288"/>
      <c r="D1441" s="298" t="s">
        <v>101</v>
      </c>
      <c r="E1441" s="298"/>
      <c r="F1441" s="299" t="s">
        <v>91</v>
      </c>
      <c r="G1441" s="299"/>
      <c r="H1441" s="300"/>
      <c r="I1441" s="300"/>
      <c r="J1441" s="301"/>
      <c r="K1441" s="302"/>
      <c r="L1441" s="303">
        <f t="shared" si="1472"/>
        <v>0</v>
      </c>
      <c r="M1441" s="304"/>
      <c r="N1441" s="152"/>
      <c r="O1441" s="152"/>
      <c r="P1441" s="152"/>
      <c r="Q1441" s="152"/>
      <c r="R1441" s="152"/>
      <c r="S1441" s="305"/>
      <c r="T1441" s="54" t="e">
        <f>HLOOKUP(F1406,リスト!$N$7:$AC$25,10,)</f>
        <v>#N/A</v>
      </c>
      <c r="U1441" s="52" t="e">
        <f t="shared" si="1470"/>
        <v>#N/A</v>
      </c>
    </row>
    <row r="1442" spans="1:22">
      <c r="A1442" s="1">
        <f t="shared" ref="A1442:B1442" si="1480">A1441</f>
        <v>29</v>
      </c>
      <c r="B1442" s="1">
        <f t="shared" si="1480"/>
        <v>0</v>
      </c>
      <c r="C1442" s="288"/>
      <c r="D1442" s="298"/>
      <c r="E1442" s="298"/>
      <c r="F1442" s="329" t="s">
        <v>92</v>
      </c>
      <c r="G1442" s="329"/>
      <c r="H1442" s="330"/>
      <c r="I1442" s="330"/>
      <c r="J1442" s="331"/>
      <c r="K1442" s="332"/>
      <c r="L1442" s="333">
        <f t="shared" si="1472"/>
        <v>0</v>
      </c>
      <c r="M1442" s="334"/>
      <c r="N1442" s="335"/>
      <c r="O1442" s="335"/>
      <c r="P1442" s="335"/>
      <c r="Q1442" s="335"/>
      <c r="R1442" s="335"/>
      <c r="S1442" s="336"/>
      <c r="T1442" s="54" t="e">
        <f>HLOOKUP(F1406,リスト!$N$7:$AC$25,11,)</f>
        <v>#N/A</v>
      </c>
      <c r="U1442" s="52" t="e">
        <f t="shared" si="1470"/>
        <v>#N/A</v>
      </c>
    </row>
    <row r="1443" spans="1:22">
      <c r="A1443" s="1">
        <f t="shared" ref="A1443:B1443" si="1481">A1442</f>
        <v>29</v>
      </c>
      <c r="B1443" s="1">
        <f t="shared" si="1481"/>
        <v>0</v>
      </c>
      <c r="C1443" s="288"/>
      <c r="D1443" s="298"/>
      <c r="E1443" s="298"/>
      <c r="F1443" s="306" t="s">
        <v>93</v>
      </c>
      <c r="G1443" s="306"/>
      <c r="H1443" s="307"/>
      <c r="I1443" s="307"/>
      <c r="J1443" s="308"/>
      <c r="K1443" s="309"/>
      <c r="L1443" s="310">
        <f t="shared" si="1472"/>
        <v>0</v>
      </c>
      <c r="M1443" s="311"/>
      <c r="N1443" s="153"/>
      <c r="O1443" s="153"/>
      <c r="P1443" s="153"/>
      <c r="Q1443" s="153"/>
      <c r="R1443" s="153"/>
      <c r="S1443" s="312"/>
      <c r="T1443" s="54" t="e">
        <f>HLOOKUP(F1406,リスト!$N$7:$AC$25,12,)</f>
        <v>#N/A</v>
      </c>
      <c r="U1443" s="52" t="e">
        <f t="shared" si="1470"/>
        <v>#N/A</v>
      </c>
    </row>
    <row r="1444" spans="1:22">
      <c r="A1444" s="1">
        <f t="shared" ref="A1444:B1444" si="1482">A1443</f>
        <v>29</v>
      </c>
      <c r="B1444" s="1">
        <f t="shared" si="1482"/>
        <v>0</v>
      </c>
      <c r="C1444" s="288"/>
      <c r="D1444" s="298" t="s">
        <v>102</v>
      </c>
      <c r="E1444" s="298"/>
      <c r="F1444" s="298" t="s">
        <v>102</v>
      </c>
      <c r="G1444" s="298"/>
      <c r="H1444" s="323"/>
      <c r="I1444" s="323"/>
      <c r="J1444" s="324"/>
      <c r="K1444" s="325"/>
      <c r="L1444" s="326">
        <f t="shared" si="1472"/>
        <v>0</v>
      </c>
      <c r="M1444" s="327"/>
      <c r="N1444" s="167"/>
      <c r="O1444" s="167"/>
      <c r="P1444" s="167"/>
      <c r="Q1444" s="167"/>
      <c r="R1444" s="167"/>
      <c r="S1444" s="328"/>
      <c r="T1444" s="54" t="e">
        <f>HLOOKUP(F1406,リスト!$N$7:$AC$25,13,)</f>
        <v>#N/A</v>
      </c>
      <c r="U1444" s="52" t="e">
        <f t="shared" si="1470"/>
        <v>#N/A</v>
      </c>
    </row>
    <row r="1445" spans="1:22">
      <c r="A1445" s="1">
        <f t="shared" ref="A1445:B1445" si="1483">A1444</f>
        <v>29</v>
      </c>
      <c r="B1445" s="1">
        <f t="shared" si="1483"/>
        <v>0</v>
      </c>
      <c r="C1445" s="288"/>
      <c r="D1445" s="321" t="s">
        <v>105</v>
      </c>
      <c r="E1445" s="298"/>
      <c r="F1445" s="299" t="s">
        <v>94</v>
      </c>
      <c r="G1445" s="299"/>
      <c r="H1445" s="300"/>
      <c r="I1445" s="300"/>
      <c r="J1445" s="301"/>
      <c r="K1445" s="302"/>
      <c r="L1445" s="303">
        <f t="shared" si="1472"/>
        <v>0</v>
      </c>
      <c r="M1445" s="304"/>
      <c r="N1445" s="152"/>
      <c r="O1445" s="152"/>
      <c r="P1445" s="152"/>
      <c r="Q1445" s="152"/>
      <c r="R1445" s="152"/>
      <c r="S1445" s="305"/>
      <c r="T1445" s="54" t="e">
        <f>HLOOKUP(F1406,リスト!$N$7:$AC$25,14,)</f>
        <v>#N/A</v>
      </c>
      <c r="U1445" s="52" t="e">
        <f t="shared" si="1470"/>
        <v>#N/A</v>
      </c>
    </row>
    <row r="1446" spans="1:22">
      <c r="A1446" s="1">
        <f t="shared" ref="A1446:B1446" si="1484">A1445</f>
        <v>29</v>
      </c>
      <c r="B1446" s="1">
        <f t="shared" si="1484"/>
        <v>0</v>
      </c>
      <c r="C1446" s="288"/>
      <c r="D1446" s="298"/>
      <c r="E1446" s="298"/>
      <c r="F1446" s="306" t="s">
        <v>95</v>
      </c>
      <c r="G1446" s="306"/>
      <c r="H1446" s="307"/>
      <c r="I1446" s="307"/>
      <c r="J1446" s="308"/>
      <c r="K1446" s="309"/>
      <c r="L1446" s="310">
        <f t="shared" si="1472"/>
        <v>0</v>
      </c>
      <c r="M1446" s="311"/>
      <c r="N1446" s="153"/>
      <c r="O1446" s="153"/>
      <c r="P1446" s="153"/>
      <c r="Q1446" s="153"/>
      <c r="R1446" s="153"/>
      <c r="S1446" s="312"/>
      <c r="T1446" s="54" t="e">
        <f>HLOOKUP(F1406,リスト!$N$7:$AC$25,15,)</f>
        <v>#N/A</v>
      </c>
      <c r="U1446" s="52" t="e">
        <f t="shared" si="1470"/>
        <v>#N/A</v>
      </c>
    </row>
    <row r="1447" spans="1:22">
      <c r="A1447" s="1">
        <f t="shared" ref="A1447:B1447" si="1485">A1446</f>
        <v>29</v>
      </c>
      <c r="B1447" s="1">
        <f t="shared" si="1485"/>
        <v>0</v>
      </c>
      <c r="C1447" s="288"/>
      <c r="D1447" s="322" t="s">
        <v>103</v>
      </c>
      <c r="E1447" s="322"/>
      <c r="F1447" s="298" t="s">
        <v>96</v>
      </c>
      <c r="G1447" s="298"/>
      <c r="H1447" s="323"/>
      <c r="I1447" s="323"/>
      <c r="J1447" s="324"/>
      <c r="K1447" s="325"/>
      <c r="L1447" s="326">
        <f t="shared" si="1472"/>
        <v>0</v>
      </c>
      <c r="M1447" s="327"/>
      <c r="N1447" s="167"/>
      <c r="O1447" s="167"/>
      <c r="P1447" s="167"/>
      <c r="Q1447" s="167"/>
      <c r="R1447" s="167"/>
      <c r="S1447" s="328"/>
      <c r="T1447" s="54" t="e">
        <f>HLOOKUP(F1406,リスト!$N$7:$AC$25,16,)</f>
        <v>#N/A</v>
      </c>
      <c r="U1447" s="52" t="e">
        <f t="shared" si="1470"/>
        <v>#N/A</v>
      </c>
    </row>
    <row r="1448" spans="1:22">
      <c r="A1448" s="1">
        <f t="shared" ref="A1448:B1448" si="1486">A1447</f>
        <v>29</v>
      </c>
      <c r="B1448" s="1">
        <f t="shared" si="1486"/>
        <v>0</v>
      </c>
      <c r="C1448" s="288"/>
      <c r="D1448" s="298" t="s">
        <v>104</v>
      </c>
      <c r="E1448" s="298"/>
      <c r="F1448" s="299" t="s">
        <v>97</v>
      </c>
      <c r="G1448" s="299"/>
      <c r="H1448" s="300"/>
      <c r="I1448" s="300"/>
      <c r="J1448" s="301"/>
      <c r="K1448" s="302"/>
      <c r="L1448" s="303">
        <f t="shared" si="1472"/>
        <v>0</v>
      </c>
      <c r="M1448" s="304"/>
      <c r="N1448" s="152"/>
      <c r="O1448" s="152"/>
      <c r="P1448" s="152"/>
      <c r="Q1448" s="152"/>
      <c r="R1448" s="152"/>
      <c r="S1448" s="305"/>
      <c r="T1448" s="54" t="e">
        <f>HLOOKUP(F1406,リスト!$N$7:$AC$25,17,)</f>
        <v>#N/A</v>
      </c>
      <c r="U1448" s="52" t="e">
        <f t="shared" si="1470"/>
        <v>#N/A</v>
      </c>
    </row>
    <row r="1449" spans="1:22">
      <c r="A1449" s="1">
        <f t="shared" ref="A1449:B1449" si="1487">A1448</f>
        <v>29</v>
      </c>
      <c r="B1449" s="1">
        <f t="shared" si="1487"/>
        <v>0</v>
      </c>
      <c r="C1449" s="288"/>
      <c r="D1449" s="298"/>
      <c r="E1449" s="298"/>
      <c r="F1449" s="306" t="s">
        <v>98</v>
      </c>
      <c r="G1449" s="306"/>
      <c r="H1449" s="307"/>
      <c r="I1449" s="307"/>
      <c r="J1449" s="308"/>
      <c r="K1449" s="309"/>
      <c r="L1449" s="310">
        <f t="shared" si="1472"/>
        <v>0</v>
      </c>
      <c r="M1449" s="311"/>
      <c r="N1449" s="153"/>
      <c r="O1449" s="153"/>
      <c r="P1449" s="153"/>
      <c r="Q1449" s="153"/>
      <c r="R1449" s="153"/>
      <c r="S1449" s="312"/>
      <c r="T1449" s="54" t="e">
        <f>HLOOKUP(F1406,リスト!$N$7:$AC$25,18,)</f>
        <v>#N/A</v>
      </c>
      <c r="U1449" s="52" t="e">
        <f t="shared" si="1470"/>
        <v>#N/A</v>
      </c>
    </row>
    <row r="1450" spans="1:22" ht="15" thickBot="1">
      <c r="A1450" s="1">
        <f t="shared" ref="A1450:B1450" si="1488">A1449</f>
        <v>29</v>
      </c>
      <c r="B1450" s="1">
        <f t="shared" si="1488"/>
        <v>0</v>
      </c>
      <c r="C1450" s="288"/>
      <c r="D1450" s="313" t="s">
        <v>77</v>
      </c>
      <c r="E1450" s="313"/>
      <c r="F1450" s="313" t="s">
        <v>77</v>
      </c>
      <c r="G1450" s="313"/>
      <c r="H1450" s="314"/>
      <c r="I1450" s="314"/>
      <c r="J1450" s="315"/>
      <c r="K1450" s="316"/>
      <c r="L1450" s="317">
        <f t="shared" si="1472"/>
        <v>0</v>
      </c>
      <c r="M1450" s="318"/>
      <c r="N1450" s="319"/>
      <c r="O1450" s="319"/>
      <c r="P1450" s="319"/>
      <c r="Q1450" s="319"/>
      <c r="R1450" s="319"/>
      <c r="S1450" s="320"/>
      <c r="T1450" s="54" t="e">
        <f>HLOOKUP(F1406,リスト!$N$7:$AC$25,19,)</f>
        <v>#N/A</v>
      </c>
      <c r="U1450" s="52" t="e">
        <f t="shared" si="1470"/>
        <v>#N/A</v>
      </c>
    </row>
    <row r="1451" spans="1:22" ht="15.6" thickTop="1" thickBot="1">
      <c r="A1451" s="1">
        <f t="shared" ref="A1451:B1451" si="1489">A1450</f>
        <v>29</v>
      </c>
      <c r="B1451" s="1">
        <f t="shared" si="1489"/>
        <v>0</v>
      </c>
      <c r="C1451" s="289"/>
      <c r="D1451" s="278" t="s">
        <v>78</v>
      </c>
      <c r="E1451" s="279"/>
      <c r="F1451" s="279"/>
      <c r="G1451" s="280"/>
      <c r="H1451" s="281">
        <f>SUM(H1433:I1450)</f>
        <v>0</v>
      </c>
      <c r="I1451" s="281"/>
      <c r="J1451" s="282">
        <f t="shared" ref="J1451" si="1490">SUM(J1433:K1450)</f>
        <v>0</v>
      </c>
      <c r="K1451" s="283"/>
      <c r="L1451" s="283">
        <f t="shared" ref="L1451" si="1491">SUM(L1433:M1450)</f>
        <v>0</v>
      </c>
      <c r="M1451" s="284"/>
      <c r="N1451" s="285"/>
      <c r="O1451" s="285"/>
      <c r="P1451" s="285"/>
      <c r="Q1451" s="285"/>
      <c r="R1451" s="285"/>
      <c r="S1451" s="286"/>
      <c r="T1451" s="54"/>
    </row>
    <row r="1452" spans="1:22">
      <c r="A1452" s="1">
        <f>F1455</f>
        <v>30</v>
      </c>
      <c r="B1452" s="1">
        <f>IF(H1476&gt;0,1,0)</f>
        <v>0</v>
      </c>
      <c r="C1452" s="198" t="s">
        <v>47</v>
      </c>
      <c r="D1452" s="198"/>
      <c r="E1452" s="198"/>
      <c r="U1452" s="11" t="s">
        <v>49</v>
      </c>
      <c r="V1452" s="11" t="s">
        <v>199</v>
      </c>
    </row>
    <row r="1453" spans="1:22">
      <c r="A1453" s="1">
        <f>A1452</f>
        <v>30</v>
      </c>
      <c r="B1453" s="1">
        <f>B1452</f>
        <v>0</v>
      </c>
      <c r="C1453" s="192" t="str">
        <f>"山口次世代コーチャーズ育成事業　"&amp;基本!$G$24</f>
        <v>山口次世代コーチャーズ育成事業　事業計画書</v>
      </c>
      <c r="D1453" s="192"/>
      <c r="E1453" s="192"/>
      <c r="F1453" s="192"/>
      <c r="G1453" s="192"/>
      <c r="H1453" s="192"/>
      <c r="I1453" s="192"/>
      <c r="J1453" s="192"/>
      <c r="K1453" s="192"/>
      <c r="L1453" s="192"/>
      <c r="M1453" s="192"/>
      <c r="N1453" s="192"/>
      <c r="O1453" s="192"/>
      <c r="P1453" s="192"/>
      <c r="Q1453" s="192"/>
      <c r="R1453" s="192"/>
      <c r="S1453" s="192"/>
      <c r="U1453" s="16" t="str">
        <f t="shared" ref="U1453:V1456" si="1492">IF(U1403="","",U1403)</f>
        <v>チームやまぐち優秀指導者育成事業</v>
      </c>
      <c r="V1453" s="16" t="str">
        <f t="shared" si="1492"/>
        <v>優秀指導者</v>
      </c>
    </row>
    <row r="1454" spans="1:22" ht="15" thickBot="1">
      <c r="A1454" s="1">
        <f t="shared" ref="A1454:B1454" si="1493">A1453</f>
        <v>30</v>
      </c>
      <c r="B1454" s="1">
        <f t="shared" si="1493"/>
        <v>0</v>
      </c>
      <c r="C1454" s="337" t="s">
        <v>48</v>
      </c>
      <c r="D1454" s="337"/>
      <c r="U1454" s="32" t="str">
        <f t="shared" si="1492"/>
        <v>トップコーチ育成事業</v>
      </c>
      <c r="V1454" s="32" t="str">
        <f t="shared" si="1492"/>
        <v>トップコーチ</v>
      </c>
    </row>
    <row r="1455" spans="1:22" ht="15" thickBot="1">
      <c r="A1455" s="1">
        <f t="shared" ref="A1455:B1455" si="1494">A1454</f>
        <v>30</v>
      </c>
      <c r="B1455" s="1">
        <f t="shared" si="1494"/>
        <v>0</v>
      </c>
      <c r="C1455" s="375" t="s">
        <v>50</v>
      </c>
      <c r="D1455" s="376"/>
      <c r="E1455" s="376"/>
      <c r="F1455" s="377">
        <f>F1405+1</f>
        <v>30</v>
      </c>
      <c r="G1455" s="378"/>
      <c r="U1455" s="32" t="str">
        <f t="shared" si="1492"/>
        <v>コーチングセミナー事業</v>
      </c>
      <c r="V1455" s="32" t="str">
        <f t="shared" si="1492"/>
        <v>セミナー</v>
      </c>
    </row>
    <row r="1456" spans="1:22">
      <c r="A1456" s="1">
        <f t="shared" ref="A1456:B1456" si="1495">A1455</f>
        <v>30</v>
      </c>
      <c r="B1456" s="1">
        <f t="shared" si="1495"/>
        <v>0</v>
      </c>
      <c r="C1456" s="379" t="s">
        <v>49</v>
      </c>
      <c r="D1456" s="290"/>
      <c r="E1456" s="290"/>
      <c r="F1456" s="380"/>
      <c r="G1456" s="380"/>
      <c r="H1456" s="380"/>
      <c r="I1456" s="380"/>
      <c r="J1456" s="380"/>
      <c r="K1456" s="380"/>
      <c r="L1456" s="380"/>
      <c r="M1456" s="290" t="s">
        <v>53</v>
      </c>
      <c r="N1456" s="290"/>
      <c r="O1456" s="290"/>
      <c r="P1456" s="380"/>
      <c r="Q1456" s="380"/>
      <c r="R1456" s="380"/>
      <c r="S1456" s="381"/>
      <c r="T1456" s="81" t="str">
        <f>IF(F1456="","",VLOOKUP(F1456,U1453:V1456,2,))</f>
        <v/>
      </c>
      <c r="U1456" s="18" t="str">
        <f t="shared" si="1492"/>
        <v/>
      </c>
      <c r="V1456" s="18" t="str">
        <f t="shared" si="1492"/>
        <v/>
      </c>
    </row>
    <row r="1457" spans="1:24">
      <c r="A1457" s="1">
        <f t="shared" ref="A1457:B1457" si="1496">A1456</f>
        <v>30</v>
      </c>
      <c r="B1457" s="1">
        <f t="shared" si="1496"/>
        <v>0</v>
      </c>
      <c r="C1457" s="389" t="s">
        <v>180</v>
      </c>
      <c r="D1457" s="390"/>
      <c r="E1457" s="356"/>
      <c r="F1457" s="386"/>
      <c r="G1457" s="387"/>
      <c r="H1457" s="387"/>
      <c r="I1457" s="387"/>
      <c r="J1457" s="387"/>
      <c r="K1457" s="387"/>
      <c r="L1457" s="387"/>
      <c r="M1457" s="387"/>
      <c r="N1457" s="387"/>
      <c r="O1457" s="387"/>
      <c r="P1457" s="387"/>
      <c r="Q1457" s="387"/>
      <c r="R1457" s="387"/>
      <c r="S1457" s="388"/>
      <c r="U1457" s="55"/>
    </row>
    <row r="1458" spans="1:24">
      <c r="A1458" s="1">
        <f t="shared" ref="A1458:B1458" si="1497">A1457</f>
        <v>30</v>
      </c>
      <c r="B1458" s="1">
        <f t="shared" si="1497"/>
        <v>0</v>
      </c>
      <c r="C1458" s="348" t="s">
        <v>51</v>
      </c>
      <c r="D1458" s="291"/>
      <c r="E1458" s="291"/>
      <c r="F1458" s="382"/>
      <c r="G1458" s="383"/>
      <c r="H1458" s="383"/>
      <c r="I1458" s="20" t="str">
        <f>IF(F1458="","～",IF(J1458="","","～"))</f>
        <v>～</v>
      </c>
      <c r="J1458" s="383"/>
      <c r="K1458" s="383"/>
      <c r="L1458" s="383"/>
      <c r="M1458" s="21" t="s">
        <v>52</v>
      </c>
      <c r="N1458" s="384" t="str">
        <f>IF(T1458=1,IF(F1458="","",IF(J1458="","",IF(F1458=J1458,"日帰り",(J1458-F1458)&amp;"泊"&amp;(J1458-F1458+1)&amp;"日"))),"")</f>
        <v/>
      </c>
      <c r="O1458" s="384"/>
      <c r="P1458" s="384"/>
      <c r="Q1458" s="13" t="s">
        <v>68</v>
      </c>
      <c r="R1458" s="258"/>
      <c r="S1458" s="385"/>
      <c r="T1458" s="53">
        <f>IF(P1456=U1461,1,IF(P1456=W1461,1,0))</f>
        <v>0</v>
      </c>
    </row>
    <row r="1459" spans="1:24">
      <c r="A1459" s="1">
        <f t="shared" ref="A1459:B1459" si="1498">A1458</f>
        <v>30</v>
      </c>
      <c r="B1459" s="1">
        <f t="shared" si="1498"/>
        <v>0</v>
      </c>
      <c r="C1459" s="348" t="s">
        <v>54</v>
      </c>
      <c r="D1459" s="346" t="s">
        <v>55</v>
      </c>
      <c r="E1459" s="346"/>
      <c r="F1459" s="349"/>
      <c r="G1459" s="349"/>
      <c r="H1459" s="349"/>
      <c r="I1459" s="349"/>
      <c r="J1459" s="349"/>
      <c r="K1459" s="349"/>
      <c r="L1459" s="349"/>
      <c r="M1459" s="349"/>
      <c r="N1459" s="349"/>
      <c r="O1459" s="349"/>
      <c r="P1459" s="349"/>
      <c r="Q1459" s="349"/>
      <c r="R1459" s="349"/>
      <c r="S1459" s="350"/>
      <c r="U1459" s="156" t="s">
        <v>53</v>
      </c>
      <c r="V1459" s="156"/>
      <c r="W1459" s="156"/>
      <c r="X1459" s="156"/>
    </row>
    <row r="1460" spans="1:24">
      <c r="A1460" s="1">
        <f t="shared" ref="A1460:B1460" si="1499">A1459</f>
        <v>30</v>
      </c>
      <c r="B1460" s="1">
        <f t="shared" si="1499"/>
        <v>0</v>
      </c>
      <c r="C1460" s="348"/>
      <c r="D1460" s="351" t="s">
        <v>7</v>
      </c>
      <c r="E1460" s="351"/>
      <c r="F1460" s="352"/>
      <c r="G1460" s="352"/>
      <c r="H1460" s="352"/>
      <c r="I1460" s="352"/>
      <c r="J1460" s="352"/>
      <c r="K1460" s="352"/>
      <c r="L1460" s="352"/>
      <c r="M1460" s="352"/>
      <c r="N1460" s="352"/>
      <c r="O1460" s="352"/>
      <c r="P1460" s="352"/>
      <c r="Q1460" s="352"/>
      <c r="R1460" s="352"/>
      <c r="S1460" s="353"/>
      <c r="U1460" s="78" t="str">
        <f>U1453</f>
        <v>チームやまぐち優秀指導者育成事業</v>
      </c>
      <c r="V1460" s="78" t="str">
        <f>U1454</f>
        <v>トップコーチ育成事業</v>
      </c>
      <c r="W1460" s="78" t="str">
        <f>U1455</f>
        <v>コーチングセミナー事業</v>
      </c>
      <c r="X1460" s="78" t="str">
        <f>U1456</f>
        <v/>
      </c>
    </row>
    <row r="1461" spans="1:24">
      <c r="A1461" s="1">
        <f t="shared" ref="A1461:B1461" si="1500">A1460</f>
        <v>30</v>
      </c>
      <c r="B1461" s="1">
        <f t="shared" si="1500"/>
        <v>0</v>
      </c>
      <c r="C1461" s="348" t="s">
        <v>56</v>
      </c>
      <c r="D1461" s="346" t="s">
        <v>55</v>
      </c>
      <c r="E1461" s="346"/>
      <c r="F1461" s="349"/>
      <c r="G1461" s="349"/>
      <c r="H1461" s="349"/>
      <c r="I1461" s="349"/>
      <c r="J1461" s="349"/>
      <c r="K1461" s="349"/>
      <c r="L1461" s="349"/>
      <c r="M1461" s="349"/>
      <c r="N1461" s="349"/>
      <c r="O1461" s="349"/>
      <c r="P1461" s="349"/>
      <c r="Q1461" s="349"/>
      <c r="R1461" s="349"/>
      <c r="S1461" s="350"/>
      <c r="U1461" s="6" t="str">
        <f t="shared" ref="U1461:X1464" si="1501">IF(U1411="","",U1411)</f>
        <v>①研修派遣</v>
      </c>
      <c r="V1461" s="6" t="str">
        <f t="shared" si="1501"/>
        <v>①研修派遣</v>
      </c>
      <c r="W1461" s="6" t="str">
        <f t="shared" si="1501"/>
        <v>①指導者研修会</v>
      </c>
      <c r="X1461" s="6" t="str">
        <f t="shared" si="1501"/>
        <v/>
      </c>
    </row>
    <row r="1462" spans="1:24">
      <c r="A1462" s="1">
        <f t="shared" ref="A1462:B1462" si="1502">A1461</f>
        <v>30</v>
      </c>
      <c r="B1462" s="1">
        <f t="shared" si="1502"/>
        <v>0</v>
      </c>
      <c r="C1462" s="348"/>
      <c r="D1462" s="351" t="s">
        <v>7</v>
      </c>
      <c r="E1462" s="351"/>
      <c r="F1462" s="352"/>
      <c r="G1462" s="352"/>
      <c r="H1462" s="352"/>
      <c r="I1462" s="352"/>
      <c r="J1462" s="352"/>
      <c r="K1462" s="352"/>
      <c r="L1462" s="352"/>
      <c r="M1462" s="352"/>
      <c r="N1462" s="352"/>
      <c r="O1462" s="352"/>
      <c r="P1462" s="352"/>
      <c r="Q1462" s="352"/>
      <c r="R1462" s="352"/>
      <c r="S1462" s="353"/>
      <c r="U1462" s="8" t="str">
        <f t="shared" si="1501"/>
        <v>②調査・研究</v>
      </c>
      <c r="V1462" s="8" t="str">
        <f t="shared" si="1501"/>
        <v>②伝達講習会</v>
      </c>
      <c r="W1462" s="8" t="str">
        <f t="shared" si="1501"/>
        <v>②スーパーアドバイザー</v>
      </c>
      <c r="X1462" s="8" t="str">
        <f t="shared" si="1501"/>
        <v/>
      </c>
    </row>
    <row r="1463" spans="1:24">
      <c r="A1463" s="1">
        <f t="shared" ref="A1463:B1463" si="1503">A1462</f>
        <v>30</v>
      </c>
      <c r="B1463" s="1">
        <f t="shared" si="1503"/>
        <v>0</v>
      </c>
      <c r="C1463" s="354" t="s">
        <v>57</v>
      </c>
      <c r="D1463" s="291" t="s">
        <v>58</v>
      </c>
      <c r="E1463" s="291"/>
      <c r="F1463" s="291" t="s">
        <v>61</v>
      </c>
      <c r="G1463" s="355"/>
      <c r="H1463" s="339" t="s">
        <v>62</v>
      </c>
      <c r="I1463" s="296"/>
      <c r="J1463" s="356" t="s">
        <v>63</v>
      </c>
      <c r="K1463" s="355"/>
      <c r="L1463" s="339" t="s">
        <v>64</v>
      </c>
      <c r="M1463" s="296"/>
      <c r="N1463" s="356" t="s">
        <v>65</v>
      </c>
      <c r="O1463" s="355"/>
      <c r="P1463" s="339" t="s">
        <v>66</v>
      </c>
      <c r="Q1463" s="291"/>
      <c r="R1463" s="356" t="s">
        <v>36</v>
      </c>
      <c r="S1463" s="295"/>
      <c r="U1463" s="8" t="str">
        <f t="shared" si="1501"/>
        <v/>
      </c>
      <c r="V1463" s="8" t="str">
        <f t="shared" si="1501"/>
        <v/>
      </c>
      <c r="W1463" s="8" t="str">
        <f t="shared" si="1501"/>
        <v/>
      </c>
      <c r="X1463" s="8" t="str">
        <f t="shared" si="1501"/>
        <v/>
      </c>
    </row>
    <row r="1464" spans="1:24">
      <c r="A1464" s="1">
        <f t="shared" ref="A1464:B1464" si="1504">A1463</f>
        <v>30</v>
      </c>
      <c r="B1464" s="1">
        <f t="shared" si="1504"/>
        <v>0</v>
      </c>
      <c r="C1464" s="348"/>
      <c r="D1464" s="346" t="s">
        <v>59</v>
      </c>
      <c r="E1464" s="346"/>
      <c r="F1464" s="22">
        <f>VLOOKUP("成男ｺｰﾁｬｰｽﾞ",指導者!$J$133:$AN$156,$F1455+1,)</f>
        <v>0</v>
      </c>
      <c r="G1464" s="23" t="s">
        <v>67</v>
      </c>
      <c r="H1464" s="24">
        <f>VLOOKUP("成女ｺｰﾁｬｰｽﾞ",指導者!$J$133:$AN$156,$F1455+1,)</f>
        <v>0</v>
      </c>
      <c r="I1464" s="25" t="s">
        <v>67</v>
      </c>
      <c r="J1464" s="24">
        <f>VLOOKUP("少男ｺｰﾁｬｰｽﾞ",指導者!$J$133:$AN$156,$F1455+1,)</f>
        <v>0</v>
      </c>
      <c r="K1464" s="23" t="s">
        <v>67</v>
      </c>
      <c r="L1464" s="24">
        <f>VLOOKUP("少女ｺｰﾁｬｰｽﾞ",指導者!$J$133:$AN$156,$F1455+1,)</f>
        <v>0</v>
      </c>
      <c r="M1464" s="25" t="s">
        <v>67</v>
      </c>
      <c r="N1464" s="24">
        <f>VLOOKUP("Jr男ｺｰﾁｬｰｽﾞ",指導者!$J$133:$AN$156,$F1455+1,)</f>
        <v>0</v>
      </c>
      <c r="O1464" s="23" t="s">
        <v>67</v>
      </c>
      <c r="P1464" s="24">
        <f>VLOOKUP("Jr女ｺｰﾁｬｰｽﾞ",指導者!$J$133:$AN$156,$F1455+1,)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48"/>
      <c r="D1465" s="351" t="s">
        <v>60</v>
      </c>
      <c r="E1465" s="351"/>
      <c r="F1465" s="57" t="s">
        <v>164</v>
      </c>
      <c r="G1465" s="28" t="s">
        <v>67</v>
      </c>
      <c r="H1465" s="59" t="s">
        <v>164</v>
      </c>
      <c r="I1465" s="30" t="s">
        <v>67</v>
      </c>
      <c r="J1465" s="61" t="s">
        <v>164</v>
      </c>
      <c r="K1465" s="28" t="s">
        <v>67</v>
      </c>
      <c r="L1465" s="59" t="s">
        <v>164</v>
      </c>
      <c r="M1465" s="30" t="s">
        <v>67</v>
      </c>
      <c r="N1465" s="61" t="s">
        <v>164</v>
      </c>
      <c r="O1465" s="28" t="s">
        <v>67</v>
      </c>
      <c r="P1465" s="59" t="s">
        <v>164</v>
      </c>
      <c r="Q1465" s="31" t="s">
        <v>67</v>
      </c>
      <c r="R1465" s="61" t="s">
        <v>164</v>
      </c>
      <c r="S1465" s="34" t="s">
        <v>67</v>
      </c>
    </row>
    <row r="1466" spans="1:24">
      <c r="A1466" s="1">
        <f t="shared" ref="A1466:B1466" si="1506">A1465</f>
        <v>30</v>
      </c>
      <c r="B1466" s="1">
        <f t="shared" si="1506"/>
        <v>0</v>
      </c>
      <c r="C1466" s="366" t="s">
        <v>69</v>
      </c>
      <c r="D1466" s="367"/>
      <c r="E1466" s="368"/>
      <c r="F1466" s="357"/>
      <c r="G1466" s="358"/>
      <c r="H1466" s="358"/>
      <c r="I1466" s="358"/>
      <c r="J1466" s="358"/>
      <c r="K1466" s="358"/>
      <c r="L1466" s="358"/>
      <c r="M1466" s="358"/>
      <c r="N1466" s="358"/>
      <c r="O1466" s="358"/>
      <c r="P1466" s="358"/>
      <c r="Q1466" s="358"/>
      <c r="R1466" s="358"/>
      <c r="S1466" s="359"/>
    </row>
    <row r="1467" spans="1:24">
      <c r="A1467" s="1">
        <f t="shared" ref="A1467:B1467" si="1507">A1466</f>
        <v>30</v>
      </c>
      <c r="B1467" s="1">
        <f t="shared" si="1507"/>
        <v>0</v>
      </c>
      <c r="C1467" s="369"/>
      <c r="D1467" s="370"/>
      <c r="E1467" s="371"/>
      <c r="F1467" s="360"/>
      <c r="G1467" s="361"/>
      <c r="H1467" s="361"/>
      <c r="I1467" s="361"/>
      <c r="J1467" s="361"/>
      <c r="K1467" s="361"/>
      <c r="L1467" s="361"/>
      <c r="M1467" s="361"/>
      <c r="N1467" s="361"/>
      <c r="O1467" s="361"/>
      <c r="P1467" s="361"/>
      <c r="Q1467" s="361"/>
      <c r="R1467" s="361"/>
      <c r="S1467" s="362"/>
    </row>
    <row r="1468" spans="1:24">
      <c r="A1468" s="1">
        <f t="shared" ref="A1468:B1468" si="1508">A1467</f>
        <v>30</v>
      </c>
      <c r="B1468" s="1">
        <f t="shared" si="1508"/>
        <v>0</v>
      </c>
      <c r="C1468" s="369"/>
      <c r="D1468" s="370"/>
      <c r="E1468" s="371"/>
      <c r="F1468" s="360"/>
      <c r="G1468" s="361"/>
      <c r="H1468" s="361"/>
      <c r="I1468" s="361"/>
      <c r="J1468" s="361"/>
      <c r="K1468" s="361"/>
      <c r="L1468" s="361"/>
      <c r="M1468" s="361"/>
      <c r="N1468" s="361"/>
      <c r="O1468" s="361"/>
      <c r="P1468" s="361"/>
      <c r="Q1468" s="361"/>
      <c r="R1468" s="361"/>
      <c r="S1468" s="362"/>
    </row>
    <row r="1469" spans="1:24">
      <c r="A1469" s="1">
        <f t="shared" ref="A1469:B1469" si="1509">A1468</f>
        <v>30</v>
      </c>
      <c r="B1469" s="1">
        <f t="shared" si="1509"/>
        <v>0</v>
      </c>
      <c r="C1469" s="369"/>
      <c r="D1469" s="370"/>
      <c r="E1469" s="371"/>
      <c r="F1469" s="360"/>
      <c r="G1469" s="361"/>
      <c r="H1469" s="361"/>
      <c r="I1469" s="361"/>
      <c r="J1469" s="361"/>
      <c r="K1469" s="361"/>
      <c r="L1469" s="361"/>
      <c r="M1469" s="361"/>
      <c r="N1469" s="361"/>
      <c r="O1469" s="361"/>
      <c r="P1469" s="361"/>
      <c r="Q1469" s="361"/>
      <c r="R1469" s="361"/>
      <c r="S1469" s="362"/>
    </row>
    <row r="1470" spans="1:24">
      <c r="A1470" s="1">
        <f t="shared" ref="A1470:B1470" si="1510">A1469</f>
        <v>30</v>
      </c>
      <c r="B1470" s="1">
        <f t="shared" si="1510"/>
        <v>0</v>
      </c>
      <c r="C1470" s="369"/>
      <c r="D1470" s="370"/>
      <c r="E1470" s="371"/>
      <c r="F1470" s="360"/>
      <c r="G1470" s="361"/>
      <c r="H1470" s="361"/>
      <c r="I1470" s="361"/>
      <c r="J1470" s="361"/>
      <c r="K1470" s="361"/>
      <c r="L1470" s="361"/>
      <c r="M1470" s="361"/>
      <c r="N1470" s="361"/>
      <c r="O1470" s="361"/>
      <c r="P1470" s="361"/>
      <c r="Q1470" s="361"/>
      <c r="R1470" s="361"/>
      <c r="S1470" s="362"/>
    </row>
    <row r="1471" spans="1:24">
      <c r="A1471" s="1">
        <f t="shared" ref="A1471:B1471" si="1511">A1470</f>
        <v>30</v>
      </c>
      <c r="B1471" s="1">
        <f t="shared" si="1511"/>
        <v>0</v>
      </c>
      <c r="C1471" s="369"/>
      <c r="D1471" s="370"/>
      <c r="E1471" s="371"/>
      <c r="F1471" s="360"/>
      <c r="G1471" s="361"/>
      <c r="H1471" s="361"/>
      <c r="I1471" s="361"/>
      <c r="J1471" s="361"/>
      <c r="K1471" s="361"/>
      <c r="L1471" s="361"/>
      <c r="M1471" s="361"/>
      <c r="N1471" s="361"/>
      <c r="O1471" s="361"/>
      <c r="P1471" s="361"/>
      <c r="Q1471" s="361"/>
      <c r="R1471" s="361"/>
      <c r="S1471" s="362"/>
    </row>
    <row r="1472" spans="1:24" ht="15" thickBot="1">
      <c r="A1472" s="1">
        <f t="shared" ref="A1472:B1472" si="1512">A1471</f>
        <v>30</v>
      </c>
      <c r="B1472" s="1">
        <f t="shared" si="1512"/>
        <v>0</v>
      </c>
      <c r="C1472" s="372"/>
      <c r="D1472" s="373"/>
      <c r="E1472" s="374"/>
      <c r="F1472" s="363"/>
      <c r="G1472" s="364"/>
      <c r="H1472" s="364"/>
      <c r="I1472" s="364"/>
      <c r="J1472" s="364"/>
      <c r="K1472" s="364"/>
      <c r="L1472" s="364"/>
      <c r="M1472" s="364"/>
      <c r="N1472" s="364"/>
      <c r="O1472" s="364"/>
      <c r="P1472" s="364"/>
      <c r="Q1472" s="364"/>
      <c r="R1472" s="364"/>
      <c r="S1472" s="365"/>
    </row>
    <row r="1473" spans="1:21">
      <c r="A1473" s="1">
        <f t="shared" ref="A1473:B1473" si="1513">A1472</f>
        <v>30</v>
      </c>
      <c r="B1473" s="1">
        <f t="shared" si="1513"/>
        <v>0</v>
      </c>
    </row>
    <row r="1474" spans="1:21" ht="15" thickBot="1">
      <c r="A1474" s="1">
        <f t="shared" ref="A1474:B1474" si="1514">A1473</f>
        <v>30</v>
      </c>
      <c r="B1474" s="1">
        <f t="shared" si="1514"/>
        <v>0</v>
      </c>
      <c r="C1474" s="337" t="s">
        <v>70</v>
      </c>
      <c r="D1474" s="337"/>
      <c r="Q1474" s="338" t="s">
        <v>71</v>
      </c>
      <c r="R1474" s="338"/>
      <c r="S1474" s="338"/>
    </row>
    <row r="1475" spans="1:21">
      <c r="A1475" s="1">
        <f t="shared" ref="A1475:B1475" si="1515">A1474</f>
        <v>30</v>
      </c>
      <c r="B1475" s="1">
        <f t="shared" si="1515"/>
        <v>0</v>
      </c>
      <c r="C1475" s="287" t="s">
        <v>72</v>
      </c>
      <c r="D1475" s="290" t="s">
        <v>73</v>
      </c>
      <c r="E1475" s="290"/>
      <c r="F1475" s="290"/>
      <c r="G1475" s="290"/>
      <c r="H1475" s="290" t="s">
        <v>79</v>
      </c>
      <c r="I1475" s="290"/>
      <c r="J1475" s="290" t="s">
        <v>13</v>
      </c>
      <c r="K1475" s="290"/>
      <c r="L1475" s="290"/>
      <c r="M1475" s="290"/>
      <c r="N1475" s="290"/>
      <c r="O1475" s="290"/>
      <c r="P1475" s="290"/>
      <c r="Q1475" s="290"/>
      <c r="R1475" s="290"/>
      <c r="S1475" s="294"/>
    </row>
    <row r="1476" spans="1:21">
      <c r="A1476" s="1">
        <f t="shared" ref="A1476:B1476" si="1516">A1475</f>
        <v>30</v>
      </c>
      <c r="B1476" s="1">
        <f t="shared" si="1516"/>
        <v>0</v>
      </c>
      <c r="C1476" s="288"/>
      <c r="D1476" s="346" t="s">
        <v>74</v>
      </c>
      <c r="E1476" s="346"/>
      <c r="F1476" s="346"/>
      <c r="G1476" s="346"/>
      <c r="H1476" s="415">
        <f>ROUND(J1501*T1476,)</f>
        <v>0</v>
      </c>
      <c r="I1476" s="416"/>
      <c r="J1476" s="152"/>
      <c r="K1476" s="152"/>
      <c r="L1476" s="152"/>
      <c r="M1476" s="152"/>
      <c r="N1476" s="152"/>
      <c r="O1476" s="152"/>
      <c r="P1476" s="152"/>
      <c r="Q1476" s="152"/>
      <c r="R1476" s="152"/>
      <c r="S1476" s="305"/>
      <c r="T1476" s="53">
        <f>IF(F1456=U1455,1,0.5)</f>
        <v>0.5</v>
      </c>
    </row>
    <row r="1477" spans="1:21">
      <c r="A1477" s="1">
        <f t="shared" ref="A1477:B1477" si="1517">A1476</f>
        <v>30</v>
      </c>
      <c r="B1477" s="1">
        <f t="shared" si="1517"/>
        <v>0</v>
      </c>
      <c r="C1477" s="288"/>
      <c r="D1477" s="340" t="s">
        <v>75</v>
      </c>
      <c r="E1477" s="340"/>
      <c r="F1477" s="340"/>
      <c r="G1477" s="340"/>
      <c r="H1477" s="330"/>
      <c r="I1477" s="330"/>
      <c r="J1477" s="335"/>
      <c r="K1477" s="335"/>
      <c r="L1477" s="335"/>
      <c r="M1477" s="335"/>
      <c r="N1477" s="335"/>
      <c r="O1477" s="335"/>
      <c r="P1477" s="335"/>
      <c r="Q1477" s="335"/>
      <c r="R1477" s="335"/>
      <c r="S1477" s="336"/>
    </row>
    <row r="1478" spans="1:21">
      <c r="A1478" s="1">
        <f t="shared" ref="A1478:B1478" si="1518">A1477</f>
        <v>30</v>
      </c>
      <c r="B1478" s="1">
        <f t="shared" si="1518"/>
        <v>0</v>
      </c>
      <c r="C1478" s="288"/>
      <c r="D1478" s="340" t="s">
        <v>76</v>
      </c>
      <c r="E1478" s="340"/>
      <c r="F1478" s="340"/>
      <c r="G1478" s="340"/>
      <c r="H1478" s="330"/>
      <c r="I1478" s="330"/>
      <c r="J1478" s="335"/>
      <c r="K1478" s="335"/>
      <c r="L1478" s="335"/>
      <c r="M1478" s="335"/>
      <c r="N1478" s="335"/>
      <c r="O1478" s="335"/>
      <c r="P1478" s="335"/>
      <c r="Q1478" s="335"/>
      <c r="R1478" s="335"/>
      <c r="S1478" s="336"/>
    </row>
    <row r="1479" spans="1:21" ht="15" thickBot="1">
      <c r="A1479" s="1">
        <f t="shared" ref="A1479:B1479" si="1519">A1478</f>
        <v>30</v>
      </c>
      <c r="B1479" s="1">
        <f t="shared" si="1519"/>
        <v>0</v>
      </c>
      <c r="C1479" s="288"/>
      <c r="D1479" s="341" t="s">
        <v>77</v>
      </c>
      <c r="E1479" s="341"/>
      <c r="F1479" s="341"/>
      <c r="G1479" s="341"/>
      <c r="H1479" s="342">
        <f>H1501-SUM(H1476:I1478)</f>
        <v>0</v>
      </c>
      <c r="I1479" s="342"/>
      <c r="J1479" s="343"/>
      <c r="K1479" s="343"/>
      <c r="L1479" s="343"/>
      <c r="M1479" s="343"/>
      <c r="N1479" s="343"/>
      <c r="O1479" s="343"/>
      <c r="P1479" s="343"/>
      <c r="Q1479" s="343"/>
      <c r="R1479" s="343"/>
      <c r="S1479" s="344"/>
    </row>
    <row r="1480" spans="1:21" ht="15.6" thickTop="1" thickBot="1">
      <c r="A1480" s="1">
        <f t="shared" ref="A1480:B1480" si="1520">A1479</f>
        <v>30</v>
      </c>
      <c r="B1480" s="1">
        <f t="shared" si="1520"/>
        <v>0</v>
      </c>
      <c r="C1480" s="289"/>
      <c r="D1480" s="345" t="s">
        <v>78</v>
      </c>
      <c r="E1480" s="345"/>
      <c r="F1480" s="345"/>
      <c r="G1480" s="345"/>
      <c r="H1480" s="281">
        <f>SUM(H1476:I1479)</f>
        <v>0</v>
      </c>
      <c r="I1480" s="281"/>
      <c r="J1480" s="285"/>
      <c r="K1480" s="285"/>
      <c r="L1480" s="285"/>
      <c r="M1480" s="285"/>
      <c r="N1480" s="285"/>
      <c r="O1480" s="285"/>
      <c r="P1480" s="285"/>
      <c r="Q1480" s="285"/>
      <c r="R1480" s="285"/>
      <c r="S1480" s="286"/>
    </row>
    <row r="1481" spans="1:21">
      <c r="A1481" s="1">
        <f t="shared" ref="A1481:B1481" si="1521">A1480</f>
        <v>30</v>
      </c>
      <c r="B1481" s="1">
        <f t="shared" si="1521"/>
        <v>0</v>
      </c>
      <c r="C1481" s="287" t="s">
        <v>218</v>
      </c>
      <c r="D1481" s="290" t="s">
        <v>73</v>
      </c>
      <c r="E1481" s="290"/>
      <c r="F1481" s="290" t="s">
        <v>83</v>
      </c>
      <c r="G1481" s="290"/>
      <c r="H1481" s="290" t="s">
        <v>79</v>
      </c>
      <c r="I1481" s="292"/>
      <c r="J1481" s="293"/>
      <c r="K1481" s="290"/>
      <c r="L1481" s="290"/>
      <c r="M1481" s="290"/>
      <c r="N1481" s="290" t="s">
        <v>82</v>
      </c>
      <c r="O1481" s="290"/>
      <c r="P1481" s="290"/>
      <c r="Q1481" s="290"/>
      <c r="R1481" s="290"/>
      <c r="S1481" s="294"/>
    </row>
    <row r="1482" spans="1:21">
      <c r="A1482" s="1">
        <f t="shared" ref="A1482:B1482" si="1522">A1481</f>
        <v>30</v>
      </c>
      <c r="B1482" s="1">
        <f t="shared" si="1522"/>
        <v>0</v>
      </c>
      <c r="C1482" s="288"/>
      <c r="D1482" s="291"/>
      <c r="E1482" s="291"/>
      <c r="F1482" s="291"/>
      <c r="G1482" s="291"/>
      <c r="H1482" s="291"/>
      <c r="I1482" s="291"/>
      <c r="J1482" s="296" t="s">
        <v>80</v>
      </c>
      <c r="K1482" s="297"/>
      <c r="L1482" s="297" t="s">
        <v>81</v>
      </c>
      <c r="M1482" s="339"/>
      <c r="N1482" s="291"/>
      <c r="O1482" s="291"/>
      <c r="P1482" s="291"/>
      <c r="Q1482" s="291"/>
      <c r="R1482" s="291"/>
      <c r="S1482" s="295"/>
    </row>
    <row r="1483" spans="1:21">
      <c r="A1483" s="1">
        <f t="shared" ref="A1483:B1483" si="1523">A1482</f>
        <v>30</v>
      </c>
      <c r="B1483" s="1">
        <f t="shared" si="1523"/>
        <v>0</v>
      </c>
      <c r="C1483" s="288"/>
      <c r="D1483" s="298" t="s">
        <v>88</v>
      </c>
      <c r="E1483" s="298"/>
      <c r="F1483" s="298" t="s">
        <v>88</v>
      </c>
      <c r="G1483" s="298"/>
      <c r="H1483" s="323"/>
      <c r="I1483" s="323"/>
      <c r="J1483" s="324"/>
      <c r="K1483" s="325"/>
      <c r="L1483" s="326">
        <f>H1483-J1483</f>
        <v>0</v>
      </c>
      <c r="M1483" s="327"/>
      <c r="N1483" s="167"/>
      <c r="O1483" s="167"/>
      <c r="P1483" s="167"/>
      <c r="Q1483" s="167"/>
      <c r="R1483" s="167"/>
      <c r="S1483" s="328"/>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8"/>
      <c r="D1484" s="298" t="s">
        <v>99</v>
      </c>
      <c r="E1484" s="298"/>
      <c r="F1484" s="299" t="s">
        <v>84</v>
      </c>
      <c r="G1484" s="299"/>
      <c r="H1484" s="300"/>
      <c r="I1484" s="300"/>
      <c r="J1484" s="301"/>
      <c r="K1484" s="302"/>
      <c r="L1484" s="303">
        <f t="shared" ref="L1484:L1500" si="1526">H1484-J1484</f>
        <v>0</v>
      </c>
      <c r="M1484" s="304"/>
      <c r="N1484" s="152"/>
      <c r="O1484" s="152"/>
      <c r="P1484" s="152"/>
      <c r="Q1484" s="152"/>
      <c r="R1484" s="152"/>
      <c r="S1484" s="305"/>
      <c r="T1484" s="54" t="e">
        <f>HLOOKUP(F1456,リスト!$N$7:$AC$25,3,)</f>
        <v>#N/A</v>
      </c>
      <c r="U1484" s="52" t="e">
        <f t="shared" si="1524"/>
        <v>#N/A</v>
      </c>
    </row>
    <row r="1485" spans="1:21">
      <c r="A1485" s="1">
        <f t="shared" ref="A1485:B1485" si="1527">A1484</f>
        <v>30</v>
      </c>
      <c r="B1485" s="1">
        <f t="shared" si="1527"/>
        <v>0</v>
      </c>
      <c r="C1485" s="288"/>
      <c r="D1485" s="298"/>
      <c r="E1485" s="298"/>
      <c r="F1485" s="329" t="s">
        <v>85</v>
      </c>
      <c r="G1485" s="329"/>
      <c r="H1485" s="330"/>
      <c r="I1485" s="330"/>
      <c r="J1485" s="331"/>
      <c r="K1485" s="332"/>
      <c r="L1485" s="333">
        <f t="shared" si="1526"/>
        <v>0</v>
      </c>
      <c r="M1485" s="334"/>
      <c r="N1485" s="335"/>
      <c r="O1485" s="335"/>
      <c r="P1485" s="335"/>
      <c r="Q1485" s="335"/>
      <c r="R1485" s="335"/>
      <c r="S1485" s="336"/>
      <c r="T1485" s="54" t="e">
        <f>HLOOKUP(F1456,リスト!$N$7:$AC$25,4,)</f>
        <v>#N/A</v>
      </c>
      <c r="U1485" s="52" t="e">
        <f t="shared" si="1524"/>
        <v>#N/A</v>
      </c>
    </row>
    <row r="1486" spans="1:21">
      <c r="A1486" s="1">
        <f t="shared" ref="A1486:B1486" si="1528">A1485</f>
        <v>30</v>
      </c>
      <c r="B1486" s="1">
        <f t="shared" si="1528"/>
        <v>0</v>
      </c>
      <c r="C1486" s="288"/>
      <c r="D1486" s="298"/>
      <c r="E1486" s="298"/>
      <c r="F1486" s="306" t="s">
        <v>86</v>
      </c>
      <c r="G1486" s="306"/>
      <c r="H1486" s="307"/>
      <c r="I1486" s="307"/>
      <c r="J1486" s="308"/>
      <c r="K1486" s="309"/>
      <c r="L1486" s="310">
        <f t="shared" si="1526"/>
        <v>0</v>
      </c>
      <c r="M1486" s="311"/>
      <c r="N1486" s="153"/>
      <c r="O1486" s="153"/>
      <c r="P1486" s="153"/>
      <c r="Q1486" s="153"/>
      <c r="R1486" s="153"/>
      <c r="S1486" s="312"/>
      <c r="T1486" s="54" t="e">
        <f>HLOOKUP(F1456,リスト!$N$7:$AC$25,5,)</f>
        <v>#N/A</v>
      </c>
      <c r="U1486" s="52" t="e">
        <f t="shared" si="1524"/>
        <v>#N/A</v>
      </c>
    </row>
    <row r="1487" spans="1:21">
      <c r="A1487" s="1">
        <f t="shared" ref="A1487:B1487" si="1529">A1486</f>
        <v>30</v>
      </c>
      <c r="B1487" s="1">
        <f t="shared" si="1529"/>
        <v>0</v>
      </c>
      <c r="C1487" s="288"/>
      <c r="D1487" s="298" t="s">
        <v>100</v>
      </c>
      <c r="E1487" s="298"/>
      <c r="F1487" s="299" t="s">
        <v>87</v>
      </c>
      <c r="G1487" s="299"/>
      <c r="H1487" s="300"/>
      <c r="I1487" s="300"/>
      <c r="J1487" s="301"/>
      <c r="K1487" s="302"/>
      <c r="L1487" s="303">
        <f t="shared" si="1526"/>
        <v>0</v>
      </c>
      <c r="M1487" s="304"/>
      <c r="N1487" s="152"/>
      <c r="O1487" s="152"/>
      <c r="P1487" s="152"/>
      <c r="Q1487" s="152"/>
      <c r="R1487" s="152"/>
      <c r="S1487" s="305"/>
      <c r="T1487" s="54" t="e">
        <f>HLOOKUP(F1456,リスト!$N$7:$AC$25,6,)</f>
        <v>#N/A</v>
      </c>
      <c r="U1487" s="52" t="e">
        <f t="shared" si="1524"/>
        <v>#N/A</v>
      </c>
    </row>
    <row r="1488" spans="1:21">
      <c r="A1488" s="1">
        <f t="shared" ref="A1488:B1488" si="1530">A1487</f>
        <v>30</v>
      </c>
      <c r="B1488" s="1">
        <f t="shared" si="1530"/>
        <v>0</v>
      </c>
      <c r="C1488" s="288"/>
      <c r="D1488" s="298"/>
      <c r="E1488" s="298"/>
      <c r="F1488" s="329" t="s">
        <v>89</v>
      </c>
      <c r="G1488" s="329"/>
      <c r="H1488" s="330"/>
      <c r="I1488" s="330"/>
      <c r="J1488" s="331"/>
      <c r="K1488" s="332"/>
      <c r="L1488" s="333">
        <f t="shared" si="1526"/>
        <v>0</v>
      </c>
      <c r="M1488" s="334"/>
      <c r="N1488" s="335"/>
      <c r="O1488" s="335"/>
      <c r="P1488" s="335"/>
      <c r="Q1488" s="335"/>
      <c r="R1488" s="335"/>
      <c r="S1488" s="336"/>
      <c r="T1488" s="54" t="e">
        <f>HLOOKUP(F1456,リスト!$N$7:$AC$25,7,)</f>
        <v>#N/A</v>
      </c>
      <c r="U1488" s="52" t="e">
        <f t="shared" si="1524"/>
        <v>#N/A</v>
      </c>
    </row>
    <row r="1489" spans="1:21" ht="14.4" customHeight="1">
      <c r="A1489" s="1">
        <f t="shared" ref="A1489:B1489" si="1531">A1488</f>
        <v>30</v>
      </c>
      <c r="B1489" s="1">
        <f t="shared" si="1531"/>
        <v>0</v>
      </c>
      <c r="C1489" s="288"/>
      <c r="D1489" s="298"/>
      <c r="E1489" s="298"/>
      <c r="F1489" s="329" t="s">
        <v>215</v>
      </c>
      <c r="G1489" s="329"/>
      <c r="H1489" s="330"/>
      <c r="I1489" s="330"/>
      <c r="J1489" s="331"/>
      <c r="K1489" s="332"/>
      <c r="L1489" s="333">
        <f t="shared" si="1526"/>
        <v>0</v>
      </c>
      <c r="M1489" s="334"/>
      <c r="N1489" s="335"/>
      <c r="O1489" s="335"/>
      <c r="P1489" s="335"/>
      <c r="Q1489" s="335"/>
      <c r="R1489" s="335"/>
      <c r="S1489" s="336"/>
      <c r="T1489" s="54" t="e">
        <f>HLOOKUP(F1456,リスト!$N$7:$AC$25,8,)</f>
        <v>#N/A</v>
      </c>
      <c r="U1489" s="52" t="e">
        <f t="shared" si="1524"/>
        <v>#N/A</v>
      </c>
    </row>
    <row r="1490" spans="1:21">
      <c r="A1490" s="1">
        <f t="shared" ref="A1490:B1490" si="1532">A1489</f>
        <v>30</v>
      </c>
      <c r="B1490" s="1">
        <f t="shared" si="1532"/>
        <v>0</v>
      </c>
      <c r="C1490" s="288"/>
      <c r="D1490" s="298"/>
      <c r="E1490" s="298"/>
      <c r="F1490" s="306" t="s">
        <v>90</v>
      </c>
      <c r="G1490" s="306"/>
      <c r="H1490" s="307"/>
      <c r="I1490" s="307"/>
      <c r="J1490" s="308"/>
      <c r="K1490" s="309"/>
      <c r="L1490" s="310">
        <f t="shared" si="1526"/>
        <v>0</v>
      </c>
      <c r="M1490" s="311"/>
      <c r="N1490" s="153"/>
      <c r="O1490" s="153"/>
      <c r="P1490" s="153"/>
      <c r="Q1490" s="153"/>
      <c r="R1490" s="153"/>
      <c r="S1490" s="312"/>
      <c r="T1490" s="54" t="e">
        <f>HLOOKUP(F1456,リスト!$N$7:$AC$25,9,)</f>
        <v>#N/A</v>
      </c>
      <c r="U1490" s="52" t="e">
        <f t="shared" si="1524"/>
        <v>#N/A</v>
      </c>
    </row>
    <row r="1491" spans="1:21">
      <c r="A1491" s="1">
        <f t="shared" ref="A1491:B1491" si="1533">A1490</f>
        <v>30</v>
      </c>
      <c r="B1491" s="1">
        <f t="shared" si="1533"/>
        <v>0</v>
      </c>
      <c r="C1491" s="288"/>
      <c r="D1491" s="298" t="s">
        <v>101</v>
      </c>
      <c r="E1491" s="298"/>
      <c r="F1491" s="299" t="s">
        <v>91</v>
      </c>
      <c r="G1491" s="299"/>
      <c r="H1491" s="300"/>
      <c r="I1491" s="300"/>
      <c r="J1491" s="301"/>
      <c r="K1491" s="302"/>
      <c r="L1491" s="303">
        <f t="shared" si="1526"/>
        <v>0</v>
      </c>
      <c r="M1491" s="304"/>
      <c r="N1491" s="152"/>
      <c r="O1491" s="152"/>
      <c r="P1491" s="152"/>
      <c r="Q1491" s="152"/>
      <c r="R1491" s="152"/>
      <c r="S1491" s="305"/>
      <c r="T1491" s="54" t="e">
        <f>HLOOKUP(F1456,リスト!$N$7:$AC$25,10,)</f>
        <v>#N/A</v>
      </c>
      <c r="U1491" s="52" t="e">
        <f t="shared" si="1524"/>
        <v>#N/A</v>
      </c>
    </row>
    <row r="1492" spans="1:21">
      <c r="A1492" s="1">
        <f t="shared" ref="A1492:B1492" si="1534">A1491</f>
        <v>30</v>
      </c>
      <c r="B1492" s="1">
        <f t="shared" si="1534"/>
        <v>0</v>
      </c>
      <c r="C1492" s="288"/>
      <c r="D1492" s="298"/>
      <c r="E1492" s="298"/>
      <c r="F1492" s="329" t="s">
        <v>92</v>
      </c>
      <c r="G1492" s="329"/>
      <c r="H1492" s="330"/>
      <c r="I1492" s="330"/>
      <c r="J1492" s="331"/>
      <c r="K1492" s="332"/>
      <c r="L1492" s="333">
        <f t="shared" si="1526"/>
        <v>0</v>
      </c>
      <c r="M1492" s="334"/>
      <c r="N1492" s="335"/>
      <c r="O1492" s="335"/>
      <c r="P1492" s="335"/>
      <c r="Q1492" s="335"/>
      <c r="R1492" s="335"/>
      <c r="S1492" s="336"/>
      <c r="T1492" s="54" t="e">
        <f>HLOOKUP(F1456,リスト!$N$7:$AC$25,11,)</f>
        <v>#N/A</v>
      </c>
      <c r="U1492" s="52" t="e">
        <f t="shared" si="1524"/>
        <v>#N/A</v>
      </c>
    </row>
    <row r="1493" spans="1:21">
      <c r="A1493" s="1">
        <f t="shared" ref="A1493:B1493" si="1535">A1492</f>
        <v>30</v>
      </c>
      <c r="B1493" s="1">
        <f t="shared" si="1535"/>
        <v>0</v>
      </c>
      <c r="C1493" s="288"/>
      <c r="D1493" s="298"/>
      <c r="E1493" s="298"/>
      <c r="F1493" s="306" t="s">
        <v>93</v>
      </c>
      <c r="G1493" s="306"/>
      <c r="H1493" s="307"/>
      <c r="I1493" s="307"/>
      <c r="J1493" s="308"/>
      <c r="K1493" s="309"/>
      <c r="L1493" s="310">
        <f t="shared" si="1526"/>
        <v>0</v>
      </c>
      <c r="M1493" s="311"/>
      <c r="N1493" s="153"/>
      <c r="O1493" s="153"/>
      <c r="P1493" s="153"/>
      <c r="Q1493" s="153"/>
      <c r="R1493" s="153"/>
      <c r="S1493" s="312"/>
      <c r="T1493" s="54" t="e">
        <f>HLOOKUP(F1456,リスト!$N$7:$AC$25,12,)</f>
        <v>#N/A</v>
      </c>
      <c r="U1493" s="52" t="e">
        <f t="shared" si="1524"/>
        <v>#N/A</v>
      </c>
    </row>
    <row r="1494" spans="1:21">
      <c r="A1494" s="1">
        <f t="shared" ref="A1494:B1494" si="1536">A1493</f>
        <v>30</v>
      </c>
      <c r="B1494" s="1">
        <f t="shared" si="1536"/>
        <v>0</v>
      </c>
      <c r="C1494" s="288"/>
      <c r="D1494" s="298" t="s">
        <v>102</v>
      </c>
      <c r="E1494" s="298"/>
      <c r="F1494" s="298" t="s">
        <v>102</v>
      </c>
      <c r="G1494" s="298"/>
      <c r="H1494" s="323"/>
      <c r="I1494" s="323"/>
      <c r="J1494" s="324"/>
      <c r="K1494" s="325"/>
      <c r="L1494" s="326">
        <f t="shared" si="1526"/>
        <v>0</v>
      </c>
      <c r="M1494" s="327"/>
      <c r="N1494" s="167"/>
      <c r="O1494" s="167"/>
      <c r="P1494" s="167"/>
      <c r="Q1494" s="167"/>
      <c r="R1494" s="167"/>
      <c r="S1494" s="328"/>
      <c r="T1494" s="54" t="e">
        <f>HLOOKUP(F1456,リスト!$N$7:$AC$25,13,)</f>
        <v>#N/A</v>
      </c>
      <c r="U1494" s="52" t="e">
        <f t="shared" si="1524"/>
        <v>#N/A</v>
      </c>
    </row>
    <row r="1495" spans="1:21">
      <c r="A1495" s="1">
        <f t="shared" ref="A1495:B1495" si="1537">A1494</f>
        <v>30</v>
      </c>
      <c r="B1495" s="1">
        <f t="shared" si="1537"/>
        <v>0</v>
      </c>
      <c r="C1495" s="288"/>
      <c r="D1495" s="321" t="s">
        <v>105</v>
      </c>
      <c r="E1495" s="298"/>
      <c r="F1495" s="299" t="s">
        <v>94</v>
      </c>
      <c r="G1495" s="299"/>
      <c r="H1495" s="300"/>
      <c r="I1495" s="300"/>
      <c r="J1495" s="301"/>
      <c r="K1495" s="302"/>
      <c r="L1495" s="303">
        <f t="shared" si="1526"/>
        <v>0</v>
      </c>
      <c r="M1495" s="304"/>
      <c r="N1495" s="152"/>
      <c r="O1495" s="152"/>
      <c r="P1495" s="152"/>
      <c r="Q1495" s="152"/>
      <c r="R1495" s="152"/>
      <c r="S1495" s="305"/>
      <c r="T1495" s="54" t="e">
        <f>HLOOKUP(F1456,リスト!$N$7:$AC$25,14,)</f>
        <v>#N/A</v>
      </c>
      <c r="U1495" s="52" t="e">
        <f t="shared" si="1524"/>
        <v>#N/A</v>
      </c>
    </row>
    <row r="1496" spans="1:21">
      <c r="A1496" s="1">
        <f t="shared" ref="A1496:B1496" si="1538">A1495</f>
        <v>30</v>
      </c>
      <c r="B1496" s="1">
        <f t="shared" si="1538"/>
        <v>0</v>
      </c>
      <c r="C1496" s="288"/>
      <c r="D1496" s="298"/>
      <c r="E1496" s="298"/>
      <c r="F1496" s="306" t="s">
        <v>95</v>
      </c>
      <c r="G1496" s="306"/>
      <c r="H1496" s="307"/>
      <c r="I1496" s="307"/>
      <c r="J1496" s="308"/>
      <c r="K1496" s="309"/>
      <c r="L1496" s="310">
        <f t="shared" si="1526"/>
        <v>0</v>
      </c>
      <c r="M1496" s="311"/>
      <c r="N1496" s="153"/>
      <c r="O1496" s="153"/>
      <c r="P1496" s="153"/>
      <c r="Q1496" s="153"/>
      <c r="R1496" s="153"/>
      <c r="S1496" s="312"/>
      <c r="T1496" s="54" t="e">
        <f>HLOOKUP(F1456,リスト!$N$7:$AC$25,15,)</f>
        <v>#N/A</v>
      </c>
      <c r="U1496" s="52" t="e">
        <f t="shared" si="1524"/>
        <v>#N/A</v>
      </c>
    </row>
    <row r="1497" spans="1:21">
      <c r="A1497" s="1">
        <f t="shared" ref="A1497:B1497" si="1539">A1496</f>
        <v>30</v>
      </c>
      <c r="B1497" s="1">
        <f t="shared" si="1539"/>
        <v>0</v>
      </c>
      <c r="C1497" s="288"/>
      <c r="D1497" s="322" t="s">
        <v>103</v>
      </c>
      <c r="E1497" s="322"/>
      <c r="F1497" s="298" t="s">
        <v>96</v>
      </c>
      <c r="G1497" s="298"/>
      <c r="H1497" s="323"/>
      <c r="I1497" s="323"/>
      <c r="J1497" s="324"/>
      <c r="K1497" s="325"/>
      <c r="L1497" s="326">
        <f t="shared" si="1526"/>
        <v>0</v>
      </c>
      <c r="M1497" s="327"/>
      <c r="N1497" s="167"/>
      <c r="O1497" s="167"/>
      <c r="P1497" s="167"/>
      <c r="Q1497" s="167"/>
      <c r="R1497" s="167"/>
      <c r="S1497" s="328"/>
      <c r="T1497" s="54" t="e">
        <f>HLOOKUP(F1456,リスト!$N$7:$AC$25,16,)</f>
        <v>#N/A</v>
      </c>
      <c r="U1497" s="52" t="e">
        <f t="shared" si="1524"/>
        <v>#N/A</v>
      </c>
    </row>
    <row r="1498" spans="1:21">
      <c r="A1498" s="1">
        <f t="shared" ref="A1498:B1498" si="1540">A1497</f>
        <v>30</v>
      </c>
      <c r="B1498" s="1">
        <f t="shared" si="1540"/>
        <v>0</v>
      </c>
      <c r="C1498" s="288"/>
      <c r="D1498" s="298" t="s">
        <v>104</v>
      </c>
      <c r="E1498" s="298"/>
      <c r="F1498" s="299" t="s">
        <v>97</v>
      </c>
      <c r="G1498" s="299"/>
      <c r="H1498" s="300"/>
      <c r="I1498" s="300"/>
      <c r="J1498" s="301"/>
      <c r="K1498" s="302"/>
      <c r="L1498" s="303">
        <f t="shared" si="1526"/>
        <v>0</v>
      </c>
      <c r="M1498" s="304"/>
      <c r="N1498" s="152"/>
      <c r="O1498" s="152"/>
      <c r="P1498" s="152"/>
      <c r="Q1498" s="152"/>
      <c r="R1498" s="152"/>
      <c r="S1498" s="305"/>
      <c r="T1498" s="54" t="e">
        <f>HLOOKUP(F1456,リスト!$N$7:$AC$25,17,)</f>
        <v>#N/A</v>
      </c>
      <c r="U1498" s="52" t="e">
        <f t="shared" si="1524"/>
        <v>#N/A</v>
      </c>
    </row>
    <row r="1499" spans="1:21">
      <c r="A1499" s="1">
        <f t="shared" ref="A1499:B1499" si="1541">A1498</f>
        <v>30</v>
      </c>
      <c r="B1499" s="1">
        <f t="shared" si="1541"/>
        <v>0</v>
      </c>
      <c r="C1499" s="288"/>
      <c r="D1499" s="298"/>
      <c r="E1499" s="298"/>
      <c r="F1499" s="306" t="s">
        <v>98</v>
      </c>
      <c r="G1499" s="306"/>
      <c r="H1499" s="307"/>
      <c r="I1499" s="307"/>
      <c r="J1499" s="308"/>
      <c r="K1499" s="309"/>
      <c r="L1499" s="310">
        <f t="shared" si="1526"/>
        <v>0</v>
      </c>
      <c r="M1499" s="311"/>
      <c r="N1499" s="153"/>
      <c r="O1499" s="153"/>
      <c r="P1499" s="153"/>
      <c r="Q1499" s="153"/>
      <c r="R1499" s="153"/>
      <c r="S1499" s="312"/>
      <c r="T1499" s="54" t="e">
        <f>HLOOKUP(F1456,リスト!$N$7:$AC$25,18,)</f>
        <v>#N/A</v>
      </c>
      <c r="U1499" s="52" t="e">
        <f t="shared" si="1524"/>
        <v>#N/A</v>
      </c>
    </row>
    <row r="1500" spans="1:21" ht="15" thickBot="1">
      <c r="A1500" s="1">
        <f t="shared" ref="A1500:B1500" si="1542">A1499</f>
        <v>30</v>
      </c>
      <c r="B1500" s="1">
        <f t="shared" si="1542"/>
        <v>0</v>
      </c>
      <c r="C1500" s="288"/>
      <c r="D1500" s="313" t="s">
        <v>77</v>
      </c>
      <c r="E1500" s="313"/>
      <c r="F1500" s="313" t="s">
        <v>77</v>
      </c>
      <c r="G1500" s="313"/>
      <c r="H1500" s="314"/>
      <c r="I1500" s="314"/>
      <c r="J1500" s="315"/>
      <c r="K1500" s="316"/>
      <c r="L1500" s="317">
        <f t="shared" si="1526"/>
        <v>0</v>
      </c>
      <c r="M1500" s="318"/>
      <c r="N1500" s="319"/>
      <c r="O1500" s="319"/>
      <c r="P1500" s="319"/>
      <c r="Q1500" s="319"/>
      <c r="R1500" s="319"/>
      <c r="S1500" s="320"/>
      <c r="T1500" s="54" t="e">
        <f>HLOOKUP(F1456,リスト!$N$7:$AC$25,19,)</f>
        <v>#N/A</v>
      </c>
      <c r="U1500" s="52" t="e">
        <f t="shared" si="1524"/>
        <v>#N/A</v>
      </c>
    </row>
    <row r="1501" spans="1:21" ht="15.6" thickTop="1" thickBot="1">
      <c r="A1501" s="1">
        <f t="shared" ref="A1501:B1501" si="1543">A1500</f>
        <v>30</v>
      </c>
      <c r="B1501" s="1">
        <f t="shared" si="1543"/>
        <v>0</v>
      </c>
      <c r="C1501" s="289"/>
      <c r="D1501" s="278" t="s">
        <v>78</v>
      </c>
      <c r="E1501" s="279"/>
      <c r="F1501" s="279"/>
      <c r="G1501" s="280"/>
      <c r="H1501" s="281">
        <f>SUM(H1483:I1500)</f>
        <v>0</v>
      </c>
      <c r="I1501" s="281"/>
      <c r="J1501" s="282">
        <f t="shared" ref="J1501" si="1544">SUM(J1483:K1500)</f>
        <v>0</v>
      </c>
      <c r="K1501" s="283"/>
      <c r="L1501" s="283">
        <f t="shared" ref="L1501" si="1545">SUM(L1483:M1500)</f>
        <v>0</v>
      </c>
      <c r="M1501" s="284"/>
      <c r="N1501" s="285"/>
      <c r="O1501" s="285"/>
      <c r="P1501" s="285"/>
      <c r="Q1501" s="285"/>
      <c r="R1501" s="285"/>
      <c r="S1501" s="286"/>
      <c r="T1501" s="54"/>
    </row>
    <row r="1502" spans="1:21" ht="21.6" customHeight="1">
      <c r="A1502" s="1">
        <v>1</v>
      </c>
      <c r="B1502" s="1">
        <v>1</v>
      </c>
      <c r="C1502" s="198" t="s">
        <v>192</v>
      </c>
      <c r="D1502" s="198"/>
      <c r="E1502" s="198"/>
      <c r="T1502" s="1"/>
    </row>
    <row r="1503" spans="1:21" ht="21.6" customHeight="1">
      <c r="A1503" s="1">
        <f t="shared" ref="A1503:B1505" si="1546">A1502</f>
        <v>1</v>
      </c>
      <c r="B1503" s="1">
        <f t="shared" si="1546"/>
        <v>1</v>
      </c>
      <c r="C1503" s="192" t="str">
        <f>"山口次世代コーチャーズ育成事業　"&amp;基本!$G$25&amp;"(総括表)"</f>
        <v>山口次世代コーチャーズ育成事業　収支予算書(総括表)</v>
      </c>
      <c r="D1503" s="192"/>
      <c r="E1503" s="192"/>
      <c r="F1503" s="192"/>
      <c r="G1503" s="192"/>
      <c r="H1503" s="192"/>
      <c r="I1503" s="192"/>
      <c r="J1503" s="192"/>
      <c r="K1503" s="192"/>
      <c r="L1503" s="192"/>
      <c r="M1503" s="192"/>
      <c r="N1503" s="192"/>
      <c r="O1503" s="192"/>
      <c r="P1503" s="192"/>
      <c r="Q1503" s="192"/>
      <c r="R1503" s="192"/>
      <c r="S1503" s="192"/>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37"/>
      <c r="D1505" s="337"/>
      <c r="Q1505" s="338" t="s">
        <v>71</v>
      </c>
      <c r="R1505" s="338"/>
      <c r="S1505" s="338"/>
      <c r="T1505" s="1"/>
    </row>
    <row r="1506" spans="1:21" ht="21.6" customHeight="1">
      <c r="A1506" s="1">
        <f t="shared" ref="A1506:A1535" si="1547">A1505</f>
        <v>1</v>
      </c>
      <c r="B1506" s="1">
        <f t="shared" ref="B1506:B1535" si="1548">B1505</f>
        <v>1</v>
      </c>
      <c r="C1506" s="287" t="s">
        <v>72</v>
      </c>
      <c r="D1506" s="290" t="s">
        <v>73</v>
      </c>
      <c r="E1506" s="290"/>
      <c r="F1506" s="290"/>
      <c r="G1506" s="290"/>
      <c r="H1506" s="290" t="s">
        <v>79</v>
      </c>
      <c r="I1506" s="290"/>
      <c r="J1506" s="290" t="s">
        <v>13</v>
      </c>
      <c r="K1506" s="290"/>
      <c r="L1506" s="290"/>
      <c r="M1506" s="290"/>
      <c r="N1506" s="290"/>
      <c r="O1506" s="290"/>
      <c r="P1506" s="290"/>
      <c r="Q1506" s="290"/>
      <c r="R1506" s="290"/>
      <c r="S1506" s="294"/>
      <c r="T1506" s="1"/>
    </row>
    <row r="1507" spans="1:21" ht="21.6" customHeight="1">
      <c r="A1507" s="1">
        <f t="shared" si="1547"/>
        <v>1</v>
      </c>
      <c r="B1507" s="1">
        <f t="shared" si="1548"/>
        <v>1</v>
      </c>
      <c r="C1507" s="288"/>
      <c r="D1507" s="346" t="s">
        <v>74</v>
      </c>
      <c r="E1507" s="346"/>
      <c r="F1507" s="346"/>
      <c r="G1507" s="346"/>
      <c r="H1507" s="347">
        <f>SUM(H26,H76,H126,H176,H226,H276,H326,H376,H426,H476,H526,H576,H626,H676,H726,H776,H826,H876,H926,H976,H1026,H1076,H1126,H1176,H1226,H1276,H1326,H1376,H1426,H1476)</f>
        <v>0</v>
      </c>
      <c r="I1507" s="347"/>
      <c r="J1507" s="152"/>
      <c r="K1507" s="152"/>
      <c r="L1507" s="152"/>
      <c r="M1507" s="152"/>
      <c r="N1507" s="152"/>
      <c r="O1507" s="152"/>
      <c r="P1507" s="152"/>
      <c r="Q1507" s="152"/>
      <c r="R1507" s="152"/>
      <c r="S1507" s="305"/>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8"/>
      <c r="D1508" s="340" t="s">
        <v>75</v>
      </c>
      <c r="E1508" s="340"/>
      <c r="F1508" s="340"/>
      <c r="G1508" s="340"/>
      <c r="H1508" s="392">
        <f>SUM(H27,H77,H127,H177,H227,H277,H327,H377,H427,H477,H527,H577,H627,H677,H727,H777,H827,H877,H927,H977,H1027,H1077,H1127,H1177,H1227,H1277,H1327,H1377,H1427,H1477)</f>
        <v>0</v>
      </c>
      <c r="I1508" s="392"/>
      <c r="J1508" s="335"/>
      <c r="K1508" s="335"/>
      <c r="L1508" s="335"/>
      <c r="M1508" s="335"/>
      <c r="N1508" s="335"/>
      <c r="O1508" s="335"/>
      <c r="P1508" s="335"/>
      <c r="Q1508" s="335"/>
      <c r="R1508" s="335"/>
      <c r="S1508" s="336"/>
      <c r="T1508" s="1"/>
    </row>
    <row r="1509" spans="1:21" ht="21.6" customHeight="1">
      <c r="A1509" s="1">
        <f t="shared" si="1547"/>
        <v>1</v>
      </c>
      <c r="B1509" s="1">
        <f t="shared" si="1548"/>
        <v>1</v>
      </c>
      <c r="C1509" s="288"/>
      <c r="D1509" s="340" t="s">
        <v>76</v>
      </c>
      <c r="E1509" s="340"/>
      <c r="F1509" s="340"/>
      <c r="G1509" s="340"/>
      <c r="H1509" s="392">
        <f>SUM(H28,H78,H128,H178,H228,H278,H328,H378,H428,H478,H528,H578,H628,H678,H728,H778,H828,H878,H928,H978,H1028,H1078,H1128,H1178,H1228,H1278,H1328,H1378,H1428,H1478)</f>
        <v>0</v>
      </c>
      <c r="I1509" s="392"/>
      <c r="J1509" s="335"/>
      <c r="K1509" s="335"/>
      <c r="L1509" s="335"/>
      <c r="M1509" s="335"/>
      <c r="N1509" s="335"/>
      <c r="O1509" s="335"/>
      <c r="P1509" s="335"/>
      <c r="Q1509" s="335"/>
      <c r="R1509" s="335"/>
      <c r="S1509" s="336"/>
    </row>
    <row r="1510" spans="1:21" ht="21.6" customHeight="1" thickBot="1">
      <c r="A1510" s="1">
        <f t="shared" si="1547"/>
        <v>1</v>
      </c>
      <c r="B1510" s="1">
        <f t="shared" si="1548"/>
        <v>1</v>
      </c>
      <c r="C1510" s="288"/>
      <c r="D1510" s="341" t="s">
        <v>77</v>
      </c>
      <c r="E1510" s="341"/>
      <c r="F1510" s="341"/>
      <c r="G1510" s="341"/>
      <c r="H1510" s="342">
        <f>SUM(H29,H79,H129,H179,H229,H279,H329,H379,H429,H479,H529,H579,H629,H679,H729,H779,H829,H879,H929,H979,H1029,H1079,H1129,H1179,H1229,H1279,H1329,H1379,H1429,H1479)</f>
        <v>0</v>
      </c>
      <c r="I1510" s="342"/>
      <c r="J1510" s="343"/>
      <c r="K1510" s="343"/>
      <c r="L1510" s="343"/>
      <c r="M1510" s="343"/>
      <c r="N1510" s="343"/>
      <c r="O1510" s="343"/>
      <c r="P1510" s="343"/>
      <c r="Q1510" s="343"/>
      <c r="R1510" s="343"/>
      <c r="S1510" s="344"/>
    </row>
    <row r="1511" spans="1:21" ht="21.6" customHeight="1" thickTop="1" thickBot="1">
      <c r="A1511" s="1">
        <f t="shared" si="1547"/>
        <v>1</v>
      </c>
      <c r="B1511" s="1">
        <f t="shared" si="1548"/>
        <v>1</v>
      </c>
      <c r="C1511" s="289"/>
      <c r="D1511" s="345" t="s">
        <v>78</v>
      </c>
      <c r="E1511" s="345"/>
      <c r="F1511" s="345"/>
      <c r="G1511" s="345"/>
      <c r="H1511" s="281">
        <f>SUM(H1507:I1510)</f>
        <v>0</v>
      </c>
      <c r="I1511" s="281"/>
      <c r="J1511" s="285"/>
      <c r="K1511" s="285"/>
      <c r="L1511" s="285"/>
      <c r="M1511" s="285"/>
      <c r="N1511" s="285"/>
      <c r="O1511" s="285"/>
      <c r="P1511" s="285"/>
      <c r="Q1511" s="285"/>
      <c r="R1511" s="285"/>
      <c r="S1511" s="286"/>
    </row>
    <row r="1512" spans="1:21" ht="21.6" customHeight="1">
      <c r="A1512" s="1">
        <f t="shared" si="1547"/>
        <v>1</v>
      </c>
      <c r="B1512" s="1">
        <f t="shared" si="1548"/>
        <v>1</v>
      </c>
      <c r="C1512" s="287" t="s">
        <v>218</v>
      </c>
      <c r="D1512" s="290" t="s">
        <v>73</v>
      </c>
      <c r="E1512" s="290"/>
      <c r="F1512" s="290" t="s">
        <v>83</v>
      </c>
      <c r="G1512" s="290"/>
      <c r="H1512" s="290" t="s">
        <v>79</v>
      </c>
      <c r="I1512" s="292"/>
      <c r="J1512" s="293"/>
      <c r="K1512" s="290"/>
      <c r="L1512" s="290"/>
      <c r="M1512" s="290"/>
      <c r="N1512" s="290" t="s">
        <v>82</v>
      </c>
      <c r="O1512" s="290"/>
      <c r="P1512" s="290"/>
      <c r="Q1512" s="290"/>
      <c r="R1512" s="290"/>
      <c r="S1512" s="294"/>
    </row>
    <row r="1513" spans="1:21" ht="21.6" customHeight="1">
      <c r="A1513" s="1">
        <f t="shared" si="1547"/>
        <v>1</v>
      </c>
      <c r="B1513" s="1">
        <f t="shared" si="1548"/>
        <v>1</v>
      </c>
      <c r="C1513" s="288"/>
      <c r="D1513" s="291"/>
      <c r="E1513" s="291"/>
      <c r="F1513" s="291"/>
      <c r="G1513" s="291"/>
      <c r="H1513" s="291"/>
      <c r="I1513" s="291"/>
      <c r="J1513" s="296" t="s">
        <v>80</v>
      </c>
      <c r="K1513" s="297"/>
      <c r="L1513" s="297" t="s">
        <v>81</v>
      </c>
      <c r="M1513" s="339"/>
      <c r="N1513" s="291"/>
      <c r="O1513" s="291"/>
      <c r="P1513" s="291"/>
      <c r="Q1513" s="291"/>
      <c r="R1513" s="291"/>
      <c r="S1513" s="295"/>
    </row>
    <row r="1514" spans="1:21" ht="21.6" customHeight="1">
      <c r="A1514" s="1">
        <f t="shared" si="1547"/>
        <v>1</v>
      </c>
      <c r="B1514" s="1">
        <f t="shared" si="1548"/>
        <v>1</v>
      </c>
      <c r="C1514" s="288"/>
      <c r="D1514" s="298" t="s">
        <v>88</v>
      </c>
      <c r="E1514" s="298"/>
      <c r="F1514" s="298" t="s">
        <v>88</v>
      </c>
      <c r="G1514" s="298"/>
      <c r="H1514" s="393">
        <f t="shared" ref="H1514:H1531" si="1549">SUM(H33,H83,H133,H183,H233,H283,H333,H383,H433,H483,H533,H583,H633,H683,H733,H783,H833,H883,H933,H983,H1033,H1083,H1133,H1183,H1233,H1283,H1333,H1383,H1433,H1483)</f>
        <v>0</v>
      </c>
      <c r="I1514" s="393"/>
      <c r="J1514" s="394">
        <f t="shared" ref="J1514:J1531" si="1550">SUM(J33,J83,J133,J183,J233,J283,J333,J383,J433,J483,J533,J583,J633,J683,J733,J783,J833,J883,J933,J983,J1033,J1083,J1133,J1183,J1233,J1283,J1333,J1383,J1433,J1483)</f>
        <v>0</v>
      </c>
      <c r="K1514" s="326"/>
      <c r="L1514" s="326">
        <f>H1514-J1514</f>
        <v>0</v>
      </c>
      <c r="M1514" s="327"/>
      <c r="N1514" s="167"/>
      <c r="O1514" s="167"/>
      <c r="P1514" s="167"/>
      <c r="Q1514" s="167"/>
      <c r="R1514" s="167"/>
      <c r="S1514" s="328"/>
      <c r="T1514" s="54"/>
      <c r="U1514" s="52"/>
    </row>
    <row r="1515" spans="1:21" ht="21.6" customHeight="1">
      <c r="A1515" s="1">
        <f t="shared" si="1547"/>
        <v>1</v>
      </c>
      <c r="B1515" s="1">
        <f t="shared" si="1548"/>
        <v>1</v>
      </c>
      <c r="C1515" s="288"/>
      <c r="D1515" s="298" t="s">
        <v>99</v>
      </c>
      <c r="E1515" s="298"/>
      <c r="F1515" s="299" t="s">
        <v>84</v>
      </c>
      <c r="G1515" s="299"/>
      <c r="H1515" s="347">
        <f t="shared" si="1549"/>
        <v>0</v>
      </c>
      <c r="I1515" s="347"/>
      <c r="J1515" s="395">
        <f t="shared" si="1550"/>
        <v>0</v>
      </c>
      <c r="K1515" s="303"/>
      <c r="L1515" s="303">
        <f t="shared" ref="L1515:L1531" si="1551">H1515-J1515</f>
        <v>0</v>
      </c>
      <c r="M1515" s="304"/>
      <c r="N1515" s="152"/>
      <c r="O1515" s="152"/>
      <c r="P1515" s="152"/>
      <c r="Q1515" s="152"/>
      <c r="R1515" s="152"/>
      <c r="S1515" s="305"/>
      <c r="T1515" s="54"/>
      <c r="U1515" s="52"/>
    </row>
    <row r="1516" spans="1:21" ht="21.6" customHeight="1">
      <c r="A1516" s="1">
        <f t="shared" si="1547"/>
        <v>1</v>
      </c>
      <c r="B1516" s="1">
        <f t="shared" si="1548"/>
        <v>1</v>
      </c>
      <c r="C1516" s="288"/>
      <c r="D1516" s="298"/>
      <c r="E1516" s="298"/>
      <c r="F1516" s="329" t="s">
        <v>85</v>
      </c>
      <c r="G1516" s="329"/>
      <c r="H1516" s="392">
        <f t="shared" si="1549"/>
        <v>0</v>
      </c>
      <c r="I1516" s="392"/>
      <c r="J1516" s="396">
        <f t="shared" si="1550"/>
        <v>0</v>
      </c>
      <c r="K1516" s="333"/>
      <c r="L1516" s="333">
        <f t="shared" si="1551"/>
        <v>0</v>
      </c>
      <c r="M1516" s="334"/>
      <c r="N1516" s="335"/>
      <c r="O1516" s="335"/>
      <c r="P1516" s="335"/>
      <c r="Q1516" s="335"/>
      <c r="R1516" s="335"/>
      <c r="S1516" s="336"/>
      <c r="T1516" s="54"/>
      <c r="U1516" s="52"/>
    </row>
    <row r="1517" spans="1:21" ht="21.6" customHeight="1">
      <c r="A1517" s="1">
        <f t="shared" si="1547"/>
        <v>1</v>
      </c>
      <c r="B1517" s="1">
        <f t="shared" si="1548"/>
        <v>1</v>
      </c>
      <c r="C1517" s="288"/>
      <c r="D1517" s="298"/>
      <c r="E1517" s="298"/>
      <c r="F1517" s="306" t="s">
        <v>86</v>
      </c>
      <c r="G1517" s="306"/>
      <c r="H1517" s="397">
        <f t="shared" si="1549"/>
        <v>0</v>
      </c>
      <c r="I1517" s="397"/>
      <c r="J1517" s="398">
        <f t="shared" si="1550"/>
        <v>0</v>
      </c>
      <c r="K1517" s="310"/>
      <c r="L1517" s="310">
        <f t="shared" si="1551"/>
        <v>0</v>
      </c>
      <c r="M1517" s="311"/>
      <c r="N1517" s="153"/>
      <c r="O1517" s="153"/>
      <c r="P1517" s="153"/>
      <c r="Q1517" s="153"/>
      <c r="R1517" s="153"/>
      <c r="S1517" s="312"/>
      <c r="T1517" s="54"/>
      <c r="U1517" s="52"/>
    </row>
    <row r="1518" spans="1:21" ht="21.6" customHeight="1">
      <c r="A1518" s="1">
        <f t="shared" si="1547"/>
        <v>1</v>
      </c>
      <c r="B1518" s="1">
        <f t="shared" si="1548"/>
        <v>1</v>
      </c>
      <c r="C1518" s="288"/>
      <c r="D1518" s="298" t="s">
        <v>100</v>
      </c>
      <c r="E1518" s="298"/>
      <c r="F1518" s="299" t="s">
        <v>87</v>
      </c>
      <c r="G1518" s="299"/>
      <c r="H1518" s="347">
        <f t="shared" si="1549"/>
        <v>0</v>
      </c>
      <c r="I1518" s="347"/>
      <c r="J1518" s="395">
        <f t="shared" si="1550"/>
        <v>0</v>
      </c>
      <c r="K1518" s="303"/>
      <c r="L1518" s="303">
        <f t="shared" si="1551"/>
        <v>0</v>
      </c>
      <c r="M1518" s="304"/>
      <c r="N1518" s="152"/>
      <c r="O1518" s="152"/>
      <c r="P1518" s="152"/>
      <c r="Q1518" s="152"/>
      <c r="R1518" s="152"/>
      <c r="S1518" s="305"/>
      <c r="T1518" s="54"/>
      <c r="U1518" s="52"/>
    </row>
    <row r="1519" spans="1:21" ht="21.6" customHeight="1">
      <c r="A1519" s="1">
        <f t="shared" si="1547"/>
        <v>1</v>
      </c>
      <c r="B1519" s="1">
        <f t="shared" si="1548"/>
        <v>1</v>
      </c>
      <c r="C1519" s="288"/>
      <c r="D1519" s="298"/>
      <c r="E1519" s="298"/>
      <c r="F1519" s="329" t="s">
        <v>89</v>
      </c>
      <c r="G1519" s="329"/>
      <c r="H1519" s="392">
        <f t="shared" si="1549"/>
        <v>0</v>
      </c>
      <c r="I1519" s="392"/>
      <c r="J1519" s="396">
        <f t="shared" si="1550"/>
        <v>0</v>
      </c>
      <c r="K1519" s="333"/>
      <c r="L1519" s="333">
        <f t="shared" si="1551"/>
        <v>0</v>
      </c>
      <c r="M1519" s="334"/>
      <c r="N1519" s="335"/>
      <c r="O1519" s="335"/>
      <c r="P1519" s="335"/>
      <c r="Q1519" s="335"/>
      <c r="R1519" s="335"/>
      <c r="S1519" s="336"/>
      <c r="T1519" s="54"/>
      <c r="U1519" s="52"/>
    </row>
    <row r="1520" spans="1:21" ht="21.6" customHeight="1">
      <c r="A1520" s="1">
        <f t="shared" si="1547"/>
        <v>1</v>
      </c>
      <c r="B1520" s="1">
        <f t="shared" si="1548"/>
        <v>1</v>
      </c>
      <c r="C1520" s="288"/>
      <c r="D1520" s="298"/>
      <c r="E1520" s="298"/>
      <c r="F1520" s="329" t="s">
        <v>215</v>
      </c>
      <c r="G1520" s="329"/>
      <c r="H1520" s="392">
        <f t="shared" si="1549"/>
        <v>0</v>
      </c>
      <c r="I1520" s="392"/>
      <c r="J1520" s="396">
        <f t="shared" si="1550"/>
        <v>0</v>
      </c>
      <c r="K1520" s="333"/>
      <c r="L1520" s="333">
        <f t="shared" si="1551"/>
        <v>0</v>
      </c>
      <c r="M1520" s="334"/>
      <c r="N1520" s="335"/>
      <c r="O1520" s="335"/>
      <c r="P1520" s="335"/>
      <c r="Q1520" s="335"/>
      <c r="R1520" s="335"/>
      <c r="S1520" s="336"/>
      <c r="T1520" s="54"/>
      <c r="U1520" s="52"/>
    </row>
    <row r="1521" spans="1:21" ht="21.6" customHeight="1">
      <c r="A1521" s="1">
        <f t="shared" si="1547"/>
        <v>1</v>
      </c>
      <c r="B1521" s="1">
        <f t="shared" si="1548"/>
        <v>1</v>
      </c>
      <c r="C1521" s="288"/>
      <c r="D1521" s="298"/>
      <c r="E1521" s="298"/>
      <c r="F1521" s="306" t="s">
        <v>90</v>
      </c>
      <c r="G1521" s="306"/>
      <c r="H1521" s="397">
        <f t="shared" si="1549"/>
        <v>0</v>
      </c>
      <c r="I1521" s="397"/>
      <c r="J1521" s="398">
        <f t="shared" si="1550"/>
        <v>0</v>
      </c>
      <c r="K1521" s="310"/>
      <c r="L1521" s="310">
        <f t="shared" si="1551"/>
        <v>0</v>
      </c>
      <c r="M1521" s="311"/>
      <c r="N1521" s="153"/>
      <c r="O1521" s="153"/>
      <c r="P1521" s="153"/>
      <c r="Q1521" s="153"/>
      <c r="R1521" s="153"/>
      <c r="S1521" s="312"/>
      <c r="T1521" s="54"/>
      <c r="U1521" s="52"/>
    </row>
    <row r="1522" spans="1:21" ht="21.6" customHeight="1">
      <c r="A1522" s="1">
        <f t="shared" si="1547"/>
        <v>1</v>
      </c>
      <c r="B1522" s="1">
        <f t="shared" si="1548"/>
        <v>1</v>
      </c>
      <c r="C1522" s="288"/>
      <c r="D1522" s="298" t="s">
        <v>101</v>
      </c>
      <c r="E1522" s="298"/>
      <c r="F1522" s="299" t="s">
        <v>91</v>
      </c>
      <c r="G1522" s="299"/>
      <c r="H1522" s="347">
        <f t="shared" si="1549"/>
        <v>0</v>
      </c>
      <c r="I1522" s="347"/>
      <c r="J1522" s="395">
        <f t="shared" si="1550"/>
        <v>0</v>
      </c>
      <c r="K1522" s="303"/>
      <c r="L1522" s="303">
        <f t="shared" si="1551"/>
        <v>0</v>
      </c>
      <c r="M1522" s="304"/>
      <c r="N1522" s="152"/>
      <c r="O1522" s="152"/>
      <c r="P1522" s="152"/>
      <c r="Q1522" s="152"/>
      <c r="R1522" s="152"/>
      <c r="S1522" s="305"/>
      <c r="T1522" s="54"/>
      <c r="U1522" s="52"/>
    </row>
    <row r="1523" spans="1:21" ht="21.6" customHeight="1">
      <c r="A1523" s="1">
        <f t="shared" si="1547"/>
        <v>1</v>
      </c>
      <c r="B1523" s="1">
        <f t="shared" si="1548"/>
        <v>1</v>
      </c>
      <c r="C1523" s="288"/>
      <c r="D1523" s="298"/>
      <c r="E1523" s="298"/>
      <c r="F1523" s="329" t="s">
        <v>92</v>
      </c>
      <c r="G1523" s="329"/>
      <c r="H1523" s="392">
        <f t="shared" si="1549"/>
        <v>0</v>
      </c>
      <c r="I1523" s="392"/>
      <c r="J1523" s="396">
        <f t="shared" si="1550"/>
        <v>0</v>
      </c>
      <c r="K1523" s="333"/>
      <c r="L1523" s="333">
        <f t="shared" si="1551"/>
        <v>0</v>
      </c>
      <c r="M1523" s="334"/>
      <c r="N1523" s="335"/>
      <c r="O1523" s="335"/>
      <c r="P1523" s="335"/>
      <c r="Q1523" s="335"/>
      <c r="R1523" s="335"/>
      <c r="S1523" s="336"/>
      <c r="T1523" s="54"/>
      <c r="U1523" s="52"/>
    </row>
    <row r="1524" spans="1:21" ht="21.6" customHeight="1">
      <c r="A1524" s="1">
        <f t="shared" si="1547"/>
        <v>1</v>
      </c>
      <c r="B1524" s="1">
        <f t="shared" si="1548"/>
        <v>1</v>
      </c>
      <c r="C1524" s="288"/>
      <c r="D1524" s="298"/>
      <c r="E1524" s="298"/>
      <c r="F1524" s="306" t="s">
        <v>93</v>
      </c>
      <c r="G1524" s="306"/>
      <c r="H1524" s="397">
        <f t="shared" si="1549"/>
        <v>0</v>
      </c>
      <c r="I1524" s="397"/>
      <c r="J1524" s="398">
        <f t="shared" si="1550"/>
        <v>0</v>
      </c>
      <c r="K1524" s="310"/>
      <c r="L1524" s="310">
        <f t="shared" si="1551"/>
        <v>0</v>
      </c>
      <c r="M1524" s="311"/>
      <c r="N1524" s="153"/>
      <c r="O1524" s="153"/>
      <c r="P1524" s="153"/>
      <c r="Q1524" s="153"/>
      <c r="R1524" s="153"/>
      <c r="S1524" s="312"/>
      <c r="T1524" s="54"/>
      <c r="U1524" s="52"/>
    </row>
    <row r="1525" spans="1:21" ht="21.6" customHeight="1">
      <c r="A1525" s="1">
        <f t="shared" si="1547"/>
        <v>1</v>
      </c>
      <c r="B1525" s="1">
        <f t="shared" si="1548"/>
        <v>1</v>
      </c>
      <c r="C1525" s="288"/>
      <c r="D1525" s="298" t="s">
        <v>102</v>
      </c>
      <c r="E1525" s="298"/>
      <c r="F1525" s="298" t="s">
        <v>102</v>
      </c>
      <c r="G1525" s="298"/>
      <c r="H1525" s="393">
        <f t="shared" si="1549"/>
        <v>0</v>
      </c>
      <c r="I1525" s="393"/>
      <c r="J1525" s="394">
        <f t="shared" si="1550"/>
        <v>0</v>
      </c>
      <c r="K1525" s="326"/>
      <c r="L1525" s="326">
        <f t="shared" si="1551"/>
        <v>0</v>
      </c>
      <c r="M1525" s="327"/>
      <c r="N1525" s="167"/>
      <c r="O1525" s="167"/>
      <c r="P1525" s="167"/>
      <c r="Q1525" s="167"/>
      <c r="R1525" s="167"/>
      <c r="S1525" s="328"/>
      <c r="T1525" s="54"/>
      <c r="U1525" s="52"/>
    </row>
    <row r="1526" spans="1:21" ht="21.6" customHeight="1">
      <c r="A1526" s="1">
        <f t="shared" si="1547"/>
        <v>1</v>
      </c>
      <c r="B1526" s="1">
        <f t="shared" si="1548"/>
        <v>1</v>
      </c>
      <c r="C1526" s="288"/>
      <c r="D1526" s="321" t="s">
        <v>105</v>
      </c>
      <c r="E1526" s="298"/>
      <c r="F1526" s="299" t="s">
        <v>94</v>
      </c>
      <c r="G1526" s="299"/>
      <c r="H1526" s="347">
        <f t="shared" si="1549"/>
        <v>0</v>
      </c>
      <c r="I1526" s="347"/>
      <c r="J1526" s="395">
        <f t="shared" si="1550"/>
        <v>0</v>
      </c>
      <c r="K1526" s="303"/>
      <c r="L1526" s="303">
        <f t="shared" si="1551"/>
        <v>0</v>
      </c>
      <c r="M1526" s="304"/>
      <c r="N1526" s="152"/>
      <c r="O1526" s="152"/>
      <c r="P1526" s="152"/>
      <c r="Q1526" s="152"/>
      <c r="R1526" s="152"/>
      <c r="S1526" s="305"/>
      <c r="T1526" s="54"/>
      <c r="U1526" s="52"/>
    </row>
    <row r="1527" spans="1:21" ht="21.6" customHeight="1">
      <c r="A1527" s="1">
        <f t="shared" si="1547"/>
        <v>1</v>
      </c>
      <c r="B1527" s="1">
        <f t="shared" si="1548"/>
        <v>1</v>
      </c>
      <c r="C1527" s="288"/>
      <c r="D1527" s="298"/>
      <c r="E1527" s="298"/>
      <c r="F1527" s="306" t="s">
        <v>95</v>
      </c>
      <c r="G1527" s="306"/>
      <c r="H1527" s="397">
        <f t="shared" si="1549"/>
        <v>0</v>
      </c>
      <c r="I1527" s="397"/>
      <c r="J1527" s="398">
        <f t="shared" si="1550"/>
        <v>0</v>
      </c>
      <c r="K1527" s="310"/>
      <c r="L1527" s="310">
        <f t="shared" si="1551"/>
        <v>0</v>
      </c>
      <c r="M1527" s="311"/>
      <c r="N1527" s="153"/>
      <c r="O1527" s="153"/>
      <c r="P1527" s="153"/>
      <c r="Q1527" s="153"/>
      <c r="R1527" s="153"/>
      <c r="S1527" s="312"/>
      <c r="T1527" s="54"/>
      <c r="U1527" s="52"/>
    </row>
    <row r="1528" spans="1:21" ht="21.6" customHeight="1">
      <c r="A1528" s="1">
        <f t="shared" si="1547"/>
        <v>1</v>
      </c>
      <c r="B1528" s="1">
        <f t="shared" si="1548"/>
        <v>1</v>
      </c>
      <c r="C1528" s="288"/>
      <c r="D1528" s="322" t="s">
        <v>103</v>
      </c>
      <c r="E1528" s="322"/>
      <c r="F1528" s="298" t="s">
        <v>96</v>
      </c>
      <c r="G1528" s="298"/>
      <c r="H1528" s="393">
        <f t="shared" si="1549"/>
        <v>0</v>
      </c>
      <c r="I1528" s="393"/>
      <c r="J1528" s="394">
        <f t="shared" si="1550"/>
        <v>0</v>
      </c>
      <c r="K1528" s="326"/>
      <c r="L1528" s="326">
        <f t="shared" si="1551"/>
        <v>0</v>
      </c>
      <c r="M1528" s="327"/>
      <c r="N1528" s="167"/>
      <c r="O1528" s="167"/>
      <c r="P1528" s="167"/>
      <c r="Q1528" s="167"/>
      <c r="R1528" s="167"/>
      <c r="S1528" s="328"/>
      <c r="T1528" s="54"/>
      <c r="U1528" s="52"/>
    </row>
    <row r="1529" spans="1:21" ht="21.6" customHeight="1">
      <c r="A1529" s="1">
        <f t="shared" si="1547"/>
        <v>1</v>
      </c>
      <c r="B1529" s="1">
        <f t="shared" si="1548"/>
        <v>1</v>
      </c>
      <c r="C1529" s="288"/>
      <c r="D1529" s="298" t="s">
        <v>104</v>
      </c>
      <c r="E1529" s="298"/>
      <c r="F1529" s="299" t="s">
        <v>97</v>
      </c>
      <c r="G1529" s="299"/>
      <c r="H1529" s="347">
        <f t="shared" si="1549"/>
        <v>0</v>
      </c>
      <c r="I1529" s="347"/>
      <c r="J1529" s="395">
        <f t="shared" si="1550"/>
        <v>0</v>
      </c>
      <c r="K1529" s="303"/>
      <c r="L1529" s="303">
        <f t="shared" si="1551"/>
        <v>0</v>
      </c>
      <c r="M1529" s="304"/>
      <c r="N1529" s="152"/>
      <c r="O1529" s="152"/>
      <c r="P1529" s="152"/>
      <c r="Q1529" s="152"/>
      <c r="R1529" s="152"/>
      <c r="S1529" s="305"/>
      <c r="T1529" s="54"/>
      <c r="U1529" s="52"/>
    </row>
    <row r="1530" spans="1:21" ht="21.6" customHeight="1">
      <c r="A1530" s="1">
        <f t="shared" si="1547"/>
        <v>1</v>
      </c>
      <c r="B1530" s="1">
        <f t="shared" si="1548"/>
        <v>1</v>
      </c>
      <c r="C1530" s="288"/>
      <c r="D1530" s="298"/>
      <c r="E1530" s="298"/>
      <c r="F1530" s="306" t="s">
        <v>98</v>
      </c>
      <c r="G1530" s="306"/>
      <c r="H1530" s="397">
        <f t="shared" si="1549"/>
        <v>0</v>
      </c>
      <c r="I1530" s="397"/>
      <c r="J1530" s="398">
        <f t="shared" si="1550"/>
        <v>0</v>
      </c>
      <c r="K1530" s="310"/>
      <c r="L1530" s="310">
        <f t="shared" si="1551"/>
        <v>0</v>
      </c>
      <c r="M1530" s="311"/>
      <c r="N1530" s="153"/>
      <c r="O1530" s="153"/>
      <c r="P1530" s="153"/>
      <c r="Q1530" s="153"/>
      <c r="R1530" s="153"/>
      <c r="S1530" s="312"/>
      <c r="T1530" s="54"/>
      <c r="U1530" s="52"/>
    </row>
    <row r="1531" spans="1:21" ht="21.6" customHeight="1" thickBot="1">
      <c r="A1531" s="1">
        <f t="shared" si="1547"/>
        <v>1</v>
      </c>
      <c r="B1531" s="1">
        <f t="shared" si="1548"/>
        <v>1</v>
      </c>
      <c r="C1531" s="288"/>
      <c r="D1531" s="313" t="s">
        <v>77</v>
      </c>
      <c r="E1531" s="313"/>
      <c r="F1531" s="313" t="s">
        <v>77</v>
      </c>
      <c r="G1531" s="313"/>
      <c r="H1531" s="410">
        <f t="shared" si="1549"/>
        <v>0</v>
      </c>
      <c r="I1531" s="410"/>
      <c r="J1531" s="411">
        <f t="shared" si="1550"/>
        <v>0</v>
      </c>
      <c r="K1531" s="317"/>
      <c r="L1531" s="317">
        <f t="shared" si="1551"/>
        <v>0</v>
      </c>
      <c r="M1531" s="318"/>
      <c r="N1531" s="319"/>
      <c r="O1531" s="319"/>
      <c r="P1531" s="319"/>
      <c r="Q1531" s="319"/>
      <c r="R1531" s="319"/>
      <c r="S1531" s="320"/>
      <c r="T1531" s="54"/>
      <c r="U1531" s="52"/>
    </row>
    <row r="1532" spans="1:21" ht="21.6" customHeight="1" thickTop="1" thickBot="1">
      <c r="A1532" s="1">
        <f t="shared" si="1547"/>
        <v>1</v>
      </c>
      <c r="B1532" s="1">
        <f t="shared" si="1548"/>
        <v>1</v>
      </c>
      <c r="C1532" s="289"/>
      <c r="D1532" s="278" t="s">
        <v>78</v>
      </c>
      <c r="E1532" s="279"/>
      <c r="F1532" s="279"/>
      <c r="G1532" s="280"/>
      <c r="H1532" s="281">
        <f>SUM(H1514:I1531)</f>
        <v>0</v>
      </c>
      <c r="I1532" s="281"/>
      <c r="J1532" s="282">
        <f t="shared" ref="J1532" si="1552">SUM(J1514:K1531)</f>
        <v>0</v>
      </c>
      <c r="K1532" s="283"/>
      <c r="L1532" s="283">
        <f t="shared" ref="L1532" si="1553">SUM(L1514:M1531)</f>
        <v>0</v>
      </c>
      <c r="M1532" s="284"/>
      <c r="N1532" s="285"/>
      <c r="O1532" s="285"/>
      <c r="P1532" s="285"/>
      <c r="Q1532" s="285"/>
      <c r="R1532" s="285"/>
      <c r="S1532" s="286"/>
      <c r="T1532" s="54"/>
    </row>
    <row r="1533" spans="1:21" ht="21.6" customHeight="1">
      <c r="A1533" s="1">
        <f t="shared" si="1547"/>
        <v>1</v>
      </c>
      <c r="B1533" s="1">
        <f t="shared" si="1548"/>
        <v>1</v>
      </c>
      <c r="C1533" s="391" t="s">
        <v>106</v>
      </c>
      <c r="D1533" s="391"/>
      <c r="E1533" s="391"/>
      <c r="F1533" s="391"/>
      <c r="G1533" s="391"/>
      <c r="H1533" s="391"/>
      <c r="I1533" s="391"/>
      <c r="J1533" s="391"/>
      <c r="K1533" s="391"/>
      <c r="L1533" s="391"/>
      <c r="M1533" s="391"/>
      <c r="N1533" s="391"/>
      <c r="O1533" s="391"/>
      <c r="P1533" s="391"/>
      <c r="Q1533" s="391"/>
      <c r="R1533" s="391"/>
      <c r="S1533" s="391"/>
    </row>
    <row r="1534" spans="1:21" ht="21.6" customHeight="1">
      <c r="A1534" s="1">
        <f t="shared" si="1547"/>
        <v>1</v>
      </c>
      <c r="B1534" s="1">
        <f t="shared" si="1548"/>
        <v>1</v>
      </c>
      <c r="C1534" s="198" t="s">
        <v>107</v>
      </c>
      <c r="D1534" s="198"/>
      <c r="E1534" s="198"/>
      <c r="F1534" s="198"/>
      <c r="G1534" s="198"/>
      <c r="H1534" s="198"/>
      <c r="I1534" s="198"/>
      <c r="J1534" s="198"/>
      <c r="K1534" s="198"/>
      <c r="L1534" s="198"/>
      <c r="M1534" s="198"/>
      <c r="N1534" s="198"/>
      <c r="O1534" s="198"/>
      <c r="P1534" s="198"/>
      <c r="Q1534" s="198"/>
      <c r="R1534" s="198"/>
      <c r="S1534" s="198"/>
      <c r="T1534" s="50" t="str">
        <f>IF(J1518*3&gt;H1507,"消耗品費は原則、補助金総額の1/3以内です!!","")</f>
        <v/>
      </c>
    </row>
    <row r="1535" spans="1:21" ht="21.6" customHeight="1">
      <c r="A1535" s="1">
        <f t="shared" si="1547"/>
        <v>1</v>
      </c>
      <c r="B1535" s="1">
        <f t="shared" si="1548"/>
        <v>1</v>
      </c>
      <c r="C1535" s="198" t="s">
        <v>219</v>
      </c>
      <c r="D1535" s="198"/>
      <c r="E1535" s="198"/>
      <c r="F1535" s="198"/>
      <c r="G1535" s="198"/>
      <c r="H1535" s="198"/>
      <c r="I1535" s="198"/>
      <c r="J1535" s="198"/>
      <c r="K1535" s="198"/>
      <c r="L1535" s="198"/>
      <c r="M1535" s="198"/>
      <c r="N1535" s="198"/>
      <c r="O1535" s="198"/>
      <c r="P1535" s="198"/>
      <c r="Q1535" s="198"/>
      <c r="R1535" s="198"/>
      <c r="S1535" s="198"/>
      <c r="T1535" s="50" t="str">
        <f>IF(J1528+J1531&gt;0,"別途、協議書を作成してください!!","")</f>
        <v/>
      </c>
    </row>
    <row r="1536" spans="1:21">
      <c r="A1536" s="1">
        <v>1</v>
      </c>
      <c r="B1536" s="1">
        <v>1</v>
      </c>
      <c r="C1536" s="198" t="s">
        <v>193</v>
      </c>
      <c r="D1536" s="198"/>
      <c r="E1536" s="198"/>
      <c r="T1536" s="1"/>
    </row>
    <row r="1537" spans="1:20">
      <c r="A1537" s="1">
        <f>A1536</f>
        <v>1</v>
      </c>
      <c r="B1537" s="1">
        <f>B1536</f>
        <v>1</v>
      </c>
      <c r="C1537" s="192" t="str">
        <f>"山口次世代コーチャーズ育成事業　"&amp;基本!$G$24&amp;"総括表"</f>
        <v>山口次世代コーチャーズ育成事業　事業計画書総括表</v>
      </c>
      <c r="D1537" s="192"/>
      <c r="E1537" s="192"/>
      <c r="F1537" s="192"/>
      <c r="G1537" s="192"/>
      <c r="H1537" s="192"/>
      <c r="I1537" s="192"/>
      <c r="J1537" s="192"/>
      <c r="K1537" s="192"/>
      <c r="L1537" s="192"/>
      <c r="M1537" s="192"/>
      <c r="N1537" s="192"/>
      <c r="O1537" s="192"/>
      <c r="P1537" s="192"/>
      <c r="Q1537" s="192"/>
      <c r="R1537" s="192"/>
      <c r="S1537" s="192"/>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38" t="s">
        <v>195</v>
      </c>
      <c r="N1539" s="338"/>
      <c r="O1539" s="338"/>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13" t="s">
        <v>163</v>
      </c>
      <c r="D1541" s="203" t="s">
        <v>49</v>
      </c>
      <c r="E1541" s="203"/>
      <c r="F1541" s="203" t="s">
        <v>51</v>
      </c>
      <c r="G1541" s="203"/>
      <c r="H1541" s="203" t="s">
        <v>54</v>
      </c>
      <c r="I1541" s="203"/>
      <c r="J1541" s="203"/>
      <c r="K1541" s="203"/>
      <c r="L1541" s="203" t="s">
        <v>198</v>
      </c>
      <c r="M1541" s="203"/>
      <c r="N1541" s="203"/>
      <c r="O1541" s="203"/>
      <c r="P1541" s="203" t="s">
        <v>197</v>
      </c>
      <c r="Q1541" s="203"/>
      <c r="R1541" s="412" t="s">
        <v>212</v>
      </c>
      <c r="S1541" s="203"/>
    </row>
    <row r="1542" spans="1:20">
      <c r="A1542" s="1">
        <f t="shared" si="1554"/>
        <v>1</v>
      </c>
      <c r="B1542" s="1">
        <f t="shared" si="1554"/>
        <v>1</v>
      </c>
      <c r="C1542" s="414"/>
      <c r="D1542" s="203"/>
      <c r="E1542" s="203"/>
      <c r="F1542" s="203"/>
      <c r="G1542" s="203"/>
      <c r="H1542" s="203"/>
      <c r="I1542" s="203"/>
      <c r="J1542" s="203"/>
      <c r="K1542" s="203"/>
      <c r="L1542" s="203"/>
      <c r="M1542" s="203"/>
      <c r="N1542" s="203"/>
      <c r="O1542" s="203"/>
      <c r="P1542" s="62" t="s">
        <v>59</v>
      </c>
      <c r="Q1542" s="62" t="s">
        <v>60</v>
      </c>
      <c r="R1542" s="203"/>
      <c r="S1542" s="203"/>
    </row>
    <row r="1543" spans="1:20" ht="10.8" customHeight="1">
      <c r="A1543" s="1">
        <f t="shared" si="1554"/>
        <v>1</v>
      </c>
      <c r="B1543" s="1">
        <f t="shared" si="1554"/>
        <v>1</v>
      </c>
      <c r="C1543" s="252">
        <v>1</v>
      </c>
      <c r="D1543" s="203" t="str">
        <f>IF(T6="","",T6)</f>
        <v/>
      </c>
      <c r="E1543" s="203"/>
      <c r="F1543" s="399" t="str">
        <f>IF(F8="","",F8)</f>
        <v/>
      </c>
      <c r="G1543" s="400"/>
      <c r="H1543" s="401" t="str">
        <f>IF(F9="","",F9)</f>
        <v/>
      </c>
      <c r="I1543" s="401"/>
      <c r="J1543" s="401"/>
      <c r="K1543" s="401"/>
      <c r="L1543" s="401" t="str">
        <f>IF(F7="","",F7)</f>
        <v/>
      </c>
      <c r="M1543" s="401"/>
      <c r="N1543" s="401"/>
      <c r="O1543" s="401"/>
      <c r="P1543" s="402">
        <f>R14</f>
        <v>0</v>
      </c>
      <c r="Q1543" s="419" t="str">
        <f>R15</f>
        <v>-</v>
      </c>
      <c r="R1543" s="393">
        <f>H26/1000</f>
        <v>0</v>
      </c>
      <c r="S1543" s="393"/>
    </row>
    <row r="1544" spans="1:20" ht="10.8" customHeight="1">
      <c r="A1544" s="1">
        <f t="shared" si="1554"/>
        <v>1</v>
      </c>
      <c r="B1544" s="1">
        <f t="shared" si="1554"/>
        <v>1</v>
      </c>
      <c r="C1544" s="252"/>
      <c r="D1544" s="203"/>
      <c r="E1544" s="203"/>
      <c r="F1544" s="403" t="str">
        <f>IF(J8="","",J8)</f>
        <v/>
      </c>
      <c r="G1544" s="404"/>
      <c r="H1544" s="401"/>
      <c r="I1544" s="401"/>
      <c r="J1544" s="401"/>
      <c r="K1544" s="401"/>
      <c r="L1544" s="401"/>
      <c r="M1544" s="401"/>
      <c r="N1544" s="401"/>
      <c r="O1544" s="401"/>
      <c r="P1544" s="402"/>
      <c r="Q1544" s="419"/>
      <c r="R1544" s="393"/>
      <c r="S1544" s="393"/>
    </row>
    <row r="1545" spans="1:20" ht="10.8" customHeight="1">
      <c r="A1545" s="1">
        <f t="shared" si="1554"/>
        <v>1</v>
      </c>
      <c r="B1545" s="1">
        <f t="shared" si="1554"/>
        <v>1</v>
      </c>
      <c r="C1545" s="252">
        <f>C1543+1</f>
        <v>2</v>
      </c>
      <c r="D1545" s="203" t="str">
        <f>IF(T56="","",T56)</f>
        <v/>
      </c>
      <c r="E1545" s="203"/>
      <c r="F1545" s="399" t="str">
        <f>IF(F58="","",F58)</f>
        <v/>
      </c>
      <c r="G1545" s="400"/>
      <c r="H1545" s="401" t="str">
        <f>IF(F59="","",F59)</f>
        <v/>
      </c>
      <c r="I1545" s="401"/>
      <c r="J1545" s="401"/>
      <c r="K1545" s="401"/>
      <c r="L1545" s="401" t="str">
        <f>IF(F57="","",F57)</f>
        <v/>
      </c>
      <c r="M1545" s="401"/>
      <c r="N1545" s="401"/>
      <c r="O1545" s="401"/>
      <c r="P1545" s="402">
        <f>R64</f>
        <v>0</v>
      </c>
      <c r="Q1545" s="419" t="str">
        <f>R65</f>
        <v>-</v>
      </c>
      <c r="R1545" s="393">
        <f>H76/1000</f>
        <v>0</v>
      </c>
      <c r="S1545" s="393"/>
    </row>
    <row r="1546" spans="1:20" ht="10.8" customHeight="1">
      <c r="A1546" s="1">
        <f t="shared" si="1554"/>
        <v>1</v>
      </c>
      <c r="B1546" s="1">
        <f t="shared" si="1554"/>
        <v>1</v>
      </c>
      <c r="C1546" s="252"/>
      <c r="D1546" s="203"/>
      <c r="E1546" s="203"/>
      <c r="F1546" s="403" t="str">
        <f>IF(J58="","",J58)</f>
        <v/>
      </c>
      <c r="G1546" s="404"/>
      <c r="H1546" s="401"/>
      <c r="I1546" s="401"/>
      <c r="J1546" s="401"/>
      <c r="K1546" s="401"/>
      <c r="L1546" s="401"/>
      <c r="M1546" s="401"/>
      <c r="N1546" s="401"/>
      <c r="O1546" s="401"/>
      <c r="P1546" s="402"/>
      <c r="Q1546" s="419"/>
      <c r="R1546" s="393"/>
      <c r="S1546" s="393"/>
    </row>
    <row r="1547" spans="1:20" ht="10.8" customHeight="1">
      <c r="A1547" s="1">
        <f t="shared" si="1554"/>
        <v>1</v>
      </c>
      <c r="B1547" s="1">
        <f t="shared" si="1554"/>
        <v>1</v>
      </c>
      <c r="C1547" s="252">
        <f t="shared" ref="C1547" si="1555">C1545+1</f>
        <v>3</v>
      </c>
      <c r="D1547" s="203" t="str">
        <f>IF(T106="","",T106)</f>
        <v/>
      </c>
      <c r="E1547" s="203"/>
      <c r="F1547" s="399" t="str">
        <f>IF(F108="","",F108)</f>
        <v/>
      </c>
      <c r="G1547" s="400"/>
      <c r="H1547" s="401" t="str">
        <f>IF(F109="","",F109)</f>
        <v/>
      </c>
      <c r="I1547" s="401"/>
      <c r="J1547" s="401"/>
      <c r="K1547" s="401"/>
      <c r="L1547" s="401" t="str">
        <f>IF(F107="","",F107)</f>
        <v/>
      </c>
      <c r="M1547" s="401"/>
      <c r="N1547" s="401"/>
      <c r="O1547" s="401"/>
      <c r="P1547" s="402">
        <f>R114</f>
        <v>0</v>
      </c>
      <c r="Q1547" s="419" t="str">
        <f>R115</f>
        <v>-</v>
      </c>
      <c r="R1547" s="393">
        <f>H126/1000</f>
        <v>0</v>
      </c>
      <c r="S1547" s="393"/>
    </row>
    <row r="1548" spans="1:20" ht="10.8" customHeight="1">
      <c r="A1548" s="1">
        <f t="shared" si="1554"/>
        <v>1</v>
      </c>
      <c r="B1548" s="1">
        <f t="shared" si="1554"/>
        <v>1</v>
      </c>
      <c r="C1548" s="252"/>
      <c r="D1548" s="203"/>
      <c r="E1548" s="203"/>
      <c r="F1548" s="403" t="str">
        <f>IF(J108="","",J108)</f>
        <v/>
      </c>
      <c r="G1548" s="404"/>
      <c r="H1548" s="401"/>
      <c r="I1548" s="401"/>
      <c r="J1548" s="401"/>
      <c r="K1548" s="401"/>
      <c r="L1548" s="401"/>
      <c r="M1548" s="401"/>
      <c r="N1548" s="401"/>
      <c r="O1548" s="401"/>
      <c r="P1548" s="402"/>
      <c r="Q1548" s="419"/>
      <c r="R1548" s="393"/>
      <c r="S1548" s="393"/>
    </row>
    <row r="1549" spans="1:20" ht="10.8" customHeight="1">
      <c r="A1549" s="1">
        <f t="shared" si="1554"/>
        <v>1</v>
      </c>
      <c r="B1549" s="1">
        <f t="shared" si="1554"/>
        <v>1</v>
      </c>
      <c r="C1549" s="252">
        <f t="shared" ref="C1549" si="1556">C1547+1</f>
        <v>4</v>
      </c>
      <c r="D1549" s="203" t="str">
        <f>IF(T156="","",T156)</f>
        <v/>
      </c>
      <c r="E1549" s="203"/>
      <c r="F1549" s="399" t="str">
        <f>IF(F158="","",F158)</f>
        <v/>
      </c>
      <c r="G1549" s="400"/>
      <c r="H1549" s="401" t="str">
        <f>IF(F159="","",F159)</f>
        <v/>
      </c>
      <c r="I1549" s="401"/>
      <c r="J1549" s="401"/>
      <c r="K1549" s="401"/>
      <c r="L1549" s="401" t="str">
        <f>IF(F157="","",F157)</f>
        <v/>
      </c>
      <c r="M1549" s="401"/>
      <c r="N1549" s="401"/>
      <c r="O1549" s="401"/>
      <c r="P1549" s="402">
        <f>R164</f>
        <v>0</v>
      </c>
      <c r="Q1549" s="419" t="str">
        <f>R165</f>
        <v>-</v>
      </c>
      <c r="R1549" s="393">
        <f>H176/1000</f>
        <v>0</v>
      </c>
      <c r="S1549" s="393"/>
    </row>
    <row r="1550" spans="1:20" ht="10.8" customHeight="1">
      <c r="A1550" s="1">
        <f t="shared" si="1554"/>
        <v>1</v>
      </c>
      <c r="B1550" s="1">
        <f t="shared" si="1554"/>
        <v>1</v>
      </c>
      <c r="C1550" s="252"/>
      <c r="D1550" s="203"/>
      <c r="E1550" s="203"/>
      <c r="F1550" s="403" t="str">
        <f>IF(J158="","",J158)</f>
        <v/>
      </c>
      <c r="G1550" s="404"/>
      <c r="H1550" s="401"/>
      <c r="I1550" s="401"/>
      <c r="J1550" s="401"/>
      <c r="K1550" s="401"/>
      <c r="L1550" s="401"/>
      <c r="M1550" s="401"/>
      <c r="N1550" s="401"/>
      <c r="O1550" s="401"/>
      <c r="P1550" s="402"/>
      <c r="Q1550" s="419"/>
      <c r="R1550" s="393"/>
      <c r="S1550" s="393"/>
    </row>
    <row r="1551" spans="1:20" ht="10.8" customHeight="1">
      <c r="A1551" s="1">
        <f t="shared" si="1554"/>
        <v>1</v>
      </c>
      <c r="B1551" s="1">
        <f t="shared" si="1554"/>
        <v>1</v>
      </c>
      <c r="C1551" s="252">
        <f t="shared" ref="C1551" si="1557">C1549+1</f>
        <v>5</v>
      </c>
      <c r="D1551" s="203" t="str">
        <f>IF(T206="","",T206)</f>
        <v/>
      </c>
      <c r="E1551" s="203"/>
      <c r="F1551" s="399" t="str">
        <f>IF(F208="","",F208)</f>
        <v/>
      </c>
      <c r="G1551" s="400"/>
      <c r="H1551" s="401" t="str">
        <f>IF(F209="","",F209)</f>
        <v/>
      </c>
      <c r="I1551" s="401"/>
      <c r="J1551" s="401"/>
      <c r="K1551" s="401"/>
      <c r="L1551" s="401" t="str">
        <f>IF(F207="","",F207)</f>
        <v/>
      </c>
      <c r="M1551" s="401"/>
      <c r="N1551" s="401"/>
      <c r="O1551" s="401"/>
      <c r="P1551" s="402">
        <f>R214</f>
        <v>0</v>
      </c>
      <c r="Q1551" s="419" t="str">
        <f>R215</f>
        <v>-</v>
      </c>
      <c r="R1551" s="393">
        <f>H226/1000</f>
        <v>0</v>
      </c>
      <c r="S1551" s="393"/>
    </row>
    <row r="1552" spans="1:20" ht="10.8" customHeight="1">
      <c r="A1552" s="1">
        <f t="shared" si="1554"/>
        <v>1</v>
      </c>
      <c r="B1552" s="1">
        <f t="shared" si="1554"/>
        <v>1</v>
      </c>
      <c r="C1552" s="252"/>
      <c r="D1552" s="203"/>
      <c r="E1552" s="203"/>
      <c r="F1552" s="403" t="str">
        <f>IF(J208="","",J208)</f>
        <v/>
      </c>
      <c r="G1552" s="404"/>
      <c r="H1552" s="401"/>
      <c r="I1552" s="401"/>
      <c r="J1552" s="401"/>
      <c r="K1552" s="401"/>
      <c r="L1552" s="401"/>
      <c r="M1552" s="401"/>
      <c r="N1552" s="401"/>
      <c r="O1552" s="401"/>
      <c r="P1552" s="402"/>
      <c r="Q1552" s="419"/>
      <c r="R1552" s="393"/>
      <c r="S1552" s="393"/>
    </row>
    <row r="1553" spans="1:19" ht="10.8" customHeight="1">
      <c r="A1553" s="1">
        <f t="shared" si="1554"/>
        <v>1</v>
      </c>
      <c r="B1553" s="1">
        <f t="shared" si="1554"/>
        <v>1</v>
      </c>
      <c r="C1553" s="252">
        <f t="shared" ref="C1553" si="1558">C1551+1</f>
        <v>6</v>
      </c>
      <c r="D1553" s="203" t="str">
        <f>IF(T256="","",T256)</f>
        <v/>
      </c>
      <c r="E1553" s="203"/>
      <c r="F1553" s="399" t="str">
        <f>IF(F258="","",F258)</f>
        <v/>
      </c>
      <c r="G1553" s="400"/>
      <c r="H1553" s="401" t="str">
        <f>IF(F259="","",F259)</f>
        <v/>
      </c>
      <c r="I1553" s="401"/>
      <c r="J1553" s="401"/>
      <c r="K1553" s="401"/>
      <c r="L1553" s="401" t="str">
        <f>IF(F257="","",F257)</f>
        <v/>
      </c>
      <c r="M1553" s="401"/>
      <c r="N1553" s="401"/>
      <c r="O1553" s="401"/>
      <c r="P1553" s="402">
        <f>R264</f>
        <v>0</v>
      </c>
      <c r="Q1553" s="419" t="str">
        <f>R265</f>
        <v>-</v>
      </c>
      <c r="R1553" s="393">
        <f>H276/1000</f>
        <v>0</v>
      </c>
      <c r="S1553" s="393"/>
    </row>
    <row r="1554" spans="1:19" ht="10.8" customHeight="1">
      <c r="A1554" s="1">
        <f t="shared" ref="A1554:B1569" si="1559">A1553</f>
        <v>1</v>
      </c>
      <c r="B1554" s="1">
        <f t="shared" si="1559"/>
        <v>1</v>
      </c>
      <c r="C1554" s="252"/>
      <c r="D1554" s="203"/>
      <c r="E1554" s="203"/>
      <c r="F1554" s="403" t="str">
        <f>IF(J258="","",J258)</f>
        <v/>
      </c>
      <c r="G1554" s="404"/>
      <c r="H1554" s="401"/>
      <c r="I1554" s="401"/>
      <c r="J1554" s="401"/>
      <c r="K1554" s="401"/>
      <c r="L1554" s="401"/>
      <c r="M1554" s="401"/>
      <c r="N1554" s="401"/>
      <c r="O1554" s="401"/>
      <c r="P1554" s="402"/>
      <c r="Q1554" s="419"/>
      <c r="R1554" s="393"/>
      <c r="S1554" s="393"/>
    </row>
    <row r="1555" spans="1:19" ht="10.8" customHeight="1">
      <c r="A1555" s="1">
        <f t="shared" si="1559"/>
        <v>1</v>
      </c>
      <c r="B1555" s="1">
        <f t="shared" si="1559"/>
        <v>1</v>
      </c>
      <c r="C1555" s="252">
        <f t="shared" ref="C1555" si="1560">C1553+1</f>
        <v>7</v>
      </c>
      <c r="D1555" s="203" t="str">
        <f>IF(T306="","",T306)</f>
        <v/>
      </c>
      <c r="E1555" s="203"/>
      <c r="F1555" s="399" t="str">
        <f>IF(F308="","",F308)</f>
        <v/>
      </c>
      <c r="G1555" s="400"/>
      <c r="H1555" s="401" t="str">
        <f>IF(F309="","",F309)</f>
        <v/>
      </c>
      <c r="I1555" s="401"/>
      <c r="J1555" s="401"/>
      <c r="K1555" s="401"/>
      <c r="L1555" s="401" t="str">
        <f>IF(F307="","",F307)</f>
        <v/>
      </c>
      <c r="M1555" s="401"/>
      <c r="N1555" s="401"/>
      <c r="O1555" s="401"/>
      <c r="P1555" s="402">
        <f>R314</f>
        <v>0</v>
      </c>
      <c r="Q1555" s="419" t="str">
        <f>R315</f>
        <v>-</v>
      </c>
      <c r="R1555" s="393">
        <f>H326/1000</f>
        <v>0</v>
      </c>
      <c r="S1555" s="393"/>
    </row>
    <row r="1556" spans="1:19" ht="10.8" customHeight="1">
      <c r="A1556" s="1">
        <f t="shared" si="1559"/>
        <v>1</v>
      </c>
      <c r="B1556" s="1">
        <f t="shared" si="1559"/>
        <v>1</v>
      </c>
      <c r="C1556" s="252"/>
      <c r="D1556" s="203"/>
      <c r="E1556" s="203"/>
      <c r="F1556" s="403" t="str">
        <f>IF(J308="","",J308)</f>
        <v/>
      </c>
      <c r="G1556" s="404"/>
      <c r="H1556" s="401"/>
      <c r="I1556" s="401"/>
      <c r="J1556" s="401"/>
      <c r="K1556" s="401"/>
      <c r="L1556" s="401"/>
      <c r="M1556" s="401"/>
      <c r="N1556" s="401"/>
      <c r="O1556" s="401"/>
      <c r="P1556" s="402"/>
      <c r="Q1556" s="419"/>
      <c r="R1556" s="393"/>
      <c r="S1556" s="393"/>
    </row>
    <row r="1557" spans="1:19" ht="10.8" customHeight="1">
      <c r="A1557" s="1">
        <f t="shared" si="1559"/>
        <v>1</v>
      </c>
      <c r="B1557" s="1">
        <f t="shared" si="1559"/>
        <v>1</v>
      </c>
      <c r="C1557" s="252">
        <f t="shared" ref="C1557" si="1561">C1555+1</f>
        <v>8</v>
      </c>
      <c r="D1557" s="203" t="str">
        <f>IF(T356="","",T356)</f>
        <v/>
      </c>
      <c r="E1557" s="203"/>
      <c r="F1557" s="399" t="str">
        <f>IF(F358="","",F358)</f>
        <v/>
      </c>
      <c r="G1557" s="400"/>
      <c r="H1557" s="401" t="str">
        <f>IF(F359="","",F359)</f>
        <v/>
      </c>
      <c r="I1557" s="401"/>
      <c r="J1557" s="401"/>
      <c r="K1557" s="401"/>
      <c r="L1557" s="401" t="str">
        <f>IF(F357="","",F357)</f>
        <v/>
      </c>
      <c r="M1557" s="401"/>
      <c r="N1557" s="401"/>
      <c r="O1557" s="401"/>
      <c r="P1557" s="402">
        <f>R364</f>
        <v>0</v>
      </c>
      <c r="Q1557" s="419" t="str">
        <f>R365</f>
        <v>-</v>
      </c>
      <c r="R1557" s="393">
        <f>H376/1000</f>
        <v>0</v>
      </c>
      <c r="S1557" s="393"/>
    </row>
    <row r="1558" spans="1:19" ht="10.8" customHeight="1">
      <c r="A1558" s="1">
        <f t="shared" si="1559"/>
        <v>1</v>
      </c>
      <c r="B1558" s="1">
        <f t="shared" si="1559"/>
        <v>1</v>
      </c>
      <c r="C1558" s="252"/>
      <c r="D1558" s="203"/>
      <c r="E1558" s="203"/>
      <c r="F1558" s="403" t="str">
        <f>IF(J358="","",J358)</f>
        <v/>
      </c>
      <c r="G1558" s="404"/>
      <c r="H1558" s="401"/>
      <c r="I1558" s="401"/>
      <c r="J1558" s="401"/>
      <c r="K1558" s="401"/>
      <c r="L1558" s="401"/>
      <c r="M1558" s="401"/>
      <c r="N1558" s="401"/>
      <c r="O1558" s="401"/>
      <c r="P1558" s="402"/>
      <c r="Q1558" s="419"/>
      <c r="R1558" s="393"/>
      <c r="S1558" s="393"/>
    </row>
    <row r="1559" spans="1:19" ht="10.8" customHeight="1">
      <c r="A1559" s="1">
        <f t="shared" si="1559"/>
        <v>1</v>
      </c>
      <c r="B1559" s="1">
        <f t="shared" si="1559"/>
        <v>1</v>
      </c>
      <c r="C1559" s="252">
        <f t="shared" ref="C1559" si="1562">C1557+1</f>
        <v>9</v>
      </c>
      <c r="D1559" s="203" t="str">
        <f>IF(T406="","",T406)</f>
        <v/>
      </c>
      <c r="E1559" s="203"/>
      <c r="F1559" s="399" t="str">
        <f>IF(F408="","",F408)</f>
        <v/>
      </c>
      <c r="G1559" s="400"/>
      <c r="H1559" s="401" t="str">
        <f>IF(F409="","",F409)</f>
        <v/>
      </c>
      <c r="I1559" s="401"/>
      <c r="J1559" s="401"/>
      <c r="K1559" s="401"/>
      <c r="L1559" s="401" t="str">
        <f>IF(F407="","",F407)</f>
        <v/>
      </c>
      <c r="M1559" s="401"/>
      <c r="N1559" s="401"/>
      <c r="O1559" s="401"/>
      <c r="P1559" s="402">
        <f>R414</f>
        <v>0</v>
      </c>
      <c r="Q1559" s="419" t="str">
        <f>R415</f>
        <v>-</v>
      </c>
      <c r="R1559" s="393">
        <f>H426/1000</f>
        <v>0</v>
      </c>
      <c r="S1559" s="393"/>
    </row>
    <row r="1560" spans="1:19" ht="10.8" customHeight="1">
      <c r="A1560" s="1">
        <f t="shared" si="1559"/>
        <v>1</v>
      </c>
      <c r="B1560" s="1">
        <f t="shared" si="1559"/>
        <v>1</v>
      </c>
      <c r="C1560" s="252"/>
      <c r="D1560" s="203"/>
      <c r="E1560" s="203"/>
      <c r="F1560" s="403" t="str">
        <f>IF(J408="","",J408)</f>
        <v/>
      </c>
      <c r="G1560" s="404"/>
      <c r="H1560" s="401"/>
      <c r="I1560" s="401"/>
      <c r="J1560" s="401"/>
      <c r="K1560" s="401"/>
      <c r="L1560" s="401"/>
      <c r="M1560" s="401"/>
      <c r="N1560" s="401"/>
      <c r="O1560" s="401"/>
      <c r="P1560" s="402"/>
      <c r="Q1560" s="419"/>
      <c r="R1560" s="393"/>
      <c r="S1560" s="393"/>
    </row>
    <row r="1561" spans="1:19" ht="10.8" customHeight="1">
      <c r="A1561" s="1">
        <f t="shared" si="1559"/>
        <v>1</v>
      </c>
      <c r="B1561" s="1">
        <f t="shared" si="1559"/>
        <v>1</v>
      </c>
      <c r="C1561" s="252">
        <f t="shared" ref="C1561" si="1563">C1559+1</f>
        <v>10</v>
      </c>
      <c r="D1561" s="203" t="str">
        <f>IF(T456="","",T456)</f>
        <v/>
      </c>
      <c r="E1561" s="203"/>
      <c r="F1561" s="399" t="str">
        <f>IF(F458="","",F458)</f>
        <v/>
      </c>
      <c r="G1561" s="400"/>
      <c r="H1561" s="401" t="str">
        <f>IF(F459="","",F459)</f>
        <v/>
      </c>
      <c r="I1561" s="401"/>
      <c r="J1561" s="401"/>
      <c r="K1561" s="401"/>
      <c r="L1561" s="401" t="str">
        <f>IF(F457="","",F457)</f>
        <v/>
      </c>
      <c r="M1561" s="401"/>
      <c r="N1561" s="401"/>
      <c r="O1561" s="401"/>
      <c r="P1561" s="402">
        <f>R464</f>
        <v>0</v>
      </c>
      <c r="Q1561" s="419" t="str">
        <f>R465</f>
        <v>-</v>
      </c>
      <c r="R1561" s="393">
        <f>H476/1000</f>
        <v>0</v>
      </c>
      <c r="S1561" s="393"/>
    </row>
    <row r="1562" spans="1:19" ht="10.8" customHeight="1">
      <c r="A1562" s="1">
        <f t="shared" si="1559"/>
        <v>1</v>
      </c>
      <c r="B1562" s="1">
        <f t="shared" si="1559"/>
        <v>1</v>
      </c>
      <c r="C1562" s="252"/>
      <c r="D1562" s="203"/>
      <c r="E1562" s="203"/>
      <c r="F1562" s="403" t="str">
        <f>IF(J458="","",J458)</f>
        <v/>
      </c>
      <c r="G1562" s="404"/>
      <c r="H1562" s="401"/>
      <c r="I1562" s="401"/>
      <c r="J1562" s="401"/>
      <c r="K1562" s="401"/>
      <c r="L1562" s="401"/>
      <c r="M1562" s="401"/>
      <c r="N1562" s="401"/>
      <c r="O1562" s="401"/>
      <c r="P1562" s="402"/>
      <c r="Q1562" s="419"/>
      <c r="R1562" s="393"/>
      <c r="S1562" s="393"/>
    </row>
    <row r="1563" spans="1:19" ht="10.8" customHeight="1">
      <c r="A1563" s="1">
        <f t="shared" si="1559"/>
        <v>1</v>
      </c>
      <c r="B1563" s="1">
        <f t="shared" si="1559"/>
        <v>1</v>
      </c>
      <c r="C1563" s="252">
        <f t="shared" ref="C1563" si="1564">C1561+1</f>
        <v>11</v>
      </c>
      <c r="D1563" s="203" t="str">
        <f>IF(T506="","",T506)</f>
        <v/>
      </c>
      <c r="E1563" s="203"/>
      <c r="F1563" s="399" t="str">
        <f>IF(F508="","",F508)</f>
        <v/>
      </c>
      <c r="G1563" s="400"/>
      <c r="H1563" s="401" t="str">
        <f>IF(F509="","",F509)</f>
        <v/>
      </c>
      <c r="I1563" s="401"/>
      <c r="J1563" s="401"/>
      <c r="K1563" s="401"/>
      <c r="L1563" s="401" t="str">
        <f>IF(F507="","",F507)</f>
        <v/>
      </c>
      <c r="M1563" s="401"/>
      <c r="N1563" s="401"/>
      <c r="O1563" s="401"/>
      <c r="P1563" s="402">
        <f>R514</f>
        <v>0</v>
      </c>
      <c r="Q1563" s="419" t="str">
        <f>R515</f>
        <v>-</v>
      </c>
      <c r="R1563" s="393">
        <f>H526/1000</f>
        <v>0</v>
      </c>
      <c r="S1563" s="393"/>
    </row>
    <row r="1564" spans="1:19" ht="10.8" customHeight="1">
      <c r="A1564" s="1">
        <f t="shared" si="1559"/>
        <v>1</v>
      </c>
      <c r="B1564" s="1">
        <f t="shared" si="1559"/>
        <v>1</v>
      </c>
      <c r="C1564" s="252"/>
      <c r="D1564" s="203"/>
      <c r="E1564" s="203"/>
      <c r="F1564" s="403" t="str">
        <f>IF(J508="","",J508)</f>
        <v/>
      </c>
      <c r="G1564" s="404"/>
      <c r="H1564" s="401"/>
      <c r="I1564" s="401"/>
      <c r="J1564" s="401"/>
      <c r="K1564" s="401"/>
      <c r="L1564" s="401"/>
      <c r="M1564" s="401"/>
      <c r="N1564" s="401"/>
      <c r="O1564" s="401"/>
      <c r="P1564" s="402"/>
      <c r="Q1564" s="419"/>
      <c r="R1564" s="393"/>
      <c r="S1564" s="393"/>
    </row>
    <row r="1565" spans="1:19" ht="10.8" customHeight="1">
      <c r="A1565" s="1">
        <f t="shared" si="1559"/>
        <v>1</v>
      </c>
      <c r="B1565" s="1">
        <f t="shared" si="1559"/>
        <v>1</v>
      </c>
      <c r="C1565" s="252">
        <f t="shared" ref="C1565" si="1565">C1563+1</f>
        <v>12</v>
      </c>
      <c r="D1565" s="203" t="str">
        <f>IF(T556="","",T556)</f>
        <v/>
      </c>
      <c r="E1565" s="203"/>
      <c r="F1565" s="399" t="str">
        <f>IF(F558="","",F558)</f>
        <v/>
      </c>
      <c r="G1565" s="400"/>
      <c r="H1565" s="401" t="str">
        <f>IF(F559="","",F559)</f>
        <v/>
      </c>
      <c r="I1565" s="401"/>
      <c r="J1565" s="401"/>
      <c r="K1565" s="401"/>
      <c r="L1565" s="401" t="str">
        <f>IF(F557="","",F557)</f>
        <v/>
      </c>
      <c r="M1565" s="401"/>
      <c r="N1565" s="401"/>
      <c r="O1565" s="401"/>
      <c r="P1565" s="402">
        <f>R564</f>
        <v>0</v>
      </c>
      <c r="Q1565" s="419" t="str">
        <f>R565</f>
        <v>-</v>
      </c>
      <c r="R1565" s="393">
        <f>H576/1000</f>
        <v>0</v>
      </c>
      <c r="S1565" s="393"/>
    </row>
    <row r="1566" spans="1:19" ht="10.8" customHeight="1">
      <c r="A1566" s="1">
        <f t="shared" si="1559"/>
        <v>1</v>
      </c>
      <c r="B1566" s="1">
        <f t="shared" si="1559"/>
        <v>1</v>
      </c>
      <c r="C1566" s="252"/>
      <c r="D1566" s="203"/>
      <c r="E1566" s="203"/>
      <c r="F1566" s="403" t="str">
        <f>IF(J558="","",J558)</f>
        <v/>
      </c>
      <c r="G1566" s="404"/>
      <c r="H1566" s="401"/>
      <c r="I1566" s="401"/>
      <c r="J1566" s="401"/>
      <c r="K1566" s="401"/>
      <c r="L1566" s="401"/>
      <c r="M1566" s="401"/>
      <c r="N1566" s="401"/>
      <c r="O1566" s="401"/>
      <c r="P1566" s="402"/>
      <c r="Q1566" s="419"/>
      <c r="R1566" s="393"/>
      <c r="S1566" s="393"/>
    </row>
    <row r="1567" spans="1:19" ht="10.8" customHeight="1">
      <c r="A1567" s="1">
        <f t="shared" si="1559"/>
        <v>1</v>
      </c>
      <c r="B1567" s="1">
        <f t="shared" si="1559"/>
        <v>1</v>
      </c>
      <c r="C1567" s="252">
        <f t="shared" ref="C1567" si="1566">C1565+1</f>
        <v>13</v>
      </c>
      <c r="D1567" s="203" t="str">
        <f>IF(T606="","",T606)</f>
        <v/>
      </c>
      <c r="E1567" s="203"/>
      <c r="F1567" s="399" t="str">
        <f>IF(F608="","",F608)</f>
        <v/>
      </c>
      <c r="G1567" s="400"/>
      <c r="H1567" s="401" t="str">
        <f>IF(F609="","",F609)</f>
        <v/>
      </c>
      <c r="I1567" s="401"/>
      <c r="J1567" s="401"/>
      <c r="K1567" s="401"/>
      <c r="L1567" s="401" t="str">
        <f>IF(F607="","",F607)</f>
        <v/>
      </c>
      <c r="M1567" s="401"/>
      <c r="N1567" s="401"/>
      <c r="O1567" s="401"/>
      <c r="P1567" s="402">
        <f>R614</f>
        <v>0</v>
      </c>
      <c r="Q1567" s="419" t="str">
        <f>R615</f>
        <v>-</v>
      </c>
      <c r="R1567" s="393">
        <f>H626/1000</f>
        <v>0</v>
      </c>
      <c r="S1567" s="393"/>
    </row>
    <row r="1568" spans="1:19" ht="10.8" customHeight="1">
      <c r="A1568" s="1">
        <f t="shared" si="1559"/>
        <v>1</v>
      </c>
      <c r="B1568" s="1">
        <f t="shared" si="1559"/>
        <v>1</v>
      </c>
      <c r="C1568" s="252"/>
      <c r="D1568" s="203"/>
      <c r="E1568" s="203"/>
      <c r="F1568" s="403" t="str">
        <f>IF(J608="","",J608)</f>
        <v/>
      </c>
      <c r="G1568" s="404"/>
      <c r="H1568" s="401"/>
      <c r="I1568" s="401"/>
      <c r="J1568" s="401"/>
      <c r="K1568" s="401"/>
      <c r="L1568" s="401"/>
      <c r="M1568" s="401"/>
      <c r="N1568" s="401"/>
      <c r="O1568" s="401"/>
      <c r="P1568" s="402"/>
      <c r="Q1568" s="419"/>
      <c r="R1568" s="393"/>
      <c r="S1568" s="393"/>
    </row>
    <row r="1569" spans="1:19" ht="10.8" customHeight="1">
      <c r="A1569" s="1">
        <f t="shared" si="1559"/>
        <v>1</v>
      </c>
      <c r="B1569" s="1">
        <f t="shared" si="1559"/>
        <v>1</v>
      </c>
      <c r="C1569" s="252">
        <f t="shared" ref="C1569" si="1567">C1567+1</f>
        <v>14</v>
      </c>
      <c r="D1569" s="203" t="str">
        <f>IF(T656="","",T656)</f>
        <v/>
      </c>
      <c r="E1569" s="203"/>
      <c r="F1569" s="399" t="str">
        <f>IF(F658="","",F658)</f>
        <v/>
      </c>
      <c r="G1569" s="400"/>
      <c r="H1569" s="401" t="str">
        <f>IF(F659="","",F659)</f>
        <v/>
      </c>
      <c r="I1569" s="401"/>
      <c r="J1569" s="401"/>
      <c r="K1569" s="401"/>
      <c r="L1569" s="401" t="str">
        <f>IF(F657="","",F657)</f>
        <v/>
      </c>
      <c r="M1569" s="401"/>
      <c r="N1569" s="401"/>
      <c r="O1569" s="401"/>
      <c r="P1569" s="402">
        <f>R664</f>
        <v>0</v>
      </c>
      <c r="Q1569" s="419" t="str">
        <f>R665</f>
        <v>-</v>
      </c>
      <c r="R1569" s="393">
        <f>H676/1000</f>
        <v>0</v>
      </c>
      <c r="S1569" s="393"/>
    </row>
    <row r="1570" spans="1:19" ht="10.8" customHeight="1">
      <c r="A1570" s="1">
        <f t="shared" ref="A1570:B1585" si="1568">A1569</f>
        <v>1</v>
      </c>
      <c r="B1570" s="1">
        <f t="shared" si="1568"/>
        <v>1</v>
      </c>
      <c r="C1570" s="252"/>
      <c r="D1570" s="203"/>
      <c r="E1570" s="203"/>
      <c r="F1570" s="403" t="str">
        <f>IF(J658="","",J658)</f>
        <v/>
      </c>
      <c r="G1570" s="404"/>
      <c r="H1570" s="401"/>
      <c r="I1570" s="401"/>
      <c r="J1570" s="401"/>
      <c r="K1570" s="401"/>
      <c r="L1570" s="401"/>
      <c r="M1570" s="401"/>
      <c r="N1570" s="401"/>
      <c r="O1570" s="401"/>
      <c r="P1570" s="402"/>
      <c r="Q1570" s="419"/>
      <c r="R1570" s="393"/>
      <c r="S1570" s="393"/>
    </row>
    <row r="1571" spans="1:19" ht="10.8" customHeight="1">
      <c r="A1571" s="1">
        <f t="shared" si="1568"/>
        <v>1</v>
      </c>
      <c r="B1571" s="1">
        <f t="shared" si="1568"/>
        <v>1</v>
      </c>
      <c r="C1571" s="252">
        <f t="shared" ref="C1571" si="1569">C1569+1</f>
        <v>15</v>
      </c>
      <c r="D1571" s="203" t="str">
        <f>IF(T706="","",T706)</f>
        <v/>
      </c>
      <c r="E1571" s="203"/>
      <c r="F1571" s="399" t="str">
        <f>IF(F708="","",F708)</f>
        <v/>
      </c>
      <c r="G1571" s="400"/>
      <c r="H1571" s="401" t="str">
        <f>IF(F709="","",F709)</f>
        <v/>
      </c>
      <c r="I1571" s="401"/>
      <c r="J1571" s="401"/>
      <c r="K1571" s="401"/>
      <c r="L1571" s="401" t="str">
        <f>IF(F707="","",F707)</f>
        <v/>
      </c>
      <c r="M1571" s="401"/>
      <c r="N1571" s="401"/>
      <c r="O1571" s="401"/>
      <c r="P1571" s="402">
        <f>R714</f>
        <v>0</v>
      </c>
      <c r="Q1571" s="419" t="str">
        <f>R715</f>
        <v>-</v>
      </c>
      <c r="R1571" s="393">
        <f>H726/1000</f>
        <v>0</v>
      </c>
      <c r="S1571" s="393"/>
    </row>
    <row r="1572" spans="1:19" ht="10.8" customHeight="1">
      <c r="A1572" s="1">
        <f t="shared" si="1568"/>
        <v>1</v>
      </c>
      <c r="B1572" s="1">
        <f t="shared" si="1568"/>
        <v>1</v>
      </c>
      <c r="C1572" s="252"/>
      <c r="D1572" s="203"/>
      <c r="E1572" s="203"/>
      <c r="F1572" s="403" t="str">
        <f>IF(J708="","",J708)</f>
        <v/>
      </c>
      <c r="G1572" s="404"/>
      <c r="H1572" s="401"/>
      <c r="I1572" s="401"/>
      <c r="J1572" s="401"/>
      <c r="K1572" s="401"/>
      <c r="L1572" s="401"/>
      <c r="M1572" s="401"/>
      <c r="N1572" s="401"/>
      <c r="O1572" s="401"/>
      <c r="P1572" s="402"/>
      <c r="Q1572" s="419"/>
      <c r="R1572" s="393"/>
      <c r="S1572" s="393"/>
    </row>
    <row r="1573" spans="1:19" ht="10.8" customHeight="1">
      <c r="A1573" s="1">
        <f t="shared" si="1568"/>
        <v>1</v>
      </c>
      <c r="B1573" s="1">
        <f t="shared" si="1568"/>
        <v>1</v>
      </c>
      <c r="C1573" s="252">
        <f t="shared" ref="C1573" si="1570">C1571+1</f>
        <v>16</v>
      </c>
      <c r="D1573" s="203" t="str">
        <f>IF(T756="","",T756)</f>
        <v/>
      </c>
      <c r="E1573" s="203"/>
      <c r="F1573" s="399" t="str">
        <f>IF(F758="","",F758)</f>
        <v/>
      </c>
      <c r="G1573" s="400"/>
      <c r="H1573" s="401" t="str">
        <f>IF(F759="","",F759)</f>
        <v/>
      </c>
      <c r="I1573" s="401"/>
      <c r="J1573" s="401"/>
      <c r="K1573" s="401"/>
      <c r="L1573" s="401" t="str">
        <f>IF(F757="","",F757)</f>
        <v/>
      </c>
      <c r="M1573" s="401"/>
      <c r="N1573" s="401"/>
      <c r="O1573" s="401"/>
      <c r="P1573" s="402">
        <f>R764</f>
        <v>0</v>
      </c>
      <c r="Q1573" s="419" t="str">
        <f>R765</f>
        <v>-</v>
      </c>
      <c r="R1573" s="393">
        <f>H776/1000</f>
        <v>0</v>
      </c>
      <c r="S1573" s="393"/>
    </row>
    <row r="1574" spans="1:19" ht="10.8" customHeight="1">
      <c r="A1574" s="1">
        <f t="shared" si="1568"/>
        <v>1</v>
      </c>
      <c r="B1574" s="1">
        <f t="shared" si="1568"/>
        <v>1</v>
      </c>
      <c r="C1574" s="252"/>
      <c r="D1574" s="203"/>
      <c r="E1574" s="203"/>
      <c r="F1574" s="403" t="str">
        <f>IF(J758="","",J758)</f>
        <v/>
      </c>
      <c r="G1574" s="404"/>
      <c r="H1574" s="401"/>
      <c r="I1574" s="401"/>
      <c r="J1574" s="401"/>
      <c r="K1574" s="401"/>
      <c r="L1574" s="401"/>
      <c r="M1574" s="401"/>
      <c r="N1574" s="401"/>
      <c r="O1574" s="401"/>
      <c r="P1574" s="402"/>
      <c r="Q1574" s="419"/>
      <c r="R1574" s="393"/>
      <c r="S1574" s="393"/>
    </row>
    <row r="1575" spans="1:19" ht="10.8" customHeight="1">
      <c r="A1575" s="1">
        <f t="shared" si="1568"/>
        <v>1</v>
      </c>
      <c r="B1575" s="1">
        <f t="shared" si="1568"/>
        <v>1</v>
      </c>
      <c r="C1575" s="252">
        <f t="shared" ref="C1575" si="1571">C1573+1</f>
        <v>17</v>
      </c>
      <c r="D1575" s="203" t="str">
        <f>IF(T806="","",T806)</f>
        <v/>
      </c>
      <c r="E1575" s="203"/>
      <c r="F1575" s="399" t="str">
        <f>IF(F808="","",F808)</f>
        <v/>
      </c>
      <c r="G1575" s="400"/>
      <c r="H1575" s="401" t="str">
        <f>IF(F809="","",F809)</f>
        <v/>
      </c>
      <c r="I1575" s="401"/>
      <c r="J1575" s="401"/>
      <c r="K1575" s="401"/>
      <c r="L1575" s="401" t="str">
        <f>IF(F807="","",F807)</f>
        <v/>
      </c>
      <c r="M1575" s="401"/>
      <c r="N1575" s="401"/>
      <c r="O1575" s="401"/>
      <c r="P1575" s="402">
        <f>R814</f>
        <v>0</v>
      </c>
      <c r="Q1575" s="419" t="str">
        <f>R815</f>
        <v>-</v>
      </c>
      <c r="R1575" s="393">
        <f>H826/1000</f>
        <v>0</v>
      </c>
      <c r="S1575" s="393"/>
    </row>
    <row r="1576" spans="1:19" ht="10.8" customHeight="1">
      <c r="A1576" s="1">
        <f t="shared" si="1568"/>
        <v>1</v>
      </c>
      <c r="B1576" s="1">
        <f t="shared" si="1568"/>
        <v>1</v>
      </c>
      <c r="C1576" s="252"/>
      <c r="D1576" s="203"/>
      <c r="E1576" s="203"/>
      <c r="F1576" s="403" t="str">
        <f>IF(J808="","",J808)</f>
        <v/>
      </c>
      <c r="G1576" s="404"/>
      <c r="H1576" s="401"/>
      <c r="I1576" s="401"/>
      <c r="J1576" s="401"/>
      <c r="K1576" s="401"/>
      <c r="L1576" s="401"/>
      <c r="M1576" s="401"/>
      <c r="N1576" s="401"/>
      <c r="O1576" s="401"/>
      <c r="P1576" s="402"/>
      <c r="Q1576" s="419"/>
      <c r="R1576" s="393"/>
      <c r="S1576" s="393"/>
    </row>
    <row r="1577" spans="1:19" ht="10.8" customHeight="1">
      <c r="A1577" s="1">
        <f t="shared" si="1568"/>
        <v>1</v>
      </c>
      <c r="B1577" s="1">
        <f t="shared" si="1568"/>
        <v>1</v>
      </c>
      <c r="C1577" s="252">
        <f t="shared" ref="C1577" si="1572">C1575+1</f>
        <v>18</v>
      </c>
      <c r="D1577" s="203" t="str">
        <f>IF(T856="","",T856)</f>
        <v/>
      </c>
      <c r="E1577" s="203"/>
      <c r="F1577" s="399" t="str">
        <f>IF(F858="","",F858)</f>
        <v/>
      </c>
      <c r="G1577" s="400"/>
      <c r="H1577" s="401" t="str">
        <f>IF(F859="","",F859)</f>
        <v/>
      </c>
      <c r="I1577" s="401"/>
      <c r="J1577" s="401"/>
      <c r="K1577" s="401"/>
      <c r="L1577" s="401" t="str">
        <f>IF(F857="","",F857)</f>
        <v/>
      </c>
      <c r="M1577" s="401"/>
      <c r="N1577" s="401"/>
      <c r="O1577" s="401"/>
      <c r="P1577" s="402">
        <f>R864</f>
        <v>0</v>
      </c>
      <c r="Q1577" s="419" t="str">
        <f>R865</f>
        <v>-</v>
      </c>
      <c r="R1577" s="393">
        <f>H876/1000</f>
        <v>0</v>
      </c>
      <c r="S1577" s="393"/>
    </row>
    <row r="1578" spans="1:19" ht="10.8" customHeight="1">
      <c r="A1578" s="1">
        <f t="shared" si="1568"/>
        <v>1</v>
      </c>
      <c r="B1578" s="1">
        <f t="shared" si="1568"/>
        <v>1</v>
      </c>
      <c r="C1578" s="252"/>
      <c r="D1578" s="203"/>
      <c r="E1578" s="203"/>
      <c r="F1578" s="403" t="str">
        <f>IF(J858="","",J858)</f>
        <v/>
      </c>
      <c r="G1578" s="404"/>
      <c r="H1578" s="401"/>
      <c r="I1578" s="401"/>
      <c r="J1578" s="401"/>
      <c r="K1578" s="401"/>
      <c r="L1578" s="401"/>
      <c r="M1578" s="401"/>
      <c r="N1578" s="401"/>
      <c r="O1578" s="401"/>
      <c r="P1578" s="402"/>
      <c r="Q1578" s="419"/>
      <c r="R1578" s="393"/>
      <c r="S1578" s="393"/>
    </row>
    <row r="1579" spans="1:19" ht="10.8" customHeight="1">
      <c r="A1579" s="1">
        <f t="shared" si="1568"/>
        <v>1</v>
      </c>
      <c r="B1579" s="1">
        <f t="shared" si="1568"/>
        <v>1</v>
      </c>
      <c r="C1579" s="252">
        <f t="shared" ref="C1579" si="1573">C1577+1</f>
        <v>19</v>
      </c>
      <c r="D1579" s="203" t="str">
        <f>IF(T906="","",T906)</f>
        <v/>
      </c>
      <c r="E1579" s="203"/>
      <c r="F1579" s="399" t="str">
        <f>IF(F908="","",F908)</f>
        <v/>
      </c>
      <c r="G1579" s="400"/>
      <c r="H1579" s="401" t="str">
        <f>IF(F909="","",F909)</f>
        <v/>
      </c>
      <c r="I1579" s="401"/>
      <c r="J1579" s="401"/>
      <c r="K1579" s="401"/>
      <c r="L1579" s="401" t="str">
        <f>IF(F907="","",F907)</f>
        <v/>
      </c>
      <c r="M1579" s="401"/>
      <c r="N1579" s="401"/>
      <c r="O1579" s="401"/>
      <c r="P1579" s="402">
        <f>R914</f>
        <v>0</v>
      </c>
      <c r="Q1579" s="419" t="str">
        <f>R915</f>
        <v>-</v>
      </c>
      <c r="R1579" s="393">
        <f>H926/1000</f>
        <v>0</v>
      </c>
      <c r="S1579" s="393"/>
    </row>
    <row r="1580" spans="1:19" ht="10.8" customHeight="1">
      <c r="A1580" s="1">
        <f t="shared" si="1568"/>
        <v>1</v>
      </c>
      <c r="B1580" s="1">
        <f t="shared" si="1568"/>
        <v>1</v>
      </c>
      <c r="C1580" s="252"/>
      <c r="D1580" s="203"/>
      <c r="E1580" s="203"/>
      <c r="F1580" s="403" t="str">
        <f>IF(J908="","",J908)</f>
        <v/>
      </c>
      <c r="G1580" s="404"/>
      <c r="H1580" s="401"/>
      <c r="I1580" s="401"/>
      <c r="J1580" s="401"/>
      <c r="K1580" s="401"/>
      <c r="L1580" s="401"/>
      <c r="M1580" s="401"/>
      <c r="N1580" s="401"/>
      <c r="O1580" s="401"/>
      <c r="P1580" s="402"/>
      <c r="Q1580" s="419"/>
      <c r="R1580" s="393"/>
      <c r="S1580" s="393"/>
    </row>
    <row r="1581" spans="1:19" ht="10.8" customHeight="1">
      <c r="A1581" s="1">
        <f t="shared" si="1568"/>
        <v>1</v>
      </c>
      <c r="B1581" s="1">
        <f t="shared" si="1568"/>
        <v>1</v>
      </c>
      <c r="C1581" s="252">
        <f t="shared" ref="C1581" si="1574">C1579+1</f>
        <v>20</v>
      </c>
      <c r="D1581" s="203" t="str">
        <f>IF(T956="","",T956)</f>
        <v/>
      </c>
      <c r="E1581" s="203"/>
      <c r="F1581" s="399" t="str">
        <f>IF(F958="","",F958)</f>
        <v/>
      </c>
      <c r="G1581" s="400"/>
      <c r="H1581" s="401" t="str">
        <f>IF(F959="","",F959)</f>
        <v/>
      </c>
      <c r="I1581" s="401"/>
      <c r="J1581" s="401"/>
      <c r="K1581" s="401"/>
      <c r="L1581" s="401" t="str">
        <f>IF(F957="","",F957)</f>
        <v/>
      </c>
      <c r="M1581" s="401"/>
      <c r="N1581" s="401"/>
      <c r="O1581" s="401"/>
      <c r="P1581" s="402">
        <f>R964</f>
        <v>0</v>
      </c>
      <c r="Q1581" s="419" t="str">
        <f>R965</f>
        <v>-</v>
      </c>
      <c r="R1581" s="393">
        <f>H976/1000</f>
        <v>0</v>
      </c>
      <c r="S1581" s="393"/>
    </row>
    <row r="1582" spans="1:19" ht="10.8" customHeight="1">
      <c r="A1582" s="1">
        <f t="shared" si="1568"/>
        <v>1</v>
      </c>
      <c r="B1582" s="1">
        <f t="shared" si="1568"/>
        <v>1</v>
      </c>
      <c r="C1582" s="252"/>
      <c r="D1582" s="203"/>
      <c r="E1582" s="203"/>
      <c r="F1582" s="403" t="str">
        <f>IF(J958="","",J958)</f>
        <v/>
      </c>
      <c r="G1582" s="404"/>
      <c r="H1582" s="401"/>
      <c r="I1582" s="401"/>
      <c r="J1582" s="401"/>
      <c r="K1582" s="401"/>
      <c r="L1582" s="401"/>
      <c r="M1582" s="401"/>
      <c r="N1582" s="401"/>
      <c r="O1582" s="401"/>
      <c r="P1582" s="402"/>
      <c r="Q1582" s="419"/>
      <c r="R1582" s="393"/>
      <c r="S1582" s="393"/>
    </row>
    <row r="1583" spans="1:19" ht="10.8" customHeight="1">
      <c r="A1583" s="1">
        <f t="shared" si="1568"/>
        <v>1</v>
      </c>
      <c r="B1583" s="1">
        <f t="shared" si="1568"/>
        <v>1</v>
      </c>
      <c r="C1583" s="252">
        <f t="shared" ref="C1583" si="1575">C1581+1</f>
        <v>21</v>
      </c>
      <c r="D1583" s="203" t="str">
        <f>IF(T1006="","",T1006)</f>
        <v/>
      </c>
      <c r="E1583" s="203"/>
      <c r="F1583" s="399" t="str">
        <f>IF(F1008="","",F1008)</f>
        <v/>
      </c>
      <c r="G1583" s="400"/>
      <c r="H1583" s="401" t="str">
        <f>IF(F1009="","",F1009)</f>
        <v/>
      </c>
      <c r="I1583" s="401"/>
      <c r="J1583" s="401"/>
      <c r="K1583" s="401"/>
      <c r="L1583" s="401" t="str">
        <f>IF(F1007="","",F1007)</f>
        <v/>
      </c>
      <c r="M1583" s="401"/>
      <c r="N1583" s="401"/>
      <c r="O1583" s="401"/>
      <c r="P1583" s="402">
        <f>R1014</f>
        <v>0</v>
      </c>
      <c r="Q1583" s="419" t="str">
        <f>R1015</f>
        <v>-</v>
      </c>
      <c r="R1583" s="393">
        <f>H1026/1000</f>
        <v>0</v>
      </c>
      <c r="S1583" s="393"/>
    </row>
    <row r="1584" spans="1:19" ht="10.8" customHeight="1">
      <c r="A1584" s="1">
        <f t="shared" si="1568"/>
        <v>1</v>
      </c>
      <c r="B1584" s="1">
        <f t="shared" si="1568"/>
        <v>1</v>
      </c>
      <c r="C1584" s="252"/>
      <c r="D1584" s="203"/>
      <c r="E1584" s="203"/>
      <c r="F1584" s="403" t="str">
        <f>IF(J1008="","",J1008)</f>
        <v/>
      </c>
      <c r="G1584" s="404"/>
      <c r="H1584" s="401"/>
      <c r="I1584" s="401"/>
      <c r="J1584" s="401"/>
      <c r="K1584" s="401"/>
      <c r="L1584" s="401"/>
      <c r="M1584" s="401"/>
      <c r="N1584" s="401"/>
      <c r="O1584" s="401"/>
      <c r="P1584" s="402"/>
      <c r="Q1584" s="419"/>
      <c r="R1584" s="393"/>
      <c r="S1584" s="393"/>
    </row>
    <row r="1585" spans="1:19" ht="10.8" customHeight="1">
      <c r="A1585" s="1">
        <f t="shared" si="1568"/>
        <v>1</v>
      </c>
      <c r="B1585" s="1">
        <f t="shared" si="1568"/>
        <v>1</v>
      </c>
      <c r="C1585" s="252">
        <f t="shared" ref="C1585" si="1576">C1583+1</f>
        <v>22</v>
      </c>
      <c r="D1585" s="203" t="str">
        <f>IF(T1056="","",T1056)</f>
        <v/>
      </c>
      <c r="E1585" s="203"/>
      <c r="F1585" s="399" t="str">
        <f>IF(F1058="","",F1058)</f>
        <v/>
      </c>
      <c r="G1585" s="400"/>
      <c r="H1585" s="401" t="str">
        <f>IF(F1059="","",F1059)</f>
        <v/>
      </c>
      <c r="I1585" s="401"/>
      <c r="J1585" s="401"/>
      <c r="K1585" s="401"/>
      <c r="L1585" s="401" t="str">
        <f>IF(F1057="","",F1057)</f>
        <v/>
      </c>
      <c r="M1585" s="401"/>
      <c r="N1585" s="401"/>
      <c r="O1585" s="401"/>
      <c r="P1585" s="402">
        <f>R1064</f>
        <v>0</v>
      </c>
      <c r="Q1585" s="419" t="str">
        <f>R1065</f>
        <v>-</v>
      </c>
      <c r="R1585" s="393">
        <f>H1076/1000</f>
        <v>0</v>
      </c>
      <c r="S1585" s="393"/>
    </row>
    <row r="1586" spans="1:19" ht="10.8" customHeight="1">
      <c r="A1586" s="1">
        <f t="shared" ref="A1586:B1601" si="1577">A1585</f>
        <v>1</v>
      </c>
      <c r="B1586" s="1">
        <f t="shared" si="1577"/>
        <v>1</v>
      </c>
      <c r="C1586" s="252"/>
      <c r="D1586" s="203"/>
      <c r="E1586" s="203"/>
      <c r="F1586" s="403" t="str">
        <f>IF(J1058="","",J1058)</f>
        <v/>
      </c>
      <c r="G1586" s="404"/>
      <c r="H1586" s="401"/>
      <c r="I1586" s="401"/>
      <c r="J1586" s="401"/>
      <c r="K1586" s="401"/>
      <c r="L1586" s="401"/>
      <c r="M1586" s="401"/>
      <c r="N1586" s="401"/>
      <c r="O1586" s="401"/>
      <c r="P1586" s="402"/>
      <c r="Q1586" s="419"/>
      <c r="R1586" s="393"/>
      <c r="S1586" s="393"/>
    </row>
    <row r="1587" spans="1:19" ht="10.8" customHeight="1">
      <c r="A1587" s="1">
        <f t="shared" si="1577"/>
        <v>1</v>
      </c>
      <c r="B1587" s="1">
        <f t="shared" si="1577"/>
        <v>1</v>
      </c>
      <c r="C1587" s="252">
        <f t="shared" ref="C1587" si="1578">C1585+1</f>
        <v>23</v>
      </c>
      <c r="D1587" s="203" t="str">
        <f>IF(T1106="","",T1106)</f>
        <v/>
      </c>
      <c r="E1587" s="203"/>
      <c r="F1587" s="399" t="str">
        <f>IF(F1108="","",F1108)</f>
        <v/>
      </c>
      <c r="G1587" s="400"/>
      <c r="H1587" s="401" t="str">
        <f>IF(F1109="","",F1109)</f>
        <v/>
      </c>
      <c r="I1587" s="401"/>
      <c r="J1587" s="401"/>
      <c r="K1587" s="401"/>
      <c r="L1587" s="401" t="str">
        <f>IF(F1107="","",F1107)</f>
        <v/>
      </c>
      <c r="M1587" s="401"/>
      <c r="N1587" s="401"/>
      <c r="O1587" s="401"/>
      <c r="P1587" s="402">
        <f>R1114</f>
        <v>0</v>
      </c>
      <c r="Q1587" s="419" t="str">
        <f>R1115</f>
        <v>-</v>
      </c>
      <c r="R1587" s="393">
        <f>H1126/1000</f>
        <v>0</v>
      </c>
      <c r="S1587" s="393"/>
    </row>
    <row r="1588" spans="1:19" ht="10.8" customHeight="1">
      <c r="A1588" s="1">
        <f t="shared" si="1577"/>
        <v>1</v>
      </c>
      <c r="B1588" s="1">
        <f t="shared" si="1577"/>
        <v>1</v>
      </c>
      <c r="C1588" s="252"/>
      <c r="D1588" s="203"/>
      <c r="E1588" s="203"/>
      <c r="F1588" s="403" t="str">
        <f>IF(J1108="","",J1108)</f>
        <v/>
      </c>
      <c r="G1588" s="404"/>
      <c r="H1588" s="401"/>
      <c r="I1588" s="401"/>
      <c r="J1588" s="401"/>
      <c r="K1588" s="401"/>
      <c r="L1588" s="401"/>
      <c r="M1588" s="401"/>
      <c r="N1588" s="401"/>
      <c r="O1588" s="401"/>
      <c r="P1588" s="402"/>
      <c r="Q1588" s="419"/>
      <c r="R1588" s="393"/>
      <c r="S1588" s="393"/>
    </row>
    <row r="1589" spans="1:19" ht="10.8" customHeight="1">
      <c r="A1589" s="1">
        <f t="shared" si="1577"/>
        <v>1</v>
      </c>
      <c r="B1589" s="1">
        <f t="shared" si="1577"/>
        <v>1</v>
      </c>
      <c r="C1589" s="252">
        <f t="shared" ref="C1589" si="1579">C1587+1</f>
        <v>24</v>
      </c>
      <c r="D1589" s="203" t="str">
        <f>IF(T1156="","",T1156)</f>
        <v/>
      </c>
      <c r="E1589" s="203"/>
      <c r="F1589" s="399" t="str">
        <f>IF(F1158="","",F1158)</f>
        <v/>
      </c>
      <c r="G1589" s="400"/>
      <c r="H1589" s="401" t="str">
        <f>IF(F1159="","",F1159)</f>
        <v/>
      </c>
      <c r="I1589" s="401"/>
      <c r="J1589" s="401"/>
      <c r="K1589" s="401"/>
      <c r="L1589" s="401" t="str">
        <f>IF(F1157="","",F1157)</f>
        <v/>
      </c>
      <c r="M1589" s="401"/>
      <c r="N1589" s="401"/>
      <c r="O1589" s="401"/>
      <c r="P1589" s="402">
        <f>R1164</f>
        <v>0</v>
      </c>
      <c r="Q1589" s="419" t="str">
        <f>R1165</f>
        <v>-</v>
      </c>
      <c r="R1589" s="393">
        <f>H1176/1000</f>
        <v>0</v>
      </c>
      <c r="S1589" s="393"/>
    </row>
    <row r="1590" spans="1:19" ht="10.8" customHeight="1">
      <c r="A1590" s="1">
        <f t="shared" si="1577"/>
        <v>1</v>
      </c>
      <c r="B1590" s="1">
        <f t="shared" si="1577"/>
        <v>1</v>
      </c>
      <c r="C1590" s="252"/>
      <c r="D1590" s="203"/>
      <c r="E1590" s="203"/>
      <c r="F1590" s="403" t="str">
        <f>IF(J1158="","",J1158)</f>
        <v/>
      </c>
      <c r="G1590" s="404"/>
      <c r="H1590" s="401"/>
      <c r="I1590" s="401"/>
      <c r="J1590" s="401"/>
      <c r="K1590" s="401"/>
      <c r="L1590" s="401"/>
      <c r="M1590" s="401"/>
      <c r="N1590" s="401"/>
      <c r="O1590" s="401"/>
      <c r="P1590" s="402"/>
      <c r="Q1590" s="419"/>
      <c r="R1590" s="393"/>
      <c r="S1590" s="393"/>
    </row>
    <row r="1591" spans="1:19" ht="10.8" customHeight="1">
      <c r="A1591" s="1">
        <f t="shared" si="1577"/>
        <v>1</v>
      </c>
      <c r="B1591" s="1">
        <f t="shared" si="1577"/>
        <v>1</v>
      </c>
      <c r="C1591" s="252">
        <f t="shared" ref="C1591" si="1580">C1589+1</f>
        <v>25</v>
      </c>
      <c r="D1591" s="203" t="str">
        <f>IF(T1206="","",T1206)</f>
        <v/>
      </c>
      <c r="E1591" s="203"/>
      <c r="F1591" s="399" t="str">
        <f>IF(F1208="","",F1208)</f>
        <v/>
      </c>
      <c r="G1591" s="400"/>
      <c r="H1591" s="401" t="str">
        <f>IF(F1209="","",F1209)</f>
        <v/>
      </c>
      <c r="I1591" s="401"/>
      <c r="J1591" s="401"/>
      <c r="K1591" s="401"/>
      <c r="L1591" s="401" t="str">
        <f>IF(F1207="","",F1207)</f>
        <v/>
      </c>
      <c r="M1591" s="401"/>
      <c r="N1591" s="401"/>
      <c r="O1591" s="401"/>
      <c r="P1591" s="402">
        <f>R1214</f>
        <v>0</v>
      </c>
      <c r="Q1591" s="419" t="str">
        <f>R1215</f>
        <v>-</v>
      </c>
      <c r="R1591" s="393">
        <f>H1226/1000</f>
        <v>0</v>
      </c>
      <c r="S1591" s="393"/>
    </row>
    <row r="1592" spans="1:19" ht="10.8" customHeight="1">
      <c r="A1592" s="1">
        <f t="shared" si="1577"/>
        <v>1</v>
      </c>
      <c r="B1592" s="1">
        <f t="shared" si="1577"/>
        <v>1</v>
      </c>
      <c r="C1592" s="252"/>
      <c r="D1592" s="203"/>
      <c r="E1592" s="203"/>
      <c r="F1592" s="403" t="str">
        <f>IF(J1208="","",J1208)</f>
        <v/>
      </c>
      <c r="G1592" s="404"/>
      <c r="H1592" s="401"/>
      <c r="I1592" s="401"/>
      <c r="J1592" s="401"/>
      <c r="K1592" s="401"/>
      <c r="L1592" s="401"/>
      <c r="M1592" s="401"/>
      <c r="N1592" s="401"/>
      <c r="O1592" s="401"/>
      <c r="P1592" s="402"/>
      <c r="Q1592" s="419"/>
      <c r="R1592" s="393"/>
      <c r="S1592" s="393"/>
    </row>
    <row r="1593" spans="1:19" ht="10.8" customHeight="1">
      <c r="A1593" s="1">
        <f t="shared" si="1577"/>
        <v>1</v>
      </c>
      <c r="B1593" s="1">
        <f t="shared" si="1577"/>
        <v>1</v>
      </c>
      <c r="C1593" s="252">
        <f t="shared" ref="C1593" si="1581">C1591+1</f>
        <v>26</v>
      </c>
      <c r="D1593" s="203" t="str">
        <f>IF(T1256="","",T1256)</f>
        <v/>
      </c>
      <c r="E1593" s="203"/>
      <c r="F1593" s="399" t="str">
        <f>IF(F1258="","",F1258)</f>
        <v/>
      </c>
      <c r="G1593" s="400"/>
      <c r="H1593" s="401" t="str">
        <f>IF(F1259="","",F1259)</f>
        <v/>
      </c>
      <c r="I1593" s="401"/>
      <c r="J1593" s="401"/>
      <c r="K1593" s="401"/>
      <c r="L1593" s="401" t="str">
        <f>IF(F1257="","",F1257)</f>
        <v/>
      </c>
      <c r="M1593" s="401"/>
      <c r="N1593" s="401"/>
      <c r="O1593" s="401"/>
      <c r="P1593" s="402">
        <f>R1264</f>
        <v>0</v>
      </c>
      <c r="Q1593" s="419" t="str">
        <f>R1265</f>
        <v>-</v>
      </c>
      <c r="R1593" s="393">
        <f>H1276/1000</f>
        <v>0</v>
      </c>
      <c r="S1593" s="393"/>
    </row>
    <row r="1594" spans="1:19" ht="10.8" customHeight="1">
      <c r="A1594" s="1">
        <f t="shared" si="1577"/>
        <v>1</v>
      </c>
      <c r="B1594" s="1">
        <f t="shared" si="1577"/>
        <v>1</v>
      </c>
      <c r="C1594" s="252"/>
      <c r="D1594" s="203"/>
      <c r="E1594" s="203"/>
      <c r="F1594" s="403" t="str">
        <f>IF(J1258="","",J1258)</f>
        <v/>
      </c>
      <c r="G1594" s="404"/>
      <c r="H1594" s="401"/>
      <c r="I1594" s="401"/>
      <c r="J1594" s="401"/>
      <c r="K1594" s="401"/>
      <c r="L1594" s="401"/>
      <c r="M1594" s="401"/>
      <c r="N1594" s="401"/>
      <c r="O1594" s="401"/>
      <c r="P1594" s="402"/>
      <c r="Q1594" s="419"/>
      <c r="R1594" s="393"/>
      <c r="S1594" s="393"/>
    </row>
    <row r="1595" spans="1:19" ht="10.8" customHeight="1">
      <c r="A1595" s="1">
        <f t="shared" si="1577"/>
        <v>1</v>
      </c>
      <c r="B1595" s="1">
        <f t="shared" si="1577"/>
        <v>1</v>
      </c>
      <c r="C1595" s="252">
        <f t="shared" ref="C1595" si="1582">C1593+1</f>
        <v>27</v>
      </c>
      <c r="D1595" s="203" t="str">
        <f>IF(T1306="","",T1306)</f>
        <v/>
      </c>
      <c r="E1595" s="203"/>
      <c r="F1595" s="399" t="str">
        <f>IF(F1308="","",F1308)</f>
        <v/>
      </c>
      <c r="G1595" s="400"/>
      <c r="H1595" s="401" t="str">
        <f>IF(F1309="","",F1309)</f>
        <v/>
      </c>
      <c r="I1595" s="401"/>
      <c r="J1595" s="401"/>
      <c r="K1595" s="401"/>
      <c r="L1595" s="401" t="str">
        <f>IF(F1307="","",F1307)</f>
        <v/>
      </c>
      <c r="M1595" s="401"/>
      <c r="N1595" s="401"/>
      <c r="O1595" s="401"/>
      <c r="P1595" s="402">
        <f>R1314</f>
        <v>0</v>
      </c>
      <c r="Q1595" s="419" t="str">
        <f>R1315</f>
        <v>-</v>
      </c>
      <c r="R1595" s="393">
        <f>H1326/1000</f>
        <v>0</v>
      </c>
      <c r="S1595" s="393"/>
    </row>
    <row r="1596" spans="1:19" ht="10.8" customHeight="1">
      <c r="A1596" s="1">
        <f t="shared" si="1577"/>
        <v>1</v>
      </c>
      <c r="B1596" s="1">
        <f t="shared" si="1577"/>
        <v>1</v>
      </c>
      <c r="C1596" s="252"/>
      <c r="D1596" s="203"/>
      <c r="E1596" s="203"/>
      <c r="F1596" s="403" t="str">
        <f>IF(J1308="","",J1308)</f>
        <v/>
      </c>
      <c r="G1596" s="404"/>
      <c r="H1596" s="401"/>
      <c r="I1596" s="401"/>
      <c r="J1596" s="401"/>
      <c r="K1596" s="401"/>
      <c r="L1596" s="401"/>
      <c r="M1596" s="401"/>
      <c r="N1596" s="401"/>
      <c r="O1596" s="401"/>
      <c r="P1596" s="402"/>
      <c r="Q1596" s="419"/>
      <c r="R1596" s="393"/>
      <c r="S1596" s="393"/>
    </row>
    <row r="1597" spans="1:19" ht="10.8" customHeight="1">
      <c r="A1597" s="1">
        <f t="shared" si="1577"/>
        <v>1</v>
      </c>
      <c r="B1597" s="1">
        <f t="shared" si="1577"/>
        <v>1</v>
      </c>
      <c r="C1597" s="252">
        <f t="shared" ref="C1597" si="1583">C1595+1</f>
        <v>28</v>
      </c>
      <c r="D1597" s="203" t="str">
        <f>IF(T1356="","",T1356)</f>
        <v/>
      </c>
      <c r="E1597" s="203"/>
      <c r="F1597" s="399" t="str">
        <f>IF(F1358="","",F1358)</f>
        <v/>
      </c>
      <c r="G1597" s="400"/>
      <c r="H1597" s="401" t="str">
        <f>IF(F1359="","",F1359)</f>
        <v/>
      </c>
      <c r="I1597" s="401"/>
      <c r="J1597" s="401"/>
      <c r="K1597" s="401"/>
      <c r="L1597" s="401" t="str">
        <f>IF(F1357="","",F1357)</f>
        <v/>
      </c>
      <c r="M1597" s="401"/>
      <c r="N1597" s="401"/>
      <c r="O1597" s="401"/>
      <c r="P1597" s="402">
        <f>R1364</f>
        <v>0</v>
      </c>
      <c r="Q1597" s="419" t="str">
        <f>R1365</f>
        <v>-</v>
      </c>
      <c r="R1597" s="393">
        <f>H1376/1000</f>
        <v>0</v>
      </c>
      <c r="S1597" s="393"/>
    </row>
    <row r="1598" spans="1:19" ht="10.8" customHeight="1">
      <c r="A1598" s="1">
        <f t="shared" si="1577"/>
        <v>1</v>
      </c>
      <c r="B1598" s="1">
        <f t="shared" si="1577"/>
        <v>1</v>
      </c>
      <c r="C1598" s="252"/>
      <c r="D1598" s="203"/>
      <c r="E1598" s="203"/>
      <c r="F1598" s="403" t="str">
        <f>IF(J1358="","",J1358)</f>
        <v/>
      </c>
      <c r="G1598" s="404"/>
      <c r="H1598" s="401"/>
      <c r="I1598" s="401"/>
      <c r="J1598" s="401"/>
      <c r="K1598" s="401"/>
      <c r="L1598" s="401"/>
      <c r="M1598" s="401"/>
      <c r="N1598" s="401"/>
      <c r="O1598" s="401"/>
      <c r="P1598" s="402"/>
      <c r="Q1598" s="419"/>
      <c r="R1598" s="393"/>
      <c r="S1598" s="393"/>
    </row>
    <row r="1599" spans="1:19" ht="10.8" customHeight="1">
      <c r="A1599" s="1">
        <f t="shared" si="1577"/>
        <v>1</v>
      </c>
      <c r="B1599" s="1">
        <f t="shared" si="1577"/>
        <v>1</v>
      </c>
      <c r="C1599" s="252">
        <f t="shared" ref="C1599" si="1584">C1597+1</f>
        <v>29</v>
      </c>
      <c r="D1599" s="203" t="str">
        <f>IF(T1406="","",T1406)</f>
        <v/>
      </c>
      <c r="E1599" s="203"/>
      <c r="F1599" s="399" t="str">
        <f>IF(F1408="","",F1408)</f>
        <v/>
      </c>
      <c r="G1599" s="400"/>
      <c r="H1599" s="401" t="str">
        <f>IF(F1409="","",F1409)</f>
        <v/>
      </c>
      <c r="I1599" s="401"/>
      <c r="J1599" s="401"/>
      <c r="K1599" s="401"/>
      <c r="L1599" s="401" t="str">
        <f>IF(F1407="","",F1407)</f>
        <v/>
      </c>
      <c r="M1599" s="401"/>
      <c r="N1599" s="401"/>
      <c r="O1599" s="401"/>
      <c r="P1599" s="402">
        <f>R1414</f>
        <v>0</v>
      </c>
      <c r="Q1599" s="419" t="str">
        <f>R1415</f>
        <v>-</v>
      </c>
      <c r="R1599" s="393">
        <f>H1426/1000</f>
        <v>0</v>
      </c>
      <c r="S1599" s="393"/>
    </row>
    <row r="1600" spans="1:19" ht="10.8" customHeight="1">
      <c r="A1600" s="1">
        <f t="shared" si="1577"/>
        <v>1</v>
      </c>
      <c r="B1600" s="1">
        <f t="shared" si="1577"/>
        <v>1</v>
      </c>
      <c r="C1600" s="252"/>
      <c r="D1600" s="203"/>
      <c r="E1600" s="203"/>
      <c r="F1600" s="403" t="str">
        <f>IF(J1408="","",J1408)</f>
        <v/>
      </c>
      <c r="G1600" s="404"/>
      <c r="H1600" s="401"/>
      <c r="I1600" s="401"/>
      <c r="J1600" s="401"/>
      <c r="K1600" s="401"/>
      <c r="L1600" s="401"/>
      <c r="M1600" s="401"/>
      <c r="N1600" s="401"/>
      <c r="O1600" s="401"/>
      <c r="P1600" s="402"/>
      <c r="Q1600" s="419"/>
      <c r="R1600" s="393"/>
      <c r="S1600" s="393"/>
    </row>
    <row r="1601" spans="1:19" ht="10.8" customHeight="1">
      <c r="A1601" s="1">
        <f t="shared" si="1577"/>
        <v>1</v>
      </c>
      <c r="B1601" s="1">
        <f t="shared" si="1577"/>
        <v>1</v>
      </c>
      <c r="C1601" s="252">
        <f t="shared" ref="C1601" si="1585">C1599+1</f>
        <v>30</v>
      </c>
      <c r="D1601" s="203" t="str">
        <f>IF(T1456="","",T1456)</f>
        <v/>
      </c>
      <c r="E1601" s="203"/>
      <c r="F1601" s="399" t="str">
        <f>IF(F1458="","",F1458)</f>
        <v/>
      </c>
      <c r="G1601" s="400"/>
      <c r="H1601" s="401" t="str">
        <f>IF(F1459="","",F1459)</f>
        <v/>
      </c>
      <c r="I1601" s="401"/>
      <c r="J1601" s="401"/>
      <c r="K1601" s="401"/>
      <c r="L1601" s="401" t="str">
        <f>IF(F1457="","",F1457)</f>
        <v/>
      </c>
      <c r="M1601" s="401"/>
      <c r="N1601" s="401"/>
      <c r="O1601" s="401"/>
      <c r="P1601" s="402">
        <f>R1464</f>
        <v>0</v>
      </c>
      <c r="Q1601" s="419" t="str">
        <f>R1465</f>
        <v>-</v>
      </c>
      <c r="R1601" s="393">
        <f>H1476/1000</f>
        <v>0</v>
      </c>
      <c r="S1601" s="393"/>
    </row>
    <row r="1602" spans="1:19" ht="10.8" customHeight="1">
      <c r="A1602" s="1">
        <f t="shared" ref="A1602:B1602" si="1586">A1601</f>
        <v>1</v>
      </c>
      <c r="B1602" s="1">
        <f t="shared" si="1586"/>
        <v>1</v>
      </c>
      <c r="C1602" s="252"/>
      <c r="D1602" s="203"/>
      <c r="E1602" s="203"/>
      <c r="F1602" s="403" t="str">
        <f>IF(J1458="","",J1458)</f>
        <v/>
      </c>
      <c r="G1602" s="404"/>
      <c r="H1602" s="401"/>
      <c r="I1602" s="401"/>
      <c r="J1602" s="401"/>
      <c r="K1602" s="401"/>
      <c r="L1602" s="401"/>
      <c r="M1602" s="401"/>
      <c r="N1602" s="401"/>
      <c r="O1602" s="401"/>
      <c r="P1602" s="402"/>
      <c r="Q1602" s="419"/>
      <c r="R1602" s="393"/>
      <c r="S1602" s="393"/>
    </row>
  </sheetData>
  <sheetProtection sheet="1" objects="1" scenarios="1" selectLockedCells="1" autoFilter="0"/>
  <autoFilter ref="A1:X1602" xr:uid="{F9C26474-5D38-45B4-BD24-B36673201D98}">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s>
  <phoneticPr fontId="3"/>
  <conditionalFormatting sqref="F6:L6">
    <cfRule type="containsBlanks" dxfId="534" priority="230">
      <formula>LEN(TRIM(F6))=0</formula>
    </cfRule>
  </conditionalFormatting>
  <conditionalFormatting sqref="F56:L56">
    <cfRule type="containsBlanks" dxfId="533" priority="229">
      <formula>LEN(TRIM(F56))=0</formula>
    </cfRule>
  </conditionalFormatting>
  <conditionalFormatting sqref="F106:L106">
    <cfRule type="containsBlanks" dxfId="532" priority="166">
      <formula>LEN(TRIM(F106))=0</formula>
    </cfRule>
  </conditionalFormatting>
  <conditionalFormatting sqref="F156:L156">
    <cfRule type="containsBlanks" dxfId="531" priority="160">
      <formula>LEN(TRIM(F156))=0</formula>
    </cfRule>
  </conditionalFormatting>
  <conditionalFormatting sqref="F206:L206">
    <cfRule type="containsBlanks" dxfId="530" priority="154">
      <formula>LEN(TRIM(F206))=0</formula>
    </cfRule>
  </conditionalFormatting>
  <conditionalFormatting sqref="F256:L256">
    <cfRule type="containsBlanks" dxfId="529" priority="148">
      <formula>LEN(TRIM(F256))=0</formula>
    </cfRule>
  </conditionalFormatting>
  <conditionalFormatting sqref="F306:L306">
    <cfRule type="containsBlanks" dxfId="528" priority="142">
      <formula>LEN(TRIM(F306))=0</formula>
    </cfRule>
  </conditionalFormatting>
  <conditionalFormatting sqref="F356:L356">
    <cfRule type="containsBlanks" dxfId="527" priority="136">
      <formula>LEN(TRIM(F356))=0</formula>
    </cfRule>
  </conditionalFormatting>
  <conditionalFormatting sqref="F406:L406">
    <cfRule type="containsBlanks" dxfId="526" priority="130">
      <formula>LEN(TRIM(F406))=0</formula>
    </cfRule>
  </conditionalFormatting>
  <conditionalFormatting sqref="F456:L456">
    <cfRule type="containsBlanks" dxfId="525" priority="124">
      <formula>LEN(TRIM(F456))=0</formula>
    </cfRule>
  </conditionalFormatting>
  <conditionalFormatting sqref="F506:L506">
    <cfRule type="containsBlanks" dxfId="524" priority="118">
      <formula>LEN(TRIM(F506))=0</formula>
    </cfRule>
  </conditionalFormatting>
  <conditionalFormatting sqref="F556:L556">
    <cfRule type="containsBlanks" dxfId="523" priority="112">
      <formula>LEN(TRIM(F556))=0</formula>
    </cfRule>
  </conditionalFormatting>
  <conditionalFormatting sqref="F606:L606">
    <cfRule type="containsBlanks" dxfId="522" priority="106">
      <formula>LEN(TRIM(F606))=0</formula>
    </cfRule>
  </conditionalFormatting>
  <conditionalFormatting sqref="F656:L656">
    <cfRule type="containsBlanks" dxfId="521" priority="100">
      <formula>LEN(TRIM(F656))=0</formula>
    </cfRule>
  </conditionalFormatting>
  <conditionalFormatting sqref="F706:L706">
    <cfRule type="containsBlanks" dxfId="520" priority="94">
      <formula>LEN(TRIM(F706))=0</formula>
    </cfRule>
  </conditionalFormatting>
  <conditionalFormatting sqref="F756:L756">
    <cfRule type="containsBlanks" dxfId="519" priority="88">
      <formula>LEN(TRIM(F756))=0</formula>
    </cfRule>
  </conditionalFormatting>
  <conditionalFormatting sqref="F806:L806">
    <cfRule type="containsBlanks" dxfId="518" priority="82">
      <formula>LEN(TRIM(F806))=0</formula>
    </cfRule>
  </conditionalFormatting>
  <conditionalFormatting sqref="F856:L856">
    <cfRule type="containsBlanks" dxfId="517" priority="76">
      <formula>LEN(TRIM(F856))=0</formula>
    </cfRule>
  </conditionalFormatting>
  <conditionalFormatting sqref="F906:L906">
    <cfRule type="containsBlanks" dxfId="516" priority="70">
      <formula>LEN(TRIM(F906))=0</formula>
    </cfRule>
  </conditionalFormatting>
  <conditionalFormatting sqref="F956:L956">
    <cfRule type="containsBlanks" dxfId="515" priority="64">
      <formula>LEN(TRIM(F956))=0</formula>
    </cfRule>
  </conditionalFormatting>
  <conditionalFormatting sqref="F1006:L1006">
    <cfRule type="containsBlanks" dxfId="514" priority="58">
      <formula>LEN(TRIM(F1006))=0</formula>
    </cfRule>
  </conditionalFormatting>
  <conditionalFormatting sqref="F1056:L1056">
    <cfRule type="containsBlanks" dxfId="513" priority="52">
      <formula>LEN(TRIM(F1056))=0</formula>
    </cfRule>
  </conditionalFormatting>
  <conditionalFormatting sqref="F1106:L1106">
    <cfRule type="containsBlanks" dxfId="512" priority="46">
      <formula>LEN(TRIM(F1106))=0</formula>
    </cfRule>
  </conditionalFormatting>
  <conditionalFormatting sqref="F1156:L1156">
    <cfRule type="containsBlanks" dxfId="511" priority="40">
      <formula>LEN(TRIM(F1156))=0</formula>
    </cfRule>
  </conditionalFormatting>
  <conditionalFormatting sqref="F1206:L1206">
    <cfRule type="containsBlanks" dxfId="510" priority="34">
      <formula>LEN(TRIM(F1206))=0</formula>
    </cfRule>
  </conditionalFormatting>
  <conditionalFormatting sqref="F1256:L1256">
    <cfRule type="containsBlanks" dxfId="509" priority="28">
      <formula>LEN(TRIM(F1256))=0</formula>
    </cfRule>
  </conditionalFormatting>
  <conditionalFormatting sqref="F1306:L1306">
    <cfRule type="containsBlanks" dxfId="508" priority="22">
      <formula>LEN(TRIM(F1306))=0</formula>
    </cfRule>
  </conditionalFormatting>
  <conditionalFormatting sqref="F1356:L1356">
    <cfRule type="containsBlanks" dxfId="507" priority="16">
      <formula>LEN(TRIM(F1356))=0</formula>
    </cfRule>
  </conditionalFormatting>
  <conditionalFormatting sqref="F1406:L1406">
    <cfRule type="containsBlanks" dxfId="506" priority="10">
      <formula>LEN(TRIM(F1406))=0</formula>
    </cfRule>
  </conditionalFormatting>
  <conditionalFormatting sqref="F1456:L1456">
    <cfRule type="containsBlanks" dxfId="505" priority="4">
      <formula>LEN(TRIM(F1456))=0</formula>
    </cfRule>
  </conditionalFormatting>
  <conditionalFormatting sqref="F7:S7">
    <cfRule type="containsBlanks" dxfId="504" priority="228">
      <formula>LEN(TRIM(F7))=0</formula>
    </cfRule>
  </conditionalFormatting>
  <conditionalFormatting sqref="F9:S10">
    <cfRule type="containsBlanks" dxfId="503" priority="226">
      <formula>LEN(TRIM(F9))=0</formula>
    </cfRule>
  </conditionalFormatting>
  <conditionalFormatting sqref="F16:S22">
    <cfRule type="containsBlanks" dxfId="502" priority="224">
      <formula>LEN(TRIM(F16))=0</formula>
    </cfRule>
  </conditionalFormatting>
  <conditionalFormatting sqref="F57:S57">
    <cfRule type="containsBlanks" dxfId="501" priority="227">
      <formula>LEN(TRIM(F57))=0</formula>
    </cfRule>
  </conditionalFormatting>
  <conditionalFormatting sqref="F59:S60">
    <cfRule type="containsBlanks" dxfId="500" priority="225">
      <formula>LEN(TRIM(F59))=0</formula>
    </cfRule>
  </conditionalFormatting>
  <conditionalFormatting sqref="F66:S72">
    <cfRule type="containsBlanks" dxfId="499" priority="223">
      <formula>LEN(TRIM(F66))=0</formula>
    </cfRule>
  </conditionalFormatting>
  <conditionalFormatting sqref="F107:S107">
    <cfRule type="containsBlanks" dxfId="498" priority="165">
      <formula>LEN(TRIM(F107))=0</formula>
    </cfRule>
  </conditionalFormatting>
  <conditionalFormatting sqref="F109:S110">
    <cfRule type="containsBlanks" dxfId="497" priority="164">
      <formula>LEN(TRIM(F109))=0</formula>
    </cfRule>
  </conditionalFormatting>
  <conditionalFormatting sqref="F116:S122">
    <cfRule type="containsBlanks" dxfId="496" priority="163">
      <formula>LEN(TRIM(F116))=0</formula>
    </cfRule>
  </conditionalFormatting>
  <conditionalFormatting sqref="F157:S157">
    <cfRule type="containsBlanks" dxfId="495" priority="159">
      <formula>LEN(TRIM(F157))=0</formula>
    </cfRule>
  </conditionalFormatting>
  <conditionalFormatting sqref="F159:S160">
    <cfRule type="containsBlanks" dxfId="494" priority="158">
      <formula>LEN(TRIM(F159))=0</formula>
    </cfRule>
  </conditionalFormatting>
  <conditionalFormatting sqref="F166:S172">
    <cfRule type="containsBlanks" dxfId="493" priority="157">
      <formula>LEN(TRIM(F166))=0</formula>
    </cfRule>
  </conditionalFormatting>
  <conditionalFormatting sqref="F207:S207">
    <cfRule type="containsBlanks" dxfId="492" priority="153">
      <formula>LEN(TRIM(F207))=0</formula>
    </cfRule>
  </conditionalFormatting>
  <conditionalFormatting sqref="F209:S210">
    <cfRule type="containsBlanks" dxfId="491" priority="152">
      <formula>LEN(TRIM(F209))=0</formula>
    </cfRule>
  </conditionalFormatting>
  <conditionalFormatting sqref="F216:S222">
    <cfRule type="containsBlanks" dxfId="490" priority="151">
      <formula>LEN(TRIM(F216))=0</formula>
    </cfRule>
  </conditionalFormatting>
  <conditionalFormatting sqref="F257:S257">
    <cfRule type="containsBlanks" dxfId="489" priority="147">
      <formula>LEN(TRIM(F257))=0</formula>
    </cfRule>
  </conditionalFormatting>
  <conditionalFormatting sqref="F259:S260">
    <cfRule type="containsBlanks" dxfId="488" priority="146">
      <formula>LEN(TRIM(F259))=0</formula>
    </cfRule>
  </conditionalFormatting>
  <conditionalFormatting sqref="F266:S272">
    <cfRule type="containsBlanks" dxfId="487" priority="145">
      <formula>LEN(TRIM(F266))=0</formula>
    </cfRule>
  </conditionalFormatting>
  <conditionalFormatting sqref="F307:S307">
    <cfRule type="containsBlanks" dxfId="486" priority="141">
      <formula>LEN(TRIM(F307))=0</formula>
    </cfRule>
  </conditionalFormatting>
  <conditionalFormatting sqref="F309:S310">
    <cfRule type="containsBlanks" dxfId="485" priority="140">
      <formula>LEN(TRIM(F309))=0</formula>
    </cfRule>
  </conditionalFormatting>
  <conditionalFormatting sqref="F316:S322">
    <cfRule type="containsBlanks" dxfId="484" priority="139">
      <formula>LEN(TRIM(F316))=0</formula>
    </cfRule>
  </conditionalFormatting>
  <conditionalFormatting sqref="F357:S357">
    <cfRule type="containsBlanks" dxfId="483" priority="135">
      <formula>LEN(TRIM(F357))=0</formula>
    </cfRule>
  </conditionalFormatting>
  <conditionalFormatting sqref="F359:S360">
    <cfRule type="containsBlanks" dxfId="482" priority="134">
      <formula>LEN(TRIM(F359))=0</formula>
    </cfRule>
  </conditionalFormatting>
  <conditionalFormatting sqref="F366:S372">
    <cfRule type="containsBlanks" dxfId="481" priority="133">
      <formula>LEN(TRIM(F366))=0</formula>
    </cfRule>
  </conditionalFormatting>
  <conditionalFormatting sqref="F407:S407">
    <cfRule type="containsBlanks" dxfId="480" priority="129">
      <formula>LEN(TRIM(F407))=0</formula>
    </cfRule>
  </conditionalFormatting>
  <conditionalFormatting sqref="F409:S410">
    <cfRule type="containsBlanks" dxfId="479" priority="128">
      <formula>LEN(TRIM(F409))=0</formula>
    </cfRule>
  </conditionalFormatting>
  <conditionalFormatting sqref="F416:S422">
    <cfRule type="containsBlanks" dxfId="478" priority="127">
      <formula>LEN(TRIM(F416))=0</formula>
    </cfRule>
  </conditionalFormatting>
  <conditionalFormatting sqref="F457:S457">
    <cfRule type="containsBlanks" dxfId="477" priority="123">
      <formula>LEN(TRIM(F457))=0</formula>
    </cfRule>
  </conditionalFormatting>
  <conditionalFormatting sqref="F459:S460">
    <cfRule type="containsBlanks" dxfId="476" priority="122">
      <formula>LEN(TRIM(F459))=0</formula>
    </cfRule>
  </conditionalFormatting>
  <conditionalFormatting sqref="F466:S472">
    <cfRule type="containsBlanks" dxfId="475" priority="121">
      <formula>LEN(TRIM(F466))=0</formula>
    </cfRule>
  </conditionalFormatting>
  <conditionalFormatting sqref="F507:S507">
    <cfRule type="containsBlanks" dxfId="474" priority="117">
      <formula>LEN(TRIM(F507))=0</formula>
    </cfRule>
  </conditionalFormatting>
  <conditionalFormatting sqref="F509:S510">
    <cfRule type="containsBlanks" dxfId="473" priority="116">
      <formula>LEN(TRIM(F509))=0</formula>
    </cfRule>
  </conditionalFormatting>
  <conditionalFormatting sqref="F516:S522">
    <cfRule type="containsBlanks" dxfId="472" priority="115">
      <formula>LEN(TRIM(F516))=0</formula>
    </cfRule>
  </conditionalFormatting>
  <conditionalFormatting sqref="F557:S557">
    <cfRule type="containsBlanks" dxfId="471" priority="111">
      <formula>LEN(TRIM(F557))=0</formula>
    </cfRule>
  </conditionalFormatting>
  <conditionalFormatting sqref="F559:S560">
    <cfRule type="containsBlanks" dxfId="470" priority="110">
      <formula>LEN(TRIM(F559))=0</formula>
    </cfRule>
  </conditionalFormatting>
  <conditionalFormatting sqref="F566:S572">
    <cfRule type="containsBlanks" dxfId="469" priority="109">
      <formula>LEN(TRIM(F566))=0</formula>
    </cfRule>
  </conditionalFormatting>
  <conditionalFormatting sqref="F607:S607">
    <cfRule type="containsBlanks" dxfId="468" priority="105">
      <formula>LEN(TRIM(F607))=0</formula>
    </cfRule>
  </conditionalFormatting>
  <conditionalFormatting sqref="F609:S610">
    <cfRule type="containsBlanks" dxfId="467" priority="104">
      <formula>LEN(TRIM(F609))=0</formula>
    </cfRule>
  </conditionalFormatting>
  <conditionalFormatting sqref="F616:S622">
    <cfRule type="containsBlanks" dxfId="466" priority="103">
      <formula>LEN(TRIM(F616))=0</formula>
    </cfRule>
  </conditionalFormatting>
  <conditionalFormatting sqref="F657:S657">
    <cfRule type="containsBlanks" dxfId="465" priority="99">
      <formula>LEN(TRIM(F657))=0</formula>
    </cfRule>
  </conditionalFormatting>
  <conditionalFormatting sqref="F659:S660">
    <cfRule type="containsBlanks" dxfId="464" priority="98">
      <formula>LEN(TRIM(F659))=0</formula>
    </cfRule>
  </conditionalFormatting>
  <conditionalFormatting sqref="F666:S672">
    <cfRule type="containsBlanks" dxfId="463" priority="97">
      <formula>LEN(TRIM(F666))=0</formula>
    </cfRule>
  </conditionalFormatting>
  <conditionalFormatting sqref="F707:S707">
    <cfRule type="containsBlanks" dxfId="462" priority="93">
      <formula>LEN(TRIM(F707))=0</formula>
    </cfRule>
  </conditionalFormatting>
  <conditionalFormatting sqref="F709:S710">
    <cfRule type="containsBlanks" dxfId="461" priority="92">
      <formula>LEN(TRIM(F709))=0</formula>
    </cfRule>
  </conditionalFormatting>
  <conditionalFormatting sqref="F716:S722">
    <cfRule type="containsBlanks" dxfId="460" priority="91">
      <formula>LEN(TRIM(F716))=0</formula>
    </cfRule>
  </conditionalFormatting>
  <conditionalFormatting sqref="F757:S757">
    <cfRule type="containsBlanks" dxfId="459" priority="87">
      <formula>LEN(TRIM(F757))=0</formula>
    </cfRule>
  </conditionalFormatting>
  <conditionalFormatting sqref="F759:S760">
    <cfRule type="containsBlanks" dxfId="458" priority="86">
      <formula>LEN(TRIM(F759))=0</formula>
    </cfRule>
  </conditionalFormatting>
  <conditionalFormatting sqref="F766:S772">
    <cfRule type="containsBlanks" dxfId="457" priority="85">
      <formula>LEN(TRIM(F766))=0</formula>
    </cfRule>
  </conditionalFormatting>
  <conditionalFormatting sqref="F807:S807">
    <cfRule type="containsBlanks" dxfId="456" priority="81">
      <formula>LEN(TRIM(F807))=0</formula>
    </cfRule>
  </conditionalFormatting>
  <conditionalFormatting sqref="F809:S810">
    <cfRule type="containsBlanks" dxfId="455" priority="80">
      <formula>LEN(TRIM(F809))=0</formula>
    </cfRule>
  </conditionalFormatting>
  <conditionalFormatting sqref="F816:S822">
    <cfRule type="containsBlanks" dxfId="454" priority="79">
      <formula>LEN(TRIM(F816))=0</formula>
    </cfRule>
  </conditionalFormatting>
  <conditionalFormatting sqref="F857:S857">
    <cfRule type="containsBlanks" dxfId="453" priority="75">
      <formula>LEN(TRIM(F857))=0</formula>
    </cfRule>
  </conditionalFormatting>
  <conditionalFormatting sqref="F859:S860">
    <cfRule type="containsBlanks" dxfId="452" priority="74">
      <formula>LEN(TRIM(F859))=0</formula>
    </cfRule>
  </conditionalFormatting>
  <conditionalFormatting sqref="F866:S872">
    <cfRule type="containsBlanks" dxfId="451" priority="73">
      <formula>LEN(TRIM(F866))=0</formula>
    </cfRule>
  </conditionalFormatting>
  <conditionalFormatting sqref="F907:S907">
    <cfRule type="containsBlanks" dxfId="450" priority="69">
      <formula>LEN(TRIM(F907))=0</formula>
    </cfRule>
  </conditionalFormatting>
  <conditionalFormatting sqref="F909:S910">
    <cfRule type="containsBlanks" dxfId="449" priority="68">
      <formula>LEN(TRIM(F909))=0</formula>
    </cfRule>
  </conditionalFormatting>
  <conditionalFormatting sqref="F916:S922">
    <cfRule type="containsBlanks" dxfId="448" priority="67">
      <formula>LEN(TRIM(F916))=0</formula>
    </cfRule>
  </conditionalFormatting>
  <conditionalFormatting sqref="F957:S957">
    <cfRule type="containsBlanks" dxfId="447" priority="63">
      <formula>LEN(TRIM(F957))=0</formula>
    </cfRule>
  </conditionalFormatting>
  <conditionalFormatting sqref="F959:S960">
    <cfRule type="containsBlanks" dxfId="446" priority="62">
      <formula>LEN(TRIM(F959))=0</formula>
    </cfRule>
  </conditionalFormatting>
  <conditionalFormatting sqref="F966:S972">
    <cfRule type="containsBlanks" dxfId="445" priority="61">
      <formula>LEN(TRIM(F966))=0</formula>
    </cfRule>
  </conditionalFormatting>
  <conditionalFormatting sqref="F1007:S1007">
    <cfRule type="containsBlanks" dxfId="444" priority="57">
      <formula>LEN(TRIM(F1007))=0</formula>
    </cfRule>
  </conditionalFormatting>
  <conditionalFormatting sqref="F1009:S1010">
    <cfRule type="containsBlanks" dxfId="443" priority="56">
      <formula>LEN(TRIM(F1009))=0</formula>
    </cfRule>
  </conditionalFormatting>
  <conditionalFormatting sqref="F1016:S1022">
    <cfRule type="containsBlanks" dxfId="442" priority="55">
      <formula>LEN(TRIM(F1016))=0</formula>
    </cfRule>
  </conditionalFormatting>
  <conditionalFormatting sqref="F1057:S1057">
    <cfRule type="containsBlanks" dxfId="441" priority="51">
      <formula>LEN(TRIM(F1057))=0</formula>
    </cfRule>
  </conditionalFormatting>
  <conditionalFormatting sqref="F1059:S1060">
    <cfRule type="containsBlanks" dxfId="440" priority="50">
      <formula>LEN(TRIM(F1059))=0</formula>
    </cfRule>
  </conditionalFormatting>
  <conditionalFormatting sqref="F1066:S1072">
    <cfRule type="containsBlanks" dxfId="439" priority="49">
      <formula>LEN(TRIM(F1066))=0</formula>
    </cfRule>
  </conditionalFormatting>
  <conditionalFormatting sqref="F1107:S1107">
    <cfRule type="containsBlanks" dxfId="438" priority="45">
      <formula>LEN(TRIM(F1107))=0</formula>
    </cfRule>
  </conditionalFormatting>
  <conditionalFormatting sqref="F1109:S1110">
    <cfRule type="containsBlanks" dxfId="437" priority="44">
      <formula>LEN(TRIM(F1109))=0</formula>
    </cfRule>
  </conditionalFormatting>
  <conditionalFormatting sqref="F1116:S1122">
    <cfRule type="containsBlanks" dxfId="436" priority="43">
      <formula>LEN(TRIM(F1116))=0</formula>
    </cfRule>
  </conditionalFormatting>
  <conditionalFormatting sqref="F1157:S1157">
    <cfRule type="containsBlanks" dxfId="435" priority="39">
      <formula>LEN(TRIM(F1157))=0</formula>
    </cfRule>
  </conditionalFormatting>
  <conditionalFormatting sqref="F1159:S1160">
    <cfRule type="containsBlanks" dxfId="434" priority="38">
      <formula>LEN(TRIM(F1159))=0</formula>
    </cfRule>
  </conditionalFormatting>
  <conditionalFormatting sqref="F1166:S1172">
    <cfRule type="containsBlanks" dxfId="433" priority="37">
      <formula>LEN(TRIM(F1166))=0</formula>
    </cfRule>
  </conditionalFormatting>
  <conditionalFormatting sqref="F1207:S1207">
    <cfRule type="containsBlanks" dxfId="432" priority="33">
      <formula>LEN(TRIM(F1207))=0</formula>
    </cfRule>
  </conditionalFormatting>
  <conditionalFormatting sqref="F1209:S1210">
    <cfRule type="containsBlanks" dxfId="431" priority="32">
      <formula>LEN(TRIM(F1209))=0</formula>
    </cfRule>
  </conditionalFormatting>
  <conditionalFormatting sqref="F1216:S1222">
    <cfRule type="containsBlanks" dxfId="430" priority="31">
      <formula>LEN(TRIM(F1216))=0</formula>
    </cfRule>
  </conditionalFormatting>
  <conditionalFormatting sqref="F1257:S1257">
    <cfRule type="containsBlanks" dxfId="429" priority="27">
      <formula>LEN(TRIM(F1257))=0</formula>
    </cfRule>
  </conditionalFormatting>
  <conditionalFormatting sqref="F1259:S1260">
    <cfRule type="containsBlanks" dxfId="428" priority="26">
      <formula>LEN(TRIM(F1259))=0</formula>
    </cfRule>
  </conditionalFormatting>
  <conditionalFormatting sqref="F1266:S1272">
    <cfRule type="containsBlanks" dxfId="427" priority="25">
      <formula>LEN(TRIM(F1266))=0</formula>
    </cfRule>
  </conditionalFormatting>
  <conditionalFormatting sqref="F1307:S1307">
    <cfRule type="containsBlanks" dxfId="426" priority="21">
      <formula>LEN(TRIM(F1307))=0</formula>
    </cfRule>
  </conditionalFormatting>
  <conditionalFormatting sqref="F1309:S1310">
    <cfRule type="containsBlanks" dxfId="425" priority="20">
      <formula>LEN(TRIM(F1309))=0</formula>
    </cfRule>
  </conditionalFormatting>
  <conditionalFormatting sqref="F1316:S1322">
    <cfRule type="containsBlanks" dxfId="424" priority="19">
      <formula>LEN(TRIM(F1316))=0</formula>
    </cfRule>
  </conditionalFormatting>
  <conditionalFormatting sqref="F1357:S1357">
    <cfRule type="containsBlanks" dxfId="423" priority="15">
      <formula>LEN(TRIM(F1357))=0</formula>
    </cfRule>
  </conditionalFormatting>
  <conditionalFormatting sqref="F1359:S1360">
    <cfRule type="containsBlanks" dxfId="422" priority="14">
      <formula>LEN(TRIM(F1359))=0</formula>
    </cfRule>
  </conditionalFormatting>
  <conditionalFormatting sqref="F1366:S1372">
    <cfRule type="containsBlanks" dxfId="421" priority="13">
      <formula>LEN(TRIM(F1366))=0</formula>
    </cfRule>
  </conditionalFormatting>
  <conditionalFormatting sqref="F1407:S1407">
    <cfRule type="containsBlanks" dxfId="420" priority="9">
      <formula>LEN(TRIM(F1407))=0</formula>
    </cfRule>
  </conditionalFormatting>
  <conditionalFormatting sqref="F1409:S1410">
    <cfRule type="containsBlanks" dxfId="419" priority="8">
      <formula>LEN(TRIM(F1409))=0</formula>
    </cfRule>
  </conditionalFormatting>
  <conditionalFormatting sqref="F1416:S1422">
    <cfRule type="containsBlanks" dxfId="418" priority="7">
      <formula>LEN(TRIM(F1416))=0</formula>
    </cfRule>
  </conditionalFormatting>
  <conditionalFormatting sqref="F1457:S1457">
    <cfRule type="containsBlanks" dxfId="417" priority="3">
      <formula>LEN(TRIM(F1457))=0</formula>
    </cfRule>
  </conditionalFormatting>
  <conditionalFormatting sqref="F1459:S1460">
    <cfRule type="containsBlanks" dxfId="416" priority="2">
      <formula>LEN(TRIM(F1459))=0</formula>
    </cfRule>
  </conditionalFormatting>
  <conditionalFormatting sqref="F1466:S1472">
    <cfRule type="containsBlanks" dxfId="415" priority="1">
      <formula>LEN(TRIM(F1466))=0</formula>
    </cfRule>
  </conditionalFormatting>
  <conditionalFormatting sqref="H27:I28 H33:K50 H77:I78 H83:K100">
    <cfRule type="containsBlanks" dxfId="414" priority="233">
      <formula>LEN(TRIM(H27))=0</formula>
    </cfRule>
  </conditionalFormatting>
  <conditionalFormatting sqref="H127:I128 H133:K150">
    <cfRule type="containsBlanks" dxfId="413" priority="167">
      <formula>LEN(TRIM(H127))=0</formula>
    </cfRule>
  </conditionalFormatting>
  <conditionalFormatting sqref="H177:I178 H183:K200">
    <cfRule type="containsBlanks" dxfId="412" priority="161">
      <formula>LEN(TRIM(H177))=0</formula>
    </cfRule>
  </conditionalFormatting>
  <conditionalFormatting sqref="H227:I228 H233:K250">
    <cfRule type="containsBlanks" dxfId="411" priority="155">
      <formula>LEN(TRIM(H227))=0</formula>
    </cfRule>
  </conditionalFormatting>
  <conditionalFormatting sqref="H277:I278 H283:K300">
    <cfRule type="containsBlanks" dxfId="410" priority="149">
      <formula>LEN(TRIM(H277))=0</formula>
    </cfRule>
  </conditionalFormatting>
  <conditionalFormatting sqref="H327:I328 H333:K350">
    <cfRule type="containsBlanks" dxfId="409" priority="143">
      <formula>LEN(TRIM(H327))=0</formula>
    </cfRule>
  </conditionalFormatting>
  <conditionalFormatting sqref="H377:I378 H383:K400">
    <cfRule type="containsBlanks" dxfId="408" priority="137">
      <formula>LEN(TRIM(H377))=0</formula>
    </cfRule>
  </conditionalFormatting>
  <conditionalFormatting sqref="H427:I428 H433:K450">
    <cfRule type="containsBlanks" dxfId="407" priority="131">
      <formula>LEN(TRIM(H427))=0</formula>
    </cfRule>
  </conditionalFormatting>
  <conditionalFormatting sqref="H477:I478 H483:K500">
    <cfRule type="containsBlanks" dxfId="406" priority="125">
      <formula>LEN(TRIM(H477))=0</formula>
    </cfRule>
  </conditionalFormatting>
  <conditionalFormatting sqref="H527:I528 H533:K550">
    <cfRule type="containsBlanks" dxfId="405" priority="119">
      <formula>LEN(TRIM(H527))=0</formula>
    </cfRule>
  </conditionalFormatting>
  <conditionalFormatting sqref="H577:I578 H583:K600">
    <cfRule type="containsBlanks" dxfId="404" priority="113">
      <formula>LEN(TRIM(H577))=0</formula>
    </cfRule>
  </conditionalFormatting>
  <conditionalFormatting sqref="H627:I628 H633:K650">
    <cfRule type="containsBlanks" dxfId="403" priority="107">
      <formula>LEN(TRIM(H627))=0</formula>
    </cfRule>
  </conditionalFormatting>
  <conditionalFormatting sqref="H677:I678 H683:K700">
    <cfRule type="containsBlanks" dxfId="402" priority="101">
      <formula>LEN(TRIM(H677))=0</formula>
    </cfRule>
  </conditionalFormatting>
  <conditionalFormatting sqref="H727:I728 H733:K750">
    <cfRule type="containsBlanks" dxfId="401" priority="95">
      <formula>LEN(TRIM(H727))=0</formula>
    </cfRule>
  </conditionalFormatting>
  <conditionalFormatting sqref="H777:I778 H783:K800">
    <cfRule type="containsBlanks" dxfId="400" priority="89">
      <formula>LEN(TRIM(H777))=0</formula>
    </cfRule>
  </conditionalFormatting>
  <conditionalFormatting sqref="H827:I828 H833:K850">
    <cfRule type="containsBlanks" dxfId="399" priority="83">
      <formula>LEN(TRIM(H827))=0</formula>
    </cfRule>
  </conditionalFormatting>
  <conditionalFormatting sqref="H877:I878 H883:K900">
    <cfRule type="containsBlanks" dxfId="398" priority="77">
      <formula>LEN(TRIM(H877))=0</formula>
    </cfRule>
  </conditionalFormatting>
  <conditionalFormatting sqref="H927:I928 H933:K950">
    <cfRule type="containsBlanks" dxfId="397" priority="71">
      <formula>LEN(TRIM(H927))=0</formula>
    </cfRule>
  </conditionalFormatting>
  <conditionalFormatting sqref="H977:I978 H983:K1000">
    <cfRule type="containsBlanks" dxfId="396" priority="65">
      <formula>LEN(TRIM(H977))=0</formula>
    </cfRule>
  </conditionalFormatting>
  <conditionalFormatting sqref="H1027:I1028 H1033:K1050">
    <cfRule type="containsBlanks" dxfId="395" priority="59">
      <formula>LEN(TRIM(H1027))=0</formula>
    </cfRule>
  </conditionalFormatting>
  <conditionalFormatting sqref="H1077:I1078 H1083:K1100">
    <cfRule type="containsBlanks" dxfId="394" priority="53">
      <formula>LEN(TRIM(H1077))=0</formula>
    </cfRule>
  </conditionalFormatting>
  <conditionalFormatting sqref="H1127:I1128 H1133:K1150">
    <cfRule type="containsBlanks" dxfId="393" priority="47">
      <formula>LEN(TRIM(H1127))=0</formula>
    </cfRule>
  </conditionalFormatting>
  <conditionalFormatting sqref="H1177:I1178 H1183:K1200">
    <cfRule type="containsBlanks" dxfId="392" priority="41">
      <formula>LEN(TRIM(H1177))=0</formula>
    </cfRule>
  </conditionalFormatting>
  <conditionalFormatting sqref="H1227:I1228 H1233:K1250">
    <cfRule type="containsBlanks" dxfId="391" priority="35">
      <formula>LEN(TRIM(H1227))=0</formula>
    </cfRule>
  </conditionalFormatting>
  <conditionalFormatting sqref="H1277:I1278 H1283:K1300">
    <cfRule type="containsBlanks" dxfId="390" priority="29">
      <formula>LEN(TRIM(H1277))=0</formula>
    </cfRule>
  </conditionalFormatting>
  <conditionalFormatting sqref="H1327:I1328 H1333:K1350">
    <cfRule type="containsBlanks" dxfId="389" priority="23">
      <formula>LEN(TRIM(H1327))=0</formula>
    </cfRule>
  </conditionalFormatting>
  <conditionalFormatting sqref="H1377:I1378 H1383:K1400">
    <cfRule type="containsBlanks" dxfId="388" priority="17">
      <formula>LEN(TRIM(H1377))=0</formula>
    </cfRule>
  </conditionalFormatting>
  <conditionalFormatting sqref="H1427:I1428 H1433:K1450">
    <cfRule type="containsBlanks" dxfId="387" priority="11">
      <formula>LEN(TRIM(H1427))=0</formula>
    </cfRule>
  </conditionalFormatting>
  <conditionalFormatting sqref="H1477:I1478 H1483:K1500">
    <cfRule type="containsBlanks" dxfId="386" priority="5">
      <formula>LEN(TRIM(H1477))=0</formula>
    </cfRule>
  </conditionalFormatting>
  <conditionalFormatting sqref="P6:S6 F8:H8 P56:S56 F58:H58">
    <cfRule type="containsBlanks" dxfId="385" priority="234">
      <formula>LEN(TRIM(F6))=0</formula>
    </cfRule>
  </conditionalFormatting>
  <conditionalFormatting sqref="P106:S106 F108:H108">
    <cfRule type="containsBlanks" dxfId="384" priority="168">
      <formula>LEN(TRIM(F106))=0</formula>
    </cfRule>
  </conditionalFormatting>
  <conditionalFormatting sqref="P156:S156 F158:H158">
    <cfRule type="containsBlanks" dxfId="383" priority="162">
      <formula>LEN(TRIM(F156))=0</formula>
    </cfRule>
  </conditionalFormatting>
  <conditionalFormatting sqref="P206:S206 F208:H208">
    <cfRule type="containsBlanks" dxfId="382" priority="156">
      <formula>LEN(TRIM(F206))=0</formula>
    </cfRule>
  </conditionalFormatting>
  <conditionalFormatting sqref="P256:S256 F258:H258">
    <cfRule type="containsBlanks" dxfId="381" priority="150">
      <formula>LEN(TRIM(F256))=0</formula>
    </cfRule>
  </conditionalFormatting>
  <conditionalFormatting sqref="P306:S306 F308:H308">
    <cfRule type="containsBlanks" dxfId="380" priority="144">
      <formula>LEN(TRIM(F306))=0</formula>
    </cfRule>
  </conditionalFormatting>
  <conditionalFormatting sqref="P356:S356 F358:H358">
    <cfRule type="containsBlanks" dxfId="379" priority="138">
      <formula>LEN(TRIM(F356))=0</formula>
    </cfRule>
  </conditionalFormatting>
  <conditionalFormatting sqref="P406:S406 F408:H408">
    <cfRule type="containsBlanks" dxfId="378" priority="132">
      <formula>LEN(TRIM(F406))=0</formula>
    </cfRule>
  </conditionalFormatting>
  <conditionalFormatting sqref="P456:S456 F458:H458">
    <cfRule type="containsBlanks" dxfId="377" priority="126">
      <formula>LEN(TRIM(F456))=0</formula>
    </cfRule>
  </conditionalFormatting>
  <conditionalFormatting sqref="P506:S506 F508:H508">
    <cfRule type="containsBlanks" dxfId="376" priority="120">
      <formula>LEN(TRIM(F506))=0</formula>
    </cfRule>
  </conditionalFormatting>
  <conditionalFormatting sqref="P556:S556 F558:H558">
    <cfRule type="containsBlanks" dxfId="375" priority="114">
      <formula>LEN(TRIM(F556))=0</formula>
    </cfRule>
  </conditionalFormatting>
  <conditionalFormatting sqref="P606:S606 F608:H608">
    <cfRule type="containsBlanks" dxfId="374" priority="108">
      <formula>LEN(TRIM(F606))=0</formula>
    </cfRule>
  </conditionalFormatting>
  <conditionalFormatting sqref="P656:S656 F658:H658">
    <cfRule type="containsBlanks" dxfId="373" priority="102">
      <formula>LEN(TRIM(F656))=0</formula>
    </cfRule>
  </conditionalFormatting>
  <conditionalFormatting sqref="P706:S706 F708:H708">
    <cfRule type="containsBlanks" dxfId="372" priority="96">
      <formula>LEN(TRIM(F706))=0</formula>
    </cfRule>
  </conditionalFormatting>
  <conditionalFormatting sqref="P756:S756 F758:H758">
    <cfRule type="containsBlanks" dxfId="371" priority="90">
      <formula>LEN(TRIM(F756))=0</formula>
    </cfRule>
  </conditionalFormatting>
  <conditionalFormatting sqref="P806:S806 F808:H808">
    <cfRule type="containsBlanks" dxfId="370" priority="84">
      <formula>LEN(TRIM(F806))=0</formula>
    </cfRule>
  </conditionalFormatting>
  <conditionalFormatting sqref="P856:S856 F858:H858">
    <cfRule type="containsBlanks" dxfId="369" priority="78">
      <formula>LEN(TRIM(F856))=0</formula>
    </cfRule>
  </conditionalFormatting>
  <conditionalFormatting sqref="P906:S906 F908:H908">
    <cfRule type="containsBlanks" dxfId="368" priority="72">
      <formula>LEN(TRIM(F906))=0</formula>
    </cfRule>
  </conditionalFormatting>
  <conditionalFormatting sqref="P956:S956 F958:H958">
    <cfRule type="containsBlanks" dxfId="367" priority="66">
      <formula>LEN(TRIM(F956))=0</formula>
    </cfRule>
  </conditionalFormatting>
  <conditionalFormatting sqref="P1006:S1006 F1008:H1008">
    <cfRule type="containsBlanks" dxfId="366" priority="60">
      <formula>LEN(TRIM(F1006))=0</formula>
    </cfRule>
  </conditionalFormatting>
  <conditionalFormatting sqref="P1056:S1056 F1058:H1058">
    <cfRule type="containsBlanks" dxfId="365" priority="54">
      <formula>LEN(TRIM(F1056))=0</formula>
    </cfRule>
  </conditionalFormatting>
  <conditionalFormatting sqref="P1106:S1106 F1108:H1108">
    <cfRule type="containsBlanks" dxfId="364" priority="48">
      <formula>LEN(TRIM(F1106))=0</formula>
    </cfRule>
  </conditionalFormatting>
  <conditionalFormatting sqref="P1156:S1156 F1158:H1158">
    <cfRule type="containsBlanks" dxfId="363" priority="42">
      <formula>LEN(TRIM(F1156))=0</formula>
    </cfRule>
  </conditionalFormatting>
  <conditionalFormatting sqref="P1206:S1206 F1208:H1208">
    <cfRule type="containsBlanks" dxfId="362" priority="36">
      <formula>LEN(TRIM(F1206))=0</formula>
    </cfRule>
  </conditionalFormatting>
  <conditionalFormatting sqref="P1256:S1256 F1258:H1258">
    <cfRule type="containsBlanks" dxfId="361" priority="30">
      <formula>LEN(TRIM(F1256))=0</formula>
    </cfRule>
  </conditionalFormatting>
  <conditionalFormatting sqref="P1306:S1306 F1308:H1308">
    <cfRule type="containsBlanks" dxfId="360" priority="24">
      <formula>LEN(TRIM(F1306))=0</formula>
    </cfRule>
  </conditionalFormatting>
  <conditionalFormatting sqref="P1356:S1356 F1358:H1358">
    <cfRule type="containsBlanks" dxfId="359" priority="18">
      <formula>LEN(TRIM(F1356))=0</formula>
    </cfRule>
  </conditionalFormatting>
  <conditionalFormatting sqref="P1406:S1406 F1408:H1408">
    <cfRule type="containsBlanks" dxfId="358" priority="12">
      <formula>LEN(TRIM(F1406))=0</formula>
    </cfRule>
  </conditionalFormatting>
  <conditionalFormatting sqref="P1456:S1456 F1458:H1458">
    <cfRule type="containsBlanks" dxfId="357"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94D9D13E-A42A-449A-A1A3-F4F89E6216B3}">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DE1007A4-EC50-4912-9EF6-18985E148E2C}">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0E93-4E27-4682-A826-2307957B3CE5}">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J26" sqref="J26:S26"/>
    </sheetView>
  </sheetViews>
  <sheetFormatPr defaultColWidth="4.69921875" defaultRowHeight="14.4"/>
  <cols>
    <col min="1" max="2" width="2.8984375" style="1" customWidth="1"/>
    <col min="3" max="3" width="4.69921875" style="1" customWidth="1"/>
    <col min="4" max="19" width="4.69921875" style="1"/>
    <col min="20" max="20" width="9.59765625" style="53" customWidth="1"/>
    <col min="21" max="21" width="36.09765625" style="1" bestFit="1" customWidth="1"/>
    <col min="22" max="24" width="36.09765625" style="1" customWidth="1"/>
    <col min="25" max="16384" width="4.69921875" style="1"/>
  </cols>
  <sheetData>
    <row r="1" spans="1:24">
      <c r="C1" s="277" t="s">
        <v>220</v>
      </c>
      <c r="D1" s="277"/>
      <c r="E1" s="277"/>
      <c r="F1" s="277"/>
      <c r="G1" s="277"/>
      <c r="H1" s="277"/>
      <c r="I1" s="277"/>
      <c r="J1" s="277"/>
      <c r="K1" s="277"/>
      <c r="L1" s="277"/>
      <c r="M1" s="277"/>
      <c r="N1" s="277"/>
      <c r="O1" s="277"/>
      <c r="P1" s="277"/>
      <c r="Q1" s="277"/>
      <c r="R1" s="277"/>
      <c r="S1" s="277"/>
    </row>
    <row r="2" spans="1:24">
      <c r="A2" s="1">
        <f>F5</f>
        <v>1</v>
      </c>
      <c r="B2" s="1">
        <f>IF(H26&gt;0,1,0)</f>
        <v>0</v>
      </c>
      <c r="C2" s="198" t="s">
        <v>47</v>
      </c>
      <c r="D2" s="198"/>
      <c r="E2" s="198"/>
      <c r="U2" s="11" t="s">
        <v>49</v>
      </c>
      <c r="V2" s="11" t="s">
        <v>199</v>
      </c>
    </row>
    <row r="3" spans="1:24">
      <c r="A3" s="1">
        <f>A2</f>
        <v>1</v>
      </c>
      <c r="B3" s="1">
        <f>B2</f>
        <v>0</v>
      </c>
      <c r="C3" s="192" t="str">
        <f>"やまぐち未来アスリート育成事業　"&amp;基本!$G$24</f>
        <v>やまぐち未来アスリート育成事業　事業計画書</v>
      </c>
      <c r="D3" s="192"/>
      <c r="E3" s="192"/>
      <c r="F3" s="192"/>
      <c r="G3" s="192"/>
      <c r="H3" s="192"/>
      <c r="I3" s="192"/>
      <c r="J3" s="192"/>
      <c r="K3" s="192"/>
      <c r="L3" s="192"/>
      <c r="M3" s="192"/>
      <c r="N3" s="192"/>
      <c r="O3" s="192"/>
      <c r="P3" s="192"/>
      <c r="Q3" s="192"/>
      <c r="R3" s="192"/>
      <c r="S3" s="192"/>
      <c r="U3" s="16" t="s">
        <v>119</v>
      </c>
      <c r="V3" s="16" t="s">
        <v>210</v>
      </c>
    </row>
    <row r="4" spans="1:24" ht="15" thickBot="1">
      <c r="A4" s="1">
        <f t="shared" ref="A4:B17" si="0">A3</f>
        <v>1</v>
      </c>
      <c r="B4" s="1">
        <f t="shared" si="0"/>
        <v>0</v>
      </c>
      <c r="C4" s="337" t="s">
        <v>48</v>
      </c>
      <c r="D4" s="337"/>
      <c r="U4" s="32" t="s">
        <v>156</v>
      </c>
      <c r="V4" s="32" t="s">
        <v>208</v>
      </c>
    </row>
    <row r="5" spans="1:24" ht="15" thickBot="1">
      <c r="A5" s="1">
        <f t="shared" si="0"/>
        <v>1</v>
      </c>
      <c r="B5" s="1">
        <f t="shared" si="0"/>
        <v>0</v>
      </c>
      <c r="C5" s="375" t="s">
        <v>50</v>
      </c>
      <c r="D5" s="376"/>
      <c r="E5" s="376"/>
      <c r="F5" s="377">
        <v>1</v>
      </c>
      <c r="G5" s="378"/>
      <c r="U5" s="32" t="s">
        <v>122</v>
      </c>
      <c r="V5" s="32" t="s">
        <v>209</v>
      </c>
    </row>
    <row r="6" spans="1:24">
      <c r="A6" s="1">
        <f t="shared" si="0"/>
        <v>1</v>
      </c>
      <c r="B6" s="1">
        <f t="shared" si="0"/>
        <v>0</v>
      </c>
      <c r="C6" s="379" t="s">
        <v>49</v>
      </c>
      <c r="D6" s="290"/>
      <c r="E6" s="290"/>
      <c r="F6" s="380"/>
      <c r="G6" s="380"/>
      <c r="H6" s="380"/>
      <c r="I6" s="380"/>
      <c r="J6" s="380"/>
      <c r="K6" s="380"/>
      <c r="L6" s="380"/>
      <c r="M6" s="290" t="s">
        <v>53</v>
      </c>
      <c r="N6" s="290"/>
      <c r="O6" s="290"/>
      <c r="P6" s="380"/>
      <c r="Q6" s="380"/>
      <c r="R6" s="380"/>
      <c r="S6" s="381"/>
      <c r="T6" s="81" t="str">
        <f>IF(F6="","",VLOOKUP(F6,U3:V6,2,))</f>
        <v/>
      </c>
      <c r="U6" s="18" t="s">
        <v>123</v>
      </c>
      <c r="V6" s="18" t="s">
        <v>211</v>
      </c>
    </row>
    <row r="7" spans="1:24">
      <c r="A7" s="1">
        <f t="shared" si="0"/>
        <v>1</v>
      </c>
      <c r="B7" s="1">
        <f t="shared" si="0"/>
        <v>0</v>
      </c>
      <c r="C7" s="389" t="s">
        <v>180</v>
      </c>
      <c r="D7" s="390"/>
      <c r="E7" s="356"/>
      <c r="F7" s="386"/>
      <c r="G7" s="387"/>
      <c r="H7" s="387"/>
      <c r="I7" s="387"/>
      <c r="J7" s="387"/>
      <c r="K7" s="387"/>
      <c r="L7" s="387"/>
      <c r="M7" s="387"/>
      <c r="N7" s="387"/>
      <c r="O7" s="387"/>
      <c r="P7" s="387"/>
      <c r="Q7" s="387"/>
      <c r="R7" s="387"/>
      <c r="S7" s="388"/>
      <c r="U7" s="55"/>
    </row>
    <row r="8" spans="1:24">
      <c r="A8" s="1">
        <f t="shared" si="0"/>
        <v>1</v>
      </c>
      <c r="B8" s="1">
        <f t="shared" si="0"/>
        <v>0</v>
      </c>
      <c r="C8" s="348" t="s">
        <v>51</v>
      </c>
      <c r="D8" s="291"/>
      <c r="E8" s="291"/>
      <c r="F8" s="382"/>
      <c r="G8" s="383"/>
      <c r="H8" s="383"/>
      <c r="I8" s="20" t="str">
        <f>IF(F8="","～",IF(J8="","","～"))</f>
        <v>～</v>
      </c>
      <c r="J8" s="383"/>
      <c r="K8" s="383"/>
      <c r="L8" s="383"/>
      <c r="M8" s="21" t="s">
        <v>52</v>
      </c>
      <c r="N8" s="384" t="str">
        <f>IF(T8=1,IF(F8="","",IF(J8="","",IF(F8=J8,"日帰り",(J8-F8)&amp;"泊"&amp;(J8-F8+1)&amp;"日"))),"")</f>
        <v/>
      </c>
      <c r="O8" s="384"/>
      <c r="P8" s="384"/>
      <c r="Q8" s="13" t="s">
        <v>68</v>
      </c>
      <c r="R8" s="258"/>
      <c r="S8" s="385"/>
      <c r="T8" s="53">
        <f>IF(P6=W11,1,IF(P6=X12,1,0))</f>
        <v>0</v>
      </c>
    </row>
    <row r="9" spans="1:24">
      <c r="A9" s="1">
        <f t="shared" si="0"/>
        <v>1</v>
      </c>
      <c r="B9" s="1">
        <f t="shared" si="0"/>
        <v>0</v>
      </c>
      <c r="C9" s="348" t="s">
        <v>54</v>
      </c>
      <c r="D9" s="346" t="s">
        <v>55</v>
      </c>
      <c r="E9" s="346"/>
      <c r="F9" s="349"/>
      <c r="G9" s="349"/>
      <c r="H9" s="349"/>
      <c r="I9" s="349"/>
      <c r="J9" s="349"/>
      <c r="K9" s="349"/>
      <c r="L9" s="349"/>
      <c r="M9" s="349"/>
      <c r="N9" s="349"/>
      <c r="O9" s="349"/>
      <c r="P9" s="349"/>
      <c r="Q9" s="349"/>
      <c r="R9" s="349"/>
      <c r="S9" s="350"/>
      <c r="U9" s="156" t="s">
        <v>53</v>
      </c>
      <c r="V9" s="156"/>
      <c r="W9" s="156"/>
      <c r="X9" s="156"/>
    </row>
    <row r="10" spans="1:24">
      <c r="A10" s="1">
        <f t="shared" si="0"/>
        <v>1</v>
      </c>
      <c r="B10" s="1">
        <f t="shared" si="0"/>
        <v>0</v>
      </c>
      <c r="C10" s="348"/>
      <c r="D10" s="351" t="s">
        <v>7</v>
      </c>
      <c r="E10" s="351"/>
      <c r="F10" s="352"/>
      <c r="G10" s="352"/>
      <c r="H10" s="352"/>
      <c r="I10" s="352"/>
      <c r="J10" s="352"/>
      <c r="K10" s="352"/>
      <c r="L10" s="352"/>
      <c r="M10" s="352"/>
      <c r="N10" s="352"/>
      <c r="O10" s="352"/>
      <c r="P10" s="352"/>
      <c r="Q10" s="352"/>
      <c r="R10" s="352"/>
      <c r="S10" s="353"/>
      <c r="U10" s="78" t="str">
        <f>U3</f>
        <v>やまぐち未来アスリートチャレンジ事業</v>
      </c>
      <c r="V10" s="78" t="str">
        <f>U4</f>
        <v>ジュニアクラブ活動事業</v>
      </c>
      <c r="W10" s="78" t="str">
        <f>U5</f>
        <v>ジュニア指導者育成事業</v>
      </c>
      <c r="X10" s="78" t="str">
        <f>U6</f>
        <v>未来アスリート強化事業</v>
      </c>
    </row>
    <row r="11" spans="1:24">
      <c r="A11" s="1">
        <f t="shared" si="0"/>
        <v>1</v>
      </c>
      <c r="B11" s="1">
        <f t="shared" si="0"/>
        <v>0</v>
      </c>
      <c r="C11" s="348" t="s">
        <v>56</v>
      </c>
      <c r="D11" s="346" t="s">
        <v>55</v>
      </c>
      <c r="E11" s="346"/>
      <c r="F11" s="349"/>
      <c r="G11" s="349"/>
      <c r="H11" s="349"/>
      <c r="I11" s="349"/>
      <c r="J11" s="349"/>
      <c r="K11" s="349"/>
      <c r="L11" s="349"/>
      <c r="M11" s="349"/>
      <c r="N11" s="349"/>
      <c r="O11" s="349"/>
      <c r="P11" s="349"/>
      <c r="Q11" s="349"/>
      <c r="R11" s="349"/>
      <c r="S11" s="350"/>
      <c r="U11" s="6" t="s">
        <v>153</v>
      </c>
      <c r="V11" s="6" t="s">
        <v>157</v>
      </c>
      <c r="W11" s="6" t="s">
        <v>148</v>
      </c>
      <c r="X11" s="6" t="s">
        <v>144</v>
      </c>
    </row>
    <row r="12" spans="1:24">
      <c r="A12" s="1">
        <f t="shared" si="0"/>
        <v>1</v>
      </c>
      <c r="B12" s="1">
        <f t="shared" si="0"/>
        <v>0</v>
      </c>
      <c r="C12" s="348"/>
      <c r="D12" s="351" t="s">
        <v>7</v>
      </c>
      <c r="E12" s="351"/>
      <c r="F12" s="352"/>
      <c r="G12" s="352"/>
      <c r="H12" s="352"/>
      <c r="I12" s="352"/>
      <c r="J12" s="352"/>
      <c r="K12" s="352"/>
      <c r="L12" s="352"/>
      <c r="M12" s="352"/>
      <c r="N12" s="352"/>
      <c r="O12" s="352"/>
      <c r="P12" s="352"/>
      <c r="Q12" s="352"/>
      <c r="R12" s="352"/>
      <c r="S12" s="353"/>
      <c r="U12" s="8" t="s">
        <v>154</v>
      </c>
      <c r="V12" s="8" t="s">
        <v>158</v>
      </c>
      <c r="W12" s="8" t="s">
        <v>159</v>
      </c>
      <c r="X12" s="8" t="s">
        <v>145</v>
      </c>
    </row>
    <row r="13" spans="1:24">
      <c r="A13" s="1">
        <f t="shared" si="0"/>
        <v>1</v>
      </c>
      <c r="B13" s="1">
        <f t="shared" si="0"/>
        <v>0</v>
      </c>
      <c r="C13" s="354" t="s">
        <v>57</v>
      </c>
      <c r="D13" s="291" t="s">
        <v>58</v>
      </c>
      <c r="E13" s="291"/>
      <c r="F13" s="291" t="s">
        <v>61</v>
      </c>
      <c r="G13" s="355"/>
      <c r="H13" s="339" t="s">
        <v>62</v>
      </c>
      <c r="I13" s="296"/>
      <c r="J13" s="356" t="s">
        <v>63</v>
      </c>
      <c r="K13" s="355"/>
      <c r="L13" s="339" t="s">
        <v>64</v>
      </c>
      <c r="M13" s="296"/>
      <c r="N13" s="356" t="s">
        <v>65</v>
      </c>
      <c r="O13" s="355"/>
      <c r="P13" s="339" t="s">
        <v>66</v>
      </c>
      <c r="Q13" s="291"/>
      <c r="R13" s="356" t="s">
        <v>36</v>
      </c>
      <c r="S13" s="295"/>
      <c r="U13" s="8" t="s">
        <v>155</v>
      </c>
      <c r="V13" s="8"/>
      <c r="W13" s="8"/>
      <c r="X13" s="8"/>
    </row>
    <row r="14" spans="1:24">
      <c r="A14" s="1">
        <f t="shared" si="0"/>
        <v>1</v>
      </c>
      <c r="B14" s="1">
        <f t="shared" si="0"/>
        <v>0</v>
      </c>
      <c r="C14" s="348"/>
      <c r="D14" s="346" t="s">
        <v>59</v>
      </c>
      <c r="E14" s="346"/>
      <c r="F14" s="22">
        <f>VLOOKUP("成男未来ｱｽﾘｰﾄ",指導者!$J$133:$AN$156,$F5+1,)</f>
        <v>0</v>
      </c>
      <c r="G14" s="23" t="s">
        <v>67</v>
      </c>
      <c r="H14" s="24">
        <f>VLOOKUP("成女未来ｱｽﾘｰﾄ",指導者!$J$133:$AN$156,$F5+1,)</f>
        <v>0</v>
      </c>
      <c r="I14" s="25" t="s">
        <v>67</v>
      </c>
      <c r="J14" s="24">
        <f>VLOOKUP("少男未来ｱｽﾘｰﾄ",指導者!$J$133:$AN$156,$F5+1,)</f>
        <v>0</v>
      </c>
      <c r="K14" s="23" t="s">
        <v>67</v>
      </c>
      <c r="L14" s="24">
        <f>VLOOKUP("少女未来ｱｽﾘｰﾄ",指導者!$J$133:$AN$156,$F5+1,)</f>
        <v>0</v>
      </c>
      <c r="M14" s="25" t="s">
        <v>67</v>
      </c>
      <c r="N14" s="24">
        <f>VLOOKUP("Jr男未来ｱｽﾘｰﾄ",指導者!$J$133:$AN$156,$F5+1,)</f>
        <v>0</v>
      </c>
      <c r="O14" s="23" t="s">
        <v>67</v>
      </c>
      <c r="P14" s="24">
        <f>VLOOKUP("Jr女未来ｱｽﾘｰﾄ",指導者!$J$133:$AN$156,$F5+1,)</f>
        <v>0</v>
      </c>
      <c r="Q14" s="26" t="s">
        <v>67</v>
      </c>
      <c r="R14" s="23">
        <f>SUM(F14:Q14)</f>
        <v>0</v>
      </c>
      <c r="S14" s="33" t="s">
        <v>67</v>
      </c>
      <c r="U14" s="10"/>
      <c r="V14" s="10"/>
      <c r="W14" s="10"/>
      <c r="X14" s="10"/>
    </row>
    <row r="15" spans="1:24">
      <c r="A15" s="1">
        <f t="shared" si="0"/>
        <v>1</v>
      </c>
      <c r="B15" s="1">
        <f t="shared" si="0"/>
        <v>0</v>
      </c>
      <c r="C15" s="348"/>
      <c r="D15" s="351" t="s">
        <v>60</v>
      </c>
      <c r="E15" s="351"/>
      <c r="F15" s="57" t="s">
        <v>164</v>
      </c>
      <c r="G15" s="28" t="s">
        <v>67</v>
      </c>
      <c r="H15" s="59" t="s">
        <v>164</v>
      </c>
      <c r="I15" s="30" t="s">
        <v>67</v>
      </c>
      <c r="J15" s="29">
        <f>VLOOKUP("少男未来ｱｽﾘｰﾄ",選手!$J$333:$AN$350,$F5+1,)</f>
        <v>0</v>
      </c>
      <c r="K15" s="28" t="s">
        <v>67</v>
      </c>
      <c r="L15" s="29">
        <f>VLOOKUP("少女未来ｱｽﾘｰﾄ",選手!$J$333:$AN$350,$F5+1,)</f>
        <v>0</v>
      </c>
      <c r="M15" s="30" t="s">
        <v>67</v>
      </c>
      <c r="N15" s="29">
        <f>VLOOKUP("Jr男未来ｱｽﾘｰﾄ",選手!$J$333:$AN$350,$F5+1,)</f>
        <v>0</v>
      </c>
      <c r="O15" s="28" t="s">
        <v>67</v>
      </c>
      <c r="P15" s="29">
        <f>VLOOKUP("Jr女未来ｱｽﾘｰﾄ",選手!$J$333:$AN$350,$F5+1,)</f>
        <v>0</v>
      </c>
      <c r="Q15" s="31" t="s">
        <v>67</v>
      </c>
      <c r="R15" s="28">
        <f>SUM(F15:Q15)</f>
        <v>0</v>
      </c>
      <c r="S15" s="34" t="s">
        <v>67</v>
      </c>
    </row>
    <row r="16" spans="1:24">
      <c r="A16" s="1">
        <f t="shared" si="0"/>
        <v>1</v>
      </c>
      <c r="B16" s="1">
        <f t="shared" si="0"/>
        <v>0</v>
      </c>
      <c r="C16" s="366" t="s">
        <v>69</v>
      </c>
      <c r="D16" s="367"/>
      <c r="E16" s="368"/>
      <c r="F16" s="357"/>
      <c r="G16" s="358"/>
      <c r="H16" s="358"/>
      <c r="I16" s="358"/>
      <c r="J16" s="358"/>
      <c r="K16" s="358"/>
      <c r="L16" s="358"/>
      <c r="M16" s="358"/>
      <c r="N16" s="358"/>
      <c r="O16" s="358"/>
      <c r="P16" s="358"/>
      <c r="Q16" s="358"/>
      <c r="R16" s="358"/>
      <c r="S16" s="359"/>
    </row>
    <row r="17" spans="1:19">
      <c r="A17" s="1">
        <f t="shared" si="0"/>
        <v>1</v>
      </c>
      <c r="B17" s="1">
        <f t="shared" si="0"/>
        <v>0</v>
      </c>
      <c r="C17" s="369"/>
      <c r="D17" s="370"/>
      <c r="E17" s="371"/>
      <c r="F17" s="360"/>
      <c r="G17" s="361"/>
      <c r="H17" s="361"/>
      <c r="I17" s="361"/>
      <c r="J17" s="361"/>
      <c r="K17" s="361"/>
      <c r="L17" s="361"/>
      <c r="M17" s="361"/>
      <c r="N17" s="361"/>
      <c r="O17" s="361"/>
      <c r="P17" s="361"/>
      <c r="Q17" s="361"/>
      <c r="R17" s="361"/>
      <c r="S17" s="362"/>
    </row>
    <row r="18" spans="1:19">
      <c r="A18" s="1">
        <f t="shared" ref="A18:B18" si="1">A17</f>
        <v>1</v>
      </c>
      <c r="B18" s="1">
        <f t="shared" si="1"/>
        <v>0</v>
      </c>
      <c r="C18" s="369"/>
      <c r="D18" s="370"/>
      <c r="E18" s="371"/>
      <c r="F18" s="360"/>
      <c r="G18" s="361"/>
      <c r="H18" s="361"/>
      <c r="I18" s="361"/>
      <c r="J18" s="361"/>
      <c r="K18" s="361"/>
      <c r="L18" s="361"/>
      <c r="M18" s="361"/>
      <c r="N18" s="361"/>
      <c r="O18" s="361"/>
      <c r="P18" s="361"/>
      <c r="Q18" s="361"/>
      <c r="R18" s="361"/>
      <c r="S18" s="362"/>
    </row>
    <row r="19" spans="1:19">
      <c r="A19" s="1">
        <f t="shared" ref="A19:B19" si="2">A18</f>
        <v>1</v>
      </c>
      <c r="B19" s="1">
        <f t="shared" si="2"/>
        <v>0</v>
      </c>
      <c r="C19" s="369"/>
      <c r="D19" s="370"/>
      <c r="E19" s="371"/>
      <c r="F19" s="360"/>
      <c r="G19" s="361"/>
      <c r="H19" s="361"/>
      <c r="I19" s="361"/>
      <c r="J19" s="361"/>
      <c r="K19" s="361"/>
      <c r="L19" s="361"/>
      <c r="M19" s="361"/>
      <c r="N19" s="361"/>
      <c r="O19" s="361"/>
      <c r="P19" s="361"/>
      <c r="Q19" s="361"/>
      <c r="R19" s="361"/>
      <c r="S19" s="362"/>
    </row>
    <row r="20" spans="1:19">
      <c r="A20" s="1">
        <f t="shared" ref="A20:B20" si="3">A19</f>
        <v>1</v>
      </c>
      <c r="B20" s="1">
        <f t="shared" si="3"/>
        <v>0</v>
      </c>
      <c r="C20" s="369"/>
      <c r="D20" s="370"/>
      <c r="E20" s="371"/>
      <c r="F20" s="360"/>
      <c r="G20" s="361"/>
      <c r="H20" s="361"/>
      <c r="I20" s="361"/>
      <c r="J20" s="361"/>
      <c r="K20" s="361"/>
      <c r="L20" s="361"/>
      <c r="M20" s="361"/>
      <c r="N20" s="361"/>
      <c r="O20" s="361"/>
      <c r="P20" s="361"/>
      <c r="Q20" s="361"/>
      <c r="R20" s="361"/>
      <c r="S20" s="362"/>
    </row>
    <row r="21" spans="1:19">
      <c r="A21" s="1">
        <f t="shared" ref="A21:B21" si="4">A20</f>
        <v>1</v>
      </c>
      <c r="B21" s="1">
        <f t="shared" si="4"/>
        <v>0</v>
      </c>
      <c r="C21" s="369"/>
      <c r="D21" s="370"/>
      <c r="E21" s="371"/>
      <c r="F21" s="360"/>
      <c r="G21" s="361"/>
      <c r="H21" s="361"/>
      <c r="I21" s="361"/>
      <c r="J21" s="361"/>
      <c r="K21" s="361"/>
      <c r="L21" s="361"/>
      <c r="M21" s="361"/>
      <c r="N21" s="361"/>
      <c r="O21" s="361"/>
      <c r="P21" s="361"/>
      <c r="Q21" s="361"/>
      <c r="R21" s="361"/>
      <c r="S21" s="362"/>
    </row>
    <row r="22" spans="1:19" ht="15" thickBot="1">
      <c r="A22" s="1">
        <f t="shared" ref="A22:B22" si="5">A21</f>
        <v>1</v>
      </c>
      <c r="B22" s="1">
        <f t="shared" si="5"/>
        <v>0</v>
      </c>
      <c r="C22" s="372"/>
      <c r="D22" s="373"/>
      <c r="E22" s="374"/>
      <c r="F22" s="363"/>
      <c r="G22" s="364"/>
      <c r="H22" s="364"/>
      <c r="I22" s="364"/>
      <c r="J22" s="364"/>
      <c r="K22" s="364"/>
      <c r="L22" s="364"/>
      <c r="M22" s="364"/>
      <c r="N22" s="364"/>
      <c r="O22" s="364"/>
      <c r="P22" s="364"/>
      <c r="Q22" s="364"/>
      <c r="R22" s="364"/>
      <c r="S22" s="365"/>
    </row>
    <row r="23" spans="1:19">
      <c r="A23" s="1">
        <f t="shared" ref="A23:B23" si="6">A22</f>
        <v>1</v>
      </c>
      <c r="B23" s="1">
        <f t="shared" si="6"/>
        <v>0</v>
      </c>
    </row>
    <row r="24" spans="1:19" ht="15" thickBot="1">
      <c r="A24" s="1">
        <f t="shared" ref="A24:B24" si="7">A23</f>
        <v>1</v>
      </c>
      <c r="B24" s="1">
        <f t="shared" si="7"/>
        <v>0</v>
      </c>
      <c r="C24" s="337" t="s">
        <v>70</v>
      </c>
      <c r="D24" s="337"/>
      <c r="Q24" s="338" t="s">
        <v>71</v>
      </c>
      <c r="R24" s="338"/>
      <c r="S24" s="338"/>
    </row>
    <row r="25" spans="1:19">
      <c r="A25" s="1">
        <f t="shared" ref="A25:B25" si="8">A24</f>
        <v>1</v>
      </c>
      <c r="B25" s="1">
        <f t="shared" si="8"/>
        <v>0</v>
      </c>
      <c r="C25" s="287" t="s">
        <v>72</v>
      </c>
      <c r="D25" s="290" t="s">
        <v>73</v>
      </c>
      <c r="E25" s="290"/>
      <c r="F25" s="290"/>
      <c r="G25" s="290"/>
      <c r="H25" s="290" t="s">
        <v>79</v>
      </c>
      <c r="I25" s="290"/>
      <c r="J25" s="290" t="s">
        <v>13</v>
      </c>
      <c r="K25" s="290"/>
      <c r="L25" s="290"/>
      <c r="M25" s="290"/>
      <c r="N25" s="290"/>
      <c r="O25" s="290"/>
      <c r="P25" s="290"/>
      <c r="Q25" s="290"/>
      <c r="R25" s="290"/>
      <c r="S25" s="294"/>
    </row>
    <row r="26" spans="1:19">
      <c r="A26" s="1">
        <f t="shared" ref="A26:B26" si="9">A25</f>
        <v>1</v>
      </c>
      <c r="B26" s="1">
        <f t="shared" si="9"/>
        <v>0</v>
      </c>
      <c r="C26" s="288"/>
      <c r="D26" s="346" t="s">
        <v>74</v>
      </c>
      <c r="E26" s="346"/>
      <c r="F26" s="346"/>
      <c r="G26" s="346"/>
      <c r="H26" s="347">
        <f>J51</f>
        <v>0</v>
      </c>
      <c r="I26" s="347"/>
      <c r="J26" s="152"/>
      <c r="K26" s="152"/>
      <c r="L26" s="152"/>
      <c r="M26" s="152"/>
      <c r="N26" s="152"/>
      <c r="O26" s="152"/>
      <c r="P26" s="152"/>
      <c r="Q26" s="152"/>
      <c r="R26" s="152"/>
      <c r="S26" s="305"/>
    </row>
    <row r="27" spans="1:19">
      <c r="A27" s="1">
        <f t="shared" ref="A27:B27" si="10">A26</f>
        <v>1</v>
      </c>
      <c r="B27" s="1">
        <f t="shared" si="10"/>
        <v>0</v>
      </c>
      <c r="C27" s="288"/>
      <c r="D27" s="340" t="s">
        <v>75</v>
      </c>
      <c r="E27" s="340"/>
      <c r="F27" s="340"/>
      <c r="G27" s="340"/>
      <c r="H27" s="330"/>
      <c r="I27" s="330"/>
      <c r="J27" s="335"/>
      <c r="K27" s="335"/>
      <c r="L27" s="335"/>
      <c r="M27" s="335"/>
      <c r="N27" s="335"/>
      <c r="O27" s="335"/>
      <c r="P27" s="335"/>
      <c r="Q27" s="335"/>
      <c r="R27" s="335"/>
      <c r="S27" s="336"/>
    </row>
    <row r="28" spans="1:19">
      <c r="A28" s="1">
        <f t="shared" ref="A28:B28" si="11">A27</f>
        <v>1</v>
      </c>
      <c r="B28" s="1">
        <f t="shared" si="11"/>
        <v>0</v>
      </c>
      <c r="C28" s="288"/>
      <c r="D28" s="340" t="s">
        <v>76</v>
      </c>
      <c r="E28" s="340"/>
      <c r="F28" s="340"/>
      <c r="G28" s="340"/>
      <c r="H28" s="330"/>
      <c r="I28" s="330"/>
      <c r="J28" s="335"/>
      <c r="K28" s="335"/>
      <c r="L28" s="335"/>
      <c r="M28" s="335"/>
      <c r="N28" s="335"/>
      <c r="O28" s="335"/>
      <c r="P28" s="335"/>
      <c r="Q28" s="335"/>
      <c r="R28" s="335"/>
      <c r="S28" s="336"/>
    </row>
    <row r="29" spans="1:19" ht="15" thickBot="1">
      <c r="A29" s="1">
        <f t="shared" ref="A29:B29" si="12">A28</f>
        <v>1</v>
      </c>
      <c r="B29" s="1">
        <f t="shared" si="12"/>
        <v>0</v>
      </c>
      <c r="C29" s="288"/>
      <c r="D29" s="341" t="s">
        <v>77</v>
      </c>
      <c r="E29" s="341"/>
      <c r="F29" s="341"/>
      <c r="G29" s="341"/>
      <c r="H29" s="342">
        <f>H51-SUM(H26:I28)</f>
        <v>0</v>
      </c>
      <c r="I29" s="342"/>
      <c r="J29" s="343"/>
      <c r="K29" s="343"/>
      <c r="L29" s="343"/>
      <c r="M29" s="343"/>
      <c r="N29" s="343"/>
      <c r="O29" s="343"/>
      <c r="P29" s="343"/>
      <c r="Q29" s="343"/>
      <c r="R29" s="343"/>
      <c r="S29" s="344"/>
    </row>
    <row r="30" spans="1:19" ht="15.6" thickTop="1" thickBot="1">
      <c r="A30" s="1">
        <f t="shared" ref="A30:B30" si="13">A29</f>
        <v>1</v>
      </c>
      <c r="B30" s="1">
        <f t="shared" si="13"/>
        <v>0</v>
      </c>
      <c r="C30" s="289"/>
      <c r="D30" s="345" t="s">
        <v>78</v>
      </c>
      <c r="E30" s="345"/>
      <c r="F30" s="345"/>
      <c r="G30" s="345"/>
      <c r="H30" s="281">
        <f>SUM(H26:I29)</f>
        <v>0</v>
      </c>
      <c r="I30" s="281"/>
      <c r="J30" s="285"/>
      <c r="K30" s="285"/>
      <c r="L30" s="285"/>
      <c r="M30" s="285"/>
      <c r="N30" s="285"/>
      <c r="O30" s="285"/>
      <c r="P30" s="285"/>
      <c r="Q30" s="285"/>
      <c r="R30" s="285"/>
      <c r="S30" s="286"/>
    </row>
    <row r="31" spans="1:19">
      <c r="A31" s="1">
        <f t="shared" ref="A31:B31" si="14">A30</f>
        <v>1</v>
      </c>
      <c r="B31" s="1">
        <f t="shared" si="14"/>
        <v>0</v>
      </c>
      <c r="C31" s="287" t="s">
        <v>218</v>
      </c>
      <c r="D31" s="290" t="s">
        <v>73</v>
      </c>
      <c r="E31" s="290"/>
      <c r="F31" s="290" t="s">
        <v>83</v>
      </c>
      <c r="G31" s="290"/>
      <c r="H31" s="290" t="s">
        <v>79</v>
      </c>
      <c r="I31" s="292"/>
      <c r="J31" s="293"/>
      <c r="K31" s="290"/>
      <c r="L31" s="290"/>
      <c r="M31" s="290"/>
      <c r="N31" s="290" t="s">
        <v>82</v>
      </c>
      <c r="O31" s="290"/>
      <c r="P31" s="290"/>
      <c r="Q31" s="290"/>
      <c r="R31" s="290"/>
      <c r="S31" s="294"/>
    </row>
    <row r="32" spans="1:19">
      <c r="A32" s="1">
        <f t="shared" ref="A32:B32" si="15">A31</f>
        <v>1</v>
      </c>
      <c r="B32" s="1">
        <f t="shared" si="15"/>
        <v>0</v>
      </c>
      <c r="C32" s="288"/>
      <c r="D32" s="291"/>
      <c r="E32" s="291"/>
      <c r="F32" s="291"/>
      <c r="G32" s="291"/>
      <c r="H32" s="291"/>
      <c r="I32" s="291"/>
      <c r="J32" s="296" t="s">
        <v>80</v>
      </c>
      <c r="K32" s="297"/>
      <c r="L32" s="297" t="s">
        <v>81</v>
      </c>
      <c r="M32" s="339"/>
      <c r="N32" s="291"/>
      <c r="O32" s="291"/>
      <c r="P32" s="291"/>
      <c r="Q32" s="291"/>
      <c r="R32" s="291"/>
      <c r="S32" s="295"/>
    </row>
    <row r="33" spans="1:21">
      <c r="A33" s="1">
        <f t="shared" ref="A33:B33" si="16">A32</f>
        <v>1</v>
      </c>
      <c r="B33" s="1">
        <f t="shared" si="16"/>
        <v>0</v>
      </c>
      <c r="C33" s="288"/>
      <c r="D33" s="298" t="s">
        <v>88</v>
      </c>
      <c r="E33" s="298"/>
      <c r="F33" s="298" t="s">
        <v>88</v>
      </c>
      <c r="G33" s="298"/>
      <c r="H33" s="323"/>
      <c r="I33" s="323"/>
      <c r="J33" s="324"/>
      <c r="K33" s="325"/>
      <c r="L33" s="326">
        <f>H33-J33</f>
        <v>0</v>
      </c>
      <c r="M33" s="327"/>
      <c r="N33" s="167"/>
      <c r="O33" s="167"/>
      <c r="P33" s="167"/>
      <c r="Q33" s="167"/>
      <c r="R33" s="167"/>
      <c r="S33" s="328"/>
      <c r="T33" s="54" t="e">
        <f>HLOOKUP(F6,リスト!$N$7:$AC$25,2,)</f>
        <v>#N/A</v>
      </c>
      <c r="U33" s="52" t="e">
        <f t="shared" ref="U33:U50" si="17">IF(T33="対象外",IF(J33&gt;0,"補助対象外経費です!!",""),"")</f>
        <v>#N/A</v>
      </c>
    </row>
    <row r="34" spans="1:21">
      <c r="A34" s="1">
        <f t="shared" ref="A34:B34" si="18">A33</f>
        <v>1</v>
      </c>
      <c r="B34" s="1">
        <f t="shared" si="18"/>
        <v>0</v>
      </c>
      <c r="C34" s="288"/>
      <c r="D34" s="298" t="s">
        <v>99</v>
      </c>
      <c r="E34" s="298"/>
      <c r="F34" s="299" t="s">
        <v>84</v>
      </c>
      <c r="G34" s="299"/>
      <c r="H34" s="300"/>
      <c r="I34" s="300"/>
      <c r="J34" s="301"/>
      <c r="K34" s="302"/>
      <c r="L34" s="303">
        <f t="shared" ref="L34:L50" si="19">H34-J34</f>
        <v>0</v>
      </c>
      <c r="M34" s="304"/>
      <c r="N34" s="152"/>
      <c r="O34" s="152"/>
      <c r="P34" s="152"/>
      <c r="Q34" s="152"/>
      <c r="R34" s="152"/>
      <c r="S34" s="305"/>
      <c r="T34" s="54" t="e">
        <f>HLOOKUP(F6,リスト!$N$7:$AC$25,3,)</f>
        <v>#N/A</v>
      </c>
      <c r="U34" s="52" t="e">
        <f t="shared" si="17"/>
        <v>#N/A</v>
      </c>
    </row>
    <row r="35" spans="1:21">
      <c r="A35" s="1">
        <f t="shared" ref="A35:B35" si="20">A34</f>
        <v>1</v>
      </c>
      <c r="B35" s="1">
        <f t="shared" si="20"/>
        <v>0</v>
      </c>
      <c r="C35" s="288"/>
      <c r="D35" s="298"/>
      <c r="E35" s="298"/>
      <c r="F35" s="329" t="s">
        <v>85</v>
      </c>
      <c r="G35" s="329"/>
      <c r="H35" s="330"/>
      <c r="I35" s="330"/>
      <c r="J35" s="331"/>
      <c r="K35" s="332"/>
      <c r="L35" s="333">
        <f t="shared" si="19"/>
        <v>0</v>
      </c>
      <c r="M35" s="334"/>
      <c r="N35" s="335"/>
      <c r="O35" s="335"/>
      <c r="P35" s="335"/>
      <c r="Q35" s="335"/>
      <c r="R35" s="335"/>
      <c r="S35" s="336"/>
      <c r="T35" s="54" t="e">
        <f>HLOOKUP(F6,リスト!$N$7:$AC$25,4,)</f>
        <v>#N/A</v>
      </c>
      <c r="U35" s="52" t="e">
        <f t="shared" si="17"/>
        <v>#N/A</v>
      </c>
    </row>
    <row r="36" spans="1:21">
      <c r="A36" s="1">
        <f t="shared" ref="A36:B36" si="21">A35</f>
        <v>1</v>
      </c>
      <c r="B36" s="1">
        <f t="shared" si="21"/>
        <v>0</v>
      </c>
      <c r="C36" s="288"/>
      <c r="D36" s="298"/>
      <c r="E36" s="298"/>
      <c r="F36" s="306" t="s">
        <v>86</v>
      </c>
      <c r="G36" s="306"/>
      <c r="H36" s="307"/>
      <c r="I36" s="307"/>
      <c r="J36" s="308"/>
      <c r="K36" s="309"/>
      <c r="L36" s="310">
        <f t="shared" si="19"/>
        <v>0</v>
      </c>
      <c r="M36" s="311"/>
      <c r="N36" s="153"/>
      <c r="O36" s="153"/>
      <c r="P36" s="153"/>
      <c r="Q36" s="153"/>
      <c r="R36" s="153"/>
      <c r="S36" s="312"/>
      <c r="T36" s="54" t="e">
        <f>HLOOKUP(F6,リスト!$N$7:$AC$25,5,)</f>
        <v>#N/A</v>
      </c>
      <c r="U36" s="52" t="e">
        <f t="shared" si="17"/>
        <v>#N/A</v>
      </c>
    </row>
    <row r="37" spans="1:21">
      <c r="A37" s="1">
        <f t="shared" ref="A37:B37" si="22">A36</f>
        <v>1</v>
      </c>
      <c r="B37" s="1">
        <f t="shared" si="22"/>
        <v>0</v>
      </c>
      <c r="C37" s="288"/>
      <c r="D37" s="298" t="s">
        <v>100</v>
      </c>
      <c r="E37" s="298"/>
      <c r="F37" s="299" t="s">
        <v>87</v>
      </c>
      <c r="G37" s="299"/>
      <c r="H37" s="300"/>
      <c r="I37" s="300"/>
      <c r="J37" s="301"/>
      <c r="K37" s="302"/>
      <c r="L37" s="303">
        <f t="shared" si="19"/>
        <v>0</v>
      </c>
      <c r="M37" s="304"/>
      <c r="N37" s="152"/>
      <c r="O37" s="152"/>
      <c r="P37" s="152"/>
      <c r="Q37" s="152"/>
      <c r="R37" s="152"/>
      <c r="S37" s="305"/>
      <c r="T37" s="54" t="e">
        <f>HLOOKUP(F6,リスト!$N$7:$AC$25,6,)</f>
        <v>#N/A</v>
      </c>
      <c r="U37" s="52" t="e">
        <f t="shared" si="17"/>
        <v>#N/A</v>
      </c>
    </row>
    <row r="38" spans="1:21">
      <c r="A38" s="1">
        <f t="shared" ref="A38:B38" si="23">A37</f>
        <v>1</v>
      </c>
      <c r="B38" s="1">
        <f t="shared" si="23"/>
        <v>0</v>
      </c>
      <c r="C38" s="288"/>
      <c r="D38" s="298"/>
      <c r="E38" s="298"/>
      <c r="F38" s="329" t="s">
        <v>89</v>
      </c>
      <c r="G38" s="329"/>
      <c r="H38" s="330"/>
      <c r="I38" s="330"/>
      <c r="J38" s="331"/>
      <c r="K38" s="332"/>
      <c r="L38" s="333">
        <f t="shared" si="19"/>
        <v>0</v>
      </c>
      <c r="M38" s="334"/>
      <c r="N38" s="335"/>
      <c r="O38" s="335"/>
      <c r="P38" s="335"/>
      <c r="Q38" s="335"/>
      <c r="R38" s="335"/>
      <c r="S38" s="336"/>
      <c r="T38" s="54" t="e">
        <f>HLOOKUP(F6,リスト!$N$7:$AC$25,7,)</f>
        <v>#N/A</v>
      </c>
      <c r="U38" s="52" t="e">
        <f t="shared" si="17"/>
        <v>#N/A</v>
      </c>
    </row>
    <row r="39" spans="1:21" ht="14.4" customHeight="1">
      <c r="A39" s="1">
        <f t="shared" ref="A39:B39" si="24">A38</f>
        <v>1</v>
      </c>
      <c r="B39" s="1">
        <f t="shared" si="24"/>
        <v>0</v>
      </c>
      <c r="C39" s="288"/>
      <c r="D39" s="298"/>
      <c r="E39" s="298"/>
      <c r="F39" s="329" t="s">
        <v>215</v>
      </c>
      <c r="G39" s="329"/>
      <c r="H39" s="330"/>
      <c r="I39" s="330"/>
      <c r="J39" s="331"/>
      <c r="K39" s="332"/>
      <c r="L39" s="333">
        <f t="shared" si="19"/>
        <v>0</v>
      </c>
      <c r="M39" s="334"/>
      <c r="N39" s="335"/>
      <c r="O39" s="335"/>
      <c r="P39" s="335"/>
      <c r="Q39" s="335"/>
      <c r="R39" s="335"/>
      <c r="S39" s="336"/>
      <c r="T39" s="54" t="e">
        <f>HLOOKUP(F6,リスト!$N$7:$AC$25,8,)</f>
        <v>#N/A</v>
      </c>
      <c r="U39" s="52" t="e">
        <f t="shared" si="17"/>
        <v>#N/A</v>
      </c>
    </row>
    <row r="40" spans="1:21">
      <c r="A40" s="1">
        <f t="shared" ref="A40:B40" si="25">A39</f>
        <v>1</v>
      </c>
      <c r="B40" s="1">
        <f t="shared" si="25"/>
        <v>0</v>
      </c>
      <c r="C40" s="288"/>
      <c r="D40" s="298"/>
      <c r="E40" s="298"/>
      <c r="F40" s="306" t="s">
        <v>90</v>
      </c>
      <c r="G40" s="306"/>
      <c r="H40" s="307"/>
      <c r="I40" s="307"/>
      <c r="J40" s="308"/>
      <c r="K40" s="309"/>
      <c r="L40" s="310">
        <f t="shared" si="19"/>
        <v>0</v>
      </c>
      <c r="M40" s="311"/>
      <c r="N40" s="153"/>
      <c r="O40" s="153"/>
      <c r="P40" s="153"/>
      <c r="Q40" s="153"/>
      <c r="R40" s="153"/>
      <c r="S40" s="312"/>
      <c r="T40" s="54" t="e">
        <f>HLOOKUP(F6,リスト!$N$7:$AC$25,9,)</f>
        <v>#N/A</v>
      </c>
      <c r="U40" s="52" t="e">
        <f t="shared" si="17"/>
        <v>#N/A</v>
      </c>
    </row>
    <row r="41" spans="1:21">
      <c r="A41" s="1">
        <f t="shared" ref="A41:B41" si="26">A40</f>
        <v>1</v>
      </c>
      <c r="B41" s="1">
        <f t="shared" si="26"/>
        <v>0</v>
      </c>
      <c r="C41" s="288"/>
      <c r="D41" s="298" t="s">
        <v>101</v>
      </c>
      <c r="E41" s="298"/>
      <c r="F41" s="299" t="s">
        <v>91</v>
      </c>
      <c r="G41" s="299"/>
      <c r="H41" s="300"/>
      <c r="I41" s="300"/>
      <c r="J41" s="301"/>
      <c r="K41" s="302"/>
      <c r="L41" s="303">
        <f t="shared" si="19"/>
        <v>0</v>
      </c>
      <c r="M41" s="304"/>
      <c r="N41" s="152"/>
      <c r="O41" s="152"/>
      <c r="P41" s="152"/>
      <c r="Q41" s="152"/>
      <c r="R41" s="152"/>
      <c r="S41" s="305"/>
      <c r="T41" s="54" t="e">
        <f>HLOOKUP(F6,リスト!$N$7:$AC$25,10,)</f>
        <v>#N/A</v>
      </c>
      <c r="U41" s="52" t="e">
        <f t="shared" si="17"/>
        <v>#N/A</v>
      </c>
    </row>
    <row r="42" spans="1:21">
      <c r="A42" s="1">
        <f t="shared" ref="A42:B42" si="27">A41</f>
        <v>1</v>
      </c>
      <c r="B42" s="1">
        <f t="shared" si="27"/>
        <v>0</v>
      </c>
      <c r="C42" s="288"/>
      <c r="D42" s="298"/>
      <c r="E42" s="298"/>
      <c r="F42" s="329" t="s">
        <v>92</v>
      </c>
      <c r="G42" s="329"/>
      <c r="H42" s="330"/>
      <c r="I42" s="330"/>
      <c r="J42" s="331"/>
      <c r="K42" s="332"/>
      <c r="L42" s="333">
        <f t="shared" si="19"/>
        <v>0</v>
      </c>
      <c r="M42" s="334"/>
      <c r="N42" s="335"/>
      <c r="O42" s="335"/>
      <c r="P42" s="335"/>
      <c r="Q42" s="335"/>
      <c r="R42" s="335"/>
      <c r="S42" s="336"/>
      <c r="T42" s="54" t="e">
        <f>HLOOKUP(F6,リスト!$N$7:$AC$25,11,)</f>
        <v>#N/A</v>
      </c>
      <c r="U42" s="52" t="e">
        <f t="shared" si="17"/>
        <v>#N/A</v>
      </c>
    </row>
    <row r="43" spans="1:21">
      <c r="A43" s="1">
        <f t="shared" ref="A43:B43" si="28">A42</f>
        <v>1</v>
      </c>
      <c r="B43" s="1">
        <f t="shared" si="28"/>
        <v>0</v>
      </c>
      <c r="C43" s="288"/>
      <c r="D43" s="298"/>
      <c r="E43" s="298"/>
      <c r="F43" s="306" t="s">
        <v>93</v>
      </c>
      <c r="G43" s="306"/>
      <c r="H43" s="307"/>
      <c r="I43" s="307"/>
      <c r="J43" s="308"/>
      <c r="K43" s="309"/>
      <c r="L43" s="310">
        <f t="shared" si="19"/>
        <v>0</v>
      </c>
      <c r="M43" s="311"/>
      <c r="N43" s="153"/>
      <c r="O43" s="153"/>
      <c r="P43" s="153"/>
      <c r="Q43" s="153"/>
      <c r="R43" s="153"/>
      <c r="S43" s="312"/>
      <c r="T43" s="54" t="e">
        <f>HLOOKUP(F6,リスト!$N$7:$AC$25,12,)</f>
        <v>#N/A</v>
      </c>
      <c r="U43" s="52" t="e">
        <f t="shared" si="17"/>
        <v>#N/A</v>
      </c>
    </row>
    <row r="44" spans="1:21">
      <c r="A44" s="1">
        <f t="shared" ref="A44:B44" si="29">A43</f>
        <v>1</v>
      </c>
      <c r="B44" s="1">
        <f t="shared" si="29"/>
        <v>0</v>
      </c>
      <c r="C44" s="288"/>
      <c r="D44" s="298" t="s">
        <v>102</v>
      </c>
      <c r="E44" s="298"/>
      <c r="F44" s="298" t="s">
        <v>102</v>
      </c>
      <c r="G44" s="298"/>
      <c r="H44" s="323"/>
      <c r="I44" s="323"/>
      <c r="J44" s="324"/>
      <c r="K44" s="325"/>
      <c r="L44" s="326">
        <f t="shared" si="19"/>
        <v>0</v>
      </c>
      <c r="M44" s="327"/>
      <c r="N44" s="167"/>
      <c r="O44" s="167"/>
      <c r="P44" s="167"/>
      <c r="Q44" s="167"/>
      <c r="R44" s="167"/>
      <c r="S44" s="328"/>
      <c r="T44" s="54" t="e">
        <f>HLOOKUP(F6,リスト!$N$7:$AC$25,13,)</f>
        <v>#N/A</v>
      </c>
      <c r="U44" s="52" t="e">
        <f t="shared" si="17"/>
        <v>#N/A</v>
      </c>
    </row>
    <row r="45" spans="1:21">
      <c r="A45" s="1">
        <f t="shared" ref="A45:B45" si="30">A44</f>
        <v>1</v>
      </c>
      <c r="B45" s="1">
        <f t="shared" si="30"/>
        <v>0</v>
      </c>
      <c r="C45" s="288"/>
      <c r="D45" s="321" t="s">
        <v>105</v>
      </c>
      <c r="E45" s="298"/>
      <c r="F45" s="299" t="s">
        <v>94</v>
      </c>
      <c r="G45" s="299"/>
      <c r="H45" s="300"/>
      <c r="I45" s="300"/>
      <c r="J45" s="301"/>
      <c r="K45" s="302"/>
      <c r="L45" s="303">
        <f t="shared" si="19"/>
        <v>0</v>
      </c>
      <c r="M45" s="304"/>
      <c r="N45" s="152"/>
      <c r="O45" s="152"/>
      <c r="P45" s="152"/>
      <c r="Q45" s="152"/>
      <c r="R45" s="152"/>
      <c r="S45" s="305"/>
      <c r="T45" s="54" t="e">
        <f>HLOOKUP(F6,リスト!$N$7:$AC$25,14,)</f>
        <v>#N/A</v>
      </c>
      <c r="U45" s="52" t="e">
        <f t="shared" si="17"/>
        <v>#N/A</v>
      </c>
    </row>
    <row r="46" spans="1:21">
      <c r="A46" s="1">
        <f t="shared" ref="A46:B46" si="31">A45</f>
        <v>1</v>
      </c>
      <c r="B46" s="1">
        <f t="shared" si="31"/>
        <v>0</v>
      </c>
      <c r="C46" s="288"/>
      <c r="D46" s="298"/>
      <c r="E46" s="298"/>
      <c r="F46" s="306" t="s">
        <v>95</v>
      </c>
      <c r="G46" s="306"/>
      <c r="H46" s="307"/>
      <c r="I46" s="307"/>
      <c r="J46" s="308"/>
      <c r="K46" s="309"/>
      <c r="L46" s="310">
        <f t="shared" si="19"/>
        <v>0</v>
      </c>
      <c r="M46" s="311"/>
      <c r="N46" s="153"/>
      <c r="O46" s="153"/>
      <c r="P46" s="153"/>
      <c r="Q46" s="153"/>
      <c r="R46" s="153"/>
      <c r="S46" s="312"/>
      <c r="T46" s="54" t="e">
        <f>HLOOKUP(F6,リスト!$N$7:$AC$25,15,)</f>
        <v>#N/A</v>
      </c>
      <c r="U46" s="52" t="e">
        <f t="shared" si="17"/>
        <v>#N/A</v>
      </c>
    </row>
    <row r="47" spans="1:21">
      <c r="A47" s="1">
        <f t="shared" ref="A47:B47" si="32">A46</f>
        <v>1</v>
      </c>
      <c r="B47" s="1">
        <f t="shared" si="32"/>
        <v>0</v>
      </c>
      <c r="C47" s="288"/>
      <c r="D47" s="322" t="s">
        <v>103</v>
      </c>
      <c r="E47" s="322"/>
      <c r="F47" s="298" t="s">
        <v>96</v>
      </c>
      <c r="G47" s="298"/>
      <c r="H47" s="323"/>
      <c r="I47" s="323"/>
      <c r="J47" s="324"/>
      <c r="K47" s="325"/>
      <c r="L47" s="326">
        <f t="shared" si="19"/>
        <v>0</v>
      </c>
      <c r="M47" s="327"/>
      <c r="N47" s="167"/>
      <c r="O47" s="167"/>
      <c r="P47" s="167"/>
      <c r="Q47" s="167"/>
      <c r="R47" s="167"/>
      <c r="S47" s="328"/>
      <c r="T47" s="54" t="e">
        <f>HLOOKUP(F6,リスト!$N$7:$AC$25,16,)</f>
        <v>#N/A</v>
      </c>
      <c r="U47" s="52" t="e">
        <f t="shared" si="17"/>
        <v>#N/A</v>
      </c>
    </row>
    <row r="48" spans="1:21">
      <c r="A48" s="1">
        <f t="shared" ref="A48:B48" si="33">A47</f>
        <v>1</v>
      </c>
      <c r="B48" s="1">
        <f t="shared" si="33"/>
        <v>0</v>
      </c>
      <c r="C48" s="288"/>
      <c r="D48" s="298" t="s">
        <v>104</v>
      </c>
      <c r="E48" s="298"/>
      <c r="F48" s="299" t="s">
        <v>97</v>
      </c>
      <c r="G48" s="299"/>
      <c r="H48" s="300"/>
      <c r="I48" s="300"/>
      <c r="J48" s="301"/>
      <c r="K48" s="302"/>
      <c r="L48" s="303">
        <f t="shared" si="19"/>
        <v>0</v>
      </c>
      <c r="M48" s="304"/>
      <c r="N48" s="152"/>
      <c r="O48" s="152"/>
      <c r="P48" s="152"/>
      <c r="Q48" s="152"/>
      <c r="R48" s="152"/>
      <c r="S48" s="305"/>
      <c r="T48" s="54" t="e">
        <f>HLOOKUP(F6,リスト!$N$7:$AC$25,17,)</f>
        <v>#N/A</v>
      </c>
      <c r="U48" s="52" t="e">
        <f t="shared" si="17"/>
        <v>#N/A</v>
      </c>
    </row>
    <row r="49" spans="1:24">
      <c r="A49" s="1">
        <f t="shared" ref="A49:B49" si="34">A48</f>
        <v>1</v>
      </c>
      <c r="B49" s="1">
        <f t="shared" si="34"/>
        <v>0</v>
      </c>
      <c r="C49" s="288"/>
      <c r="D49" s="298"/>
      <c r="E49" s="298"/>
      <c r="F49" s="306" t="s">
        <v>98</v>
      </c>
      <c r="G49" s="306"/>
      <c r="H49" s="307"/>
      <c r="I49" s="307"/>
      <c r="J49" s="308"/>
      <c r="K49" s="309"/>
      <c r="L49" s="310">
        <f t="shared" si="19"/>
        <v>0</v>
      </c>
      <c r="M49" s="311"/>
      <c r="N49" s="153"/>
      <c r="O49" s="153"/>
      <c r="P49" s="153"/>
      <c r="Q49" s="153"/>
      <c r="R49" s="153"/>
      <c r="S49" s="312"/>
      <c r="T49" s="54" t="e">
        <f>HLOOKUP(F6,リスト!$N$7:$AC$25,18,)</f>
        <v>#N/A</v>
      </c>
      <c r="U49" s="52" t="e">
        <f t="shared" si="17"/>
        <v>#N/A</v>
      </c>
    </row>
    <row r="50" spans="1:24" ht="15" thickBot="1">
      <c r="A50" s="1">
        <f t="shared" ref="A50:B50" si="35">A49</f>
        <v>1</v>
      </c>
      <c r="B50" s="1">
        <f t="shared" si="35"/>
        <v>0</v>
      </c>
      <c r="C50" s="288"/>
      <c r="D50" s="313" t="s">
        <v>77</v>
      </c>
      <c r="E50" s="313"/>
      <c r="F50" s="313" t="s">
        <v>77</v>
      </c>
      <c r="G50" s="313"/>
      <c r="H50" s="314"/>
      <c r="I50" s="314"/>
      <c r="J50" s="315"/>
      <c r="K50" s="316"/>
      <c r="L50" s="317">
        <f t="shared" si="19"/>
        <v>0</v>
      </c>
      <c r="M50" s="318"/>
      <c r="N50" s="319"/>
      <c r="O50" s="319"/>
      <c r="P50" s="319"/>
      <c r="Q50" s="319"/>
      <c r="R50" s="319"/>
      <c r="S50" s="320"/>
      <c r="T50" s="54" t="e">
        <f>HLOOKUP(F6,リスト!$N$7:$AC$25,19,)</f>
        <v>#N/A</v>
      </c>
      <c r="U50" s="52" t="e">
        <f t="shared" si="17"/>
        <v>#N/A</v>
      </c>
    </row>
    <row r="51" spans="1:24" ht="15.6" thickTop="1" thickBot="1">
      <c r="A51" s="1">
        <f t="shared" ref="A51:B51" si="36">A50</f>
        <v>1</v>
      </c>
      <c r="B51" s="1">
        <f t="shared" si="36"/>
        <v>0</v>
      </c>
      <c r="C51" s="289"/>
      <c r="D51" s="278" t="s">
        <v>78</v>
      </c>
      <c r="E51" s="279"/>
      <c r="F51" s="279"/>
      <c r="G51" s="280"/>
      <c r="H51" s="281">
        <f>SUM(H33:I50)</f>
        <v>0</v>
      </c>
      <c r="I51" s="281"/>
      <c r="J51" s="282">
        <f t="shared" ref="J51" si="37">SUM(J33:K50)</f>
        <v>0</v>
      </c>
      <c r="K51" s="283"/>
      <c r="L51" s="283">
        <f t="shared" ref="L51" si="38">SUM(L33:M50)</f>
        <v>0</v>
      </c>
      <c r="M51" s="284"/>
      <c r="N51" s="285"/>
      <c r="O51" s="285"/>
      <c r="P51" s="285"/>
      <c r="Q51" s="285"/>
      <c r="R51" s="285"/>
      <c r="S51" s="286"/>
      <c r="T51" s="54"/>
    </row>
    <row r="52" spans="1:24">
      <c r="A52" s="1">
        <f>F55</f>
        <v>2</v>
      </c>
      <c r="B52" s="1">
        <f>IF(H76&gt;0,1,0)</f>
        <v>0</v>
      </c>
      <c r="C52" s="198" t="s">
        <v>47</v>
      </c>
      <c r="D52" s="198"/>
      <c r="E52" s="198"/>
      <c r="U52" s="11" t="s">
        <v>49</v>
      </c>
      <c r="V52" s="11" t="s">
        <v>199</v>
      </c>
    </row>
    <row r="53" spans="1:24">
      <c r="A53" s="1">
        <f>A52</f>
        <v>2</v>
      </c>
      <c r="B53" s="1">
        <f>B52</f>
        <v>0</v>
      </c>
      <c r="C53" s="192" t="str">
        <f>"やまぐち未来アスリート育成事業　"&amp;基本!$G$24</f>
        <v>やまぐち未来アスリート育成事業　事業計画書</v>
      </c>
      <c r="D53" s="192"/>
      <c r="E53" s="192"/>
      <c r="F53" s="192"/>
      <c r="G53" s="192"/>
      <c r="H53" s="192"/>
      <c r="I53" s="192"/>
      <c r="J53" s="192"/>
      <c r="K53" s="192"/>
      <c r="L53" s="192"/>
      <c r="M53" s="192"/>
      <c r="N53" s="192"/>
      <c r="O53" s="192"/>
      <c r="P53" s="192"/>
      <c r="Q53" s="192"/>
      <c r="R53" s="192"/>
      <c r="S53" s="192"/>
      <c r="U53" s="16" t="str">
        <f t="shared" ref="U53:V56" si="39">IF(U3="","",U3)</f>
        <v>やまぐち未来アスリートチャレンジ事業</v>
      </c>
      <c r="V53" s="16" t="str">
        <f t="shared" si="39"/>
        <v>未来チャレ</v>
      </c>
    </row>
    <row r="54" spans="1:24" ht="15" thickBot="1">
      <c r="A54" s="1">
        <f t="shared" ref="A54:A101" si="40">A53</f>
        <v>2</v>
      </c>
      <c r="B54" s="1">
        <f t="shared" ref="B54:B101" si="41">B53</f>
        <v>0</v>
      </c>
      <c r="C54" s="337" t="s">
        <v>48</v>
      </c>
      <c r="D54" s="337"/>
      <c r="U54" s="32" t="str">
        <f t="shared" si="39"/>
        <v>ジュニアクラブ活動事業</v>
      </c>
      <c r="V54" s="32" t="str">
        <f t="shared" si="39"/>
        <v>Jrクラブ</v>
      </c>
    </row>
    <row r="55" spans="1:24" ht="15" thickBot="1">
      <c r="A55" s="1">
        <f t="shared" si="40"/>
        <v>2</v>
      </c>
      <c r="B55" s="1">
        <f t="shared" si="41"/>
        <v>0</v>
      </c>
      <c r="C55" s="375" t="s">
        <v>50</v>
      </c>
      <c r="D55" s="376"/>
      <c r="E55" s="376"/>
      <c r="F55" s="377">
        <f>F5+1</f>
        <v>2</v>
      </c>
      <c r="G55" s="378"/>
      <c r="U55" s="32" t="str">
        <f t="shared" si="39"/>
        <v>ジュニア指導者育成事業</v>
      </c>
      <c r="V55" s="32" t="str">
        <f t="shared" si="39"/>
        <v>Jr指導者</v>
      </c>
    </row>
    <row r="56" spans="1:24">
      <c r="A56" s="1">
        <f t="shared" si="40"/>
        <v>2</v>
      </c>
      <c r="B56" s="1">
        <f t="shared" si="41"/>
        <v>0</v>
      </c>
      <c r="C56" s="379" t="s">
        <v>49</v>
      </c>
      <c r="D56" s="290"/>
      <c r="E56" s="290"/>
      <c r="F56" s="380"/>
      <c r="G56" s="380"/>
      <c r="H56" s="380"/>
      <c r="I56" s="380"/>
      <c r="J56" s="380"/>
      <c r="K56" s="380"/>
      <c r="L56" s="380"/>
      <c r="M56" s="290" t="s">
        <v>53</v>
      </c>
      <c r="N56" s="290"/>
      <c r="O56" s="290"/>
      <c r="P56" s="380"/>
      <c r="Q56" s="380"/>
      <c r="R56" s="380"/>
      <c r="S56" s="381"/>
      <c r="T56" s="81" t="str">
        <f>IF(F56="","",VLOOKUP(F56,U53:V56,2,))</f>
        <v/>
      </c>
      <c r="U56" s="18" t="str">
        <f t="shared" si="39"/>
        <v>未来アスリート強化事業</v>
      </c>
      <c r="V56" s="18" t="str">
        <f t="shared" si="39"/>
        <v>未来強化</v>
      </c>
    </row>
    <row r="57" spans="1:24">
      <c r="A57" s="1">
        <f t="shared" si="40"/>
        <v>2</v>
      </c>
      <c r="B57" s="1">
        <f t="shared" si="41"/>
        <v>0</v>
      </c>
      <c r="C57" s="389" t="s">
        <v>180</v>
      </c>
      <c r="D57" s="390"/>
      <c r="E57" s="356"/>
      <c r="F57" s="386"/>
      <c r="G57" s="387"/>
      <c r="H57" s="387"/>
      <c r="I57" s="387"/>
      <c r="J57" s="387"/>
      <c r="K57" s="387"/>
      <c r="L57" s="387"/>
      <c r="M57" s="387"/>
      <c r="N57" s="387"/>
      <c r="O57" s="387"/>
      <c r="P57" s="387"/>
      <c r="Q57" s="387"/>
      <c r="R57" s="387"/>
      <c r="S57" s="388"/>
      <c r="U57" s="55"/>
    </row>
    <row r="58" spans="1:24">
      <c r="A58" s="1">
        <f t="shared" si="40"/>
        <v>2</v>
      </c>
      <c r="B58" s="1">
        <f t="shared" si="41"/>
        <v>0</v>
      </c>
      <c r="C58" s="348" t="s">
        <v>51</v>
      </c>
      <c r="D58" s="291"/>
      <c r="E58" s="291"/>
      <c r="F58" s="382"/>
      <c r="G58" s="383"/>
      <c r="H58" s="383"/>
      <c r="I58" s="20" t="str">
        <f>IF(F58="","～",IF(J58="","","～"))</f>
        <v>～</v>
      </c>
      <c r="J58" s="383"/>
      <c r="K58" s="383"/>
      <c r="L58" s="383"/>
      <c r="M58" s="21" t="s">
        <v>52</v>
      </c>
      <c r="N58" s="384" t="str">
        <f>IF(T58=1,IF(F58="","",IF(J58="","",IF(F58=J58,"日帰り",(J58-F58)&amp;"泊"&amp;(J58-F58+1)&amp;"日"))),"")</f>
        <v/>
      </c>
      <c r="O58" s="384"/>
      <c r="P58" s="384"/>
      <c r="Q58" s="13" t="s">
        <v>68</v>
      </c>
      <c r="R58" s="258"/>
      <c r="S58" s="385"/>
      <c r="T58" s="53">
        <f>IF(P56=W61,1,IF(P56=X62,1,0))</f>
        <v>0</v>
      </c>
    </row>
    <row r="59" spans="1:24">
      <c r="A59" s="1">
        <f t="shared" si="40"/>
        <v>2</v>
      </c>
      <c r="B59" s="1">
        <f t="shared" si="41"/>
        <v>0</v>
      </c>
      <c r="C59" s="348" t="s">
        <v>54</v>
      </c>
      <c r="D59" s="346" t="s">
        <v>55</v>
      </c>
      <c r="E59" s="346"/>
      <c r="F59" s="349"/>
      <c r="G59" s="349"/>
      <c r="H59" s="349"/>
      <c r="I59" s="349"/>
      <c r="J59" s="349"/>
      <c r="K59" s="349"/>
      <c r="L59" s="349"/>
      <c r="M59" s="349"/>
      <c r="N59" s="349"/>
      <c r="O59" s="349"/>
      <c r="P59" s="349"/>
      <c r="Q59" s="349"/>
      <c r="R59" s="349"/>
      <c r="S59" s="350"/>
      <c r="U59" s="156" t="s">
        <v>53</v>
      </c>
      <c r="V59" s="156"/>
      <c r="W59" s="156"/>
      <c r="X59" s="156"/>
    </row>
    <row r="60" spans="1:24">
      <c r="A60" s="1">
        <f t="shared" si="40"/>
        <v>2</v>
      </c>
      <c r="B60" s="1">
        <f t="shared" si="41"/>
        <v>0</v>
      </c>
      <c r="C60" s="348"/>
      <c r="D60" s="351" t="s">
        <v>7</v>
      </c>
      <c r="E60" s="351"/>
      <c r="F60" s="352"/>
      <c r="G60" s="352"/>
      <c r="H60" s="352"/>
      <c r="I60" s="352"/>
      <c r="J60" s="352"/>
      <c r="K60" s="352"/>
      <c r="L60" s="352"/>
      <c r="M60" s="352"/>
      <c r="N60" s="352"/>
      <c r="O60" s="352"/>
      <c r="P60" s="352"/>
      <c r="Q60" s="352"/>
      <c r="R60" s="352"/>
      <c r="S60" s="353"/>
      <c r="U60" s="78" t="str">
        <f>U53</f>
        <v>やまぐち未来アスリートチャレンジ事業</v>
      </c>
      <c r="V60" s="78" t="str">
        <f>U54</f>
        <v>ジュニアクラブ活動事業</v>
      </c>
      <c r="W60" s="78" t="str">
        <f>U55</f>
        <v>ジュニア指導者育成事業</v>
      </c>
      <c r="X60" s="78" t="str">
        <f>U56</f>
        <v>未来アスリート強化事業</v>
      </c>
    </row>
    <row r="61" spans="1:24">
      <c r="A61" s="1">
        <f t="shared" si="40"/>
        <v>2</v>
      </c>
      <c r="B61" s="1">
        <f t="shared" si="41"/>
        <v>0</v>
      </c>
      <c r="C61" s="348" t="s">
        <v>56</v>
      </c>
      <c r="D61" s="346" t="s">
        <v>55</v>
      </c>
      <c r="E61" s="346"/>
      <c r="F61" s="349"/>
      <c r="G61" s="349"/>
      <c r="H61" s="349"/>
      <c r="I61" s="349"/>
      <c r="J61" s="349"/>
      <c r="K61" s="349"/>
      <c r="L61" s="349"/>
      <c r="M61" s="349"/>
      <c r="N61" s="349"/>
      <c r="O61" s="349"/>
      <c r="P61" s="349"/>
      <c r="Q61" s="349"/>
      <c r="R61" s="349"/>
      <c r="S61" s="350"/>
      <c r="U61" s="6" t="str">
        <f t="shared" ref="U61:X64" si="42">IF(U11="","",U11)</f>
        <v>①合同体験会</v>
      </c>
      <c r="V61" s="6" t="str">
        <f t="shared" si="42"/>
        <v>①クラブ指導</v>
      </c>
      <c r="W61" s="6" t="str">
        <f t="shared" si="42"/>
        <v>①研修派遣</v>
      </c>
      <c r="X61" s="6" t="str">
        <f t="shared" si="42"/>
        <v>①指導講習会</v>
      </c>
    </row>
    <row r="62" spans="1:24">
      <c r="A62" s="1">
        <f t="shared" si="40"/>
        <v>2</v>
      </c>
      <c r="B62" s="1">
        <f t="shared" si="41"/>
        <v>0</v>
      </c>
      <c r="C62" s="348"/>
      <c r="D62" s="351" t="s">
        <v>7</v>
      </c>
      <c r="E62" s="351"/>
      <c r="F62" s="352"/>
      <c r="G62" s="352"/>
      <c r="H62" s="352"/>
      <c r="I62" s="352"/>
      <c r="J62" s="352"/>
      <c r="K62" s="352"/>
      <c r="L62" s="352"/>
      <c r="M62" s="352"/>
      <c r="N62" s="352"/>
      <c r="O62" s="352"/>
      <c r="P62" s="352"/>
      <c r="Q62" s="352"/>
      <c r="R62" s="352"/>
      <c r="S62" s="353"/>
      <c r="U62" s="8" t="str">
        <f t="shared" si="42"/>
        <v>②体験プログラム</v>
      </c>
      <c r="V62" s="8" t="str">
        <f t="shared" si="42"/>
        <v>②用具整備</v>
      </c>
      <c r="W62" s="8" t="str">
        <f t="shared" si="42"/>
        <v>②指導者研修会</v>
      </c>
      <c r="X62" s="8" t="str">
        <f t="shared" si="42"/>
        <v>②強化活動</v>
      </c>
    </row>
    <row r="63" spans="1:24">
      <c r="A63" s="1">
        <f t="shared" si="40"/>
        <v>2</v>
      </c>
      <c r="B63" s="1">
        <f t="shared" si="41"/>
        <v>0</v>
      </c>
      <c r="C63" s="354" t="s">
        <v>57</v>
      </c>
      <c r="D63" s="291" t="s">
        <v>58</v>
      </c>
      <c r="E63" s="291"/>
      <c r="F63" s="291" t="s">
        <v>61</v>
      </c>
      <c r="G63" s="355"/>
      <c r="H63" s="339" t="s">
        <v>62</v>
      </c>
      <c r="I63" s="296"/>
      <c r="J63" s="356" t="s">
        <v>63</v>
      </c>
      <c r="K63" s="355"/>
      <c r="L63" s="339" t="s">
        <v>64</v>
      </c>
      <c r="M63" s="296"/>
      <c r="N63" s="356" t="s">
        <v>65</v>
      </c>
      <c r="O63" s="355"/>
      <c r="P63" s="339" t="s">
        <v>66</v>
      </c>
      <c r="Q63" s="291"/>
      <c r="R63" s="356" t="s">
        <v>36</v>
      </c>
      <c r="S63" s="295"/>
      <c r="U63" s="8" t="str">
        <f t="shared" si="42"/>
        <v>③育成プログラム</v>
      </c>
      <c r="V63" s="8" t="str">
        <f t="shared" si="42"/>
        <v/>
      </c>
      <c r="W63" s="8" t="str">
        <f t="shared" si="42"/>
        <v/>
      </c>
      <c r="X63" s="8" t="str">
        <f t="shared" si="42"/>
        <v/>
      </c>
    </row>
    <row r="64" spans="1:24">
      <c r="A64" s="1">
        <f t="shared" si="40"/>
        <v>2</v>
      </c>
      <c r="B64" s="1">
        <f t="shared" si="41"/>
        <v>0</v>
      </c>
      <c r="C64" s="348"/>
      <c r="D64" s="346" t="s">
        <v>59</v>
      </c>
      <c r="E64" s="346"/>
      <c r="F64" s="22">
        <f>VLOOKUP("成男未来ｱｽﾘｰﾄ",指導者!$J$133:$AN$156,$F55+1,)</f>
        <v>0</v>
      </c>
      <c r="G64" s="23" t="s">
        <v>67</v>
      </c>
      <c r="H64" s="24">
        <f>VLOOKUP("成女未来ｱｽﾘｰﾄ",指導者!$J$133:$AN$156,$F55+1,)</f>
        <v>0</v>
      </c>
      <c r="I64" s="25" t="s">
        <v>67</v>
      </c>
      <c r="J64" s="24">
        <f>VLOOKUP("少男未来ｱｽﾘｰﾄ",指導者!$J$133:$AN$156,$F55+1,)</f>
        <v>0</v>
      </c>
      <c r="K64" s="23" t="s">
        <v>67</v>
      </c>
      <c r="L64" s="24">
        <f>VLOOKUP("少女未来ｱｽﾘｰﾄ",指導者!$J$133:$AN$156,$F55+1,)</f>
        <v>0</v>
      </c>
      <c r="M64" s="25" t="s">
        <v>67</v>
      </c>
      <c r="N64" s="24">
        <f>VLOOKUP("Jr男未来ｱｽﾘｰﾄ",指導者!$J$133:$AN$156,$F55+1,)</f>
        <v>0</v>
      </c>
      <c r="O64" s="23" t="s">
        <v>67</v>
      </c>
      <c r="P64" s="24">
        <f>VLOOKUP("Jr女未来ｱｽﾘｰﾄ",指導者!$J$133:$AN$156,$F55+1,)</f>
        <v>0</v>
      </c>
      <c r="Q64" s="26" t="s">
        <v>67</v>
      </c>
      <c r="R64" s="23">
        <f>SUM(F64:Q64)</f>
        <v>0</v>
      </c>
      <c r="S64" s="33" t="s">
        <v>67</v>
      </c>
      <c r="U64" s="10" t="str">
        <f t="shared" si="42"/>
        <v/>
      </c>
      <c r="V64" s="10" t="str">
        <f t="shared" si="42"/>
        <v/>
      </c>
      <c r="W64" s="10" t="str">
        <f t="shared" si="42"/>
        <v/>
      </c>
      <c r="X64" s="10" t="str">
        <f t="shared" si="42"/>
        <v/>
      </c>
    </row>
    <row r="65" spans="1:19">
      <c r="A65" s="1">
        <f t="shared" si="40"/>
        <v>2</v>
      </c>
      <c r="B65" s="1">
        <f t="shared" si="41"/>
        <v>0</v>
      </c>
      <c r="C65" s="348"/>
      <c r="D65" s="351" t="s">
        <v>60</v>
      </c>
      <c r="E65" s="351"/>
      <c r="F65" s="57" t="s">
        <v>164</v>
      </c>
      <c r="G65" s="28" t="s">
        <v>67</v>
      </c>
      <c r="H65" s="59" t="s">
        <v>164</v>
      </c>
      <c r="I65" s="30" t="s">
        <v>67</v>
      </c>
      <c r="J65" s="29">
        <f>VLOOKUP("少男未来ｱｽﾘｰﾄ",選手!$J$333:$AN$350,$F55+1,)</f>
        <v>0</v>
      </c>
      <c r="K65" s="28" t="s">
        <v>67</v>
      </c>
      <c r="L65" s="29">
        <f>VLOOKUP("少女未来ｱｽﾘｰﾄ",選手!$J$333:$AN$350,$F55+1,)</f>
        <v>0</v>
      </c>
      <c r="M65" s="30" t="s">
        <v>67</v>
      </c>
      <c r="N65" s="29">
        <f>VLOOKUP("Jr男未来ｱｽﾘｰﾄ",選手!$J$333:$AN$350,$F55+1,)</f>
        <v>0</v>
      </c>
      <c r="O65" s="28" t="s">
        <v>67</v>
      </c>
      <c r="P65" s="29">
        <f>VLOOKUP("Jr女未来ｱｽﾘｰﾄ",選手!$J$333:$AN$350,$F55+1,)</f>
        <v>0</v>
      </c>
      <c r="Q65" s="31" t="s">
        <v>67</v>
      </c>
      <c r="R65" s="28">
        <f>SUM(F65:Q65)</f>
        <v>0</v>
      </c>
      <c r="S65" s="34" t="s">
        <v>67</v>
      </c>
    </row>
    <row r="66" spans="1:19">
      <c r="A66" s="1">
        <f t="shared" si="40"/>
        <v>2</v>
      </c>
      <c r="B66" s="1">
        <f t="shared" si="41"/>
        <v>0</v>
      </c>
      <c r="C66" s="366" t="s">
        <v>69</v>
      </c>
      <c r="D66" s="367"/>
      <c r="E66" s="368"/>
      <c r="F66" s="357"/>
      <c r="G66" s="358"/>
      <c r="H66" s="358"/>
      <c r="I66" s="358"/>
      <c r="J66" s="358"/>
      <c r="K66" s="358"/>
      <c r="L66" s="358"/>
      <c r="M66" s="358"/>
      <c r="N66" s="358"/>
      <c r="O66" s="358"/>
      <c r="P66" s="358"/>
      <c r="Q66" s="358"/>
      <c r="R66" s="358"/>
      <c r="S66" s="359"/>
    </row>
    <row r="67" spans="1:19">
      <c r="A67" s="1">
        <f t="shared" si="40"/>
        <v>2</v>
      </c>
      <c r="B67" s="1">
        <f t="shared" si="41"/>
        <v>0</v>
      </c>
      <c r="C67" s="369"/>
      <c r="D67" s="370"/>
      <c r="E67" s="371"/>
      <c r="F67" s="360"/>
      <c r="G67" s="361"/>
      <c r="H67" s="361"/>
      <c r="I67" s="361"/>
      <c r="J67" s="361"/>
      <c r="K67" s="361"/>
      <c r="L67" s="361"/>
      <c r="M67" s="361"/>
      <c r="N67" s="361"/>
      <c r="O67" s="361"/>
      <c r="P67" s="361"/>
      <c r="Q67" s="361"/>
      <c r="R67" s="361"/>
      <c r="S67" s="362"/>
    </row>
    <row r="68" spans="1:19">
      <c r="A68" s="1">
        <f t="shared" si="40"/>
        <v>2</v>
      </c>
      <c r="B68" s="1">
        <f t="shared" si="41"/>
        <v>0</v>
      </c>
      <c r="C68" s="369"/>
      <c r="D68" s="370"/>
      <c r="E68" s="371"/>
      <c r="F68" s="360"/>
      <c r="G68" s="361"/>
      <c r="H68" s="361"/>
      <c r="I68" s="361"/>
      <c r="J68" s="361"/>
      <c r="K68" s="361"/>
      <c r="L68" s="361"/>
      <c r="M68" s="361"/>
      <c r="N68" s="361"/>
      <c r="O68" s="361"/>
      <c r="P68" s="361"/>
      <c r="Q68" s="361"/>
      <c r="R68" s="361"/>
      <c r="S68" s="362"/>
    </row>
    <row r="69" spans="1:19">
      <c r="A69" s="1">
        <f t="shared" si="40"/>
        <v>2</v>
      </c>
      <c r="B69" s="1">
        <f t="shared" si="41"/>
        <v>0</v>
      </c>
      <c r="C69" s="369"/>
      <c r="D69" s="370"/>
      <c r="E69" s="371"/>
      <c r="F69" s="360"/>
      <c r="G69" s="361"/>
      <c r="H69" s="361"/>
      <c r="I69" s="361"/>
      <c r="J69" s="361"/>
      <c r="K69" s="361"/>
      <c r="L69" s="361"/>
      <c r="M69" s="361"/>
      <c r="N69" s="361"/>
      <c r="O69" s="361"/>
      <c r="P69" s="361"/>
      <c r="Q69" s="361"/>
      <c r="R69" s="361"/>
      <c r="S69" s="362"/>
    </row>
    <row r="70" spans="1:19">
      <c r="A70" s="1">
        <f t="shared" si="40"/>
        <v>2</v>
      </c>
      <c r="B70" s="1">
        <f t="shared" si="41"/>
        <v>0</v>
      </c>
      <c r="C70" s="369"/>
      <c r="D70" s="370"/>
      <c r="E70" s="371"/>
      <c r="F70" s="360"/>
      <c r="G70" s="361"/>
      <c r="H70" s="361"/>
      <c r="I70" s="361"/>
      <c r="J70" s="361"/>
      <c r="K70" s="361"/>
      <c r="L70" s="361"/>
      <c r="M70" s="361"/>
      <c r="N70" s="361"/>
      <c r="O70" s="361"/>
      <c r="P70" s="361"/>
      <c r="Q70" s="361"/>
      <c r="R70" s="361"/>
      <c r="S70" s="362"/>
    </row>
    <row r="71" spans="1:19">
      <c r="A71" s="1">
        <f t="shared" si="40"/>
        <v>2</v>
      </c>
      <c r="B71" s="1">
        <f t="shared" si="41"/>
        <v>0</v>
      </c>
      <c r="C71" s="369"/>
      <c r="D71" s="370"/>
      <c r="E71" s="371"/>
      <c r="F71" s="360"/>
      <c r="G71" s="361"/>
      <c r="H71" s="361"/>
      <c r="I71" s="361"/>
      <c r="J71" s="361"/>
      <c r="K71" s="361"/>
      <c r="L71" s="361"/>
      <c r="M71" s="361"/>
      <c r="N71" s="361"/>
      <c r="O71" s="361"/>
      <c r="P71" s="361"/>
      <c r="Q71" s="361"/>
      <c r="R71" s="361"/>
      <c r="S71" s="362"/>
    </row>
    <row r="72" spans="1:19" ht="15" thickBot="1">
      <c r="A72" s="1">
        <f t="shared" si="40"/>
        <v>2</v>
      </c>
      <c r="B72" s="1">
        <f t="shared" si="41"/>
        <v>0</v>
      </c>
      <c r="C72" s="372"/>
      <c r="D72" s="373"/>
      <c r="E72" s="374"/>
      <c r="F72" s="363"/>
      <c r="G72" s="364"/>
      <c r="H72" s="364"/>
      <c r="I72" s="364"/>
      <c r="J72" s="364"/>
      <c r="K72" s="364"/>
      <c r="L72" s="364"/>
      <c r="M72" s="364"/>
      <c r="N72" s="364"/>
      <c r="O72" s="364"/>
      <c r="P72" s="364"/>
      <c r="Q72" s="364"/>
      <c r="R72" s="364"/>
      <c r="S72" s="365"/>
    </row>
    <row r="73" spans="1:19">
      <c r="A73" s="1">
        <f t="shared" si="40"/>
        <v>2</v>
      </c>
      <c r="B73" s="1">
        <f t="shared" si="41"/>
        <v>0</v>
      </c>
    </row>
    <row r="74" spans="1:19" ht="15" thickBot="1">
      <c r="A74" s="1">
        <f t="shared" si="40"/>
        <v>2</v>
      </c>
      <c r="B74" s="1">
        <f t="shared" si="41"/>
        <v>0</v>
      </c>
      <c r="C74" s="337" t="s">
        <v>70</v>
      </c>
      <c r="D74" s="337"/>
      <c r="Q74" s="338" t="s">
        <v>71</v>
      </c>
      <c r="R74" s="338"/>
      <c r="S74" s="338"/>
    </row>
    <row r="75" spans="1:19">
      <c r="A75" s="1">
        <f t="shared" si="40"/>
        <v>2</v>
      </c>
      <c r="B75" s="1">
        <f t="shared" si="41"/>
        <v>0</v>
      </c>
      <c r="C75" s="287" t="s">
        <v>72</v>
      </c>
      <c r="D75" s="290" t="s">
        <v>73</v>
      </c>
      <c r="E75" s="290"/>
      <c r="F75" s="290"/>
      <c r="G75" s="290"/>
      <c r="H75" s="290" t="s">
        <v>79</v>
      </c>
      <c r="I75" s="290"/>
      <c r="J75" s="290" t="s">
        <v>13</v>
      </c>
      <c r="K75" s="290"/>
      <c r="L75" s="290"/>
      <c r="M75" s="290"/>
      <c r="N75" s="290"/>
      <c r="O75" s="290"/>
      <c r="P75" s="290"/>
      <c r="Q75" s="290"/>
      <c r="R75" s="290"/>
      <c r="S75" s="294"/>
    </row>
    <row r="76" spans="1:19">
      <c r="A76" s="1">
        <f t="shared" si="40"/>
        <v>2</v>
      </c>
      <c r="B76" s="1">
        <f t="shared" si="41"/>
        <v>0</v>
      </c>
      <c r="C76" s="288"/>
      <c r="D76" s="346" t="s">
        <v>74</v>
      </c>
      <c r="E76" s="346"/>
      <c r="F76" s="346"/>
      <c r="G76" s="346"/>
      <c r="H76" s="347">
        <f>J101</f>
        <v>0</v>
      </c>
      <c r="I76" s="347"/>
      <c r="J76" s="152"/>
      <c r="K76" s="152"/>
      <c r="L76" s="152"/>
      <c r="M76" s="152"/>
      <c r="N76" s="152"/>
      <c r="O76" s="152"/>
      <c r="P76" s="152"/>
      <c r="Q76" s="152"/>
      <c r="R76" s="152"/>
      <c r="S76" s="305"/>
    </row>
    <row r="77" spans="1:19">
      <c r="A77" s="1">
        <f t="shared" si="40"/>
        <v>2</v>
      </c>
      <c r="B77" s="1">
        <f t="shared" si="41"/>
        <v>0</v>
      </c>
      <c r="C77" s="288"/>
      <c r="D77" s="340" t="s">
        <v>75</v>
      </c>
      <c r="E77" s="340"/>
      <c r="F77" s="340"/>
      <c r="G77" s="340"/>
      <c r="H77" s="330"/>
      <c r="I77" s="330"/>
      <c r="J77" s="335"/>
      <c r="K77" s="335"/>
      <c r="L77" s="335"/>
      <c r="M77" s="335"/>
      <c r="N77" s="335"/>
      <c r="O77" s="335"/>
      <c r="P77" s="335"/>
      <c r="Q77" s="335"/>
      <c r="R77" s="335"/>
      <c r="S77" s="336"/>
    </row>
    <row r="78" spans="1:19">
      <c r="A78" s="1">
        <f t="shared" si="40"/>
        <v>2</v>
      </c>
      <c r="B78" s="1">
        <f t="shared" si="41"/>
        <v>0</v>
      </c>
      <c r="C78" s="288"/>
      <c r="D78" s="340" t="s">
        <v>76</v>
      </c>
      <c r="E78" s="340"/>
      <c r="F78" s="340"/>
      <c r="G78" s="340"/>
      <c r="H78" s="330"/>
      <c r="I78" s="330"/>
      <c r="J78" s="335"/>
      <c r="K78" s="335"/>
      <c r="L78" s="335"/>
      <c r="M78" s="335"/>
      <c r="N78" s="335"/>
      <c r="O78" s="335"/>
      <c r="P78" s="335"/>
      <c r="Q78" s="335"/>
      <c r="R78" s="335"/>
      <c r="S78" s="336"/>
    </row>
    <row r="79" spans="1:19" ht="15" thickBot="1">
      <c r="A79" s="1">
        <f t="shared" si="40"/>
        <v>2</v>
      </c>
      <c r="B79" s="1">
        <f t="shared" si="41"/>
        <v>0</v>
      </c>
      <c r="C79" s="288"/>
      <c r="D79" s="341" t="s">
        <v>77</v>
      </c>
      <c r="E79" s="341"/>
      <c r="F79" s="341"/>
      <c r="G79" s="341"/>
      <c r="H79" s="342">
        <f>H101-SUM(H76:I78)</f>
        <v>0</v>
      </c>
      <c r="I79" s="342"/>
      <c r="J79" s="343"/>
      <c r="K79" s="343"/>
      <c r="L79" s="343"/>
      <c r="M79" s="343"/>
      <c r="N79" s="343"/>
      <c r="O79" s="343"/>
      <c r="P79" s="343"/>
      <c r="Q79" s="343"/>
      <c r="R79" s="343"/>
      <c r="S79" s="344"/>
    </row>
    <row r="80" spans="1:19" ht="15.6" thickTop="1" thickBot="1">
      <c r="A80" s="1">
        <f t="shared" si="40"/>
        <v>2</v>
      </c>
      <c r="B80" s="1">
        <f t="shared" si="41"/>
        <v>0</v>
      </c>
      <c r="C80" s="289"/>
      <c r="D80" s="345" t="s">
        <v>78</v>
      </c>
      <c r="E80" s="345"/>
      <c r="F80" s="345"/>
      <c r="G80" s="345"/>
      <c r="H80" s="281">
        <f>SUM(H76:I79)</f>
        <v>0</v>
      </c>
      <c r="I80" s="281"/>
      <c r="J80" s="285"/>
      <c r="K80" s="285"/>
      <c r="L80" s="285"/>
      <c r="M80" s="285"/>
      <c r="N80" s="285"/>
      <c r="O80" s="285"/>
      <c r="P80" s="285"/>
      <c r="Q80" s="285"/>
      <c r="R80" s="285"/>
      <c r="S80" s="286"/>
    </row>
    <row r="81" spans="1:21">
      <c r="A81" s="1">
        <f t="shared" si="40"/>
        <v>2</v>
      </c>
      <c r="B81" s="1">
        <f t="shared" si="41"/>
        <v>0</v>
      </c>
      <c r="C81" s="287" t="s">
        <v>218</v>
      </c>
      <c r="D81" s="290" t="s">
        <v>73</v>
      </c>
      <c r="E81" s="290"/>
      <c r="F81" s="290" t="s">
        <v>83</v>
      </c>
      <c r="G81" s="290"/>
      <c r="H81" s="290" t="s">
        <v>79</v>
      </c>
      <c r="I81" s="292"/>
      <c r="J81" s="293"/>
      <c r="K81" s="290"/>
      <c r="L81" s="290"/>
      <c r="M81" s="290"/>
      <c r="N81" s="290" t="s">
        <v>82</v>
      </c>
      <c r="O81" s="290"/>
      <c r="P81" s="290"/>
      <c r="Q81" s="290"/>
      <c r="R81" s="290"/>
      <c r="S81" s="294"/>
    </row>
    <row r="82" spans="1:21">
      <c r="A82" s="1">
        <f t="shared" si="40"/>
        <v>2</v>
      </c>
      <c r="B82" s="1">
        <f t="shared" si="41"/>
        <v>0</v>
      </c>
      <c r="C82" s="288"/>
      <c r="D82" s="291"/>
      <c r="E82" s="291"/>
      <c r="F82" s="291"/>
      <c r="G82" s="291"/>
      <c r="H82" s="291"/>
      <c r="I82" s="291"/>
      <c r="J82" s="296" t="s">
        <v>80</v>
      </c>
      <c r="K82" s="297"/>
      <c r="L82" s="297" t="s">
        <v>81</v>
      </c>
      <c r="M82" s="339"/>
      <c r="N82" s="291"/>
      <c r="O82" s="291"/>
      <c r="P82" s="291"/>
      <c r="Q82" s="291"/>
      <c r="R82" s="291"/>
      <c r="S82" s="295"/>
    </row>
    <row r="83" spans="1:21">
      <c r="A83" s="1">
        <f t="shared" si="40"/>
        <v>2</v>
      </c>
      <c r="B83" s="1">
        <f t="shared" si="41"/>
        <v>0</v>
      </c>
      <c r="C83" s="288"/>
      <c r="D83" s="298" t="s">
        <v>88</v>
      </c>
      <c r="E83" s="298"/>
      <c r="F83" s="298" t="s">
        <v>88</v>
      </c>
      <c r="G83" s="298"/>
      <c r="H83" s="323"/>
      <c r="I83" s="323"/>
      <c r="J83" s="324"/>
      <c r="K83" s="325"/>
      <c r="L83" s="326">
        <f>H83-J83</f>
        <v>0</v>
      </c>
      <c r="M83" s="327"/>
      <c r="N83" s="167"/>
      <c r="O83" s="167"/>
      <c r="P83" s="167"/>
      <c r="Q83" s="167"/>
      <c r="R83" s="167"/>
      <c r="S83" s="328"/>
      <c r="T83" s="54" t="e">
        <f>HLOOKUP(F56,リスト!$N$7:$AC$25,2,)</f>
        <v>#N/A</v>
      </c>
      <c r="U83" s="52" t="e">
        <f t="shared" ref="U83:U100" si="43">IF(T83="対象外",IF(J83&gt;0,"補助対象外経費です!!",""),"")</f>
        <v>#N/A</v>
      </c>
    </row>
    <row r="84" spans="1:21">
      <c r="A84" s="1">
        <f t="shared" si="40"/>
        <v>2</v>
      </c>
      <c r="B84" s="1">
        <f t="shared" si="41"/>
        <v>0</v>
      </c>
      <c r="C84" s="288"/>
      <c r="D84" s="298" t="s">
        <v>99</v>
      </c>
      <c r="E84" s="298"/>
      <c r="F84" s="299" t="s">
        <v>84</v>
      </c>
      <c r="G84" s="299"/>
      <c r="H84" s="300"/>
      <c r="I84" s="300"/>
      <c r="J84" s="301"/>
      <c r="K84" s="302"/>
      <c r="L84" s="303">
        <f t="shared" ref="L84:L100" si="44">H84-J84</f>
        <v>0</v>
      </c>
      <c r="M84" s="304"/>
      <c r="N84" s="152"/>
      <c r="O84" s="152"/>
      <c r="P84" s="152"/>
      <c r="Q84" s="152"/>
      <c r="R84" s="152"/>
      <c r="S84" s="305"/>
      <c r="T84" s="54" t="e">
        <f>HLOOKUP(F56,リスト!$N$7:$AC$25,3,)</f>
        <v>#N/A</v>
      </c>
      <c r="U84" s="52" t="e">
        <f t="shared" si="43"/>
        <v>#N/A</v>
      </c>
    </row>
    <row r="85" spans="1:21">
      <c r="A85" s="1">
        <f t="shared" si="40"/>
        <v>2</v>
      </c>
      <c r="B85" s="1">
        <f t="shared" si="41"/>
        <v>0</v>
      </c>
      <c r="C85" s="288"/>
      <c r="D85" s="298"/>
      <c r="E85" s="298"/>
      <c r="F85" s="329" t="s">
        <v>85</v>
      </c>
      <c r="G85" s="329"/>
      <c r="H85" s="330"/>
      <c r="I85" s="330"/>
      <c r="J85" s="331"/>
      <c r="K85" s="332"/>
      <c r="L85" s="333">
        <f t="shared" si="44"/>
        <v>0</v>
      </c>
      <c r="M85" s="334"/>
      <c r="N85" s="335"/>
      <c r="O85" s="335"/>
      <c r="P85" s="335"/>
      <c r="Q85" s="335"/>
      <c r="R85" s="335"/>
      <c r="S85" s="336"/>
      <c r="T85" s="54" t="e">
        <f>HLOOKUP(F56,リスト!$N$7:$AC$25,4,)</f>
        <v>#N/A</v>
      </c>
      <c r="U85" s="52" t="e">
        <f t="shared" si="43"/>
        <v>#N/A</v>
      </c>
    </row>
    <row r="86" spans="1:21">
      <c r="A86" s="1">
        <f t="shared" si="40"/>
        <v>2</v>
      </c>
      <c r="B86" s="1">
        <f t="shared" si="41"/>
        <v>0</v>
      </c>
      <c r="C86" s="288"/>
      <c r="D86" s="298"/>
      <c r="E86" s="298"/>
      <c r="F86" s="306" t="s">
        <v>86</v>
      </c>
      <c r="G86" s="306"/>
      <c r="H86" s="307"/>
      <c r="I86" s="307"/>
      <c r="J86" s="308"/>
      <c r="K86" s="309"/>
      <c r="L86" s="310">
        <f t="shared" si="44"/>
        <v>0</v>
      </c>
      <c r="M86" s="311"/>
      <c r="N86" s="153"/>
      <c r="O86" s="153"/>
      <c r="P86" s="153"/>
      <c r="Q86" s="153"/>
      <c r="R86" s="153"/>
      <c r="S86" s="312"/>
      <c r="T86" s="54" t="e">
        <f>HLOOKUP(F56,リスト!$N$7:$AC$25,5,)</f>
        <v>#N/A</v>
      </c>
      <c r="U86" s="52" t="e">
        <f t="shared" si="43"/>
        <v>#N/A</v>
      </c>
    </row>
    <row r="87" spans="1:21">
      <c r="A87" s="1">
        <f t="shared" si="40"/>
        <v>2</v>
      </c>
      <c r="B87" s="1">
        <f t="shared" si="41"/>
        <v>0</v>
      </c>
      <c r="C87" s="288"/>
      <c r="D87" s="298" t="s">
        <v>100</v>
      </c>
      <c r="E87" s="298"/>
      <c r="F87" s="299" t="s">
        <v>87</v>
      </c>
      <c r="G87" s="299"/>
      <c r="H87" s="300"/>
      <c r="I87" s="300"/>
      <c r="J87" s="301"/>
      <c r="K87" s="302"/>
      <c r="L87" s="303">
        <f t="shared" si="44"/>
        <v>0</v>
      </c>
      <c r="M87" s="304"/>
      <c r="N87" s="152"/>
      <c r="O87" s="152"/>
      <c r="P87" s="152"/>
      <c r="Q87" s="152"/>
      <c r="R87" s="152"/>
      <c r="S87" s="305"/>
      <c r="T87" s="54" t="e">
        <f>HLOOKUP(F56,リスト!$N$7:$AC$25,6,)</f>
        <v>#N/A</v>
      </c>
      <c r="U87" s="52" t="e">
        <f t="shared" si="43"/>
        <v>#N/A</v>
      </c>
    </row>
    <row r="88" spans="1:21">
      <c r="A88" s="1">
        <f t="shared" si="40"/>
        <v>2</v>
      </c>
      <c r="B88" s="1">
        <f t="shared" si="41"/>
        <v>0</v>
      </c>
      <c r="C88" s="288"/>
      <c r="D88" s="298"/>
      <c r="E88" s="298"/>
      <c r="F88" s="329" t="s">
        <v>89</v>
      </c>
      <c r="G88" s="329"/>
      <c r="H88" s="330"/>
      <c r="I88" s="330"/>
      <c r="J88" s="331"/>
      <c r="K88" s="332"/>
      <c r="L88" s="333">
        <f t="shared" si="44"/>
        <v>0</v>
      </c>
      <c r="M88" s="334"/>
      <c r="N88" s="335"/>
      <c r="O88" s="335"/>
      <c r="P88" s="335"/>
      <c r="Q88" s="335"/>
      <c r="R88" s="335"/>
      <c r="S88" s="336"/>
      <c r="T88" s="54" t="e">
        <f>HLOOKUP(F56,リスト!$N$7:$AC$25,7,)</f>
        <v>#N/A</v>
      </c>
      <c r="U88" s="52" t="e">
        <f t="shared" si="43"/>
        <v>#N/A</v>
      </c>
    </row>
    <row r="89" spans="1:21" ht="14.4" customHeight="1">
      <c r="A89" s="1">
        <f t="shared" si="40"/>
        <v>2</v>
      </c>
      <c r="B89" s="1">
        <f t="shared" si="41"/>
        <v>0</v>
      </c>
      <c r="C89" s="288"/>
      <c r="D89" s="298"/>
      <c r="E89" s="298"/>
      <c r="F89" s="329" t="s">
        <v>215</v>
      </c>
      <c r="G89" s="329"/>
      <c r="H89" s="330"/>
      <c r="I89" s="330"/>
      <c r="J89" s="331"/>
      <c r="K89" s="332"/>
      <c r="L89" s="333">
        <f t="shared" si="44"/>
        <v>0</v>
      </c>
      <c r="M89" s="334"/>
      <c r="N89" s="335"/>
      <c r="O89" s="335"/>
      <c r="P89" s="335"/>
      <c r="Q89" s="335"/>
      <c r="R89" s="335"/>
      <c r="S89" s="336"/>
      <c r="T89" s="54" t="e">
        <f>HLOOKUP(F56,リスト!$N$7:$AC$25,8,)</f>
        <v>#N/A</v>
      </c>
      <c r="U89" s="52" t="e">
        <f t="shared" si="43"/>
        <v>#N/A</v>
      </c>
    </row>
    <row r="90" spans="1:21">
      <c r="A90" s="1">
        <f t="shared" si="40"/>
        <v>2</v>
      </c>
      <c r="B90" s="1">
        <f t="shared" si="41"/>
        <v>0</v>
      </c>
      <c r="C90" s="288"/>
      <c r="D90" s="298"/>
      <c r="E90" s="298"/>
      <c r="F90" s="306" t="s">
        <v>90</v>
      </c>
      <c r="G90" s="306"/>
      <c r="H90" s="307"/>
      <c r="I90" s="307"/>
      <c r="J90" s="308"/>
      <c r="K90" s="309"/>
      <c r="L90" s="310">
        <f t="shared" si="44"/>
        <v>0</v>
      </c>
      <c r="M90" s="311"/>
      <c r="N90" s="153"/>
      <c r="O90" s="153"/>
      <c r="P90" s="153"/>
      <c r="Q90" s="153"/>
      <c r="R90" s="153"/>
      <c r="S90" s="312"/>
      <c r="T90" s="54" t="e">
        <f>HLOOKUP(F56,リスト!$N$7:$AC$25,9,)</f>
        <v>#N/A</v>
      </c>
      <c r="U90" s="52" t="e">
        <f t="shared" si="43"/>
        <v>#N/A</v>
      </c>
    </row>
    <row r="91" spans="1:21">
      <c r="A91" s="1">
        <f t="shared" si="40"/>
        <v>2</v>
      </c>
      <c r="B91" s="1">
        <f t="shared" si="41"/>
        <v>0</v>
      </c>
      <c r="C91" s="288"/>
      <c r="D91" s="298" t="s">
        <v>101</v>
      </c>
      <c r="E91" s="298"/>
      <c r="F91" s="299" t="s">
        <v>91</v>
      </c>
      <c r="G91" s="299"/>
      <c r="H91" s="300"/>
      <c r="I91" s="300"/>
      <c r="J91" s="301"/>
      <c r="K91" s="302"/>
      <c r="L91" s="303">
        <f t="shared" si="44"/>
        <v>0</v>
      </c>
      <c r="M91" s="304"/>
      <c r="N91" s="152"/>
      <c r="O91" s="152"/>
      <c r="P91" s="152"/>
      <c r="Q91" s="152"/>
      <c r="R91" s="152"/>
      <c r="S91" s="305"/>
      <c r="T91" s="54" t="e">
        <f>HLOOKUP(F56,リスト!$N$7:$AC$25,10,)</f>
        <v>#N/A</v>
      </c>
      <c r="U91" s="52" t="e">
        <f t="shared" si="43"/>
        <v>#N/A</v>
      </c>
    </row>
    <row r="92" spans="1:21">
      <c r="A92" s="1">
        <f t="shared" si="40"/>
        <v>2</v>
      </c>
      <c r="B92" s="1">
        <f t="shared" si="41"/>
        <v>0</v>
      </c>
      <c r="C92" s="288"/>
      <c r="D92" s="298"/>
      <c r="E92" s="298"/>
      <c r="F92" s="329" t="s">
        <v>92</v>
      </c>
      <c r="G92" s="329"/>
      <c r="H92" s="330"/>
      <c r="I92" s="330"/>
      <c r="J92" s="331"/>
      <c r="K92" s="332"/>
      <c r="L92" s="333">
        <f t="shared" si="44"/>
        <v>0</v>
      </c>
      <c r="M92" s="334"/>
      <c r="N92" s="335"/>
      <c r="O92" s="335"/>
      <c r="P92" s="335"/>
      <c r="Q92" s="335"/>
      <c r="R92" s="335"/>
      <c r="S92" s="336"/>
      <c r="T92" s="54" t="e">
        <f>HLOOKUP(F56,リスト!$N$7:$AC$25,11,)</f>
        <v>#N/A</v>
      </c>
      <c r="U92" s="52" t="e">
        <f t="shared" si="43"/>
        <v>#N/A</v>
      </c>
    </row>
    <row r="93" spans="1:21">
      <c r="A93" s="1">
        <f t="shared" si="40"/>
        <v>2</v>
      </c>
      <c r="B93" s="1">
        <f t="shared" si="41"/>
        <v>0</v>
      </c>
      <c r="C93" s="288"/>
      <c r="D93" s="298"/>
      <c r="E93" s="298"/>
      <c r="F93" s="306" t="s">
        <v>93</v>
      </c>
      <c r="G93" s="306"/>
      <c r="H93" s="307"/>
      <c r="I93" s="307"/>
      <c r="J93" s="308"/>
      <c r="K93" s="309"/>
      <c r="L93" s="310">
        <f t="shared" si="44"/>
        <v>0</v>
      </c>
      <c r="M93" s="311"/>
      <c r="N93" s="153"/>
      <c r="O93" s="153"/>
      <c r="P93" s="153"/>
      <c r="Q93" s="153"/>
      <c r="R93" s="153"/>
      <c r="S93" s="312"/>
      <c r="T93" s="54" t="e">
        <f>HLOOKUP(F56,リスト!$N$7:$AC$25,12,)</f>
        <v>#N/A</v>
      </c>
      <c r="U93" s="52" t="e">
        <f t="shared" si="43"/>
        <v>#N/A</v>
      </c>
    </row>
    <row r="94" spans="1:21">
      <c r="A94" s="1">
        <f t="shared" si="40"/>
        <v>2</v>
      </c>
      <c r="B94" s="1">
        <f t="shared" si="41"/>
        <v>0</v>
      </c>
      <c r="C94" s="288"/>
      <c r="D94" s="298" t="s">
        <v>102</v>
      </c>
      <c r="E94" s="298"/>
      <c r="F94" s="298" t="s">
        <v>102</v>
      </c>
      <c r="G94" s="298"/>
      <c r="H94" s="323"/>
      <c r="I94" s="323"/>
      <c r="J94" s="324"/>
      <c r="K94" s="325"/>
      <c r="L94" s="326">
        <f t="shared" si="44"/>
        <v>0</v>
      </c>
      <c r="M94" s="327"/>
      <c r="N94" s="167"/>
      <c r="O94" s="167"/>
      <c r="P94" s="167"/>
      <c r="Q94" s="167"/>
      <c r="R94" s="167"/>
      <c r="S94" s="328"/>
      <c r="T94" s="54" t="e">
        <f>HLOOKUP(F56,リスト!$N$7:$AC$25,13,)</f>
        <v>#N/A</v>
      </c>
      <c r="U94" s="52" t="e">
        <f t="shared" si="43"/>
        <v>#N/A</v>
      </c>
    </row>
    <row r="95" spans="1:21">
      <c r="A95" s="1">
        <f t="shared" si="40"/>
        <v>2</v>
      </c>
      <c r="B95" s="1">
        <f t="shared" si="41"/>
        <v>0</v>
      </c>
      <c r="C95" s="288"/>
      <c r="D95" s="321" t="s">
        <v>105</v>
      </c>
      <c r="E95" s="298"/>
      <c r="F95" s="299" t="s">
        <v>94</v>
      </c>
      <c r="G95" s="299"/>
      <c r="H95" s="300"/>
      <c r="I95" s="300"/>
      <c r="J95" s="301"/>
      <c r="K95" s="302"/>
      <c r="L95" s="303">
        <f t="shared" si="44"/>
        <v>0</v>
      </c>
      <c r="M95" s="304"/>
      <c r="N95" s="152"/>
      <c r="O95" s="152"/>
      <c r="P95" s="152"/>
      <c r="Q95" s="152"/>
      <c r="R95" s="152"/>
      <c r="S95" s="305"/>
      <c r="T95" s="54" t="e">
        <f>HLOOKUP(F56,リスト!$N$7:$AC$25,14,)</f>
        <v>#N/A</v>
      </c>
      <c r="U95" s="52" t="e">
        <f t="shared" si="43"/>
        <v>#N/A</v>
      </c>
    </row>
    <row r="96" spans="1:21">
      <c r="A96" s="1">
        <f t="shared" si="40"/>
        <v>2</v>
      </c>
      <c r="B96" s="1">
        <f t="shared" si="41"/>
        <v>0</v>
      </c>
      <c r="C96" s="288"/>
      <c r="D96" s="298"/>
      <c r="E96" s="298"/>
      <c r="F96" s="306" t="s">
        <v>95</v>
      </c>
      <c r="G96" s="306"/>
      <c r="H96" s="307"/>
      <c r="I96" s="307"/>
      <c r="J96" s="308"/>
      <c r="K96" s="309"/>
      <c r="L96" s="310">
        <f t="shared" si="44"/>
        <v>0</v>
      </c>
      <c r="M96" s="311"/>
      <c r="N96" s="153"/>
      <c r="O96" s="153"/>
      <c r="P96" s="153"/>
      <c r="Q96" s="153"/>
      <c r="R96" s="153"/>
      <c r="S96" s="312"/>
      <c r="T96" s="54" t="e">
        <f>HLOOKUP(F56,リスト!$N$7:$AC$25,15,)</f>
        <v>#N/A</v>
      </c>
      <c r="U96" s="52" t="e">
        <f t="shared" si="43"/>
        <v>#N/A</v>
      </c>
    </row>
    <row r="97" spans="1:24">
      <c r="A97" s="1">
        <f t="shared" si="40"/>
        <v>2</v>
      </c>
      <c r="B97" s="1">
        <f t="shared" si="41"/>
        <v>0</v>
      </c>
      <c r="C97" s="288"/>
      <c r="D97" s="322" t="s">
        <v>103</v>
      </c>
      <c r="E97" s="322"/>
      <c r="F97" s="298" t="s">
        <v>96</v>
      </c>
      <c r="G97" s="298"/>
      <c r="H97" s="323"/>
      <c r="I97" s="323"/>
      <c r="J97" s="324"/>
      <c r="K97" s="325"/>
      <c r="L97" s="326">
        <f t="shared" si="44"/>
        <v>0</v>
      </c>
      <c r="M97" s="327"/>
      <c r="N97" s="167"/>
      <c r="O97" s="167"/>
      <c r="P97" s="167"/>
      <c r="Q97" s="167"/>
      <c r="R97" s="167"/>
      <c r="S97" s="328"/>
      <c r="T97" s="54" t="e">
        <f>HLOOKUP(F56,リスト!$N$7:$AC$25,16,)</f>
        <v>#N/A</v>
      </c>
      <c r="U97" s="52" t="e">
        <f t="shared" si="43"/>
        <v>#N/A</v>
      </c>
    </row>
    <row r="98" spans="1:24">
      <c r="A98" s="1">
        <f t="shared" si="40"/>
        <v>2</v>
      </c>
      <c r="B98" s="1">
        <f t="shared" si="41"/>
        <v>0</v>
      </c>
      <c r="C98" s="288"/>
      <c r="D98" s="298" t="s">
        <v>104</v>
      </c>
      <c r="E98" s="298"/>
      <c r="F98" s="299" t="s">
        <v>97</v>
      </c>
      <c r="G98" s="299"/>
      <c r="H98" s="300"/>
      <c r="I98" s="300"/>
      <c r="J98" s="301"/>
      <c r="K98" s="302"/>
      <c r="L98" s="303">
        <f t="shared" si="44"/>
        <v>0</v>
      </c>
      <c r="M98" s="304"/>
      <c r="N98" s="152"/>
      <c r="O98" s="152"/>
      <c r="P98" s="152"/>
      <c r="Q98" s="152"/>
      <c r="R98" s="152"/>
      <c r="S98" s="305"/>
      <c r="T98" s="54" t="e">
        <f>HLOOKUP(F56,リスト!$N$7:$AC$25,17,)</f>
        <v>#N/A</v>
      </c>
      <c r="U98" s="52" t="e">
        <f t="shared" si="43"/>
        <v>#N/A</v>
      </c>
    </row>
    <row r="99" spans="1:24">
      <c r="A99" s="1">
        <f t="shared" si="40"/>
        <v>2</v>
      </c>
      <c r="B99" s="1">
        <f t="shared" si="41"/>
        <v>0</v>
      </c>
      <c r="C99" s="288"/>
      <c r="D99" s="298"/>
      <c r="E99" s="298"/>
      <c r="F99" s="306" t="s">
        <v>98</v>
      </c>
      <c r="G99" s="306"/>
      <c r="H99" s="307"/>
      <c r="I99" s="307"/>
      <c r="J99" s="308"/>
      <c r="K99" s="309"/>
      <c r="L99" s="310">
        <f t="shared" si="44"/>
        <v>0</v>
      </c>
      <c r="M99" s="311"/>
      <c r="N99" s="153"/>
      <c r="O99" s="153"/>
      <c r="P99" s="153"/>
      <c r="Q99" s="153"/>
      <c r="R99" s="153"/>
      <c r="S99" s="312"/>
      <c r="T99" s="54" t="e">
        <f>HLOOKUP(F56,リスト!$N$7:$AC$25,18,)</f>
        <v>#N/A</v>
      </c>
      <c r="U99" s="52" t="e">
        <f t="shared" si="43"/>
        <v>#N/A</v>
      </c>
    </row>
    <row r="100" spans="1:24" ht="15" thickBot="1">
      <c r="A100" s="1">
        <f t="shared" si="40"/>
        <v>2</v>
      </c>
      <c r="B100" s="1">
        <f t="shared" si="41"/>
        <v>0</v>
      </c>
      <c r="C100" s="288"/>
      <c r="D100" s="313" t="s">
        <v>77</v>
      </c>
      <c r="E100" s="313"/>
      <c r="F100" s="313" t="s">
        <v>77</v>
      </c>
      <c r="G100" s="313"/>
      <c r="H100" s="314"/>
      <c r="I100" s="314"/>
      <c r="J100" s="315"/>
      <c r="K100" s="316"/>
      <c r="L100" s="317">
        <f t="shared" si="44"/>
        <v>0</v>
      </c>
      <c r="M100" s="318"/>
      <c r="N100" s="319"/>
      <c r="O100" s="319"/>
      <c r="P100" s="319"/>
      <c r="Q100" s="319"/>
      <c r="R100" s="319"/>
      <c r="S100" s="320"/>
      <c r="T100" s="54" t="e">
        <f>HLOOKUP(F56,リスト!$N$7:$AC$25,19,)</f>
        <v>#N/A</v>
      </c>
      <c r="U100" s="52" t="e">
        <f t="shared" si="43"/>
        <v>#N/A</v>
      </c>
    </row>
    <row r="101" spans="1:24" ht="15.6" thickTop="1" thickBot="1">
      <c r="A101" s="1">
        <f t="shared" si="40"/>
        <v>2</v>
      </c>
      <c r="B101" s="1">
        <f t="shared" si="41"/>
        <v>0</v>
      </c>
      <c r="C101" s="289"/>
      <c r="D101" s="278" t="s">
        <v>78</v>
      </c>
      <c r="E101" s="279"/>
      <c r="F101" s="279"/>
      <c r="G101" s="280"/>
      <c r="H101" s="281">
        <f>SUM(H83:I100)</f>
        <v>0</v>
      </c>
      <c r="I101" s="281"/>
      <c r="J101" s="282">
        <f t="shared" ref="J101" si="45">SUM(J83:K100)</f>
        <v>0</v>
      </c>
      <c r="K101" s="283"/>
      <c r="L101" s="283">
        <f t="shared" ref="L101" si="46">SUM(L83:M100)</f>
        <v>0</v>
      </c>
      <c r="M101" s="284"/>
      <c r="N101" s="285"/>
      <c r="O101" s="285"/>
      <c r="P101" s="285"/>
      <c r="Q101" s="285"/>
      <c r="R101" s="285"/>
      <c r="S101" s="286"/>
      <c r="T101" s="54"/>
    </row>
    <row r="102" spans="1:24">
      <c r="A102" s="1">
        <f>F105</f>
        <v>3</v>
      </c>
      <c r="B102" s="1">
        <f>IF(H126&gt;0,1,0)</f>
        <v>0</v>
      </c>
      <c r="C102" s="198" t="s">
        <v>47</v>
      </c>
      <c r="D102" s="198"/>
      <c r="E102" s="198"/>
      <c r="U102" s="11" t="s">
        <v>49</v>
      </c>
      <c r="V102" s="11" t="s">
        <v>199</v>
      </c>
    </row>
    <row r="103" spans="1:24">
      <c r="A103" s="1">
        <f>A102</f>
        <v>3</v>
      </c>
      <c r="B103" s="1">
        <f>B102</f>
        <v>0</v>
      </c>
      <c r="C103" s="192" t="str">
        <f>"やまぐち未来アスリート育成事業　"&amp;基本!$G$24</f>
        <v>やまぐち未来アスリート育成事業　事業計画書</v>
      </c>
      <c r="D103" s="192"/>
      <c r="E103" s="192"/>
      <c r="F103" s="192"/>
      <c r="G103" s="192"/>
      <c r="H103" s="192"/>
      <c r="I103" s="192"/>
      <c r="J103" s="192"/>
      <c r="K103" s="192"/>
      <c r="L103" s="192"/>
      <c r="M103" s="192"/>
      <c r="N103" s="192"/>
      <c r="O103" s="192"/>
      <c r="P103" s="192"/>
      <c r="Q103" s="192"/>
      <c r="R103" s="192"/>
      <c r="S103" s="192"/>
      <c r="U103" s="16" t="str">
        <f t="shared" ref="U103:V106" si="47">IF(U53="","",U53)</f>
        <v>やまぐち未来アスリートチャレンジ事業</v>
      </c>
      <c r="V103" s="16" t="str">
        <f t="shared" si="47"/>
        <v>未来チャレ</v>
      </c>
    </row>
    <row r="104" spans="1:24" ht="15" thickBot="1">
      <c r="A104" s="1">
        <f t="shared" ref="A104:B117" si="48">A103</f>
        <v>3</v>
      </c>
      <c r="B104" s="1">
        <f t="shared" si="48"/>
        <v>0</v>
      </c>
      <c r="C104" s="337" t="s">
        <v>48</v>
      </c>
      <c r="D104" s="337"/>
      <c r="U104" s="32" t="str">
        <f t="shared" si="47"/>
        <v>ジュニアクラブ活動事業</v>
      </c>
      <c r="V104" s="32" t="str">
        <f t="shared" si="47"/>
        <v>Jrクラブ</v>
      </c>
    </row>
    <row r="105" spans="1:24" ht="15" thickBot="1">
      <c r="A105" s="1">
        <f t="shared" si="48"/>
        <v>3</v>
      </c>
      <c r="B105" s="1">
        <f t="shared" si="48"/>
        <v>0</v>
      </c>
      <c r="C105" s="375" t="s">
        <v>50</v>
      </c>
      <c r="D105" s="376"/>
      <c r="E105" s="376"/>
      <c r="F105" s="377">
        <f>F55+1</f>
        <v>3</v>
      </c>
      <c r="G105" s="378"/>
      <c r="U105" s="32" t="str">
        <f t="shared" si="47"/>
        <v>ジュニア指導者育成事業</v>
      </c>
      <c r="V105" s="32" t="str">
        <f t="shared" si="47"/>
        <v>Jr指導者</v>
      </c>
    </row>
    <row r="106" spans="1:24">
      <c r="A106" s="1">
        <f t="shared" si="48"/>
        <v>3</v>
      </c>
      <c r="B106" s="1">
        <f t="shared" si="48"/>
        <v>0</v>
      </c>
      <c r="C106" s="379" t="s">
        <v>49</v>
      </c>
      <c r="D106" s="290"/>
      <c r="E106" s="290"/>
      <c r="F106" s="380"/>
      <c r="G106" s="380"/>
      <c r="H106" s="380"/>
      <c r="I106" s="380"/>
      <c r="J106" s="380"/>
      <c r="K106" s="380"/>
      <c r="L106" s="380"/>
      <c r="M106" s="290" t="s">
        <v>53</v>
      </c>
      <c r="N106" s="290"/>
      <c r="O106" s="290"/>
      <c r="P106" s="380"/>
      <c r="Q106" s="380"/>
      <c r="R106" s="380"/>
      <c r="S106" s="381"/>
      <c r="T106" s="81" t="str">
        <f>IF(F106="","",VLOOKUP(F106,U103:V106,2,))</f>
        <v/>
      </c>
      <c r="U106" s="18" t="str">
        <f t="shared" si="47"/>
        <v>未来アスリート強化事業</v>
      </c>
      <c r="V106" s="18" t="str">
        <f t="shared" si="47"/>
        <v>未来強化</v>
      </c>
    </row>
    <row r="107" spans="1:24">
      <c r="A107" s="1">
        <f t="shared" si="48"/>
        <v>3</v>
      </c>
      <c r="B107" s="1">
        <f t="shared" si="48"/>
        <v>0</v>
      </c>
      <c r="C107" s="389" t="s">
        <v>180</v>
      </c>
      <c r="D107" s="390"/>
      <c r="E107" s="356"/>
      <c r="F107" s="386"/>
      <c r="G107" s="387"/>
      <c r="H107" s="387"/>
      <c r="I107" s="387"/>
      <c r="J107" s="387"/>
      <c r="K107" s="387"/>
      <c r="L107" s="387"/>
      <c r="M107" s="387"/>
      <c r="N107" s="387"/>
      <c r="O107" s="387"/>
      <c r="P107" s="387"/>
      <c r="Q107" s="387"/>
      <c r="R107" s="387"/>
      <c r="S107" s="388"/>
      <c r="U107" s="55"/>
    </row>
    <row r="108" spans="1:24">
      <c r="A108" s="1">
        <f t="shared" si="48"/>
        <v>3</v>
      </c>
      <c r="B108" s="1">
        <f t="shared" si="48"/>
        <v>0</v>
      </c>
      <c r="C108" s="348" t="s">
        <v>51</v>
      </c>
      <c r="D108" s="291"/>
      <c r="E108" s="291"/>
      <c r="F108" s="382"/>
      <c r="G108" s="383"/>
      <c r="H108" s="383"/>
      <c r="I108" s="20" t="str">
        <f>IF(F108="","～",IF(J108="","","～"))</f>
        <v>～</v>
      </c>
      <c r="J108" s="383"/>
      <c r="K108" s="383"/>
      <c r="L108" s="383"/>
      <c r="M108" s="21" t="s">
        <v>52</v>
      </c>
      <c r="N108" s="384" t="str">
        <f>IF(T108=1,IF(F108="","",IF(J108="","",IF(F108=J108,"日帰り",(J108-F108)&amp;"泊"&amp;(J108-F108+1)&amp;"日"))),"")</f>
        <v/>
      </c>
      <c r="O108" s="384"/>
      <c r="P108" s="384"/>
      <c r="Q108" s="13" t="s">
        <v>68</v>
      </c>
      <c r="R108" s="258"/>
      <c r="S108" s="385"/>
      <c r="T108" s="53">
        <f>IF(P106=W111,1,IF(P106=X112,1,0))</f>
        <v>0</v>
      </c>
    </row>
    <row r="109" spans="1:24">
      <c r="A109" s="1">
        <f t="shared" si="48"/>
        <v>3</v>
      </c>
      <c r="B109" s="1">
        <f t="shared" si="48"/>
        <v>0</v>
      </c>
      <c r="C109" s="348" t="s">
        <v>54</v>
      </c>
      <c r="D109" s="346" t="s">
        <v>55</v>
      </c>
      <c r="E109" s="346"/>
      <c r="F109" s="349"/>
      <c r="G109" s="349"/>
      <c r="H109" s="349"/>
      <c r="I109" s="349"/>
      <c r="J109" s="349"/>
      <c r="K109" s="349"/>
      <c r="L109" s="349"/>
      <c r="M109" s="349"/>
      <c r="N109" s="349"/>
      <c r="O109" s="349"/>
      <c r="P109" s="349"/>
      <c r="Q109" s="349"/>
      <c r="R109" s="349"/>
      <c r="S109" s="350"/>
      <c r="U109" s="156" t="s">
        <v>53</v>
      </c>
      <c r="V109" s="156"/>
      <c r="W109" s="156"/>
      <c r="X109" s="156"/>
    </row>
    <row r="110" spans="1:24">
      <c r="A110" s="1">
        <f t="shared" si="48"/>
        <v>3</v>
      </c>
      <c r="B110" s="1">
        <f t="shared" si="48"/>
        <v>0</v>
      </c>
      <c r="C110" s="348"/>
      <c r="D110" s="351" t="s">
        <v>7</v>
      </c>
      <c r="E110" s="351"/>
      <c r="F110" s="352"/>
      <c r="G110" s="352"/>
      <c r="H110" s="352"/>
      <c r="I110" s="352"/>
      <c r="J110" s="352"/>
      <c r="K110" s="352"/>
      <c r="L110" s="352"/>
      <c r="M110" s="352"/>
      <c r="N110" s="352"/>
      <c r="O110" s="352"/>
      <c r="P110" s="352"/>
      <c r="Q110" s="352"/>
      <c r="R110" s="352"/>
      <c r="S110" s="353"/>
      <c r="U110" s="78" t="str">
        <f>U103</f>
        <v>やまぐち未来アスリートチャレンジ事業</v>
      </c>
      <c r="V110" s="78" t="str">
        <f>U104</f>
        <v>ジュニアクラブ活動事業</v>
      </c>
      <c r="W110" s="78" t="str">
        <f>U105</f>
        <v>ジュニア指導者育成事業</v>
      </c>
      <c r="X110" s="78" t="str">
        <f>U106</f>
        <v>未来アスリート強化事業</v>
      </c>
    </row>
    <row r="111" spans="1:24">
      <c r="A111" s="1">
        <f t="shared" si="48"/>
        <v>3</v>
      </c>
      <c r="B111" s="1">
        <f t="shared" si="48"/>
        <v>0</v>
      </c>
      <c r="C111" s="348" t="s">
        <v>56</v>
      </c>
      <c r="D111" s="346" t="s">
        <v>55</v>
      </c>
      <c r="E111" s="346"/>
      <c r="F111" s="349"/>
      <c r="G111" s="349"/>
      <c r="H111" s="349"/>
      <c r="I111" s="349"/>
      <c r="J111" s="349"/>
      <c r="K111" s="349"/>
      <c r="L111" s="349"/>
      <c r="M111" s="349"/>
      <c r="N111" s="349"/>
      <c r="O111" s="349"/>
      <c r="P111" s="349"/>
      <c r="Q111" s="349"/>
      <c r="R111" s="349"/>
      <c r="S111" s="350"/>
      <c r="U111" s="6" t="str">
        <f t="shared" ref="U111:X114" si="49">IF(U61="","",U61)</f>
        <v>①合同体験会</v>
      </c>
      <c r="V111" s="6" t="str">
        <f t="shared" si="49"/>
        <v>①クラブ指導</v>
      </c>
      <c r="W111" s="6" t="str">
        <f t="shared" si="49"/>
        <v>①研修派遣</v>
      </c>
      <c r="X111" s="6" t="str">
        <f t="shared" si="49"/>
        <v>①指導講習会</v>
      </c>
    </row>
    <row r="112" spans="1:24">
      <c r="A112" s="1">
        <f t="shared" si="48"/>
        <v>3</v>
      </c>
      <c r="B112" s="1">
        <f t="shared" si="48"/>
        <v>0</v>
      </c>
      <c r="C112" s="348"/>
      <c r="D112" s="351" t="s">
        <v>7</v>
      </c>
      <c r="E112" s="351"/>
      <c r="F112" s="352"/>
      <c r="G112" s="352"/>
      <c r="H112" s="352"/>
      <c r="I112" s="352"/>
      <c r="J112" s="352"/>
      <c r="K112" s="352"/>
      <c r="L112" s="352"/>
      <c r="M112" s="352"/>
      <c r="N112" s="352"/>
      <c r="O112" s="352"/>
      <c r="P112" s="352"/>
      <c r="Q112" s="352"/>
      <c r="R112" s="352"/>
      <c r="S112" s="353"/>
      <c r="U112" s="8" t="str">
        <f t="shared" si="49"/>
        <v>②体験プログラム</v>
      </c>
      <c r="V112" s="8" t="str">
        <f t="shared" si="49"/>
        <v>②用具整備</v>
      </c>
      <c r="W112" s="8" t="str">
        <f t="shared" si="49"/>
        <v>②指導者研修会</v>
      </c>
      <c r="X112" s="8" t="str">
        <f t="shared" si="49"/>
        <v>②強化活動</v>
      </c>
    </row>
    <row r="113" spans="1:24">
      <c r="A113" s="1">
        <f t="shared" si="48"/>
        <v>3</v>
      </c>
      <c r="B113" s="1">
        <f t="shared" si="48"/>
        <v>0</v>
      </c>
      <c r="C113" s="354" t="s">
        <v>57</v>
      </c>
      <c r="D113" s="291" t="s">
        <v>58</v>
      </c>
      <c r="E113" s="291"/>
      <c r="F113" s="291" t="s">
        <v>61</v>
      </c>
      <c r="G113" s="355"/>
      <c r="H113" s="339" t="s">
        <v>62</v>
      </c>
      <c r="I113" s="296"/>
      <c r="J113" s="356" t="s">
        <v>63</v>
      </c>
      <c r="K113" s="355"/>
      <c r="L113" s="339" t="s">
        <v>64</v>
      </c>
      <c r="M113" s="296"/>
      <c r="N113" s="356" t="s">
        <v>65</v>
      </c>
      <c r="O113" s="355"/>
      <c r="P113" s="339" t="s">
        <v>66</v>
      </c>
      <c r="Q113" s="291"/>
      <c r="R113" s="356" t="s">
        <v>36</v>
      </c>
      <c r="S113" s="295"/>
      <c r="U113" s="8" t="str">
        <f t="shared" si="49"/>
        <v>③育成プログラム</v>
      </c>
      <c r="V113" s="8" t="str">
        <f t="shared" si="49"/>
        <v/>
      </c>
      <c r="W113" s="8" t="str">
        <f t="shared" si="49"/>
        <v/>
      </c>
      <c r="X113" s="8" t="str">
        <f t="shared" si="49"/>
        <v/>
      </c>
    </row>
    <row r="114" spans="1:24">
      <c r="A114" s="1">
        <f t="shared" si="48"/>
        <v>3</v>
      </c>
      <c r="B114" s="1">
        <f t="shared" si="48"/>
        <v>0</v>
      </c>
      <c r="C114" s="348"/>
      <c r="D114" s="346" t="s">
        <v>59</v>
      </c>
      <c r="E114" s="346"/>
      <c r="F114" s="22">
        <f>VLOOKUP("成男未来ｱｽﾘｰﾄ",指導者!$J$133:$AN$156,$F105+1,)</f>
        <v>0</v>
      </c>
      <c r="G114" s="23" t="s">
        <v>67</v>
      </c>
      <c r="H114" s="24">
        <f>VLOOKUP("成女未来ｱｽﾘｰﾄ",指導者!$J$133:$AN$156,$F105+1,)</f>
        <v>0</v>
      </c>
      <c r="I114" s="25" t="s">
        <v>67</v>
      </c>
      <c r="J114" s="24">
        <f>VLOOKUP("少男未来ｱｽﾘｰﾄ",指導者!$J$133:$AN$156,$F105+1,)</f>
        <v>0</v>
      </c>
      <c r="K114" s="23" t="s">
        <v>67</v>
      </c>
      <c r="L114" s="24">
        <f>VLOOKUP("少女未来ｱｽﾘｰﾄ",指導者!$J$133:$AN$156,$F105+1,)</f>
        <v>0</v>
      </c>
      <c r="M114" s="25" t="s">
        <v>67</v>
      </c>
      <c r="N114" s="24">
        <f>VLOOKUP("Jr男未来ｱｽﾘｰﾄ",指導者!$J$133:$AN$156,$F105+1,)</f>
        <v>0</v>
      </c>
      <c r="O114" s="23" t="s">
        <v>67</v>
      </c>
      <c r="P114" s="24">
        <f>VLOOKUP("Jr女未来ｱｽﾘｰﾄ",指導者!$J$133:$AN$156,$F105+1,)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48"/>
      <c r="D115" s="351" t="s">
        <v>60</v>
      </c>
      <c r="E115" s="351"/>
      <c r="F115" s="57" t="s">
        <v>164</v>
      </c>
      <c r="G115" s="28" t="s">
        <v>67</v>
      </c>
      <c r="H115" s="59" t="s">
        <v>164</v>
      </c>
      <c r="I115" s="30" t="s">
        <v>67</v>
      </c>
      <c r="J115" s="29">
        <f>VLOOKUP("少男未来ｱｽﾘｰﾄ",選手!$J$333:$AN$350,$F105+1,)</f>
        <v>0</v>
      </c>
      <c r="K115" s="28" t="s">
        <v>67</v>
      </c>
      <c r="L115" s="29">
        <f>VLOOKUP("少女未来ｱｽﾘｰﾄ",選手!$J$333:$AN$350,$F105+1,)</f>
        <v>0</v>
      </c>
      <c r="M115" s="30" t="s">
        <v>67</v>
      </c>
      <c r="N115" s="29">
        <f>VLOOKUP("Jr男未来ｱｽﾘｰﾄ",選手!$J$333:$AN$350,$F105+1,)</f>
        <v>0</v>
      </c>
      <c r="O115" s="28" t="s">
        <v>67</v>
      </c>
      <c r="P115" s="29">
        <f>VLOOKUP("Jr女未来ｱｽﾘｰﾄ",選手!$J$333:$AN$350,$F105+1,)</f>
        <v>0</v>
      </c>
      <c r="Q115" s="31" t="s">
        <v>67</v>
      </c>
      <c r="R115" s="28">
        <f>SUM(F115:Q115)</f>
        <v>0</v>
      </c>
      <c r="S115" s="34" t="s">
        <v>67</v>
      </c>
    </row>
    <row r="116" spans="1:24">
      <c r="A116" s="1">
        <f t="shared" si="48"/>
        <v>3</v>
      </c>
      <c r="B116" s="1">
        <f t="shared" si="48"/>
        <v>0</v>
      </c>
      <c r="C116" s="366" t="s">
        <v>69</v>
      </c>
      <c r="D116" s="367"/>
      <c r="E116" s="368"/>
      <c r="F116" s="357"/>
      <c r="G116" s="358"/>
      <c r="H116" s="358"/>
      <c r="I116" s="358"/>
      <c r="J116" s="358"/>
      <c r="K116" s="358"/>
      <c r="L116" s="358"/>
      <c r="M116" s="358"/>
      <c r="N116" s="358"/>
      <c r="O116" s="358"/>
      <c r="P116" s="358"/>
      <c r="Q116" s="358"/>
      <c r="R116" s="358"/>
      <c r="S116" s="359"/>
    </row>
    <row r="117" spans="1:24">
      <c r="A117" s="1">
        <f t="shared" si="48"/>
        <v>3</v>
      </c>
      <c r="B117" s="1">
        <f t="shared" si="48"/>
        <v>0</v>
      </c>
      <c r="C117" s="369"/>
      <c r="D117" s="370"/>
      <c r="E117" s="371"/>
      <c r="F117" s="360"/>
      <c r="G117" s="361"/>
      <c r="H117" s="361"/>
      <c r="I117" s="361"/>
      <c r="J117" s="361"/>
      <c r="K117" s="361"/>
      <c r="L117" s="361"/>
      <c r="M117" s="361"/>
      <c r="N117" s="361"/>
      <c r="O117" s="361"/>
      <c r="P117" s="361"/>
      <c r="Q117" s="361"/>
      <c r="R117" s="361"/>
      <c r="S117" s="362"/>
    </row>
    <row r="118" spans="1:24">
      <c r="A118" s="1">
        <f t="shared" ref="A118:B118" si="50">A117</f>
        <v>3</v>
      </c>
      <c r="B118" s="1">
        <f t="shared" si="50"/>
        <v>0</v>
      </c>
      <c r="C118" s="369"/>
      <c r="D118" s="370"/>
      <c r="E118" s="371"/>
      <c r="F118" s="360"/>
      <c r="G118" s="361"/>
      <c r="H118" s="361"/>
      <c r="I118" s="361"/>
      <c r="J118" s="361"/>
      <c r="K118" s="361"/>
      <c r="L118" s="361"/>
      <c r="M118" s="361"/>
      <c r="N118" s="361"/>
      <c r="O118" s="361"/>
      <c r="P118" s="361"/>
      <c r="Q118" s="361"/>
      <c r="R118" s="361"/>
      <c r="S118" s="362"/>
    </row>
    <row r="119" spans="1:24">
      <c r="A119" s="1">
        <f t="shared" ref="A119:B119" si="51">A118</f>
        <v>3</v>
      </c>
      <c r="B119" s="1">
        <f t="shared" si="51"/>
        <v>0</v>
      </c>
      <c r="C119" s="369"/>
      <c r="D119" s="370"/>
      <c r="E119" s="371"/>
      <c r="F119" s="360"/>
      <c r="G119" s="361"/>
      <c r="H119" s="361"/>
      <c r="I119" s="361"/>
      <c r="J119" s="361"/>
      <c r="K119" s="361"/>
      <c r="L119" s="361"/>
      <c r="M119" s="361"/>
      <c r="N119" s="361"/>
      <c r="O119" s="361"/>
      <c r="P119" s="361"/>
      <c r="Q119" s="361"/>
      <c r="R119" s="361"/>
      <c r="S119" s="362"/>
    </row>
    <row r="120" spans="1:24">
      <c r="A120" s="1">
        <f t="shared" ref="A120:B120" si="52">A119</f>
        <v>3</v>
      </c>
      <c r="B120" s="1">
        <f t="shared" si="52"/>
        <v>0</v>
      </c>
      <c r="C120" s="369"/>
      <c r="D120" s="370"/>
      <c r="E120" s="371"/>
      <c r="F120" s="360"/>
      <c r="G120" s="361"/>
      <c r="H120" s="361"/>
      <c r="I120" s="361"/>
      <c r="J120" s="361"/>
      <c r="K120" s="361"/>
      <c r="L120" s="361"/>
      <c r="M120" s="361"/>
      <c r="N120" s="361"/>
      <c r="O120" s="361"/>
      <c r="P120" s="361"/>
      <c r="Q120" s="361"/>
      <c r="R120" s="361"/>
      <c r="S120" s="362"/>
    </row>
    <row r="121" spans="1:24">
      <c r="A121" s="1">
        <f t="shared" ref="A121:B121" si="53">A120</f>
        <v>3</v>
      </c>
      <c r="B121" s="1">
        <f t="shared" si="53"/>
        <v>0</v>
      </c>
      <c r="C121" s="369"/>
      <c r="D121" s="370"/>
      <c r="E121" s="371"/>
      <c r="F121" s="360"/>
      <c r="G121" s="361"/>
      <c r="H121" s="361"/>
      <c r="I121" s="361"/>
      <c r="J121" s="361"/>
      <c r="K121" s="361"/>
      <c r="L121" s="361"/>
      <c r="M121" s="361"/>
      <c r="N121" s="361"/>
      <c r="O121" s="361"/>
      <c r="P121" s="361"/>
      <c r="Q121" s="361"/>
      <c r="R121" s="361"/>
      <c r="S121" s="362"/>
    </row>
    <row r="122" spans="1:24" ht="15" thickBot="1">
      <c r="A122" s="1">
        <f t="shared" ref="A122:B122" si="54">A121</f>
        <v>3</v>
      </c>
      <c r="B122" s="1">
        <f t="shared" si="54"/>
        <v>0</v>
      </c>
      <c r="C122" s="372"/>
      <c r="D122" s="373"/>
      <c r="E122" s="374"/>
      <c r="F122" s="363"/>
      <c r="G122" s="364"/>
      <c r="H122" s="364"/>
      <c r="I122" s="364"/>
      <c r="J122" s="364"/>
      <c r="K122" s="364"/>
      <c r="L122" s="364"/>
      <c r="M122" s="364"/>
      <c r="N122" s="364"/>
      <c r="O122" s="364"/>
      <c r="P122" s="364"/>
      <c r="Q122" s="364"/>
      <c r="R122" s="364"/>
      <c r="S122" s="365"/>
    </row>
    <row r="123" spans="1:24">
      <c r="A123" s="1">
        <f t="shared" ref="A123:B123" si="55">A122</f>
        <v>3</v>
      </c>
      <c r="B123" s="1">
        <f t="shared" si="55"/>
        <v>0</v>
      </c>
    </row>
    <row r="124" spans="1:24" ht="15" thickBot="1">
      <c r="A124" s="1">
        <f t="shared" ref="A124:B124" si="56">A123</f>
        <v>3</v>
      </c>
      <c r="B124" s="1">
        <f t="shared" si="56"/>
        <v>0</v>
      </c>
      <c r="C124" s="337" t="s">
        <v>70</v>
      </c>
      <c r="D124" s="337"/>
      <c r="Q124" s="338" t="s">
        <v>71</v>
      </c>
      <c r="R124" s="338"/>
      <c r="S124" s="338"/>
    </row>
    <row r="125" spans="1:24">
      <c r="A125" s="1">
        <f t="shared" ref="A125:B125" si="57">A124</f>
        <v>3</v>
      </c>
      <c r="B125" s="1">
        <f t="shared" si="57"/>
        <v>0</v>
      </c>
      <c r="C125" s="287" t="s">
        <v>72</v>
      </c>
      <c r="D125" s="290" t="s">
        <v>73</v>
      </c>
      <c r="E125" s="290"/>
      <c r="F125" s="290"/>
      <c r="G125" s="290"/>
      <c r="H125" s="290" t="s">
        <v>79</v>
      </c>
      <c r="I125" s="290"/>
      <c r="J125" s="290" t="s">
        <v>13</v>
      </c>
      <c r="K125" s="290"/>
      <c r="L125" s="290"/>
      <c r="M125" s="290"/>
      <c r="N125" s="290"/>
      <c r="O125" s="290"/>
      <c r="P125" s="290"/>
      <c r="Q125" s="290"/>
      <c r="R125" s="290"/>
      <c r="S125" s="294"/>
    </row>
    <row r="126" spans="1:24">
      <c r="A126" s="1">
        <f t="shared" ref="A126:B126" si="58">A125</f>
        <v>3</v>
      </c>
      <c r="B126" s="1">
        <f t="shared" si="58"/>
        <v>0</v>
      </c>
      <c r="C126" s="288"/>
      <c r="D126" s="346" t="s">
        <v>74</v>
      </c>
      <c r="E126" s="346"/>
      <c r="F126" s="346"/>
      <c r="G126" s="346"/>
      <c r="H126" s="347">
        <f>J151</f>
        <v>0</v>
      </c>
      <c r="I126" s="347"/>
      <c r="J126" s="152"/>
      <c r="K126" s="152"/>
      <c r="L126" s="152"/>
      <c r="M126" s="152"/>
      <c r="N126" s="152"/>
      <c r="O126" s="152"/>
      <c r="P126" s="152"/>
      <c r="Q126" s="152"/>
      <c r="R126" s="152"/>
      <c r="S126" s="305"/>
    </row>
    <row r="127" spans="1:24">
      <c r="A127" s="1">
        <f t="shared" ref="A127:B127" si="59">A126</f>
        <v>3</v>
      </c>
      <c r="B127" s="1">
        <f t="shared" si="59"/>
        <v>0</v>
      </c>
      <c r="C127" s="288"/>
      <c r="D127" s="340" t="s">
        <v>75</v>
      </c>
      <c r="E127" s="340"/>
      <c r="F127" s="340"/>
      <c r="G127" s="340"/>
      <c r="H127" s="330"/>
      <c r="I127" s="330"/>
      <c r="J127" s="335"/>
      <c r="K127" s="335"/>
      <c r="L127" s="335"/>
      <c r="M127" s="335"/>
      <c r="N127" s="335"/>
      <c r="O127" s="335"/>
      <c r="P127" s="335"/>
      <c r="Q127" s="335"/>
      <c r="R127" s="335"/>
      <c r="S127" s="336"/>
    </row>
    <row r="128" spans="1:24">
      <c r="A128" s="1">
        <f t="shared" ref="A128:B128" si="60">A127</f>
        <v>3</v>
      </c>
      <c r="B128" s="1">
        <f t="shared" si="60"/>
        <v>0</v>
      </c>
      <c r="C128" s="288"/>
      <c r="D128" s="340" t="s">
        <v>76</v>
      </c>
      <c r="E128" s="340"/>
      <c r="F128" s="340"/>
      <c r="G128" s="340"/>
      <c r="H128" s="330"/>
      <c r="I128" s="330"/>
      <c r="J128" s="335"/>
      <c r="K128" s="335"/>
      <c r="L128" s="335"/>
      <c r="M128" s="335"/>
      <c r="N128" s="335"/>
      <c r="O128" s="335"/>
      <c r="P128" s="335"/>
      <c r="Q128" s="335"/>
      <c r="R128" s="335"/>
      <c r="S128" s="336"/>
    </row>
    <row r="129" spans="1:21" ht="15" thickBot="1">
      <c r="A129" s="1">
        <f t="shared" ref="A129:B129" si="61">A128</f>
        <v>3</v>
      </c>
      <c r="B129" s="1">
        <f t="shared" si="61"/>
        <v>0</v>
      </c>
      <c r="C129" s="288"/>
      <c r="D129" s="341" t="s">
        <v>77</v>
      </c>
      <c r="E129" s="341"/>
      <c r="F129" s="341"/>
      <c r="G129" s="341"/>
      <c r="H129" s="342">
        <f>H151-SUM(H126:I128)</f>
        <v>0</v>
      </c>
      <c r="I129" s="342"/>
      <c r="J129" s="343"/>
      <c r="K129" s="343"/>
      <c r="L129" s="343"/>
      <c r="M129" s="343"/>
      <c r="N129" s="343"/>
      <c r="O129" s="343"/>
      <c r="P129" s="343"/>
      <c r="Q129" s="343"/>
      <c r="R129" s="343"/>
      <c r="S129" s="344"/>
    </row>
    <row r="130" spans="1:21" ht="15.6" thickTop="1" thickBot="1">
      <c r="A130" s="1">
        <f t="shared" ref="A130:B130" si="62">A129</f>
        <v>3</v>
      </c>
      <c r="B130" s="1">
        <f t="shared" si="62"/>
        <v>0</v>
      </c>
      <c r="C130" s="289"/>
      <c r="D130" s="345" t="s">
        <v>78</v>
      </c>
      <c r="E130" s="345"/>
      <c r="F130" s="345"/>
      <c r="G130" s="345"/>
      <c r="H130" s="281">
        <f>SUM(H126:I129)</f>
        <v>0</v>
      </c>
      <c r="I130" s="281"/>
      <c r="J130" s="285"/>
      <c r="K130" s="285"/>
      <c r="L130" s="285"/>
      <c r="M130" s="285"/>
      <c r="N130" s="285"/>
      <c r="O130" s="285"/>
      <c r="P130" s="285"/>
      <c r="Q130" s="285"/>
      <c r="R130" s="285"/>
      <c r="S130" s="286"/>
    </row>
    <row r="131" spans="1:21">
      <c r="A131" s="1">
        <f t="shared" ref="A131:B131" si="63">A130</f>
        <v>3</v>
      </c>
      <c r="B131" s="1">
        <f t="shared" si="63"/>
        <v>0</v>
      </c>
      <c r="C131" s="287" t="s">
        <v>218</v>
      </c>
      <c r="D131" s="290" t="s">
        <v>73</v>
      </c>
      <c r="E131" s="290"/>
      <c r="F131" s="290" t="s">
        <v>83</v>
      </c>
      <c r="G131" s="290"/>
      <c r="H131" s="290" t="s">
        <v>79</v>
      </c>
      <c r="I131" s="292"/>
      <c r="J131" s="293"/>
      <c r="K131" s="290"/>
      <c r="L131" s="290"/>
      <c r="M131" s="290"/>
      <c r="N131" s="290" t="s">
        <v>82</v>
      </c>
      <c r="O131" s="290"/>
      <c r="P131" s="290"/>
      <c r="Q131" s="290"/>
      <c r="R131" s="290"/>
      <c r="S131" s="294"/>
    </row>
    <row r="132" spans="1:21">
      <c r="A132" s="1">
        <f t="shared" ref="A132:B132" si="64">A131</f>
        <v>3</v>
      </c>
      <c r="B132" s="1">
        <f t="shared" si="64"/>
        <v>0</v>
      </c>
      <c r="C132" s="288"/>
      <c r="D132" s="291"/>
      <c r="E132" s="291"/>
      <c r="F132" s="291"/>
      <c r="G132" s="291"/>
      <c r="H132" s="291"/>
      <c r="I132" s="291"/>
      <c r="J132" s="296" t="s">
        <v>80</v>
      </c>
      <c r="K132" s="297"/>
      <c r="L132" s="297" t="s">
        <v>81</v>
      </c>
      <c r="M132" s="339"/>
      <c r="N132" s="291"/>
      <c r="O132" s="291"/>
      <c r="P132" s="291"/>
      <c r="Q132" s="291"/>
      <c r="R132" s="291"/>
      <c r="S132" s="295"/>
    </row>
    <row r="133" spans="1:21">
      <c r="A133" s="1">
        <f t="shared" ref="A133:B133" si="65">A132</f>
        <v>3</v>
      </c>
      <c r="B133" s="1">
        <f t="shared" si="65"/>
        <v>0</v>
      </c>
      <c r="C133" s="288"/>
      <c r="D133" s="298" t="s">
        <v>88</v>
      </c>
      <c r="E133" s="298"/>
      <c r="F133" s="298" t="s">
        <v>88</v>
      </c>
      <c r="G133" s="298"/>
      <c r="H133" s="323"/>
      <c r="I133" s="323"/>
      <c r="J133" s="324"/>
      <c r="K133" s="325"/>
      <c r="L133" s="326">
        <f>H133-J133</f>
        <v>0</v>
      </c>
      <c r="M133" s="327"/>
      <c r="N133" s="167"/>
      <c r="O133" s="167"/>
      <c r="P133" s="167"/>
      <c r="Q133" s="167"/>
      <c r="R133" s="167"/>
      <c r="S133" s="328"/>
      <c r="T133" s="54" t="e">
        <f>HLOOKUP(F106,リスト!$N$7:$AC$25,2,)</f>
        <v>#N/A</v>
      </c>
      <c r="U133" s="52" t="e">
        <f t="shared" ref="U133:U150" si="66">IF(T133="対象外",IF(J133&gt;0,"補助対象外経費です!!",""),"")</f>
        <v>#N/A</v>
      </c>
    </row>
    <row r="134" spans="1:21">
      <c r="A134" s="1">
        <f t="shared" ref="A134:B134" si="67">A133</f>
        <v>3</v>
      </c>
      <c r="B134" s="1">
        <f t="shared" si="67"/>
        <v>0</v>
      </c>
      <c r="C134" s="288"/>
      <c r="D134" s="298" t="s">
        <v>99</v>
      </c>
      <c r="E134" s="298"/>
      <c r="F134" s="299" t="s">
        <v>84</v>
      </c>
      <c r="G134" s="299"/>
      <c r="H134" s="300"/>
      <c r="I134" s="300"/>
      <c r="J134" s="301"/>
      <c r="K134" s="302"/>
      <c r="L134" s="303">
        <f t="shared" ref="L134:L150" si="68">H134-J134</f>
        <v>0</v>
      </c>
      <c r="M134" s="304"/>
      <c r="N134" s="152"/>
      <c r="O134" s="152"/>
      <c r="P134" s="152"/>
      <c r="Q134" s="152"/>
      <c r="R134" s="152"/>
      <c r="S134" s="305"/>
      <c r="T134" s="54" t="e">
        <f>HLOOKUP(F106,リスト!$N$7:$AC$25,3,)</f>
        <v>#N/A</v>
      </c>
      <c r="U134" s="52" t="e">
        <f t="shared" si="66"/>
        <v>#N/A</v>
      </c>
    </row>
    <row r="135" spans="1:21">
      <c r="A135" s="1">
        <f t="shared" ref="A135:B135" si="69">A134</f>
        <v>3</v>
      </c>
      <c r="B135" s="1">
        <f t="shared" si="69"/>
        <v>0</v>
      </c>
      <c r="C135" s="288"/>
      <c r="D135" s="298"/>
      <c r="E135" s="298"/>
      <c r="F135" s="329" t="s">
        <v>85</v>
      </c>
      <c r="G135" s="329"/>
      <c r="H135" s="330"/>
      <c r="I135" s="330"/>
      <c r="J135" s="331"/>
      <c r="K135" s="332"/>
      <c r="L135" s="333">
        <f t="shared" si="68"/>
        <v>0</v>
      </c>
      <c r="M135" s="334"/>
      <c r="N135" s="335"/>
      <c r="O135" s="335"/>
      <c r="P135" s="335"/>
      <c r="Q135" s="335"/>
      <c r="R135" s="335"/>
      <c r="S135" s="336"/>
      <c r="T135" s="54" t="e">
        <f>HLOOKUP(F106,リスト!$N$7:$AC$25,4,)</f>
        <v>#N/A</v>
      </c>
      <c r="U135" s="52" t="e">
        <f t="shared" si="66"/>
        <v>#N/A</v>
      </c>
    </row>
    <row r="136" spans="1:21">
      <c r="A136" s="1">
        <f t="shared" ref="A136:B136" si="70">A135</f>
        <v>3</v>
      </c>
      <c r="B136" s="1">
        <f t="shared" si="70"/>
        <v>0</v>
      </c>
      <c r="C136" s="288"/>
      <c r="D136" s="298"/>
      <c r="E136" s="298"/>
      <c r="F136" s="306" t="s">
        <v>86</v>
      </c>
      <c r="G136" s="306"/>
      <c r="H136" s="307"/>
      <c r="I136" s="307"/>
      <c r="J136" s="308"/>
      <c r="K136" s="309"/>
      <c r="L136" s="310">
        <f t="shared" si="68"/>
        <v>0</v>
      </c>
      <c r="M136" s="311"/>
      <c r="N136" s="153"/>
      <c r="O136" s="153"/>
      <c r="P136" s="153"/>
      <c r="Q136" s="153"/>
      <c r="R136" s="153"/>
      <c r="S136" s="312"/>
      <c r="T136" s="54" t="e">
        <f>HLOOKUP(F106,リスト!$N$7:$AC$25,5,)</f>
        <v>#N/A</v>
      </c>
      <c r="U136" s="52" t="e">
        <f t="shared" si="66"/>
        <v>#N/A</v>
      </c>
    </row>
    <row r="137" spans="1:21">
      <c r="A137" s="1">
        <f t="shared" ref="A137:B137" si="71">A136</f>
        <v>3</v>
      </c>
      <c r="B137" s="1">
        <f t="shared" si="71"/>
        <v>0</v>
      </c>
      <c r="C137" s="288"/>
      <c r="D137" s="298" t="s">
        <v>100</v>
      </c>
      <c r="E137" s="298"/>
      <c r="F137" s="299" t="s">
        <v>87</v>
      </c>
      <c r="G137" s="299"/>
      <c r="H137" s="300"/>
      <c r="I137" s="300"/>
      <c r="J137" s="301"/>
      <c r="K137" s="302"/>
      <c r="L137" s="303">
        <f t="shared" si="68"/>
        <v>0</v>
      </c>
      <c r="M137" s="304"/>
      <c r="N137" s="152"/>
      <c r="O137" s="152"/>
      <c r="P137" s="152"/>
      <c r="Q137" s="152"/>
      <c r="R137" s="152"/>
      <c r="S137" s="305"/>
      <c r="T137" s="54" t="e">
        <f>HLOOKUP(F106,リスト!$N$7:$AC$25,6,)</f>
        <v>#N/A</v>
      </c>
      <c r="U137" s="52" t="e">
        <f t="shared" si="66"/>
        <v>#N/A</v>
      </c>
    </row>
    <row r="138" spans="1:21">
      <c r="A138" s="1">
        <f t="shared" ref="A138:B138" si="72">A137</f>
        <v>3</v>
      </c>
      <c r="B138" s="1">
        <f t="shared" si="72"/>
        <v>0</v>
      </c>
      <c r="C138" s="288"/>
      <c r="D138" s="298"/>
      <c r="E138" s="298"/>
      <c r="F138" s="329" t="s">
        <v>89</v>
      </c>
      <c r="G138" s="329"/>
      <c r="H138" s="330"/>
      <c r="I138" s="330"/>
      <c r="J138" s="331"/>
      <c r="K138" s="332"/>
      <c r="L138" s="333">
        <f t="shared" si="68"/>
        <v>0</v>
      </c>
      <c r="M138" s="334"/>
      <c r="N138" s="335"/>
      <c r="O138" s="335"/>
      <c r="P138" s="335"/>
      <c r="Q138" s="335"/>
      <c r="R138" s="335"/>
      <c r="S138" s="336"/>
      <c r="T138" s="54" t="e">
        <f>HLOOKUP(F106,リスト!$N$7:$AC$25,7,)</f>
        <v>#N/A</v>
      </c>
      <c r="U138" s="52" t="e">
        <f t="shared" si="66"/>
        <v>#N/A</v>
      </c>
    </row>
    <row r="139" spans="1:21" ht="14.4" customHeight="1">
      <c r="A139" s="1">
        <f t="shared" ref="A139:B139" si="73">A138</f>
        <v>3</v>
      </c>
      <c r="B139" s="1">
        <f t="shared" si="73"/>
        <v>0</v>
      </c>
      <c r="C139" s="288"/>
      <c r="D139" s="298"/>
      <c r="E139" s="298"/>
      <c r="F139" s="329" t="s">
        <v>215</v>
      </c>
      <c r="G139" s="329"/>
      <c r="H139" s="330"/>
      <c r="I139" s="330"/>
      <c r="J139" s="331"/>
      <c r="K139" s="332"/>
      <c r="L139" s="333">
        <f t="shared" si="68"/>
        <v>0</v>
      </c>
      <c r="M139" s="334"/>
      <c r="N139" s="335"/>
      <c r="O139" s="335"/>
      <c r="P139" s="335"/>
      <c r="Q139" s="335"/>
      <c r="R139" s="335"/>
      <c r="S139" s="336"/>
      <c r="T139" s="54" t="e">
        <f>HLOOKUP(F106,リスト!$N$7:$AC$25,8,)</f>
        <v>#N/A</v>
      </c>
      <c r="U139" s="52" t="e">
        <f t="shared" si="66"/>
        <v>#N/A</v>
      </c>
    </row>
    <row r="140" spans="1:21">
      <c r="A140" s="1">
        <f t="shared" ref="A140:B140" si="74">A139</f>
        <v>3</v>
      </c>
      <c r="B140" s="1">
        <f t="shared" si="74"/>
        <v>0</v>
      </c>
      <c r="C140" s="288"/>
      <c r="D140" s="298"/>
      <c r="E140" s="298"/>
      <c r="F140" s="306" t="s">
        <v>90</v>
      </c>
      <c r="G140" s="306"/>
      <c r="H140" s="307"/>
      <c r="I140" s="307"/>
      <c r="J140" s="308"/>
      <c r="K140" s="309"/>
      <c r="L140" s="310">
        <f t="shared" si="68"/>
        <v>0</v>
      </c>
      <c r="M140" s="311"/>
      <c r="N140" s="153"/>
      <c r="O140" s="153"/>
      <c r="P140" s="153"/>
      <c r="Q140" s="153"/>
      <c r="R140" s="153"/>
      <c r="S140" s="312"/>
      <c r="T140" s="54" t="e">
        <f>HLOOKUP(F106,リスト!$N$7:$AC$25,9,)</f>
        <v>#N/A</v>
      </c>
      <c r="U140" s="52" t="e">
        <f t="shared" si="66"/>
        <v>#N/A</v>
      </c>
    </row>
    <row r="141" spans="1:21">
      <c r="A141" s="1">
        <f t="shared" ref="A141:B141" si="75">A140</f>
        <v>3</v>
      </c>
      <c r="B141" s="1">
        <f t="shared" si="75"/>
        <v>0</v>
      </c>
      <c r="C141" s="288"/>
      <c r="D141" s="298" t="s">
        <v>101</v>
      </c>
      <c r="E141" s="298"/>
      <c r="F141" s="299" t="s">
        <v>91</v>
      </c>
      <c r="G141" s="299"/>
      <c r="H141" s="300"/>
      <c r="I141" s="300"/>
      <c r="J141" s="301"/>
      <c r="K141" s="302"/>
      <c r="L141" s="303">
        <f t="shared" si="68"/>
        <v>0</v>
      </c>
      <c r="M141" s="304"/>
      <c r="N141" s="152"/>
      <c r="O141" s="152"/>
      <c r="P141" s="152"/>
      <c r="Q141" s="152"/>
      <c r="R141" s="152"/>
      <c r="S141" s="305"/>
      <c r="T141" s="54" t="e">
        <f>HLOOKUP(F106,リスト!$N$7:$AC$25,10,)</f>
        <v>#N/A</v>
      </c>
      <c r="U141" s="52" t="e">
        <f t="shared" si="66"/>
        <v>#N/A</v>
      </c>
    </row>
    <row r="142" spans="1:21">
      <c r="A142" s="1">
        <f t="shared" ref="A142:B142" si="76">A141</f>
        <v>3</v>
      </c>
      <c r="B142" s="1">
        <f t="shared" si="76"/>
        <v>0</v>
      </c>
      <c r="C142" s="288"/>
      <c r="D142" s="298"/>
      <c r="E142" s="298"/>
      <c r="F142" s="329" t="s">
        <v>92</v>
      </c>
      <c r="G142" s="329"/>
      <c r="H142" s="330"/>
      <c r="I142" s="330"/>
      <c r="J142" s="331"/>
      <c r="K142" s="332"/>
      <c r="L142" s="333">
        <f t="shared" si="68"/>
        <v>0</v>
      </c>
      <c r="M142" s="334"/>
      <c r="N142" s="335"/>
      <c r="O142" s="335"/>
      <c r="P142" s="335"/>
      <c r="Q142" s="335"/>
      <c r="R142" s="335"/>
      <c r="S142" s="336"/>
      <c r="T142" s="54" t="e">
        <f>HLOOKUP(F106,リスト!$N$7:$AC$25,11,)</f>
        <v>#N/A</v>
      </c>
      <c r="U142" s="52" t="e">
        <f t="shared" si="66"/>
        <v>#N/A</v>
      </c>
    </row>
    <row r="143" spans="1:21">
      <c r="A143" s="1">
        <f t="shared" ref="A143:B143" si="77">A142</f>
        <v>3</v>
      </c>
      <c r="B143" s="1">
        <f t="shared" si="77"/>
        <v>0</v>
      </c>
      <c r="C143" s="288"/>
      <c r="D143" s="298"/>
      <c r="E143" s="298"/>
      <c r="F143" s="306" t="s">
        <v>93</v>
      </c>
      <c r="G143" s="306"/>
      <c r="H143" s="307"/>
      <c r="I143" s="307"/>
      <c r="J143" s="308"/>
      <c r="K143" s="309"/>
      <c r="L143" s="310">
        <f t="shared" si="68"/>
        <v>0</v>
      </c>
      <c r="M143" s="311"/>
      <c r="N143" s="153"/>
      <c r="O143" s="153"/>
      <c r="P143" s="153"/>
      <c r="Q143" s="153"/>
      <c r="R143" s="153"/>
      <c r="S143" s="312"/>
      <c r="T143" s="54" t="e">
        <f>HLOOKUP(F106,リスト!$N$7:$AC$25,12,)</f>
        <v>#N/A</v>
      </c>
      <c r="U143" s="52" t="e">
        <f t="shared" si="66"/>
        <v>#N/A</v>
      </c>
    </row>
    <row r="144" spans="1:21">
      <c r="A144" s="1">
        <f t="shared" ref="A144:B144" si="78">A143</f>
        <v>3</v>
      </c>
      <c r="B144" s="1">
        <f t="shared" si="78"/>
        <v>0</v>
      </c>
      <c r="C144" s="288"/>
      <c r="D144" s="298" t="s">
        <v>102</v>
      </c>
      <c r="E144" s="298"/>
      <c r="F144" s="298" t="s">
        <v>102</v>
      </c>
      <c r="G144" s="298"/>
      <c r="H144" s="323"/>
      <c r="I144" s="323"/>
      <c r="J144" s="324"/>
      <c r="K144" s="325"/>
      <c r="L144" s="326">
        <f t="shared" si="68"/>
        <v>0</v>
      </c>
      <c r="M144" s="327"/>
      <c r="N144" s="167"/>
      <c r="O144" s="167"/>
      <c r="P144" s="167"/>
      <c r="Q144" s="167"/>
      <c r="R144" s="167"/>
      <c r="S144" s="328"/>
      <c r="T144" s="54" t="e">
        <f>HLOOKUP(F106,リスト!$N$7:$AC$25,13,)</f>
        <v>#N/A</v>
      </c>
      <c r="U144" s="52" t="e">
        <f t="shared" si="66"/>
        <v>#N/A</v>
      </c>
    </row>
    <row r="145" spans="1:24">
      <c r="A145" s="1">
        <f t="shared" ref="A145:B145" si="79">A144</f>
        <v>3</v>
      </c>
      <c r="B145" s="1">
        <f t="shared" si="79"/>
        <v>0</v>
      </c>
      <c r="C145" s="288"/>
      <c r="D145" s="321" t="s">
        <v>105</v>
      </c>
      <c r="E145" s="298"/>
      <c r="F145" s="299" t="s">
        <v>94</v>
      </c>
      <c r="G145" s="299"/>
      <c r="H145" s="300"/>
      <c r="I145" s="300"/>
      <c r="J145" s="301"/>
      <c r="K145" s="302"/>
      <c r="L145" s="303">
        <f t="shared" si="68"/>
        <v>0</v>
      </c>
      <c r="M145" s="304"/>
      <c r="N145" s="152"/>
      <c r="O145" s="152"/>
      <c r="P145" s="152"/>
      <c r="Q145" s="152"/>
      <c r="R145" s="152"/>
      <c r="S145" s="305"/>
      <c r="T145" s="54" t="e">
        <f>HLOOKUP(F106,リスト!$N$7:$AC$25,14,)</f>
        <v>#N/A</v>
      </c>
      <c r="U145" s="52" t="e">
        <f t="shared" si="66"/>
        <v>#N/A</v>
      </c>
    </row>
    <row r="146" spans="1:24">
      <c r="A146" s="1">
        <f t="shared" ref="A146:B146" si="80">A145</f>
        <v>3</v>
      </c>
      <c r="B146" s="1">
        <f t="shared" si="80"/>
        <v>0</v>
      </c>
      <c r="C146" s="288"/>
      <c r="D146" s="298"/>
      <c r="E146" s="298"/>
      <c r="F146" s="306" t="s">
        <v>95</v>
      </c>
      <c r="G146" s="306"/>
      <c r="H146" s="307"/>
      <c r="I146" s="307"/>
      <c r="J146" s="308"/>
      <c r="K146" s="309"/>
      <c r="L146" s="310">
        <f t="shared" si="68"/>
        <v>0</v>
      </c>
      <c r="M146" s="311"/>
      <c r="N146" s="153"/>
      <c r="O146" s="153"/>
      <c r="P146" s="153"/>
      <c r="Q146" s="153"/>
      <c r="R146" s="153"/>
      <c r="S146" s="312"/>
      <c r="T146" s="54" t="e">
        <f>HLOOKUP(F106,リスト!$N$7:$AC$25,15,)</f>
        <v>#N/A</v>
      </c>
      <c r="U146" s="52" t="e">
        <f t="shared" si="66"/>
        <v>#N/A</v>
      </c>
    </row>
    <row r="147" spans="1:24">
      <c r="A147" s="1">
        <f t="shared" ref="A147:B147" si="81">A146</f>
        <v>3</v>
      </c>
      <c r="B147" s="1">
        <f t="shared" si="81"/>
        <v>0</v>
      </c>
      <c r="C147" s="288"/>
      <c r="D147" s="322" t="s">
        <v>103</v>
      </c>
      <c r="E147" s="322"/>
      <c r="F147" s="298" t="s">
        <v>96</v>
      </c>
      <c r="G147" s="298"/>
      <c r="H147" s="323"/>
      <c r="I147" s="323"/>
      <c r="J147" s="324"/>
      <c r="K147" s="325"/>
      <c r="L147" s="326">
        <f t="shared" si="68"/>
        <v>0</v>
      </c>
      <c r="M147" s="327"/>
      <c r="N147" s="167"/>
      <c r="O147" s="167"/>
      <c r="P147" s="167"/>
      <c r="Q147" s="167"/>
      <c r="R147" s="167"/>
      <c r="S147" s="328"/>
      <c r="T147" s="54" t="e">
        <f>HLOOKUP(F106,リスト!$N$7:$AC$25,16,)</f>
        <v>#N/A</v>
      </c>
      <c r="U147" s="52" t="e">
        <f t="shared" si="66"/>
        <v>#N/A</v>
      </c>
    </row>
    <row r="148" spans="1:24">
      <c r="A148" s="1">
        <f t="shared" ref="A148:B148" si="82">A147</f>
        <v>3</v>
      </c>
      <c r="B148" s="1">
        <f t="shared" si="82"/>
        <v>0</v>
      </c>
      <c r="C148" s="288"/>
      <c r="D148" s="298" t="s">
        <v>104</v>
      </c>
      <c r="E148" s="298"/>
      <c r="F148" s="299" t="s">
        <v>97</v>
      </c>
      <c r="G148" s="299"/>
      <c r="H148" s="300"/>
      <c r="I148" s="300"/>
      <c r="J148" s="301"/>
      <c r="K148" s="302"/>
      <c r="L148" s="303">
        <f t="shared" si="68"/>
        <v>0</v>
      </c>
      <c r="M148" s="304"/>
      <c r="N148" s="152"/>
      <c r="O148" s="152"/>
      <c r="P148" s="152"/>
      <c r="Q148" s="152"/>
      <c r="R148" s="152"/>
      <c r="S148" s="305"/>
      <c r="T148" s="54" t="e">
        <f>HLOOKUP(F106,リスト!$N$7:$AC$25,17,)</f>
        <v>#N/A</v>
      </c>
      <c r="U148" s="52" t="e">
        <f t="shared" si="66"/>
        <v>#N/A</v>
      </c>
    </row>
    <row r="149" spans="1:24">
      <c r="A149" s="1">
        <f t="shared" ref="A149:B149" si="83">A148</f>
        <v>3</v>
      </c>
      <c r="B149" s="1">
        <f t="shared" si="83"/>
        <v>0</v>
      </c>
      <c r="C149" s="288"/>
      <c r="D149" s="298"/>
      <c r="E149" s="298"/>
      <c r="F149" s="306" t="s">
        <v>98</v>
      </c>
      <c r="G149" s="306"/>
      <c r="H149" s="307"/>
      <c r="I149" s="307"/>
      <c r="J149" s="308"/>
      <c r="K149" s="309"/>
      <c r="L149" s="310">
        <f t="shared" si="68"/>
        <v>0</v>
      </c>
      <c r="M149" s="311"/>
      <c r="N149" s="153"/>
      <c r="O149" s="153"/>
      <c r="P149" s="153"/>
      <c r="Q149" s="153"/>
      <c r="R149" s="153"/>
      <c r="S149" s="312"/>
      <c r="T149" s="54" t="e">
        <f>HLOOKUP(F106,リスト!$N$7:$AC$25,18,)</f>
        <v>#N/A</v>
      </c>
      <c r="U149" s="52" t="e">
        <f t="shared" si="66"/>
        <v>#N/A</v>
      </c>
    </row>
    <row r="150" spans="1:24" ht="15" thickBot="1">
      <c r="A150" s="1">
        <f t="shared" ref="A150:B150" si="84">A149</f>
        <v>3</v>
      </c>
      <c r="B150" s="1">
        <f t="shared" si="84"/>
        <v>0</v>
      </c>
      <c r="C150" s="288"/>
      <c r="D150" s="313" t="s">
        <v>77</v>
      </c>
      <c r="E150" s="313"/>
      <c r="F150" s="313" t="s">
        <v>77</v>
      </c>
      <c r="G150" s="313"/>
      <c r="H150" s="314"/>
      <c r="I150" s="314"/>
      <c r="J150" s="315"/>
      <c r="K150" s="316"/>
      <c r="L150" s="317">
        <f t="shared" si="68"/>
        <v>0</v>
      </c>
      <c r="M150" s="318"/>
      <c r="N150" s="319"/>
      <c r="O150" s="319"/>
      <c r="P150" s="319"/>
      <c r="Q150" s="319"/>
      <c r="R150" s="319"/>
      <c r="S150" s="320"/>
      <c r="T150" s="54" t="e">
        <f>HLOOKUP(F106,リスト!$N$7:$AC$25,19,)</f>
        <v>#N/A</v>
      </c>
      <c r="U150" s="52" t="e">
        <f t="shared" si="66"/>
        <v>#N/A</v>
      </c>
    </row>
    <row r="151" spans="1:24" ht="15.6" thickTop="1" thickBot="1">
      <c r="A151" s="1">
        <f t="shared" ref="A151:B151" si="85">A150</f>
        <v>3</v>
      </c>
      <c r="B151" s="1">
        <f t="shared" si="85"/>
        <v>0</v>
      </c>
      <c r="C151" s="289"/>
      <c r="D151" s="278" t="s">
        <v>78</v>
      </c>
      <c r="E151" s="279"/>
      <c r="F151" s="279"/>
      <c r="G151" s="280"/>
      <c r="H151" s="281">
        <f>SUM(H133:I150)</f>
        <v>0</v>
      </c>
      <c r="I151" s="281"/>
      <c r="J151" s="282">
        <f t="shared" ref="J151" si="86">SUM(J133:K150)</f>
        <v>0</v>
      </c>
      <c r="K151" s="283"/>
      <c r="L151" s="283">
        <f t="shared" ref="L151" si="87">SUM(L133:M150)</f>
        <v>0</v>
      </c>
      <c r="M151" s="284"/>
      <c r="N151" s="285"/>
      <c r="O151" s="285"/>
      <c r="P151" s="285"/>
      <c r="Q151" s="285"/>
      <c r="R151" s="285"/>
      <c r="S151" s="286"/>
      <c r="T151" s="54"/>
    </row>
    <row r="152" spans="1:24">
      <c r="A152" s="1">
        <f>F155</f>
        <v>4</v>
      </c>
      <c r="B152" s="1">
        <f>IF(H176&gt;0,1,0)</f>
        <v>0</v>
      </c>
      <c r="C152" s="198" t="s">
        <v>47</v>
      </c>
      <c r="D152" s="198"/>
      <c r="E152" s="198"/>
      <c r="U152" s="11" t="s">
        <v>49</v>
      </c>
      <c r="V152" s="11" t="s">
        <v>199</v>
      </c>
    </row>
    <row r="153" spans="1:24">
      <c r="A153" s="1">
        <f>A152</f>
        <v>4</v>
      </c>
      <c r="B153" s="1">
        <f>B152</f>
        <v>0</v>
      </c>
      <c r="C153" s="192" t="str">
        <f>"やまぐち未来アスリート育成事業　"&amp;基本!$G$24</f>
        <v>やまぐち未来アスリート育成事業　事業計画書</v>
      </c>
      <c r="D153" s="192"/>
      <c r="E153" s="192"/>
      <c r="F153" s="192"/>
      <c r="G153" s="192"/>
      <c r="H153" s="192"/>
      <c r="I153" s="192"/>
      <c r="J153" s="192"/>
      <c r="K153" s="192"/>
      <c r="L153" s="192"/>
      <c r="M153" s="192"/>
      <c r="N153" s="192"/>
      <c r="O153" s="192"/>
      <c r="P153" s="192"/>
      <c r="Q153" s="192"/>
      <c r="R153" s="192"/>
      <c r="S153" s="192"/>
      <c r="U153" s="16" t="str">
        <f t="shared" ref="U153:V156" si="88">IF(U103="","",U103)</f>
        <v>やまぐち未来アスリートチャレンジ事業</v>
      </c>
      <c r="V153" s="16" t="str">
        <f t="shared" si="88"/>
        <v>未来チャレ</v>
      </c>
    </row>
    <row r="154" spans="1:24" ht="15" thickBot="1">
      <c r="A154" s="1">
        <f t="shared" ref="A154:B154" si="89">A153</f>
        <v>4</v>
      </c>
      <c r="B154" s="1">
        <f t="shared" si="89"/>
        <v>0</v>
      </c>
      <c r="C154" s="337" t="s">
        <v>48</v>
      </c>
      <c r="D154" s="337"/>
      <c r="U154" s="32" t="str">
        <f t="shared" si="88"/>
        <v>ジュニアクラブ活動事業</v>
      </c>
      <c r="V154" s="32" t="str">
        <f t="shared" si="88"/>
        <v>Jrクラブ</v>
      </c>
    </row>
    <row r="155" spans="1:24" ht="15" thickBot="1">
      <c r="A155" s="1">
        <f t="shared" ref="A155:B155" si="90">A154</f>
        <v>4</v>
      </c>
      <c r="B155" s="1">
        <f t="shared" si="90"/>
        <v>0</v>
      </c>
      <c r="C155" s="375" t="s">
        <v>50</v>
      </c>
      <c r="D155" s="376"/>
      <c r="E155" s="376"/>
      <c r="F155" s="377">
        <f>F105+1</f>
        <v>4</v>
      </c>
      <c r="G155" s="378"/>
      <c r="U155" s="32" t="str">
        <f t="shared" si="88"/>
        <v>ジュニア指導者育成事業</v>
      </c>
      <c r="V155" s="32" t="str">
        <f t="shared" si="88"/>
        <v>Jr指導者</v>
      </c>
    </row>
    <row r="156" spans="1:24">
      <c r="A156" s="1">
        <f t="shared" ref="A156:B156" si="91">A155</f>
        <v>4</v>
      </c>
      <c r="B156" s="1">
        <f t="shared" si="91"/>
        <v>0</v>
      </c>
      <c r="C156" s="379" t="s">
        <v>49</v>
      </c>
      <c r="D156" s="290"/>
      <c r="E156" s="290"/>
      <c r="F156" s="380"/>
      <c r="G156" s="380"/>
      <c r="H156" s="380"/>
      <c r="I156" s="380"/>
      <c r="J156" s="380"/>
      <c r="K156" s="380"/>
      <c r="L156" s="380"/>
      <c r="M156" s="290" t="s">
        <v>53</v>
      </c>
      <c r="N156" s="290"/>
      <c r="O156" s="290"/>
      <c r="P156" s="380"/>
      <c r="Q156" s="380"/>
      <c r="R156" s="380"/>
      <c r="S156" s="381"/>
      <c r="T156" s="81" t="str">
        <f>IF(F156="","",VLOOKUP(F156,U153:V156,2,))</f>
        <v/>
      </c>
      <c r="U156" s="18" t="str">
        <f t="shared" si="88"/>
        <v>未来アスリート強化事業</v>
      </c>
      <c r="V156" s="18" t="str">
        <f t="shared" si="88"/>
        <v>未来強化</v>
      </c>
    </row>
    <row r="157" spans="1:24">
      <c r="A157" s="1">
        <f t="shared" ref="A157:B157" si="92">A156</f>
        <v>4</v>
      </c>
      <c r="B157" s="1">
        <f t="shared" si="92"/>
        <v>0</v>
      </c>
      <c r="C157" s="389" t="s">
        <v>180</v>
      </c>
      <c r="D157" s="390"/>
      <c r="E157" s="356"/>
      <c r="F157" s="386"/>
      <c r="G157" s="387"/>
      <c r="H157" s="387"/>
      <c r="I157" s="387"/>
      <c r="J157" s="387"/>
      <c r="K157" s="387"/>
      <c r="L157" s="387"/>
      <c r="M157" s="387"/>
      <c r="N157" s="387"/>
      <c r="O157" s="387"/>
      <c r="P157" s="387"/>
      <c r="Q157" s="387"/>
      <c r="R157" s="387"/>
      <c r="S157" s="388"/>
      <c r="U157" s="55"/>
    </row>
    <row r="158" spans="1:24">
      <c r="A158" s="1">
        <f t="shared" ref="A158:B158" si="93">A157</f>
        <v>4</v>
      </c>
      <c r="B158" s="1">
        <f t="shared" si="93"/>
        <v>0</v>
      </c>
      <c r="C158" s="348" t="s">
        <v>51</v>
      </c>
      <c r="D158" s="291"/>
      <c r="E158" s="291"/>
      <c r="F158" s="382"/>
      <c r="G158" s="383"/>
      <c r="H158" s="383"/>
      <c r="I158" s="20" t="str">
        <f>IF(F158="","～",IF(J158="","","～"))</f>
        <v>～</v>
      </c>
      <c r="J158" s="383"/>
      <c r="K158" s="383"/>
      <c r="L158" s="383"/>
      <c r="M158" s="21" t="s">
        <v>52</v>
      </c>
      <c r="N158" s="384" t="str">
        <f>IF(T158=1,IF(F158="","",IF(J158="","",IF(F158=J158,"日帰り",(J158-F158)&amp;"泊"&amp;(J158-F158+1)&amp;"日"))),"")</f>
        <v/>
      </c>
      <c r="O158" s="384"/>
      <c r="P158" s="384"/>
      <c r="Q158" s="13" t="s">
        <v>68</v>
      </c>
      <c r="R158" s="258"/>
      <c r="S158" s="385"/>
      <c r="T158" s="53">
        <f>IF(P156=W161,1,IF(P156=X162,1,0))</f>
        <v>0</v>
      </c>
    </row>
    <row r="159" spans="1:24">
      <c r="A159" s="1">
        <f t="shared" ref="A159:B159" si="94">A158</f>
        <v>4</v>
      </c>
      <c r="B159" s="1">
        <f t="shared" si="94"/>
        <v>0</v>
      </c>
      <c r="C159" s="348" t="s">
        <v>54</v>
      </c>
      <c r="D159" s="346" t="s">
        <v>55</v>
      </c>
      <c r="E159" s="346"/>
      <c r="F159" s="349"/>
      <c r="G159" s="349"/>
      <c r="H159" s="349"/>
      <c r="I159" s="349"/>
      <c r="J159" s="349"/>
      <c r="K159" s="349"/>
      <c r="L159" s="349"/>
      <c r="M159" s="349"/>
      <c r="N159" s="349"/>
      <c r="O159" s="349"/>
      <c r="P159" s="349"/>
      <c r="Q159" s="349"/>
      <c r="R159" s="349"/>
      <c r="S159" s="350"/>
      <c r="U159" s="156" t="s">
        <v>53</v>
      </c>
      <c r="V159" s="156"/>
      <c r="W159" s="156"/>
      <c r="X159" s="156"/>
    </row>
    <row r="160" spans="1:24">
      <c r="A160" s="1">
        <f t="shared" ref="A160:B160" si="95">A159</f>
        <v>4</v>
      </c>
      <c r="B160" s="1">
        <f t="shared" si="95"/>
        <v>0</v>
      </c>
      <c r="C160" s="348"/>
      <c r="D160" s="351" t="s">
        <v>7</v>
      </c>
      <c r="E160" s="351"/>
      <c r="F160" s="352"/>
      <c r="G160" s="352"/>
      <c r="H160" s="352"/>
      <c r="I160" s="352"/>
      <c r="J160" s="352"/>
      <c r="K160" s="352"/>
      <c r="L160" s="352"/>
      <c r="M160" s="352"/>
      <c r="N160" s="352"/>
      <c r="O160" s="352"/>
      <c r="P160" s="352"/>
      <c r="Q160" s="352"/>
      <c r="R160" s="352"/>
      <c r="S160" s="353"/>
      <c r="U160" s="78" t="str">
        <f>U153</f>
        <v>やまぐち未来アスリートチャレンジ事業</v>
      </c>
      <c r="V160" s="78" t="str">
        <f>U154</f>
        <v>ジュニアクラブ活動事業</v>
      </c>
      <c r="W160" s="78" t="str">
        <f>U155</f>
        <v>ジュニア指導者育成事業</v>
      </c>
      <c r="X160" s="78" t="str">
        <f>U156</f>
        <v>未来アスリート強化事業</v>
      </c>
    </row>
    <row r="161" spans="1:24">
      <c r="A161" s="1">
        <f t="shared" ref="A161:B161" si="96">A160</f>
        <v>4</v>
      </c>
      <c r="B161" s="1">
        <f t="shared" si="96"/>
        <v>0</v>
      </c>
      <c r="C161" s="348" t="s">
        <v>56</v>
      </c>
      <c r="D161" s="346" t="s">
        <v>55</v>
      </c>
      <c r="E161" s="346"/>
      <c r="F161" s="349"/>
      <c r="G161" s="349"/>
      <c r="H161" s="349"/>
      <c r="I161" s="349"/>
      <c r="J161" s="349"/>
      <c r="K161" s="349"/>
      <c r="L161" s="349"/>
      <c r="M161" s="349"/>
      <c r="N161" s="349"/>
      <c r="O161" s="349"/>
      <c r="P161" s="349"/>
      <c r="Q161" s="349"/>
      <c r="R161" s="349"/>
      <c r="S161" s="350"/>
      <c r="U161" s="6" t="str">
        <f t="shared" ref="U161:X164" si="97">IF(U111="","",U111)</f>
        <v>①合同体験会</v>
      </c>
      <c r="V161" s="6" t="str">
        <f t="shared" si="97"/>
        <v>①クラブ指導</v>
      </c>
      <c r="W161" s="6" t="str">
        <f t="shared" si="97"/>
        <v>①研修派遣</v>
      </c>
      <c r="X161" s="6" t="str">
        <f t="shared" si="97"/>
        <v>①指導講習会</v>
      </c>
    </row>
    <row r="162" spans="1:24">
      <c r="A162" s="1">
        <f t="shared" ref="A162:B162" si="98">A161</f>
        <v>4</v>
      </c>
      <c r="B162" s="1">
        <f t="shared" si="98"/>
        <v>0</v>
      </c>
      <c r="C162" s="348"/>
      <c r="D162" s="351" t="s">
        <v>7</v>
      </c>
      <c r="E162" s="351"/>
      <c r="F162" s="352"/>
      <c r="G162" s="352"/>
      <c r="H162" s="352"/>
      <c r="I162" s="352"/>
      <c r="J162" s="352"/>
      <c r="K162" s="352"/>
      <c r="L162" s="352"/>
      <c r="M162" s="352"/>
      <c r="N162" s="352"/>
      <c r="O162" s="352"/>
      <c r="P162" s="352"/>
      <c r="Q162" s="352"/>
      <c r="R162" s="352"/>
      <c r="S162" s="353"/>
      <c r="U162" s="8" t="str">
        <f t="shared" si="97"/>
        <v>②体験プログラム</v>
      </c>
      <c r="V162" s="8" t="str">
        <f t="shared" si="97"/>
        <v>②用具整備</v>
      </c>
      <c r="W162" s="8" t="str">
        <f t="shared" si="97"/>
        <v>②指導者研修会</v>
      </c>
      <c r="X162" s="8" t="str">
        <f t="shared" si="97"/>
        <v>②強化活動</v>
      </c>
    </row>
    <row r="163" spans="1:24">
      <c r="A163" s="1">
        <f t="shared" ref="A163:B163" si="99">A162</f>
        <v>4</v>
      </c>
      <c r="B163" s="1">
        <f t="shared" si="99"/>
        <v>0</v>
      </c>
      <c r="C163" s="354" t="s">
        <v>57</v>
      </c>
      <c r="D163" s="291" t="s">
        <v>58</v>
      </c>
      <c r="E163" s="291"/>
      <c r="F163" s="291" t="s">
        <v>61</v>
      </c>
      <c r="G163" s="355"/>
      <c r="H163" s="339" t="s">
        <v>62</v>
      </c>
      <c r="I163" s="296"/>
      <c r="J163" s="356" t="s">
        <v>63</v>
      </c>
      <c r="K163" s="355"/>
      <c r="L163" s="339" t="s">
        <v>64</v>
      </c>
      <c r="M163" s="296"/>
      <c r="N163" s="356" t="s">
        <v>65</v>
      </c>
      <c r="O163" s="355"/>
      <c r="P163" s="339" t="s">
        <v>66</v>
      </c>
      <c r="Q163" s="291"/>
      <c r="R163" s="356" t="s">
        <v>36</v>
      </c>
      <c r="S163" s="295"/>
      <c r="U163" s="8" t="str">
        <f t="shared" si="97"/>
        <v>③育成プログラム</v>
      </c>
      <c r="V163" s="8" t="str">
        <f t="shared" si="97"/>
        <v/>
      </c>
      <c r="W163" s="8" t="str">
        <f t="shared" si="97"/>
        <v/>
      </c>
      <c r="X163" s="8" t="str">
        <f t="shared" si="97"/>
        <v/>
      </c>
    </row>
    <row r="164" spans="1:24">
      <c r="A164" s="1">
        <f t="shared" ref="A164:B164" si="100">A163</f>
        <v>4</v>
      </c>
      <c r="B164" s="1">
        <f t="shared" si="100"/>
        <v>0</v>
      </c>
      <c r="C164" s="348"/>
      <c r="D164" s="346" t="s">
        <v>59</v>
      </c>
      <c r="E164" s="346"/>
      <c r="F164" s="22">
        <f>VLOOKUP("成男未来ｱｽﾘｰﾄ",指導者!$J$133:$AN$156,$F155+1,)</f>
        <v>0</v>
      </c>
      <c r="G164" s="23" t="s">
        <v>67</v>
      </c>
      <c r="H164" s="24">
        <f>VLOOKUP("成女未来ｱｽﾘｰﾄ",指導者!$J$133:$AN$156,$F155+1,)</f>
        <v>0</v>
      </c>
      <c r="I164" s="25" t="s">
        <v>67</v>
      </c>
      <c r="J164" s="24">
        <f>VLOOKUP("少男未来ｱｽﾘｰﾄ",指導者!$J$133:$AN$156,$F155+1,)</f>
        <v>0</v>
      </c>
      <c r="K164" s="23" t="s">
        <v>67</v>
      </c>
      <c r="L164" s="24">
        <f>VLOOKUP("少女未来ｱｽﾘｰﾄ",指導者!$J$133:$AN$156,$F155+1,)</f>
        <v>0</v>
      </c>
      <c r="M164" s="25" t="s">
        <v>67</v>
      </c>
      <c r="N164" s="24">
        <f>VLOOKUP("Jr男未来ｱｽﾘｰﾄ",指導者!$J$133:$AN$156,$F155+1,)</f>
        <v>0</v>
      </c>
      <c r="O164" s="23" t="s">
        <v>67</v>
      </c>
      <c r="P164" s="24">
        <f>VLOOKUP("Jr女未来ｱｽﾘｰﾄ",指導者!$J$133:$AN$156,$F155+1,)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48"/>
      <c r="D165" s="351" t="s">
        <v>60</v>
      </c>
      <c r="E165" s="351"/>
      <c r="F165" s="57" t="s">
        <v>164</v>
      </c>
      <c r="G165" s="28" t="s">
        <v>67</v>
      </c>
      <c r="H165" s="59" t="s">
        <v>164</v>
      </c>
      <c r="I165" s="30" t="s">
        <v>67</v>
      </c>
      <c r="J165" s="29">
        <f>VLOOKUP("少男未来ｱｽﾘｰﾄ",選手!$J$333:$AN$350,$F155+1,)</f>
        <v>0</v>
      </c>
      <c r="K165" s="28" t="s">
        <v>67</v>
      </c>
      <c r="L165" s="29">
        <f>VLOOKUP("少女未来ｱｽﾘｰﾄ",選手!$J$333:$AN$350,$F155+1,)</f>
        <v>0</v>
      </c>
      <c r="M165" s="30" t="s">
        <v>67</v>
      </c>
      <c r="N165" s="29">
        <f>VLOOKUP("Jr男未来ｱｽﾘｰﾄ",選手!$J$333:$AN$350,$F155+1,)</f>
        <v>0</v>
      </c>
      <c r="O165" s="28" t="s">
        <v>67</v>
      </c>
      <c r="P165" s="29">
        <f>VLOOKUP("Jr女未来ｱｽﾘｰﾄ",選手!$J$333:$AN$350,$F155+1,)</f>
        <v>0</v>
      </c>
      <c r="Q165" s="31" t="s">
        <v>67</v>
      </c>
      <c r="R165" s="28">
        <f>SUM(F165:Q165)</f>
        <v>0</v>
      </c>
      <c r="S165" s="34" t="s">
        <v>67</v>
      </c>
    </row>
    <row r="166" spans="1:24">
      <c r="A166" s="1">
        <f t="shared" ref="A166:B166" si="102">A165</f>
        <v>4</v>
      </c>
      <c r="B166" s="1">
        <f t="shared" si="102"/>
        <v>0</v>
      </c>
      <c r="C166" s="366" t="s">
        <v>69</v>
      </c>
      <c r="D166" s="367"/>
      <c r="E166" s="368"/>
      <c r="F166" s="357"/>
      <c r="G166" s="358"/>
      <c r="H166" s="358"/>
      <c r="I166" s="358"/>
      <c r="J166" s="358"/>
      <c r="K166" s="358"/>
      <c r="L166" s="358"/>
      <c r="M166" s="358"/>
      <c r="N166" s="358"/>
      <c r="O166" s="358"/>
      <c r="P166" s="358"/>
      <c r="Q166" s="358"/>
      <c r="R166" s="358"/>
      <c r="S166" s="359"/>
    </row>
    <row r="167" spans="1:24">
      <c r="A167" s="1">
        <f t="shared" ref="A167:B167" si="103">A166</f>
        <v>4</v>
      </c>
      <c r="B167" s="1">
        <f t="shared" si="103"/>
        <v>0</v>
      </c>
      <c r="C167" s="369"/>
      <c r="D167" s="370"/>
      <c r="E167" s="371"/>
      <c r="F167" s="360"/>
      <c r="G167" s="361"/>
      <c r="H167" s="361"/>
      <c r="I167" s="361"/>
      <c r="J167" s="361"/>
      <c r="K167" s="361"/>
      <c r="L167" s="361"/>
      <c r="M167" s="361"/>
      <c r="N167" s="361"/>
      <c r="O167" s="361"/>
      <c r="P167" s="361"/>
      <c r="Q167" s="361"/>
      <c r="R167" s="361"/>
      <c r="S167" s="362"/>
    </row>
    <row r="168" spans="1:24">
      <c r="A168" s="1">
        <f t="shared" ref="A168:B168" si="104">A167</f>
        <v>4</v>
      </c>
      <c r="B168" s="1">
        <f t="shared" si="104"/>
        <v>0</v>
      </c>
      <c r="C168" s="369"/>
      <c r="D168" s="370"/>
      <c r="E168" s="371"/>
      <c r="F168" s="360"/>
      <c r="G168" s="361"/>
      <c r="H168" s="361"/>
      <c r="I168" s="361"/>
      <c r="J168" s="361"/>
      <c r="K168" s="361"/>
      <c r="L168" s="361"/>
      <c r="M168" s="361"/>
      <c r="N168" s="361"/>
      <c r="O168" s="361"/>
      <c r="P168" s="361"/>
      <c r="Q168" s="361"/>
      <c r="R168" s="361"/>
      <c r="S168" s="362"/>
    </row>
    <row r="169" spans="1:24">
      <c r="A169" s="1">
        <f t="shared" ref="A169:B169" si="105">A168</f>
        <v>4</v>
      </c>
      <c r="B169" s="1">
        <f t="shared" si="105"/>
        <v>0</v>
      </c>
      <c r="C169" s="369"/>
      <c r="D169" s="370"/>
      <c r="E169" s="371"/>
      <c r="F169" s="360"/>
      <c r="G169" s="361"/>
      <c r="H169" s="361"/>
      <c r="I169" s="361"/>
      <c r="J169" s="361"/>
      <c r="K169" s="361"/>
      <c r="L169" s="361"/>
      <c r="M169" s="361"/>
      <c r="N169" s="361"/>
      <c r="O169" s="361"/>
      <c r="P169" s="361"/>
      <c r="Q169" s="361"/>
      <c r="R169" s="361"/>
      <c r="S169" s="362"/>
    </row>
    <row r="170" spans="1:24">
      <c r="A170" s="1">
        <f t="shared" ref="A170:B170" si="106">A169</f>
        <v>4</v>
      </c>
      <c r="B170" s="1">
        <f t="shared" si="106"/>
        <v>0</v>
      </c>
      <c r="C170" s="369"/>
      <c r="D170" s="370"/>
      <c r="E170" s="371"/>
      <c r="F170" s="360"/>
      <c r="G170" s="361"/>
      <c r="H170" s="361"/>
      <c r="I170" s="361"/>
      <c r="J170" s="361"/>
      <c r="K170" s="361"/>
      <c r="L170" s="361"/>
      <c r="M170" s="361"/>
      <c r="N170" s="361"/>
      <c r="O170" s="361"/>
      <c r="P170" s="361"/>
      <c r="Q170" s="361"/>
      <c r="R170" s="361"/>
      <c r="S170" s="362"/>
    </row>
    <row r="171" spans="1:24">
      <c r="A171" s="1">
        <f t="shared" ref="A171:B171" si="107">A170</f>
        <v>4</v>
      </c>
      <c r="B171" s="1">
        <f t="shared" si="107"/>
        <v>0</v>
      </c>
      <c r="C171" s="369"/>
      <c r="D171" s="370"/>
      <c r="E171" s="371"/>
      <c r="F171" s="360"/>
      <c r="G171" s="361"/>
      <c r="H171" s="361"/>
      <c r="I171" s="361"/>
      <c r="J171" s="361"/>
      <c r="K171" s="361"/>
      <c r="L171" s="361"/>
      <c r="M171" s="361"/>
      <c r="N171" s="361"/>
      <c r="O171" s="361"/>
      <c r="P171" s="361"/>
      <c r="Q171" s="361"/>
      <c r="R171" s="361"/>
      <c r="S171" s="362"/>
    </row>
    <row r="172" spans="1:24" ht="15" thickBot="1">
      <c r="A172" s="1">
        <f t="shared" ref="A172:B172" si="108">A171</f>
        <v>4</v>
      </c>
      <c r="B172" s="1">
        <f t="shared" si="108"/>
        <v>0</v>
      </c>
      <c r="C172" s="372"/>
      <c r="D172" s="373"/>
      <c r="E172" s="374"/>
      <c r="F172" s="363"/>
      <c r="G172" s="364"/>
      <c r="H172" s="364"/>
      <c r="I172" s="364"/>
      <c r="J172" s="364"/>
      <c r="K172" s="364"/>
      <c r="L172" s="364"/>
      <c r="M172" s="364"/>
      <c r="N172" s="364"/>
      <c r="O172" s="364"/>
      <c r="P172" s="364"/>
      <c r="Q172" s="364"/>
      <c r="R172" s="364"/>
      <c r="S172" s="365"/>
    </row>
    <row r="173" spans="1:24">
      <c r="A173" s="1">
        <f t="shared" ref="A173:B173" si="109">A172</f>
        <v>4</v>
      </c>
      <c r="B173" s="1">
        <f t="shared" si="109"/>
        <v>0</v>
      </c>
    </row>
    <row r="174" spans="1:24" ht="15" thickBot="1">
      <c r="A174" s="1">
        <f t="shared" ref="A174:B174" si="110">A173</f>
        <v>4</v>
      </c>
      <c r="B174" s="1">
        <f t="shared" si="110"/>
        <v>0</v>
      </c>
      <c r="C174" s="337" t="s">
        <v>70</v>
      </c>
      <c r="D174" s="337"/>
      <c r="Q174" s="338" t="s">
        <v>71</v>
      </c>
      <c r="R174" s="338"/>
      <c r="S174" s="338"/>
    </row>
    <row r="175" spans="1:24">
      <c r="A175" s="1">
        <f t="shared" ref="A175:B175" si="111">A174</f>
        <v>4</v>
      </c>
      <c r="B175" s="1">
        <f t="shared" si="111"/>
        <v>0</v>
      </c>
      <c r="C175" s="287" t="s">
        <v>72</v>
      </c>
      <c r="D175" s="290" t="s">
        <v>73</v>
      </c>
      <c r="E175" s="290"/>
      <c r="F175" s="290"/>
      <c r="G175" s="290"/>
      <c r="H175" s="290" t="s">
        <v>79</v>
      </c>
      <c r="I175" s="290"/>
      <c r="J175" s="290" t="s">
        <v>13</v>
      </c>
      <c r="K175" s="290"/>
      <c r="L175" s="290"/>
      <c r="M175" s="290"/>
      <c r="N175" s="290"/>
      <c r="O175" s="290"/>
      <c r="P175" s="290"/>
      <c r="Q175" s="290"/>
      <c r="R175" s="290"/>
      <c r="S175" s="294"/>
    </row>
    <row r="176" spans="1:24">
      <c r="A176" s="1">
        <f t="shared" ref="A176:B176" si="112">A175</f>
        <v>4</v>
      </c>
      <c r="B176" s="1">
        <f t="shared" si="112"/>
        <v>0</v>
      </c>
      <c r="C176" s="288"/>
      <c r="D176" s="346" t="s">
        <v>74</v>
      </c>
      <c r="E176" s="346"/>
      <c r="F176" s="346"/>
      <c r="G176" s="346"/>
      <c r="H176" s="347">
        <f>J201</f>
        <v>0</v>
      </c>
      <c r="I176" s="347"/>
      <c r="J176" s="152"/>
      <c r="K176" s="152"/>
      <c r="L176" s="152"/>
      <c r="M176" s="152"/>
      <c r="N176" s="152"/>
      <c r="O176" s="152"/>
      <c r="P176" s="152"/>
      <c r="Q176" s="152"/>
      <c r="R176" s="152"/>
      <c r="S176" s="305"/>
    </row>
    <row r="177" spans="1:21">
      <c r="A177" s="1">
        <f t="shared" ref="A177:B177" si="113">A176</f>
        <v>4</v>
      </c>
      <c r="B177" s="1">
        <f t="shared" si="113"/>
        <v>0</v>
      </c>
      <c r="C177" s="288"/>
      <c r="D177" s="340" t="s">
        <v>75</v>
      </c>
      <c r="E177" s="340"/>
      <c r="F177" s="340"/>
      <c r="G177" s="340"/>
      <c r="H177" s="330"/>
      <c r="I177" s="330"/>
      <c r="J177" s="335"/>
      <c r="K177" s="335"/>
      <c r="L177" s="335"/>
      <c r="M177" s="335"/>
      <c r="N177" s="335"/>
      <c r="O177" s="335"/>
      <c r="P177" s="335"/>
      <c r="Q177" s="335"/>
      <c r="R177" s="335"/>
      <c r="S177" s="336"/>
    </row>
    <row r="178" spans="1:21">
      <c r="A178" s="1">
        <f t="shared" ref="A178:B178" si="114">A177</f>
        <v>4</v>
      </c>
      <c r="B178" s="1">
        <f t="shared" si="114"/>
        <v>0</v>
      </c>
      <c r="C178" s="288"/>
      <c r="D178" s="340" t="s">
        <v>76</v>
      </c>
      <c r="E178" s="340"/>
      <c r="F178" s="340"/>
      <c r="G178" s="340"/>
      <c r="H178" s="330"/>
      <c r="I178" s="330"/>
      <c r="J178" s="335"/>
      <c r="K178" s="335"/>
      <c r="L178" s="335"/>
      <c r="M178" s="335"/>
      <c r="N178" s="335"/>
      <c r="O178" s="335"/>
      <c r="P178" s="335"/>
      <c r="Q178" s="335"/>
      <c r="R178" s="335"/>
      <c r="S178" s="336"/>
    </row>
    <row r="179" spans="1:21" ht="15" thickBot="1">
      <c r="A179" s="1">
        <f t="shared" ref="A179:B179" si="115">A178</f>
        <v>4</v>
      </c>
      <c r="B179" s="1">
        <f t="shared" si="115"/>
        <v>0</v>
      </c>
      <c r="C179" s="288"/>
      <c r="D179" s="341" t="s">
        <v>77</v>
      </c>
      <c r="E179" s="341"/>
      <c r="F179" s="341"/>
      <c r="G179" s="341"/>
      <c r="H179" s="342">
        <f>H201-SUM(H176:I178)</f>
        <v>0</v>
      </c>
      <c r="I179" s="342"/>
      <c r="J179" s="343"/>
      <c r="K179" s="343"/>
      <c r="L179" s="343"/>
      <c r="M179" s="343"/>
      <c r="N179" s="343"/>
      <c r="O179" s="343"/>
      <c r="P179" s="343"/>
      <c r="Q179" s="343"/>
      <c r="R179" s="343"/>
      <c r="S179" s="344"/>
    </row>
    <row r="180" spans="1:21" ht="15.6" thickTop="1" thickBot="1">
      <c r="A180" s="1">
        <f t="shared" ref="A180:B180" si="116">A179</f>
        <v>4</v>
      </c>
      <c r="B180" s="1">
        <f t="shared" si="116"/>
        <v>0</v>
      </c>
      <c r="C180" s="289"/>
      <c r="D180" s="345" t="s">
        <v>78</v>
      </c>
      <c r="E180" s="345"/>
      <c r="F180" s="345"/>
      <c r="G180" s="345"/>
      <c r="H180" s="281">
        <f>SUM(H176:I179)</f>
        <v>0</v>
      </c>
      <c r="I180" s="281"/>
      <c r="J180" s="285"/>
      <c r="K180" s="285"/>
      <c r="L180" s="285"/>
      <c r="M180" s="285"/>
      <c r="N180" s="285"/>
      <c r="O180" s="285"/>
      <c r="P180" s="285"/>
      <c r="Q180" s="285"/>
      <c r="R180" s="285"/>
      <c r="S180" s="286"/>
    </row>
    <row r="181" spans="1:21">
      <c r="A181" s="1">
        <f t="shared" ref="A181:B181" si="117">A180</f>
        <v>4</v>
      </c>
      <c r="B181" s="1">
        <f t="shared" si="117"/>
        <v>0</v>
      </c>
      <c r="C181" s="287" t="s">
        <v>218</v>
      </c>
      <c r="D181" s="290" t="s">
        <v>73</v>
      </c>
      <c r="E181" s="290"/>
      <c r="F181" s="290" t="s">
        <v>83</v>
      </c>
      <c r="G181" s="290"/>
      <c r="H181" s="290" t="s">
        <v>79</v>
      </c>
      <c r="I181" s="292"/>
      <c r="J181" s="293"/>
      <c r="K181" s="290"/>
      <c r="L181" s="290"/>
      <c r="M181" s="290"/>
      <c r="N181" s="290" t="s">
        <v>82</v>
      </c>
      <c r="O181" s="290"/>
      <c r="P181" s="290"/>
      <c r="Q181" s="290"/>
      <c r="R181" s="290"/>
      <c r="S181" s="294"/>
    </row>
    <row r="182" spans="1:21">
      <c r="A182" s="1">
        <f t="shared" ref="A182:B182" si="118">A181</f>
        <v>4</v>
      </c>
      <c r="B182" s="1">
        <f t="shared" si="118"/>
        <v>0</v>
      </c>
      <c r="C182" s="288"/>
      <c r="D182" s="291"/>
      <c r="E182" s="291"/>
      <c r="F182" s="291"/>
      <c r="G182" s="291"/>
      <c r="H182" s="291"/>
      <c r="I182" s="291"/>
      <c r="J182" s="296" t="s">
        <v>80</v>
      </c>
      <c r="K182" s="297"/>
      <c r="L182" s="297" t="s">
        <v>81</v>
      </c>
      <c r="M182" s="339"/>
      <c r="N182" s="291"/>
      <c r="O182" s="291"/>
      <c r="P182" s="291"/>
      <c r="Q182" s="291"/>
      <c r="R182" s="291"/>
      <c r="S182" s="295"/>
    </row>
    <row r="183" spans="1:21">
      <c r="A183" s="1">
        <f t="shared" ref="A183:B183" si="119">A182</f>
        <v>4</v>
      </c>
      <c r="B183" s="1">
        <f t="shared" si="119"/>
        <v>0</v>
      </c>
      <c r="C183" s="288"/>
      <c r="D183" s="298" t="s">
        <v>88</v>
      </c>
      <c r="E183" s="298"/>
      <c r="F183" s="298" t="s">
        <v>88</v>
      </c>
      <c r="G183" s="298"/>
      <c r="H183" s="323"/>
      <c r="I183" s="323"/>
      <c r="J183" s="324"/>
      <c r="K183" s="325"/>
      <c r="L183" s="326">
        <f>H183-J183</f>
        <v>0</v>
      </c>
      <c r="M183" s="327"/>
      <c r="N183" s="167"/>
      <c r="O183" s="167"/>
      <c r="P183" s="167"/>
      <c r="Q183" s="167"/>
      <c r="R183" s="167"/>
      <c r="S183" s="328"/>
      <c r="T183" s="54" t="e">
        <f>HLOOKUP(F156,リスト!$N$7:$AC$25,2,)</f>
        <v>#N/A</v>
      </c>
      <c r="U183" s="52" t="e">
        <f t="shared" ref="U183:U200" si="120">IF(T183="対象外",IF(J183&gt;0,"補助対象外経費です!!",""),"")</f>
        <v>#N/A</v>
      </c>
    </row>
    <row r="184" spans="1:21">
      <c r="A184" s="1">
        <f t="shared" ref="A184:B184" si="121">A183</f>
        <v>4</v>
      </c>
      <c r="B184" s="1">
        <f t="shared" si="121"/>
        <v>0</v>
      </c>
      <c r="C184" s="288"/>
      <c r="D184" s="298" t="s">
        <v>99</v>
      </c>
      <c r="E184" s="298"/>
      <c r="F184" s="299" t="s">
        <v>84</v>
      </c>
      <c r="G184" s="299"/>
      <c r="H184" s="300"/>
      <c r="I184" s="300"/>
      <c r="J184" s="301"/>
      <c r="K184" s="302"/>
      <c r="L184" s="303">
        <f t="shared" ref="L184:L200" si="122">H184-J184</f>
        <v>0</v>
      </c>
      <c r="M184" s="304"/>
      <c r="N184" s="152"/>
      <c r="O184" s="152"/>
      <c r="P184" s="152"/>
      <c r="Q184" s="152"/>
      <c r="R184" s="152"/>
      <c r="S184" s="305"/>
      <c r="T184" s="54" t="e">
        <f>HLOOKUP(F156,リスト!$N$7:$AC$25,3,)</f>
        <v>#N/A</v>
      </c>
      <c r="U184" s="52" t="e">
        <f t="shared" si="120"/>
        <v>#N/A</v>
      </c>
    </row>
    <row r="185" spans="1:21">
      <c r="A185" s="1">
        <f t="shared" ref="A185:B185" si="123">A184</f>
        <v>4</v>
      </c>
      <c r="B185" s="1">
        <f t="shared" si="123"/>
        <v>0</v>
      </c>
      <c r="C185" s="288"/>
      <c r="D185" s="298"/>
      <c r="E185" s="298"/>
      <c r="F185" s="329" t="s">
        <v>85</v>
      </c>
      <c r="G185" s="329"/>
      <c r="H185" s="330"/>
      <c r="I185" s="330"/>
      <c r="J185" s="331"/>
      <c r="K185" s="332"/>
      <c r="L185" s="333">
        <f t="shared" si="122"/>
        <v>0</v>
      </c>
      <c r="M185" s="334"/>
      <c r="N185" s="335"/>
      <c r="O185" s="335"/>
      <c r="P185" s="335"/>
      <c r="Q185" s="335"/>
      <c r="R185" s="335"/>
      <c r="S185" s="336"/>
      <c r="T185" s="54" t="e">
        <f>HLOOKUP(F156,リスト!$N$7:$AC$25,4,)</f>
        <v>#N/A</v>
      </c>
      <c r="U185" s="52" t="e">
        <f t="shared" si="120"/>
        <v>#N/A</v>
      </c>
    </row>
    <row r="186" spans="1:21">
      <c r="A186" s="1">
        <f t="shared" ref="A186:B186" si="124">A185</f>
        <v>4</v>
      </c>
      <c r="B186" s="1">
        <f t="shared" si="124"/>
        <v>0</v>
      </c>
      <c r="C186" s="288"/>
      <c r="D186" s="298"/>
      <c r="E186" s="298"/>
      <c r="F186" s="306" t="s">
        <v>86</v>
      </c>
      <c r="G186" s="306"/>
      <c r="H186" s="307"/>
      <c r="I186" s="307"/>
      <c r="J186" s="308"/>
      <c r="K186" s="309"/>
      <c r="L186" s="310">
        <f t="shared" si="122"/>
        <v>0</v>
      </c>
      <c r="M186" s="311"/>
      <c r="N186" s="153"/>
      <c r="O186" s="153"/>
      <c r="P186" s="153"/>
      <c r="Q186" s="153"/>
      <c r="R186" s="153"/>
      <c r="S186" s="312"/>
      <c r="T186" s="54" t="e">
        <f>HLOOKUP(F156,リスト!$N$7:$AC$25,5,)</f>
        <v>#N/A</v>
      </c>
      <c r="U186" s="52" t="e">
        <f t="shared" si="120"/>
        <v>#N/A</v>
      </c>
    </row>
    <row r="187" spans="1:21">
      <c r="A187" s="1">
        <f t="shared" ref="A187:B187" si="125">A186</f>
        <v>4</v>
      </c>
      <c r="B187" s="1">
        <f t="shared" si="125"/>
        <v>0</v>
      </c>
      <c r="C187" s="288"/>
      <c r="D187" s="298" t="s">
        <v>100</v>
      </c>
      <c r="E187" s="298"/>
      <c r="F187" s="299" t="s">
        <v>87</v>
      </c>
      <c r="G187" s="299"/>
      <c r="H187" s="300"/>
      <c r="I187" s="300"/>
      <c r="J187" s="301"/>
      <c r="K187" s="302"/>
      <c r="L187" s="303">
        <f t="shared" si="122"/>
        <v>0</v>
      </c>
      <c r="M187" s="304"/>
      <c r="N187" s="152"/>
      <c r="O187" s="152"/>
      <c r="P187" s="152"/>
      <c r="Q187" s="152"/>
      <c r="R187" s="152"/>
      <c r="S187" s="305"/>
      <c r="T187" s="54" t="e">
        <f>HLOOKUP(F156,リスト!$N$7:$AC$25,6,)</f>
        <v>#N/A</v>
      </c>
      <c r="U187" s="52" t="e">
        <f t="shared" si="120"/>
        <v>#N/A</v>
      </c>
    </row>
    <row r="188" spans="1:21">
      <c r="A188" s="1">
        <f t="shared" ref="A188:B188" si="126">A187</f>
        <v>4</v>
      </c>
      <c r="B188" s="1">
        <f t="shared" si="126"/>
        <v>0</v>
      </c>
      <c r="C188" s="288"/>
      <c r="D188" s="298"/>
      <c r="E188" s="298"/>
      <c r="F188" s="329" t="s">
        <v>89</v>
      </c>
      <c r="G188" s="329"/>
      <c r="H188" s="330"/>
      <c r="I188" s="330"/>
      <c r="J188" s="331"/>
      <c r="K188" s="332"/>
      <c r="L188" s="333">
        <f t="shared" si="122"/>
        <v>0</v>
      </c>
      <c r="M188" s="334"/>
      <c r="N188" s="335"/>
      <c r="O188" s="335"/>
      <c r="P188" s="335"/>
      <c r="Q188" s="335"/>
      <c r="R188" s="335"/>
      <c r="S188" s="336"/>
      <c r="T188" s="54" t="e">
        <f>HLOOKUP(F156,リスト!$N$7:$AC$25,7,)</f>
        <v>#N/A</v>
      </c>
      <c r="U188" s="52" t="e">
        <f t="shared" si="120"/>
        <v>#N/A</v>
      </c>
    </row>
    <row r="189" spans="1:21" ht="14.4" customHeight="1">
      <c r="A189" s="1">
        <f t="shared" ref="A189:B189" si="127">A188</f>
        <v>4</v>
      </c>
      <c r="B189" s="1">
        <f t="shared" si="127"/>
        <v>0</v>
      </c>
      <c r="C189" s="288"/>
      <c r="D189" s="298"/>
      <c r="E189" s="298"/>
      <c r="F189" s="329" t="s">
        <v>215</v>
      </c>
      <c r="G189" s="329"/>
      <c r="H189" s="330"/>
      <c r="I189" s="330"/>
      <c r="J189" s="331"/>
      <c r="K189" s="332"/>
      <c r="L189" s="333">
        <f t="shared" si="122"/>
        <v>0</v>
      </c>
      <c r="M189" s="334"/>
      <c r="N189" s="335"/>
      <c r="O189" s="335"/>
      <c r="P189" s="335"/>
      <c r="Q189" s="335"/>
      <c r="R189" s="335"/>
      <c r="S189" s="336"/>
      <c r="T189" s="54" t="e">
        <f>HLOOKUP(F156,リスト!$N$7:$AC$25,8,)</f>
        <v>#N/A</v>
      </c>
      <c r="U189" s="52" t="e">
        <f t="shared" si="120"/>
        <v>#N/A</v>
      </c>
    </row>
    <row r="190" spans="1:21">
      <c r="A190" s="1">
        <f t="shared" ref="A190:B190" si="128">A189</f>
        <v>4</v>
      </c>
      <c r="B190" s="1">
        <f t="shared" si="128"/>
        <v>0</v>
      </c>
      <c r="C190" s="288"/>
      <c r="D190" s="298"/>
      <c r="E190" s="298"/>
      <c r="F190" s="306" t="s">
        <v>90</v>
      </c>
      <c r="G190" s="306"/>
      <c r="H190" s="307"/>
      <c r="I190" s="307"/>
      <c r="J190" s="308"/>
      <c r="K190" s="309"/>
      <c r="L190" s="310">
        <f t="shared" si="122"/>
        <v>0</v>
      </c>
      <c r="M190" s="311"/>
      <c r="N190" s="153"/>
      <c r="O190" s="153"/>
      <c r="P190" s="153"/>
      <c r="Q190" s="153"/>
      <c r="R190" s="153"/>
      <c r="S190" s="312"/>
      <c r="T190" s="54" t="e">
        <f>HLOOKUP(F156,リスト!$N$7:$AC$25,9,)</f>
        <v>#N/A</v>
      </c>
      <c r="U190" s="52" t="e">
        <f t="shared" si="120"/>
        <v>#N/A</v>
      </c>
    </row>
    <row r="191" spans="1:21">
      <c r="A191" s="1">
        <f t="shared" ref="A191:B191" si="129">A190</f>
        <v>4</v>
      </c>
      <c r="B191" s="1">
        <f t="shared" si="129"/>
        <v>0</v>
      </c>
      <c r="C191" s="288"/>
      <c r="D191" s="298" t="s">
        <v>101</v>
      </c>
      <c r="E191" s="298"/>
      <c r="F191" s="299" t="s">
        <v>91</v>
      </c>
      <c r="G191" s="299"/>
      <c r="H191" s="300"/>
      <c r="I191" s="300"/>
      <c r="J191" s="301"/>
      <c r="K191" s="302"/>
      <c r="L191" s="303">
        <f t="shared" si="122"/>
        <v>0</v>
      </c>
      <c r="M191" s="304"/>
      <c r="N191" s="152"/>
      <c r="O191" s="152"/>
      <c r="P191" s="152"/>
      <c r="Q191" s="152"/>
      <c r="R191" s="152"/>
      <c r="S191" s="305"/>
      <c r="T191" s="54" t="e">
        <f>HLOOKUP(F156,リスト!$N$7:$AC$25,10,)</f>
        <v>#N/A</v>
      </c>
      <c r="U191" s="52" t="e">
        <f t="shared" si="120"/>
        <v>#N/A</v>
      </c>
    </row>
    <row r="192" spans="1:21">
      <c r="A192" s="1">
        <f t="shared" ref="A192:B192" si="130">A191</f>
        <v>4</v>
      </c>
      <c r="B192" s="1">
        <f t="shared" si="130"/>
        <v>0</v>
      </c>
      <c r="C192" s="288"/>
      <c r="D192" s="298"/>
      <c r="E192" s="298"/>
      <c r="F192" s="329" t="s">
        <v>92</v>
      </c>
      <c r="G192" s="329"/>
      <c r="H192" s="330"/>
      <c r="I192" s="330"/>
      <c r="J192" s="331"/>
      <c r="K192" s="332"/>
      <c r="L192" s="333">
        <f t="shared" si="122"/>
        <v>0</v>
      </c>
      <c r="M192" s="334"/>
      <c r="N192" s="335"/>
      <c r="O192" s="335"/>
      <c r="P192" s="335"/>
      <c r="Q192" s="335"/>
      <c r="R192" s="335"/>
      <c r="S192" s="336"/>
      <c r="T192" s="54" t="e">
        <f>HLOOKUP(F156,リスト!$N$7:$AC$25,11,)</f>
        <v>#N/A</v>
      </c>
      <c r="U192" s="52" t="e">
        <f t="shared" si="120"/>
        <v>#N/A</v>
      </c>
    </row>
    <row r="193" spans="1:22">
      <c r="A193" s="1">
        <f t="shared" ref="A193:B193" si="131">A192</f>
        <v>4</v>
      </c>
      <c r="B193" s="1">
        <f t="shared" si="131"/>
        <v>0</v>
      </c>
      <c r="C193" s="288"/>
      <c r="D193" s="298"/>
      <c r="E193" s="298"/>
      <c r="F193" s="306" t="s">
        <v>93</v>
      </c>
      <c r="G193" s="306"/>
      <c r="H193" s="307"/>
      <c r="I193" s="307"/>
      <c r="J193" s="308"/>
      <c r="K193" s="309"/>
      <c r="L193" s="310">
        <f t="shared" si="122"/>
        <v>0</v>
      </c>
      <c r="M193" s="311"/>
      <c r="N193" s="153"/>
      <c r="O193" s="153"/>
      <c r="P193" s="153"/>
      <c r="Q193" s="153"/>
      <c r="R193" s="153"/>
      <c r="S193" s="312"/>
      <c r="T193" s="54" t="e">
        <f>HLOOKUP(F156,リスト!$N$7:$AC$25,12,)</f>
        <v>#N/A</v>
      </c>
      <c r="U193" s="52" t="e">
        <f t="shared" si="120"/>
        <v>#N/A</v>
      </c>
    </row>
    <row r="194" spans="1:22">
      <c r="A194" s="1">
        <f t="shared" ref="A194:B194" si="132">A193</f>
        <v>4</v>
      </c>
      <c r="B194" s="1">
        <f t="shared" si="132"/>
        <v>0</v>
      </c>
      <c r="C194" s="288"/>
      <c r="D194" s="298" t="s">
        <v>102</v>
      </c>
      <c r="E194" s="298"/>
      <c r="F194" s="298" t="s">
        <v>102</v>
      </c>
      <c r="G194" s="298"/>
      <c r="H194" s="323"/>
      <c r="I194" s="323"/>
      <c r="J194" s="324"/>
      <c r="K194" s="325"/>
      <c r="L194" s="326">
        <f t="shared" si="122"/>
        <v>0</v>
      </c>
      <c r="M194" s="327"/>
      <c r="N194" s="167"/>
      <c r="O194" s="167"/>
      <c r="P194" s="167"/>
      <c r="Q194" s="167"/>
      <c r="R194" s="167"/>
      <c r="S194" s="328"/>
      <c r="T194" s="54" t="e">
        <f>HLOOKUP(F156,リスト!$N$7:$AC$25,13,)</f>
        <v>#N/A</v>
      </c>
      <c r="U194" s="52" t="e">
        <f t="shared" si="120"/>
        <v>#N/A</v>
      </c>
    </row>
    <row r="195" spans="1:22">
      <c r="A195" s="1">
        <f t="shared" ref="A195:B195" si="133">A194</f>
        <v>4</v>
      </c>
      <c r="B195" s="1">
        <f t="shared" si="133"/>
        <v>0</v>
      </c>
      <c r="C195" s="288"/>
      <c r="D195" s="321" t="s">
        <v>105</v>
      </c>
      <c r="E195" s="298"/>
      <c r="F195" s="299" t="s">
        <v>94</v>
      </c>
      <c r="G195" s="299"/>
      <c r="H195" s="300"/>
      <c r="I195" s="300"/>
      <c r="J195" s="301"/>
      <c r="K195" s="302"/>
      <c r="L195" s="303">
        <f t="shared" si="122"/>
        <v>0</v>
      </c>
      <c r="M195" s="304"/>
      <c r="N195" s="152"/>
      <c r="O195" s="152"/>
      <c r="P195" s="152"/>
      <c r="Q195" s="152"/>
      <c r="R195" s="152"/>
      <c r="S195" s="305"/>
      <c r="T195" s="54" t="e">
        <f>HLOOKUP(F156,リスト!$N$7:$AC$25,14,)</f>
        <v>#N/A</v>
      </c>
      <c r="U195" s="52" t="e">
        <f t="shared" si="120"/>
        <v>#N/A</v>
      </c>
    </row>
    <row r="196" spans="1:22">
      <c r="A196" s="1">
        <f t="shared" ref="A196:B196" si="134">A195</f>
        <v>4</v>
      </c>
      <c r="B196" s="1">
        <f t="shared" si="134"/>
        <v>0</v>
      </c>
      <c r="C196" s="288"/>
      <c r="D196" s="298"/>
      <c r="E196" s="298"/>
      <c r="F196" s="306" t="s">
        <v>95</v>
      </c>
      <c r="G196" s="306"/>
      <c r="H196" s="307"/>
      <c r="I196" s="307"/>
      <c r="J196" s="308"/>
      <c r="K196" s="309"/>
      <c r="L196" s="310">
        <f t="shared" si="122"/>
        <v>0</v>
      </c>
      <c r="M196" s="311"/>
      <c r="N196" s="153"/>
      <c r="O196" s="153"/>
      <c r="P196" s="153"/>
      <c r="Q196" s="153"/>
      <c r="R196" s="153"/>
      <c r="S196" s="312"/>
      <c r="T196" s="54" t="e">
        <f>HLOOKUP(F156,リスト!$N$7:$AC$25,15,)</f>
        <v>#N/A</v>
      </c>
      <c r="U196" s="52" t="e">
        <f t="shared" si="120"/>
        <v>#N/A</v>
      </c>
    </row>
    <row r="197" spans="1:22">
      <c r="A197" s="1">
        <f t="shared" ref="A197:B197" si="135">A196</f>
        <v>4</v>
      </c>
      <c r="B197" s="1">
        <f t="shared" si="135"/>
        <v>0</v>
      </c>
      <c r="C197" s="288"/>
      <c r="D197" s="322" t="s">
        <v>103</v>
      </c>
      <c r="E197" s="322"/>
      <c r="F197" s="298" t="s">
        <v>96</v>
      </c>
      <c r="G197" s="298"/>
      <c r="H197" s="323"/>
      <c r="I197" s="323"/>
      <c r="J197" s="324"/>
      <c r="K197" s="325"/>
      <c r="L197" s="326">
        <f t="shared" si="122"/>
        <v>0</v>
      </c>
      <c r="M197" s="327"/>
      <c r="N197" s="167"/>
      <c r="O197" s="167"/>
      <c r="P197" s="167"/>
      <c r="Q197" s="167"/>
      <c r="R197" s="167"/>
      <c r="S197" s="328"/>
      <c r="T197" s="54" t="e">
        <f>HLOOKUP(F156,リスト!$N$7:$AC$25,16,)</f>
        <v>#N/A</v>
      </c>
      <c r="U197" s="52" t="e">
        <f t="shared" si="120"/>
        <v>#N/A</v>
      </c>
    </row>
    <row r="198" spans="1:22">
      <c r="A198" s="1">
        <f t="shared" ref="A198:B198" si="136">A197</f>
        <v>4</v>
      </c>
      <c r="B198" s="1">
        <f t="shared" si="136"/>
        <v>0</v>
      </c>
      <c r="C198" s="288"/>
      <c r="D198" s="298" t="s">
        <v>104</v>
      </c>
      <c r="E198" s="298"/>
      <c r="F198" s="299" t="s">
        <v>97</v>
      </c>
      <c r="G198" s="299"/>
      <c r="H198" s="300"/>
      <c r="I198" s="300"/>
      <c r="J198" s="301"/>
      <c r="K198" s="302"/>
      <c r="L198" s="303">
        <f t="shared" si="122"/>
        <v>0</v>
      </c>
      <c r="M198" s="304"/>
      <c r="N198" s="152"/>
      <c r="O198" s="152"/>
      <c r="P198" s="152"/>
      <c r="Q198" s="152"/>
      <c r="R198" s="152"/>
      <c r="S198" s="305"/>
      <c r="T198" s="54" t="e">
        <f>HLOOKUP(F156,リスト!$N$7:$AC$25,17,)</f>
        <v>#N/A</v>
      </c>
      <c r="U198" s="52" t="e">
        <f t="shared" si="120"/>
        <v>#N/A</v>
      </c>
    </row>
    <row r="199" spans="1:22">
      <c r="A199" s="1">
        <f t="shared" ref="A199:B199" si="137">A198</f>
        <v>4</v>
      </c>
      <c r="B199" s="1">
        <f t="shared" si="137"/>
        <v>0</v>
      </c>
      <c r="C199" s="288"/>
      <c r="D199" s="298"/>
      <c r="E199" s="298"/>
      <c r="F199" s="306" t="s">
        <v>98</v>
      </c>
      <c r="G199" s="306"/>
      <c r="H199" s="307"/>
      <c r="I199" s="307"/>
      <c r="J199" s="308"/>
      <c r="K199" s="309"/>
      <c r="L199" s="310">
        <f t="shared" si="122"/>
        <v>0</v>
      </c>
      <c r="M199" s="311"/>
      <c r="N199" s="153"/>
      <c r="O199" s="153"/>
      <c r="P199" s="153"/>
      <c r="Q199" s="153"/>
      <c r="R199" s="153"/>
      <c r="S199" s="312"/>
      <c r="T199" s="54" t="e">
        <f>HLOOKUP(F156,リスト!$N$7:$AC$25,18,)</f>
        <v>#N/A</v>
      </c>
      <c r="U199" s="52" t="e">
        <f t="shared" si="120"/>
        <v>#N/A</v>
      </c>
    </row>
    <row r="200" spans="1:22" ht="15" thickBot="1">
      <c r="A200" s="1">
        <f t="shared" ref="A200:B200" si="138">A199</f>
        <v>4</v>
      </c>
      <c r="B200" s="1">
        <f t="shared" si="138"/>
        <v>0</v>
      </c>
      <c r="C200" s="288"/>
      <c r="D200" s="313" t="s">
        <v>77</v>
      </c>
      <c r="E200" s="313"/>
      <c r="F200" s="313" t="s">
        <v>77</v>
      </c>
      <c r="G200" s="313"/>
      <c r="H200" s="314"/>
      <c r="I200" s="314"/>
      <c r="J200" s="315"/>
      <c r="K200" s="316"/>
      <c r="L200" s="317">
        <f t="shared" si="122"/>
        <v>0</v>
      </c>
      <c r="M200" s="318"/>
      <c r="N200" s="319"/>
      <c r="O200" s="319"/>
      <c r="P200" s="319"/>
      <c r="Q200" s="319"/>
      <c r="R200" s="319"/>
      <c r="S200" s="320"/>
      <c r="T200" s="54" t="e">
        <f>HLOOKUP(F156,リスト!$N$7:$AC$25,19,)</f>
        <v>#N/A</v>
      </c>
      <c r="U200" s="52" t="e">
        <f t="shared" si="120"/>
        <v>#N/A</v>
      </c>
    </row>
    <row r="201" spans="1:22" ht="15.6" thickTop="1" thickBot="1">
      <c r="A201" s="1">
        <f t="shared" ref="A201:B201" si="139">A200</f>
        <v>4</v>
      </c>
      <c r="B201" s="1">
        <f t="shared" si="139"/>
        <v>0</v>
      </c>
      <c r="C201" s="289"/>
      <c r="D201" s="278" t="s">
        <v>78</v>
      </c>
      <c r="E201" s="279"/>
      <c r="F201" s="279"/>
      <c r="G201" s="280"/>
      <c r="H201" s="281">
        <f>SUM(H183:I200)</f>
        <v>0</v>
      </c>
      <c r="I201" s="281"/>
      <c r="J201" s="282">
        <f t="shared" ref="J201" si="140">SUM(J183:K200)</f>
        <v>0</v>
      </c>
      <c r="K201" s="283"/>
      <c r="L201" s="283">
        <f t="shared" ref="L201" si="141">SUM(L183:M200)</f>
        <v>0</v>
      </c>
      <c r="M201" s="284"/>
      <c r="N201" s="285"/>
      <c r="O201" s="285"/>
      <c r="P201" s="285"/>
      <c r="Q201" s="285"/>
      <c r="R201" s="285"/>
      <c r="S201" s="286"/>
      <c r="T201" s="54"/>
    </row>
    <row r="202" spans="1:22">
      <c r="A202" s="1">
        <f>F205</f>
        <v>5</v>
      </c>
      <c r="B202" s="1">
        <f>IF(H226&gt;0,1,0)</f>
        <v>0</v>
      </c>
      <c r="C202" s="198" t="s">
        <v>47</v>
      </c>
      <c r="D202" s="198"/>
      <c r="E202" s="198"/>
      <c r="U202" s="11" t="s">
        <v>49</v>
      </c>
      <c r="V202" s="11" t="s">
        <v>199</v>
      </c>
    </row>
    <row r="203" spans="1:22">
      <c r="A203" s="1">
        <f>A202</f>
        <v>5</v>
      </c>
      <c r="B203" s="1">
        <f>B202</f>
        <v>0</v>
      </c>
      <c r="C203" s="192" t="str">
        <f>"やまぐち未来アスリート育成事業　"&amp;基本!$G$24</f>
        <v>やまぐち未来アスリート育成事業　事業計画書</v>
      </c>
      <c r="D203" s="192"/>
      <c r="E203" s="192"/>
      <c r="F203" s="192"/>
      <c r="G203" s="192"/>
      <c r="H203" s="192"/>
      <c r="I203" s="192"/>
      <c r="J203" s="192"/>
      <c r="K203" s="192"/>
      <c r="L203" s="192"/>
      <c r="M203" s="192"/>
      <c r="N203" s="192"/>
      <c r="O203" s="192"/>
      <c r="P203" s="192"/>
      <c r="Q203" s="192"/>
      <c r="R203" s="192"/>
      <c r="S203" s="192"/>
      <c r="U203" s="16" t="str">
        <f t="shared" ref="U203:V206" si="142">IF(U153="","",U153)</f>
        <v>やまぐち未来アスリートチャレンジ事業</v>
      </c>
      <c r="V203" s="16" t="str">
        <f t="shared" si="142"/>
        <v>未来チャレ</v>
      </c>
    </row>
    <row r="204" spans="1:22" ht="15" thickBot="1">
      <c r="A204" s="1">
        <f t="shared" ref="A204:B204" si="143">A203</f>
        <v>5</v>
      </c>
      <c r="B204" s="1">
        <f t="shared" si="143"/>
        <v>0</v>
      </c>
      <c r="C204" s="337" t="s">
        <v>48</v>
      </c>
      <c r="D204" s="337"/>
      <c r="U204" s="32" t="str">
        <f t="shared" si="142"/>
        <v>ジュニアクラブ活動事業</v>
      </c>
      <c r="V204" s="32" t="str">
        <f t="shared" si="142"/>
        <v>Jrクラブ</v>
      </c>
    </row>
    <row r="205" spans="1:22" ht="15" thickBot="1">
      <c r="A205" s="1">
        <f t="shared" ref="A205:B205" si="144">A204</f>
        <v>5</v>
      </c>
      <c r="B205" s="1">
        <f t="shared" si="144"/>
        <v>0</v>
      </c>
      <c r="C205" s="375" t="s">
        <v>50</v>
      </c>
      <c r="D205" s="376"/>
      <c r="E205" s="376"/>
      <c r="F205" s="377">
        <f>F155+1</f>
        <v>5</v>
      </c>
      <c r="G205" s="378"/>
      <c r="U205" s="32" t="str">
        <f t="shared" si="142"/>
        <v>ジュニア指導者育成事業</v>
      </c>
      <c r="V205" s="32" t="str">
        <f t="shared" si="142"/>
        <v>Jr指導者</v>
      </c>
    </row>
    <row r="206" spans="1:22">
      <c r="A206" s="1">
        <f t="shared" ref="A206:B206" si="145">A205</f>
        <v>5</v>
      </c>
      <c r="B206" s="1">
        <f t="shared" si="145"/>
        <v>0</v>
      </c>
      <c r="C206" s="379" t="s">
        <v>49</v>
      </c>
      <c r="D206" s="290"/>
      <c r="E206" s="290"/>
      <c r="F206" s="380"/>
      <c r="G206" s="380"/>
      <c r="H206" s="380"/>
      <c r="I206" s="380"/>
      <c r="J206" s="380"/>
      <c r="K206" s="380"/>
      <c r="L206" s="380"/>
      <c r="M206" s="290" t="s">
        <v>53</v>
      </c>
      <c r="N206" s="290"/>
      <c r="O206" s="290"/>
      <c r="P206" s="380"/>
      <c r="Q206" s="380"/>
      <c r="R206" s="380"/>
      <c r="S206" s="381"/>
      <c r="T206" s="81" t="str">
        <f>IF(F206="","",VLOOKUP(F206,U203:V206,2,))</f>
        <v/>
      </c>
      <c r="U206" s="18" t="str">
        <f t="shared" si="142"/>
        <v>未来アスリート強化事業</v>
      </c>
      <c r="V206" s="18" t="str">
        <f t="shared" si="142"/>
        <v>未来強化</v>
      </c>
    </row>
    <row r="207" spans="1:22">
      <c r="A207" s="1">
        <f t="shared" ref="A207:B207" si="146">A206</f>
        <v>5</v>
      </c>
      <c r="B207" s="1">
        <f t="shared" si="146"/>
        <v>0</v>
      </c>
      <c r="C207" s="389" t="s">
        <v>180</v>
      </c>
      <c r="D207" s="390"/>
      <c r="E207" s="356"/>
      <c r="F207" s="386"/>
      <c r="G207" s="387"/>
      <c r="H207" s="387"/>
      <c r="I207" s="387"/>
      <c r="J207" s="387"/>
      <c r="K207" s="387"/>
      <c r="L207" s="387"/>
      <c r="M207" s="387"/>
      <c r="N207" s="387"/>
      <c r="O207" s="387"/>
      <c r="P207" s="387"/>
      <c r="Q207" s="387"/>
      <c r="R207" s="387"/>
      <c r="S207" s="388"/>
      <c r="U207" s="55"/>
    </row>
    <row r="208" spans="1:22">
      <c r="A208" s="1">
        <f t="shared" ref="A208:B208" si="147">A207</f>
        <v>5</v>
      </c>
      <c r="B208" s="1">
        <f t="shared" si="147"/>
        <v>0</v>
      </c>
      <c r="C208" s="348" t="s">
        <v>51</v>
      </c>
      <c r="D208" s="291"/>
      <c r="E208" s="291"/>
      <c r="F208" s="382"/>
      <c r="G208" s="383"/>
      <c r="H208" s="383"/>
      <c r="I208" s="20" t="str">
        <f>IF(F208="","～",IF(J208="","","～"))</f>
        <v>～</v>
      </c>
      <c r="J208" s="383"/>
      <c r="K208" s="383"/>
      <c r="L208" s="383"/>
      <c r="M208" s="21" t="s">
        <v>52</v>
      </c>
      <c r="N208" s="384" t="str">
        <f>IF(T208=1,IF(F208="","",IF(J208="","",IF(F208=J208,"日帰り",(J208-F208)&amp;"泊"&amp;(J208-F208+1)&amp;"日"))),"")</f>
        <v/>
      </c>
      <c r="O208" s="384"/>
      <c r="P208" s="384"/>
      <c r="Q208" s="13" t="s">
        <v>68</v>
      </c>
      <c r="R208" s="258"/>
      <c r="S208" s="385"/>
      <c r="T208" s="53">
        <f>IF(P206=W211,1,IF(P206=X212,1,0))</f>
        <v>0</v>
      </c>
    </row>
    <row r="209" spans="1:24">
      <c r="A209" s="1">
        <f t="shared" ref="A209:B209" si="148">A208</f>
        <v>5</v>
      </c>
      <c r="B209" s="1">
        <f t="shared" si="148"/>
        <v>0</v>
      </c>
      <c r="C209" s="348" t="s">
        <v>54</v>
      </c>
      <c r="D209" s="346" t="s">
        <v>55</v>
      </c>
      <c r="E209" s="346"/>
      <c r="F209" s="349"/>
      <c r="G209" s="349"/>
      <c r="H209" s="349"/>
      <c r="I209" s="349"/>
      <c r="J209" s="349"/>
      <c r="K209" s="349"/>
      <c r="L209" s="349"/>
      <c r="M209" s="349"/>
      <c r="N209" s="349"/>
      <c r="O209" s="349"/>
      <c r="P209" s="349"/>
      <c r="Q209" s="349"/>
      <c r="R209" s="349"/>
      <c r="S209" s="350"/>
      <c r="U209" s="156" t="s">
        <v>53</v>
      </c>
      <c r="V209" s="156"/>
      <c r="W209" s="156"/>
      <c r="X209" s="156"/>
    </row>
    <row r="210" spans="1:24">
      <c r="A210" s="1">
        <f t="shared" ref="A210:B210" si="149">A209</f>
        <v>5</v>
      </c>
      <c r="B210" s="1">
        <f t="shared" si="149"/>
        <v>0</v>
      </c>
      <c r="C210" s="348"/>
      <c r="D210" s="351" t="s">
        <v>7</v>
      </c>
      <c r="E210" s="351"/>
      <c r="F210" s="352"/>
      <c r="G210" s="352"/>
      <c r="H210" s="352"/>
      <c r="I210" s="352"/>
      <c r="J210" s="352"/>
      <c r="K210" s="352"/>
      <c r="L210" s="352"/>
      <c r="M210" s="352"/>
      <c r="N210" s="352"/>
      <c r="O210" s="352"/>
      <c r="P210" s="352"/>
      <c r="Q210" s="352"/>
      <c r="R210" s="352"/>
      <c r="S210" s="353"/>
      <c r="U210" s="78" t="str">
        <f>U203</f>
        <v>やまぐち未来アスリートチャレンジ事業</v>
      </c>
      <c r="V210" s="78" t="str">
        <f>U204</f>
        <v>ジュニアクラブ活動事業</v>
      </c>
      <c r="W210" s="78" t="str">
        <f>U205</f>
        <v>ジュニア指導者育成事業</v>
      </c>
      <c r="X210" s="78" t="str">
        <f>U206</f>
        <v>未来アスリート強化事業</v>
      </c>
    </row>
    <row r="211" spans="1:24">
      <c r="A211" s="1">
        <f t="shared" ref="A211:B211" si="150">A210</f>
        <v>5</v>
      </c>
      <c r="B211" s="1">
        <f t="shared" si="150"/>
        <v>0</v>
      </c>
      <c r="C211" s="348" t="s">
        <v>56</v>
      </c>
      <c r="D211" s="346" t="s">
        <v>55</v>
      </c>
      <c r="E211" s="346"/>
      <c r="F211" s="349"/>
      <c r="G211" s="349"/>
      <c r="H211" s="349"/>
      <c r="I211" s="349"/>
      <c r="J211" s="349"/>
      <c r="K211" s="349"/>
      <c r="L211" s="349"/>
      <c r="M211" s="349"/>
      <c r="N211" s="349"/>
      <c r="O211" s="349"/>
      <c r="P211" s="349"/>
      <c r="Q211" s="349"/>
      <c r="R211" s="349"/>
      <c r="S211" s="350"/>
      <c r="U211" s="6" t="str">
        <f t="shared" ref="U211:X214" si="151">IF(U161="","",U161)</f>
        <v>①合同体験会</v>
      </c>
      <c r="V211" s="6" t="str">
        <f t="shared" si="151"/>
        <v>①クラブ指導</v>
      </c>
      <c r="W211" s="6" t="str">
        <f t="shared" si="151"/>
        <v>①研修派遣</v>
      </c>
      <c r="X211" s="6" t="str">
        <f t="shared" si="151"/>
        <v>①指導講習会</v>
      </c>
    </row>
    <row r="212" spans="1:24">
      <c r="A212" s="1">
        <f t="shared" ref="A212:B212" si="152">A211</f>
        <v>5</v>
      </c>
      <c r="B212" s="1">
        <f t="shared" si="152"/>
        <v>0</v>
      </c>
      <c r="C212" s="348"/>
      <c r="D212" s="351" t="s">
        <v>7</v>
      </c>
      <c r="E212" s="351"/>
      <c r="F212" s="352"/>
      <c r="G212" s="352"/>
      <c r="H212" s="352"/>
      <c r="I212" s="352"/>
      <c r="J212" s="352"/>
      <c r="K212" s="352"/>
      <c r="L212" s="352"/>
      <c r="M212" s="352"/>
      <c r="N212" s="352"/>
      <c r="O212" s="352"/>
      <c r="P212" s="352"/>
      <c r="Q212" s="352"/>
      <c r="R212" s="352"/>
      <c r="S212" s="353"/>
      <c r="U212" s="8" t="str">
        <f t="shared" si="151"/>
        <v>②体験プログラム</v>
      </c>
      <c r="V212" s="8" t="str">
        <f t="shared" si="151"/>
        <v>②用具整備</v>
      </c>
      <c r="W212" s="8" t="str">
        <f t="shared" si="151"/>
        <v>②指導者研修会</v>
      </c>
      <c r="X212" s="8" t="str">
        <f t="shared" si="151"/>
        <v>②強化活動</v>
      </c>
    </row>
    <row r="213" spans="1:24">
      <c r="A213" s="1">
        <f t="shared" ref="A213:B213" si="153">A212</f>
        <v>5</v>
      </c>
      <c r="B213" s="1">
        <f t="shared" si="153"/>
        <v>0</v>
      </c>
      <c r="C213" s="354" t="s">
        <v>57</v>
      </c>
      <c r="D213" s="291" t="s">
        <v>58</v>
      </c>
      <c r="E213" s="291"/>
      <c r="F213" s="291" t="s">
        <v>61</v>
      </c>
      <c r="G213" s="355"/>
      <c r="H213" s="339" t="s">
        <v>62</v>
      </c>
      <c r="I213" s="296"/>
      <c r="J213" s="356" t="s">
        <v>63</v>
      </c>
      <c r="K213" s="355"/>
      <c r="L213" s="339" t="s">
        <v>64</v>
      </c>
      <c r="M213" s="296"/>
      <c r="N213" s="356" t="s">
        <v>65</v>
      </c>
      <c r="O213" s="355"/>
      <c r="P213" s="339" t="s">
        <v>66</v>
      </c>
      <c r="Q213" s="291"/>
      <c r="R213" s="356" t="s">
        <v>36</v>
      </c>
      <c r="S213" s="295"/>
      <c r="U213" s="8" t="str">
        <f t="shared" si="151"/>
        <v>③育成プログラム</v>
      </c>
      <c r="V213" s="8" t="str">
        <f t="shared" si="151"/>
        <v/>
      </c>
      <c r="W213" s="8" t="str">
        <f t="shared" si="151"/>
        <v/>
      </c>
      <c r="X213" s="8" t="str">
        <f t="shared" si="151"/>
        <v/>
      </c>
    </row>
    <row r="214" spans="1:24">
      <c r="A214" s="1">
        <f t="shared" ref="A214:B214" si="154">A213</f>
        <v>5</v>
      </c>
      <c r="B214" s="1">
        <f t="shared" si="154"/>
        <v>0</v>
      </c>
      <c r="C214" s="348"/>
      <c r="D214" s="346" t="s">
        <v>59</v>
      </c>
      <c r="E214" s="346"/>
      <c r="F214" s="22">
        <f>VLOOKUP("成男未来ｱｽﾘｰﾄ",指導者!$J$133:$AN$156,$F205+1,)</f>
        <v>0</v>
      </c>
      <c r="G214" s="23" t="s">
        <v>67</v>
      </c>
      <c r="H214" s="24">
        <f>VLOOKUP("成女未来ｱｽﾘｰﾄ",指導者!$J$133:$AN$156,$F205+1,)</f>
        <v>0</v>
      </c>
      <c r="I214" s="25" t="s">
        <v>67</v>
      </c>
      <c r="J214" s="24">
        <f>VLOOKUP("少男未来ｱｽﾘｰﾄ",指導者!$J$133:$AN$156,$F205+1,)</f>
        <v>0</v>
      </c>
      <c r="K214" s="23" t="s">
        <v>67</v>
      </c>
      <c r="L214" s="24">
        <f>VLOOKUP("少女未来ｱｽﾘｰﾄ",指導者!$J$133:$AN$156,$F205+1,)</f>
        <v>0</v>
      </c>
      <c r="M214" s="25" t="s">
        <v>67</v>
      </c>
      <c r="N214" s="24">
        <f>VLOOKUP("Jr男未来ｱｽﾘｰﾄ",指導者!$J$133:$AN$156,$F205+1,)</f>
        <v>0</v>
      </c>
      <c r="O214" s="23" t="s">
        <v>67</v>
      </c>
      <c r="P214" s="24">
        <f>VLOOKUP("Jr女未来ｱｽﾘｰﾄ",指導者!$J$133:$AN$156,$F205+1,)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48"/>
      <c r="D215" s="351" t="s">
        <v>60</v>
      </c>
      <c r="E215" s="351"/>
      <c r="F215" s="57" t="s">
        <v>164</v>
      </c>
      <c r="G215" s="28" t="s">
        <v>67</v>
      </c>
      <c r="H215" s="59" t="s">
        <v>164</v>
      </c>
      <c r="I215" s="30" t="s">
        <v>67</v>
      </c>
      <c r="J215" s="29">
        <f>VLOOKUP("少男未来ｱｽﾘｰﾄ",選手!$J$333:$AN$350,$F205+1,)</f>
        <v>0</v>
      </c>
      <c r="K215" s="28" t="s">
        <v>67</v>
      </c>
      <c r="L215" s="29">
        <f>VLOOKUP("少女未来ｱｽﾘｰﾄ",選手!$J$333:$AN$350,$F205+1,)</f>
        <v>0</v>
      </c>
      <c r="M215" s="30" t="s">
        <v>67</v>
      </c>
      <c r="N215" s="29">
        <f>VLOOKUP("Jr男未来ｱｽﾘｰﾄ",選手!$J$333:$AN$350,$F205+1,)</f>
        <v>0</v>
      </c>
      <c r="O215" s="28" t="s">
        <v>67</v>
      </c>
      <c r="P215" s="29">
        <f>VLOOKUP("Jr女未来ｱｽﾘｰﾄ",選手!$J$333:$AN$350,$F205+1,)</f>
        <v>0</v>
      </c>
      <c r="Q215" s="31" t="s">
        <v>67</v>
      </c>
      <c r="R215" s="28">
        <f>SUM(F215:Q215)</f>
        <v>0</v>
      </c>
      <c r="S215" s="34" t="s">
        <v>67</v>
      </c>
    </row>
    <row r="216" spans="1:24">
      <c r="A216" s="1">
        <f t="shared" ref="A216:B216" si="156">A215</f>
        <v>5</v>
      </c>
      <c r="B216" s="1">
        <f t="shared" si="156"/>
        <v>0</v>
      </c>
      <c r="C216" s="366" t="s">
        <v>69</v>
      </c>
      <c r="D216" s="367"/>
      <c r="E216" s="368"/>
      <c r="F216" s="357"/>
      <c r="G216" s="358"/>
      <c r="H216" s="358"/>
      <c r="I216" s="358"/>
      <c r="J216" s="358"/>
      <c r="K216" s="358"/>
      <c r="L216" s="358"/>
      <c r="M216" s="358"/>
      <c r="N216" s="358"/>
      <c r="O216" s="358"/>
      <c r="P216" s="358"/>
      <c r="Q216" s="358"/>
      <c r="R216" s="358"/>
      <c r="S216" s="359"/>
    </row>
    <row r="217" spans="1:24">
      <c r="A217" s="1">
        <f t="shared" ref="A217:B217" si="157">A216</f>
        <v>5</v>
      </c>
      <c r="B217" s="1">
        <f t="shared" si="157"/>
        <v>0</v>
      </c>
      <c r="C217" s="369"/>
      <c r="D217" s="370"/>
      <c r="E217" s="371"/>
      <c r="F217" s="360"/>
      <c r="G217" s="361"/>
      <c r="H217" s="361"/>
      <c r="I217" s="361"/>
      <c r="J217" s="361"/>
      <c r="K217" s="361"/>
      <c r="L217" s="361"/>
      <c r="M217" s="361"/>
      <c r="N217" s="361"/>
      <c r="O217" s="361"/>
      <c r="P217" s="361"/>
      <c r="Q217" s="361"/>
      <c r="R217" s="361"/>
      <c r="S217" s="362"/>
    </row>
    <row r="218" spans="1:24">
      <c r="A218" s="1">
        <f t="shared" ref="A218:B218" si="158">A217</f>
        <v>5</v>
      </c>
      <c r="B218" s="1">
        <f t="shared" si="158"/>
        <v>0</v>
      </c>
      <c r="C218" s="369"/>
      <c r="D218" s="370"/>
      <c r="E218" s="371"/>
      <c r="F218" s="360"/>
      <c r="G218" s="361"/>
      <c r="H218" s="361"/>
      <c r="I218" s="361"/>
      <c r="J218" s="361"/>
      <c r="K218" s="361"/>
      <c r="L218" s="361"/>
      <c r="M218" s="361"/>
      <c r="N218" s="361"/>
      <c r="O218" s="361"/>
      <c r="P218" s="361"/>
      <c r="Q218" s="361"/>
      <c r="R218" s="361"/>
      <c r="S218" s="362"/>
    </row>
    <row r="219" spans="1:24">
      <c r="A219" s="1">
        <f t="shared" ref="A219:B219" si="159">A218</f>
        <v>5</v>
      </c>
      <c r="B219" s="1">
        <f t="shared" si="159"/>
        <v>0</v>
      </c>
      <c r="C219" s="369"/>
      <c r="D219" s="370"/>
      <c r="E219" s="371"/>
      <c r="F219" s="360"/>
      <c r="G219" s="361"/>
      <c r="H219" s="361"/>
      <c r="I219" s="361"/>
      <c r="J219" s="361"/>
      <c r="K219" s="361"/>
      <c r="L219" s="361"/>
      <c r="M219" s="361"/>
      <c r="N219" s="361"/>
      <c r="O219" s="361"/>
      <c r="P219" s="361"/>
      <c r="Q219" s="361"/>
      <c r="R219" s="361"/>
      <c r="S219" s="362"/>
    </row>
    <row r="220" spans="1:24">
      <c r="A220" s="1">
        <f t="shared" ref="A220:B220" si="160">A219</f>
        <v>5</v>
      </c>
      <c r="B220" s="1">
        <f t="shared" si="160"/>
        <v>0</v>
      </c>
      <c r="C220" s="369"/>
      <c r="D220" s="370"/>
      <c r="E220" s="371"/>
      <c r="F220" s="360"/>
      <c r="G220" s="361"/>
      <c r="H220" s="361"/>
      <c r="I220" s="361"/>
      <c r="J220" s="361"/>
      <c r="K220" s="361"/>
      <c r="L220" s="361"/>
      <c r="M220" s="361"/>
      <c r="N220" s="361"/>
      <c r="O220" s="361"/>
      <c r="P220" s="361"/>
      <c r="Q220" s="361"/>
      <c r="R220" s="361"/>
      <c r="S220" s="362"/>
    </row>
    <row r="221" spans="1:24">
      <c r="A221" s="1">
        <f t="shared" ref="A221:B221" si="161">A220</f>
        <v>5</v>
      </c>
      <c r="B221" s="1">
        <f t="shared" si="161"/>
        <v>0</v>
      </c>
      <c r="C221" s="369"/>
      <c r="D221" s="370"/>
      <c r="E221" s="371"/>
      <c r="F221" s="360"/>
      <c r="G221" s="361"/>
      <c r="H221" s="361"/>
      <c r="I221" s="361"/>
      <c r="J221" s="361"/>
      <c r="K221" s="361"/>
      <c r="L221" s="361"/>
      <c r="M221" s="361"/>
      <c r="N221" s="361"/>
      <c r="O221" s="361"/>
      <c r="P221" s="361"/>
      <c r="Q221" s="361"/>
      <c r="R221" s="361"/>
      <c r="S221" s="362"/>
    </row>
    <row r="222" spans="1:24" ht="15" thickBot="1">
      <c r="A222" s="1">
        <f t="shared" ref="A222:B222" si="162">A221</f>
        <v>5</v>
      </c>
      <c r="B222" s="1">
        <f t="shared" si="162"/>
        <v>0</v>
      </c>
      <c r="C222" s="372"/>
      <c r="D222" s="373"/>
      <c r="E222" s="374"/>
      <c r="F222" s="363"/>
      <c r="G222" s="364"/>
      <c r="H222" s="364"/>
      <c r="I222" s="364"/>
      <c r="J222" s="364"/>
      <c r="K222" s="364"/>
      <c r="L222" s="364"/>
      <c r="M222" s="364"/>
      <c r="N222" s="364"/>
      <c r="O222" s="364"/>
      <c r="P222" s="364"/>
      <c r="Q222" s="364"/>
      <c r="R222" s="364"/>
      <c r="S222" s="365"/>
    </row>
    <row r="223" spans="1:24">
      <c r="A223" s="1">
        <f t="shared" ref="A223:B223" si="163">A222</f>
        <v>5</v>
      </c>
      <c r="B223" s="1">
        <f t="shared" si="163"/>
        <v>0</v>
      </c>
    </row>
    <row r="224" spans="1:24" ht="15" thickBot="1">
      <c r="A224" s="1">
        <f t="shared" ref="A224:B224" si="164">A223</f>
        <v>5</v>
      </c>
      <c r="B224" s="1">
        <f t="shared" si="164"/>
        <v>0</v>
      </c>
      <c r="C224" s="337" t="s">
        <v>70</v>
      </c>
      <c r="D224" s="337"/>
      <c r="Q224" s="338" t="s">
        <v>71</v>
      </c>
      <c r="R224" s="338"/>
      <c r="S224" s="338"/>
    </row>
    <row r="225" spans="1:21">
      <c r="A225" s="1">
        <f t="shared" ref="A225:B225" si="165">A224</f>
        <v>5</v>
      </c>
      <c r="B225" s="1">
        <f t="shared" si="165"/>
        <v>0</v>
      </c>
      <c r="C225" s="287" t="s">
        <v>72</v>
      </c>
      <c r="D225" s="290" t="s">
        <v>73</v>
      </c>
      <c r="E225" s="290"/>
      <c r="F225" s="290"/>
      <c r="G225" s="290"/>
      <c r="H225" s="290" t="s">
        <v>79</v>
      </c>
      <c r="I225" s="290"/>
      <c r="J225" s="290" t="s">
        <v>13</v>
      </c>
      <c r="K225" s="290"/>
      <c r="L225" s="290"/>
      <c r="M225" s="290"/>
      <c r="N225" s="290"/>
      <c r="O225" s="290"/>
      <c r="P225" s="290"/>
      <c r="Q225" s="290"/>
      <c r="R225" s="290"/>
      <c r="S225" s="294"/>
    </row>
    <row r="226" spans="1:21">
      <c r="A226" s="1">
        <f t="shared" ref="A226:B226" si="166">A225</f>
        <v>5</v>
      </c>
      <c r="B226" s="1">
        <f t="shared" si="166"/>
        <v>0</v>
      </c>
      <c r="C226" s="288"/>
      <c r="D226" s="346" t="s">
        <v>74</v>
      </c>
      <c r="E226" s="346"/>
      <c r="F226" s="346"/>
      <c r="G226" s="346"/>
      <c r="H226" s="347">
        <f>J251</f>
        <v>0</v>
      </c>
      <c r="I226" s="347"/>
      <c r="J226" s="152"/>
      <c r="K226" s="152"/>
      <c r="L226" s="152"/>
      <c r="M226" s="152"/>
      <c r="N226" s="152"/>
      <c r="O226" s="152"/>
      <c r="P226" s="152"/>
      <c r="Q226" s="152"/>
      <c r="R226" s="152"/>
      <c r="S226" s="305"/>
    </row>
    <row r="227" spans="1:21">
      <c r="A227" s="1">
        <f t="shared" ref="A227:B227" si="167">A226</f>
        <v>5</v>
      </c>
      <c r="B227" s="1">
        <f t="shared" si="167"/>
        <v>0</v>
      </c>
      <c r="C227" s="288"/>
      <c r="D227" s="340" t="s">
        <v>75</v>
      </c>
      <c r="E227" s="340"/>
      <c r="F227" s="340"/>
      <c r="G227" s="340"/>
      <c r="H227" s="330"/>
      <c r="I227" s="330"/>
      <c r="J227" s="335"/>
      <c r="K227" s="335"/>
      <c r="L227" s="335"/>
      <c r="M227" s="335"/>
      <c r="N227" s="335"/>
      <c r="O227" s="335"/>
      <c r="P227" s="335"/>
      <c r="Q227" s="335"/>
      <c r="R227" s="335"/>
      <c r="S227" s="336"/>
    </row>
    <row r="228" spans="1:21">
      <c r="A228" s="1">
        <f t="shared" ref="A228:B228" si="168">A227</f>
        <v>5</v>
      </c>
      <c r="B228" s="1">
        <f t="shared" si="168"/>
        <v>0</v>
      </c>
      <c r="C228" s="288"/>
      <c r="D228" s="340" t="s">
        <v>76</v>
      </c>
      <c r="E228" s="340"/>
      <c r="F228" s="340"/>
      <c r="G228" s="340"/>
      <c r="H228" s="330"/>
      <c r="I228" s="330"/>
      <c r="J228" s="335"/>
      <c r="K228" s="335"/>
      <c r="L228" s="335"/>
      <c r="M228" s="335"/>
      <c r="N228" s="335"/>
      <c r="O228" s="335"/>
      <c r="P228" s="335"/>
      <c r="Q228" s="335"/>
      <c r="R228" s="335"/>
      <c r="S228" s="336"/>
    </row>
    <row r="229" spans="1:21" ht="15" thickBot="1">
      <c r="A229" s="1">
        <f t="shared" ref="A229:B229" si="169">A228</f>
        <v>5</v>
      </c>
      <c r="B229" s="1">
        <f t="shared" si="169"/>
        <v>0</v>
      </c>
      <c r="C229" s="288"/>
      <c r="D229" s="341" t="s">
        <v>77</v>
      </c>
      <c r="E229" s="341"/>
      <c r="F229" s="341"/>
      <c r="G229" s="341"/>
      <c r="H229" s="342">
        <f>H251-SUM(H226:I228)</f>
        <v>0</v>
      </c>
      <c r="I229" s="342"/>
      <c r="J229" s="343"/>
      <c r="K229" s="343"/>
      <c r="L229" s="343"/>
      <c r="M229" s="343"/>
      <c r="N229" s="343"/>
      <c r="O229" s="343"/>
      <c r="P229" s="343"/>
      <c r="Q229" s="343"/>
      <c r="R229" s="343"/>
      <c r="S229" s="344"/>
    </row>
    <row r="230" spans="1:21" ht="15.6" thickTop="1" thickBot="1">
      <c r="A230" s="1">
        <f t="shared" ref="A230:B230" si="170">A229</f>
        <v>5</v>
      </c>
      <c r="B230" s="1">
        <f t="shared" si="170"/>
        <v>0</v>
      </c>
      <c r="C230" s="289"/>
      <c r="D230" s="345" t="s">
        <v>78</v>
      </c>
      <c r="E230" s="345"/>
      <c r="F230" s="345"/>
      <c r="G230" s="345"/>
      <c r="H230" s="281">
        <f>SUM(H226:I229)</f>
        <v>0</v>
      </c>
      <c r="I230" s="281"/>
      <c r="J230" s="285"/>
      <c r="K230" s="285"/>
      <c r="L230" s="285"/>
      <c r="M230" s="285"/>
      <c r="N230" s="285"/>
      <c r="O230" s="285"/>
      <c r="P230" s="285"/>
      <c r="Q230" s="285"/>
      <c r="R230" s="285"/>
      <c r="S230" s="286"/>
    </row>
    <row r="231" spans="1:21">
      <c r="A231" s="1">
        <f t="shared" ref="A231:B231" si="171">A230</f>
        <v>5</v>
      </c>
      <c r="B231" s="1">
        <f t="shared" si="171"/>
        <v>0</v>
      </c>
      <c r="C231" s="287" t="s">
        <v>218</v>
      </c>
      <c r="D231" s="290" t="s">
        <v>73</v>
      </c>
      <c r="E231" s="290"/>
      <c r="F231" s="290" t="s">
        <v>83</v>
      </c>
      <c r="G231" s="290"/>
      <c r="H231" s="290" t="s">
        <v>79</v>
      </c>
      <c r="I231" s="292"/>
      <c r="J231" s="293"/>
      <c r="K231" s="290"/>
      <c r="L231" s="290"/>
      <c r="M231" s="290"/>
      <c r="N231" s="290" t="s">
        <v>82</v>
      </c>
      <c r="O231" s="290"/>
      <c r="P231" s="290"/>
      <c r="Q231" s="290"/>
      <c r="R231" s="290"/>
      <c r="S231" s="294"/>
    </row>
    <row r="232" spans="1:21">
      <c r="A232" s="1">
        <f t="shared" ref="A232:B232" si="172">A231</f>
        <v>5</v>
      </c>
      <c r="B232" s="1">
        <f t="shared" si="172"/>
        <v>0</v>
      </c>
      <c r="C232" s="288"/>
      <c r="D232" s="291"/>
      <c r="E232" s="291"/>
      <c r="F232" s="291"/>
      <c r="G232" s="291"/>
      <c r="H232" s="291"/>
      <c r="I232" s="291"/>
      <c r="J232" s="296" t="s">
        <v>80</v>
      </c>
      <c r="K232" s="297"/>
      <c r="L232" s="297" t="s">
        <v>81</v>
      </c>
      <c r="M232" s="339"/>
      <c r="N232" s="291"/>
      <c r="O232" s="291"/>
      <c r="P232" s="291"/>
      <c r="Q232" s="291"/>
      <c r="R232" s="291"/>
      <c r="S232" s="295"/>
    </row>
    <row r="233" spans="1:21">
      <c r="A233" s="1">
        <f t="shared" ref="A233:B233" si="173">A232</f>
        <v>5</v>
      </c>
      <c r="B233" s="1">
        <f t="shared" si="173"/>
        <v>0</v>
      </c>
      <c r="C233" s="288"/>
      <c r="D233" s="298" t="s">
        <v>88</v>
      </c>
      <c r="E233" s="298"/>
      <c r="F233" s="298" t="s">
        <v>88</v>
      </c>
      <c r="G233" s="298"/>
      <c r="H233" s="323"/>
      <c r="I233" s="323"/>
      <c r="J233" s="324"/>
      <c r="K233" s="325"/>
      <c r="L233" s="326">
        <f>H233-J233</f>
        <v>0</v>
      </c>
      <c r="M233" s="327"/>
      <c r="N233" s="167"/>
      <c r="O233" s="167"/>
      <c r="P233" s="167"/>
      <c r="Q233" s="167"/>
      <c r="R233" s="167"/>
      <c r="S233" s="328"/>
      <c r="T233" s="54" t="e">
        <f>HLOOKUP(F206,リスト!$N$7:$AC$25,2,)</f>
        <v>#N/A</v>
      </c>
      <c r="U233" s="52" t="e">
        <f t="shared" ref="U233:U250" si="174">IF(T233="対象外",IF(J233&gt;0,"補助対象外経費です!!",""),"")</f>
        <v>#N/A</v>
      </c>
    </row>
    <row r="234" spans="1:21">
      <c r="A234" s="1">
        <f t="shared" ref="A234:B234" si="175">A233</f>
        <v>5</v>
      </c>
      <c r="B234" s="1">
        <f t="shared" si="175"/>
        <v>0</v>
      </c>
      <c r="C234" s="288"/>
      <c r="D234" s="298" t="s">
        <v>99</v>
      </c>
      <c r="E234" s="298"/>
      <c r="F234" s="299" t="s">
        <v>84</v>
      </c>
      <c r="G234" s="299"/>
      <c r="H234" s="300"/>
      <c r="I234" s="300"/>
      <c r="J234" s="301"/>
      <c r="K234" s="302"/>
      <c r="L234" s="303">
        <f t="shared" ref="L234:L250" si="176">H234-J234</f>
        <v>0</v>
      </c>
      <c r="M234" s="304"/>
      <c r="N234" s="152"/>
      <c r="O234" s="152"/>
      <c r="P234" s="152"/>
      <c r="Q234" s="152"/>
      <c r="R234" s="152"/>
      <c r="S234" s="305"/>
      <c r="T234" s="54" t="e">
        <f>HLOOKUP(F206,リスト!$N$7:$AC$25,3,)</f>
        <v>#N/A</v>
      </c>
      <c r="U234" s="52" t="e">
        <f t="shared" si="174"/>
        <v>#N/A</v>
      </c>
    </row>
    <row r="235" spans="1:21">
      <c r="A235" s="1">
        <f t="shared" ref="A235:B235" si="177">A234</f>
        <v>5</v>
      </c>
      <c r="B235" s="1">
        <f t="shared" si="177"/>
        <v>0</v>
      </c>
      <c r="C235" s="288"/>
      <c r="D235" s="298"/>
      <c r="E235" s="298"/>
      <c r="F235" s="329" t="s">
        <v>85</v>
      </c>
      <c r="G235" s="329"/>
      <c r="H235" s="330"/>
      <c r="I235" s="330"/>
      <c r="J235" s="331"/>
      <c r="K235" s="332"/>
      <c r="L235" s="333">
        <f t="shared" si="176"/>
        <v>0</v>
      </c>
      <c r="M235" s="334"/>
      <c r="N235" s="335"/>
      <c r="O235" s="335"/>
      <c r="P235" s="335"/>
      <c r="Q235" s="335"/>
      <c r="R235" s="335"/>
      <c r="S235" s="336"/>
      <c r="T235" s="54" t="e">
        <f>HLOOKUP(F206,リスト!$N$7:$AC$25,4,)</f>
        <v>#N/A</v>
      </c>
      <c r="U235" s="52" t="e">
        <f t="shared" si="174"/>
        <v>#N/A</v>
      </c>
    </row>
    <row r="236" spans="1:21">
      <c r="A236" s="1">
        <f t="shared" ref="A236:B236" si="178">A235</f>
        <v>5</v>
      </c>
      <c r="B236" s="1">
        <f t="shared" si="178"/>
        <v>0</v>
      </c>
      <c r="C236" s="288"/>
      <c r="D236" s="298"/>
      <c r="E236" s="298"/>
      <c r="F236" s="306" t="s">
        <v>86</v>
      </c>
      <c r="G236" s="306"/>
      <c r="H236" s="307"/>
      <c r="I236" s="307"/>
      <c r="J236" s="308"/>
      <c r="K236" s="309"/>
      <c r="L236" s="310">
        <f t="shared" si="176"/>
        <v>0</v>
      </c>
      <c r="M236" s="311"/>
      <c r="N236" s="153"/>
      <c r="O236" s="153"/>
      <c r="P236" s="153"/>
      <c r="Q236" s="153"/>
      <c r="R236" s="153"/>
      <c r="S236" s="312"/>
      <c r="T236" s="54" t="e">
        <f>HLOOKUP(F206,リスト!$N$7:$AC$25,5,)</f>
        <v>#N/A</v>
      </c>
      <c r="U236" s="52" t="e">
        <f t="shared" si="174"/>
        <v>#N/A</v>
      </c>
    </row>
    <row r="237" spans="1:21">
      <c r="A237" s="1">
        <f t="shared" ref="A237:B237" si="179">A236</f>
        <v>5</v>
      </c>
      <c r="B237" s="1">
        <f t="shared" si="179"/>
        <v>0</v>
      </c>
      <c r="C237" s="288"/>
      <c r="D237" s="298" t="s">
        <v>100</v>
      </c>
      <c r="E237" s="298"/>
      <c r="F237" s="299" t="s">
        <v>87</v>
      </c>
      <c r="G237" s="299"/>
      <c r="H237" s="300"/>
      <c r="I237" s="300"/>
      <c r="J237" s="301"/>
      <c r="K237" s="302"/>
      <c r="L237" s="303">
        <f t="shared" si="176"/>
        <v>0</v>
      </c>
      <c r="M237" s="304"/>
      <c r="N237" s="152"/>
      <c r="O237" s="152"/>
      <c r="P237" s="152"/>
      <c r="Q237" s="152"/>
      <c r="R237" s="152"/>
      <c r="S237" s="305"/>
      <c r="T237" s="54" t="e">
        <f>HLOOKUP(F206,リスト!$N$7:$AC$25,6,)</f>
        <v>#N/A</v>
      </c>
      <c r="U237" s="52" t="e">
        <f t="shared" si="174"/>
        <v>#N/A</v>
      </c>
    </row>
    <row r="238" spans="1:21">
      <c r="A238" s="1">
        <f t="shared" ref="A238:B238" si="180">A237</f>
        <v>5</v>
      </c>
      <c r="B238" s="1">
        <f t="shared" si="180"/>
        <v>0</v>
      </c>
      <c r="C238" s="288"/>
      <c r="D238" s="298"/>
      <c r="E238" s="298"/>
      <c r="F238" s="329" t="s">
        <v>89</v>
      </c>
      <c r="G238" s="329"/>
      <c r="H238" s="330"/>
      <c r="I238" s="330"/>
      <c r="J238" s="331"/>
      <c r="K238" s="332"/>
      <c r="L238" s="333">
        <f t="shared" si="176"/>
        <v>0</v>
      </c>
      <c r="M238" s="334"/>
      <c r="N238" s="335"/>
      <c r="O238" s="335"/>
      <c r="P238" s="335"/>
      <c r="Q238" s="335"/>
      <c r="R238" s="335"/>
      <c r="S238" s="336"/>
      <c r="T238" s="54" t="e">
        <f>HLOOKUP(F206,リスト!$N$7:$AC$25,7,)</f>
        <v>#N/A</v>
      </c>
      <c r="U238" s="52" t="e">
        <f t="shared" si="174"/>
        <v>#N/A</v>
      </c>
    </row>
    <row r="239" spans="1:21" ht="14.4" customHeight="1">
      <c r="A239" s="1">
        <f t="shared" ref="A239:B239" si="181">A238</f>
        <v>5</v>
      </c>
      <c r="B239" s="1">
        <f t="shared" si="181"/>
        <v>0</v>
      </c>
      <c r="C239" s="288"/>
      <c r="D239" s="298"/>
      <c r="E239" s="298"/>
      <c r="F239" s="329" t="s">
        <v>215</v>
      </c>
      <c r="G239" s="329"/>
      <c r="H239" s="330"/>
      <c r="I239" s="330"/>
      <c r="J239" s="331"/>
      <c r="K239" s="332"/>
      <c r="L239" s="333">
        <f t="shared" si="176"/>
        <v>0</v>
      </c>
      <c r="M239" s="334"/>
      <c r="N239" s="335"/>
      <c r="O239" s="335"/>
      <c r="P239" s="335"/>
      <c r="Q239" s="335"/>
      <c r="R239" s="335"/>
      <c r="S239" s="336"/>
      <c r="T239" s="54" t="e">
        <f>HLOOKUP(F206,リスト!$N$7:$AC$25,8,)</f>
        <v>#N/A</v>
      </c>
      <c r="U239" s="52" t="e">
        <f t="shared" si="174"/>
        <v>#N/A</v>
      </c>
    </row>
    <row r="240" spans="1:21">
      <c r="A240" s="1">
        <f t="shared" ref="A240:B240" si="182">A239</f>
        <v>5</v>
      </c>
      <c r="B240" s="1">
        <f t="shared" si="182"/>
        <v>0</v>
      </c>
      <c r="C240" s="288"/>
      <c r="D240" s="298"/>
      <c r="E240" s="298"/>
      <c r="F240" s="306" t="s">
        <v>90</v>
      </c>
      <c r="G240" s="306"/>
      <c r="H240" s="307"/>
      <c r="I240" s="307"/>
      <c r="J240" s="308"/>
      <c r="K240" s="309"/>
      <c r="L240" s="310">
        <f t="shared" si="176"/>
        <v>0</v>
      </c>
      <c r="M240" s="311"/>
      <c r="N240" s="153"/>
      <c r="O240" s="153"/>
      <c r="P240" s="153"/>
      <c r="Q240" s="153"/>
      <c r="R240" s="153"/>
      <c r="S240" s="312"/>
      <c r="T240" s="54" t="e">
        <f>HLOOKUP(F206,リスト!$N$7:$AC$25,9,)</f>
        <v>#N/A</v>
      </c>
      <c r="U240" s="52" t="e">
        <f t="shared" si="174"/>
        <v>#N/A</v>
      </c>
    </row>
    <row r="241" spans="1:22">
      <c r="A241" s="1">
        <f t="shared" ref="A241:B241" si="183">A240</f>
        <v>5</v>
      </c>
      <c r="B241" s="1">
        <f t="shared" si="183"/>
        <v>0</v>
      </c>
      <c r="C241" s="288"/>
      <c r="D241" s="298" t="s">
        <v>101</v>
      </c>
      <c r="E241" s="298"/>
      <c r="F241" s="299" t="s">
        <v>91</v>
      </c>
      <c r="G241" s="299"/>
      <c r="H241" s="300"/>
      <c r="I241" s="300"/>
      <c r="J241" s="301"/>
      <c r="K241" s="302"/>
      <c r="L241" s="303">
        <f t="shared" si="176"/>
        <v>0</v>
      </c>
      <c r="M241" s="304"/>
      <c r="N241" s="152"/>
      <c r="O241" s="152"/>
      <c r="P241" s="152"/>
      <c r="Q241" s="152"/>
      <c r="R241" s="152"/>
      <c r="S241" s="305"/>
      <c r="T241" s="54" t="e">
        <f>HLOOKUP(F206,リスト!$N$7:$AC$25,10,)</f>
        <v>#N/A</v>
      </c>
      <c r="U241" s="52" t="e">
        <f t="shared" si="174"/>
        <v>#N/A</v>
      </c>
    </row>
    <row r="242" spans="1:22">
      <c r="A242" s="1">
        <f t="shared" ref="A242:B242" si="184">A241</f>
        <v>5</v>
      </c>
      <c r="B242" s="1">
        <f t="shared" si="184"/>
        <v>0</v>
      </c>
      <c r="C242" s="288"/>
      <c r="D242" s="298"/>
      <c r="E242" s="298"/>
      <c r="F242" s="329" t="s">
        <v>92</v>
      </c>
      <c r="G242" s="329"/>
      <c r="H242" s="330"/>
      <c r="I242" s="330"/>
      <c r="J242" s="331"/>
      <c r="K242" s="332"/>
      <c r="L242" s="333">
        <f t="shared" si="176"/>
        <v>0</v>
      </c>
      <c r="M242" s="334"/>
      <c r="N242" s="335"/>
      <c r="O242" s="335"/>
      <c r="P242" s="335"/>
      <c r="Q242" s="335"/>
      <c r="R242" s="335"/>
      <c r="S242" s="336"/>
      <c r="T242" s="54" t="e">
        <f>HLOOKUP(F206,リスト!$N$7:$AC$25,11,)</f>
        <v>#N/A</v>
      </c>
      <c r="U242" s="52" t="e">
        <f t="shared" si="174"/>
        <v>#N/A</v>
      </c>
    </row>
    <row r="243" spans="1:22">
      <c r="A243" s="1">
        <f t="shared" ref="A243:B243" si="185">A242</f>
        <v>5</v>
      </c>
      <c r="B243" s="1">
        <f t="shared" si="185"/>
        <v>0</v>
      </c>
      <c r="C243" s="288"/>
      <c r="D243" s="298"/>
      <c r="E243" s="298"/>
      <c r="F243" s="306" t="s">
        <v>93</v>
      </c>
      <c r="G243" s="306"/>
      <c r="H243" s="307"/>
      <c r="I243" s="307"/>
      <c r="J243" s="308"/>
      <c r="K243" s="309"/>
      <c r="L243" s="310">
        <f t="shared" si="176"/>
        <v>0</v>
      </c>
      <c r="M243" s="311"/>
      <c r="N243" s="153"/>
      <c r="O243" s="153"/>
      <c r="P243" s="153"/>
      <c r="Q243" s="153"/>
      <c r="R243" s="153"/>
      <c r="S243" s="312"/>
      <c r="T243" s="54" t="e">
        <f>HLOOKUP(F206,リスト!$N$7:$AC$25,12,)</f>
        <v>#N/A</v>
      </c>
      <c r="U243" s="52" t="e">
        <f t="shared" si="174"/>
        <v>#N/A</v>
      </c>
    </row>
    <row r="244" spans="1:22">
      <c r="A244" s="1">
        <f t="shared" ref="A244:B244" si="186">A243</f>
        <v>5</v>
      </c>
      <c r="B244" s="1">
        <f t="shared" si="186"/>
        <v>0</v>
      </c>
      <c r="C244" s="288"/>
      <c r="D244" s="298" t="s">
        <v>102</v>
      </c>
      <c r="E244" s="298"/>
      <c r="F244" s="298" t="s">
        <v>102</v>
      </c>
      <c r="G244" s="298"/>
      <c r="H244" s="323"/>
      <c r="I244" s="323"/>
      <c r="J244" s="324"/>
      <c r="K244" s="325"/>
      <c r="L244" s="326">
        <f t="shared" si="176"/>
        <v>0</v>
      </c>
      <c r="M244" s="327"/>
      <c r="N244" s="167"/>
      <c r="O244" s="167"/>
      <c r="P244" s="167"/>
      <c r="Q244" s="167"/>
      <c r="R244" s="167"/>
      <c r="S244" s="328"/>
      <c r="T244" s="54" t="e">
        <f>HLOOKUP(F206,リスト!$N$7:$AC$25,13,)</f>
        <v>#N/A</v>
      </c>
      <c r="U244" s="52" t="e">
        <f t="shared" si="174"/>
        <v>#N/A</v>
      </c>
    </row>
    <row r="245" spans="1:22">
      <c r="A245" s="1">
        <f t="shared" ref="A245:B245" si="187">A244</f>
        <v>5</v>
      </c>
      <c r="B245" s="1">
        <f t="shared" si="187"/>
        <v>0</v>
      </c>
      <c r="C245" s="288"/>
      <c r="D245" s="321" t="s">
        <v>105</v>
      </c>
      <c r="E245" s="298"/>
      <c r="F245" s="299" t="s">
        <v>94</v>
      </c>
      <c r="G245" s="299"/>
      <c r="H245" s="300"/>
      <c r="I245" s="300"/>
      <c r="J245" s="301"/>
      <c r="K245" s="302"/>
      <c r="L245" s="303">
        <f t="shared" si="176"/>
        <v>0</v>
      </c>
      <c r="M245" s="304"/>
      <c r="N245" s="152"/>
      <c r="O245" s="152"/>
      <c r="P245" s="152"/>
      <c r="Q245" s="152"/>
      <c r="R245" s="152"/>
      <c r="S245" s="305"/>
      <c r="T245" s="54" t="e">
        <f>HLOOKUP(F206,リスト!$N$7:$AC$25,14,)</f>
        <v>#N/A</v>
      </c>
      <c r="U245" s="52" t="e">
        <f t="shared" si="174"/>
        <v>#N/A</v>
      </c>
    </row>
    <row r="246" spans="1:22">
      <c r="A246" s="1">
        <f t="shared" ref="A246:B246" si="188">A245</f>
        <v>5</v>
      </c>
      <c r="B246" s="1">
        <f t="shared" si="188"/>
        <v>0</v>
      </c>
      <c r="C246" s="288"/>
      <c r="D246" s="298"/>
      <c r="E246" s="298"/>
      <c r="F246" s="306" t="s">
        <v>95</v>
      </c>
      <c r="G246" s="306"/>
      <c r="H246" s="307"/>
      <c r="I246" s="307"/>
      <c r="J246" s="308"/>
      <c r="K246" s="309"/>
      <c r="L246" s="310">
        <f t="shared" si="176"/>
        <v>0</v>
      </c>
      <c r="M246" s="311"/>
      <c r="N246" s="153"/>
      <c r="O246" s="153"/>
      <c r="P246" s="153"/>
      <c r="Q246" s="153"/>
      <c r="R246" s="153"/>
      <c r="S246" s="312"/>
      <c r="T246" s="54" t="e">
        <f>HLOOKUP(F206,リスト!$N$7:$AC$25,15,)</f>
        <v>#N/A</v>
      </c>
      <c r="U246" s="52" t="e">
        <f t="shared" si="174"/>
        <v>#N/A</v>
      </c>
    </row>
    <row r="247" spans="1:22">
      <c r="A247" s="1">
        <f t="shared" ref="A247:B247" si="189">A246</f>
        <v>5</v>
      </c>
      <c r="B247" s="1">
        <f t="shared" si="189"/>
        <v>0</v>
      </c>
      <c r="C247" s="288"/>
      <c r="D247" s="322" t="s">
        <v>103</v>
      </c>
      <c r="E247" s="322"/>
      <c r="F247" s="298" t="s">
        <v>96</v>
      </c>
      <c r="G247" s="298"/>
      <c r="H247" s="323"/>
      <c r="I247" s="323"/>
      <c r="J247" s="324"/>
      <c r="K247" s="325"/>
      <c r="L247" s="326">
        <f t="shared" si="176"/>
        <v>0</v>
      </c>
      <c r="M247" s="327"/>
      <c r="N247" s="167"/>
      <c r="O247" s="167"/>
      <c r="P247" s="167"/>
      <c r="Q247" s="167"/>
      <c r="R247" s="167"/>
      <c r="S247" s="328"/>
      <c r="T247" s="54" t="e">
        <f>HLOOKUP(F206,リスト!$N$7:$AC$25,16,)</f>
        <v>#N/A</v>
      </c>
      <c r="U247" s="52" t="e">
        <f t="shared" si="174"/>
        <v>#N/A</v>
      </c>
    </row>
    <row r="248" spans="1:22">
      <c r="A248" s="1">
        <f t="shared" ref="A248:B248" si="190">A247</f>
        <v>5</v>
      </c>
      <c r="B248" s="1">
        <f t="shared" si="190"/>
        <v>0</v>
      </c>
      <c r="C248" s="288"/>
      <c r="D248" s="298" t="s">
        <v>104</v>
      </c>
      <c r="E248" s="298"/>
      <c r="F248" s="299" t="s">
        <v>97</v>
      </c>
      <c r="G248" s="299"/>
      <c r="H248" s="300"/>
      <c r="I248" s="300"/>
      <c r="J248" s="301"/>
      <c r="K248" s="302"/>
      <c r="L248" s="303">
        <f t="shared" si="176"/>
        <v>0</v>
      </c>
      <c r="M248" s="304"/>
      <c r="N248" s="152"/>
      <c r="O248" s="152"/>
      <c r="P248" s="152"/>
      <c r="Q248" s="152"/>
      <c r="R248" s="152"/>
      <c r="S248" s="305"/>
      <c r="T248" s="54" t="e">
        <f>HLOOKUP(F206,リスト!$N$7:$AC$25,17,)</f>
        <v>#N/A</v>
      </c>
      <c r="U248" s="52" t="e">
        <f t="shared" si="174"/>
        <v>#N/A</v>
      </c>
    </row>
    <row r="249" spans="1:22">
      <c r="A249" s="1">
        <f t="shared" ref="A249:B249" si="191">A248</f>
        <v>5</v>
      </c>
      <c r="B249" s="1">
        <f t="shared" si="191"/>
        <v>0</v>
      </c>
      <c r="C249" s="288"/>
      <c r="D249" s="298"/>
      <c r="E249" s="298"/>
      <c r="F249" s="306" t="s">
        <v>98</v>
      </c>
      <c r="G249" s="306"/>
      <c r="H249" s="307"/>
      <c r="I249" s="307"/>
      <c r="J249" s="308"/>
      <c r="K249" s="309"/>
      <c r="L249" s="310">
        <f t="shared" si="176"/>
        <v>0</v>
      </c>
      <c r="M249" s="311"/>
      <c r="N249" s="153"/>
      <c r="O249" s="153"/>
      <c r="P249" s="153"/>
      <c r="Q249" s="153"/>
      <c r="R249" s="153"/>
      <c r="S249" s="312"/>
      <c r="T249" s="54" t="e">
        <f>HLOOKUP(F206,リスト!$N$7:$AC$25,18,)</f>
        <v>#N/A</v>
      </c>
      <c r="U249" s="52" t="e">
        <f t="shared" si="174"/>
        <v>#N/A</v>
      </c>
    </row>
    <row r="250" spans="1:22" ht="15" thickBot="1">
      <c r="A250" s="1">
        <f t="shared" ref="A250:B250" si="192">A249</f>
        <v>5</v>
      </c>
      <c r="B250" s="1">
        <f t="shared" si="192"/>
        <v>0</v>
      </c>
      <c r="C250" s="288"/>
      <c r="D250" s="313" t="s">
        <v>77</v>
      </c>
      <c r="E250" s="313"/>
      <c r="F250" s="313" t="s">
        <v>77</v>
      </c>
      <c r="G250" s="313"/>
      <c r="H250" s="314"/>
      <c r="I250" s="314"/>
      <c r="J250" s="315"/>
      <c r="K250" s="316"/>
      <c r="L250" s="317">
        <f t="shared" si="176"/>
        <v>0</v>
      </c>
      <c r="M250" s="318"/>
      <c r="N250" s="319"/>
      <c r="O250" s="319"/>
      <c r="P250" s="319"/>
      <c r="Q250" s="319"/>
      <c r="R250" s="319"/>
      <c r="S250" s="320"/>
      <c r="T250" s="54" t="e">
        <f>HLOOKUP(F206,リスト!$N$7:$AC$25,19,)</f>
        <v>#N/A</v>
      </c>
      <c r="U250" s="52" t="e">
        <f t="shared" si="174"/>
        <v>#N/A</v>
      </c>
    </row>
    <row r="251" spans="1:22" ht="15.6" thickTop="1" thickBot="1">
      <c r="A251" s="1">
        <f t="shared" ref="A251:B251" si="193">A250</f>
        <v>5</v>
      </c>
      <c r="B251" s="1">
        <f t="shared" si="193"/>
        <v>0</v>
      </c>
      <c r="C251" s="289"/>
      <c r="D251" s="278" t="s">
        <v>78</v>
      </c>
      <c r="E251" s="279"/>
      <c r="F251" s="279"/>
      <c r="G251" s="280"/>
      <c r="H251" s="281">
        <f>SUM(H233:I250)</f>
        <v>0</v>
      </c>
      <c r="I251" s="281"/>
      <c r="J251" s="282">
        <f t="shared" ref="J251" si="194">SUM(J233:K250)</f>
        <v>0</v>
      </c>
      <c r="K251" s="283"/>
      <c r="L251" s="283">
        <f t="shared" ref="L251" si="195">SUM(L233:M250)</f>
        <v>0</v>
      </c>
      <c r="M251" s="284"/>
      <c r="N251" s="285"/>
      <c r="O251" s="285"/>
      <c r="P251" s="285"/>
      <c r="Q251" s="285"/>
      <c r="R251" s="285"/>
      <c r="S251" s="286"/>
      <c r="T251" s="54"/>
    </row>
    <row r="252" spans="1:22">
      <c r="A252" s="1">
        <f>F255</f>
        <v>6</v>
      </c>
      <c r="B252" s="1">
        <f>IF(H276&gt;0,1,0)</f>
        <v>0</v>
      </c>
      <c r="C252" s="198" t="s">
        <v>47</v>
      </c>
      <c r="D252" s="198"/>
      <c r="E252" s="198"/>
      <c r="U252" s="11" t="s">
        <v>49</v>
      </c>
      <c r="V252" s="11" t="s">
        <v>199</v>
      </c>
    </row>
    <row r="253" spans="1:22">
      <c r="A253" s="1">
        <f>A252</f>
        <v>6</v>
      </c>
      <c r="B253" s="1">
        <f>B252</f>
        <v>0</v>
      </c>
      <c r="C253" s="192" t="str">
        <f>"やまぐち未来アスリート育成事業　"&amp;基本!$G$24</f>
        <v>やまぐち未来アスリート育成事業　事業計画書</v>
      </c>
      <c r="D253" s="192"/>
      <c r="E253" s="192"/>
      <c r="F253" s="192"/>
      <c r="G253" s="192"/>
      <c r="H253" s="192"/>
      <c r="I253" s="192"/>
      <c r="J253" s="192"/>
      <c r="K253" s="192"/>
      <c r="L253" s="192"/>
      <c r="M253" s="192"/>
      <c r="N253" s="192"/>
      <c r="O253" s="192"/>
      <c r="P253" s="192"/>
      <c r="Q253" s="192"/>
      <c r="R253" s="192"/>
      <c r="S253" s="192"/>
      <c r="U253" s="16" t="str">
        <f t="shared" ref="U253:V256" si="196">IF(U203="","",U203)</f>
        <v>やまぐち未来アスリートチャレンジ事業</v>
      </c>
      <c r="V253" s="16" t="str">
        <f t="shared" si="196"/>
        <v>未来チャレ</v>
      </c>
    </row>
    <row r="254" spans="1:22" ht="15" thickBot="1">
      <c r="A254" s="1">
        <f t="shared" ref="A254:B254" si="197">A253</f>
        <v>6</v>
      </c>
      <c r="B254" s="1">
        <f t="shared" si="197"/>
        <v>0</v>
      </c>
      <c r="C254" s="337" t="s">
        <v>48</v>
      </c>
      <c r="D254" s="337"/>
      <c r="U254" s="32" t="str">
        <f t="shared" si="196"/>
        <v>ジュニアクラブ活動事業</v>
      </c>
      <c r="V254" s="32" t="str">
        <f t="shared" si="196"/>
        <v>Jrクラブ</v>
      </c>
    </row>
    <row r="255" spans="1:22" ht="15" thickBot="1">
      <c r="A255" s="1">
        <f t="shared" ref="A255:B255" si="198">A254</f>
        <v>6</v>
      </c>
      <c r="B255" s="1">
        <f t="shared" si="198"/>
        <v>0</v>
      </c>
      <c r="C255" s="375" t="s">
        <v>50</v>
      </c>
      <c r="D255" s="376"/>
      <c r="E255" s="376"/>
      <c r="F255" s="377">
        <f>F205+1</f>
        <v>6</v>
      </c>
      <c r="G255" s="378"/>
      <c r="U255" s="32" t="str">
        <f t="shared" si="196"/>
        <v>ジュニア指導者育成事業</v>
      </c>
      <c r="V255" s="32" t="str">
        <f t="shared" si="196"/>
        <v>Jr指導者</v>
      </c>
    </row>
    <row r="256" spans="1:22">
      <c r="A256" s="1">
        <f t="shared" ref="A256:B256" si="199">A255</f>
        <v>6</v>
      </c>
      <c r="B256" s="1">
        <f t="shared" si="199"/>
        <v>0</v>
      </c>
      <c r="C256" s="379" t="s">
        <v>49</v>
      </c>
      <c r="D256" s="290"/>
      <c r="E256" s="290"/>
      <c r="F256" s="380"/>
      <c r="G256" s="380"/>
      <c r="H256" s="380"/>
      <c r="I256" s="380"/>
      <c r="J256" s="380"/>
      <c r="K256" s="380"/>
      <c r="L256" s="380"/>
      <c r="M256" s="290" t="s">
        <v>53</v>
      </c>
      <c r="N256" s="290"/>
      <c r="O256" s="290"/>
      <c r="P256" s="380"/>
      <c r="Q256" s="380"/>
      <c r="R256" s="380"/>
      <c r="S256" s="381"/>
      <c r="T256" s="81" t="str">
        <f>IF(F256="","",VLOOKUP(F256,U253:V256,2,))</f>
        <v/>
      </c>
      <c r="U256" s="18" t="str">
        <f t="shared" si="196"/>
        <v>未来アスリート強化事業</v>
      </c>
      <c r="V256" s="18" t="str">
        <f t="shared" si="196"/>
        <v>未来強化</v>
      </c>
    </row>
    <row r="257" spans="1:24">
      <c r="A257" s="1">
        <f t="shared" ref="A257:B257" si="200">A256</f>
        <v>6</v>
      </c>
      <c r="B257" s="1">
        <f t="shared" si="200"/>
        <v>0</v>
      </c>
      <c r="C257" s="389" t="s">
        <v>180</v>
      </c>
      <c r="D257" s="390"/>
      <c r="E257" s="356"/>
      <c r="F257" s="386"/>
      <c r="G257" s="387"/>
      <c r="H257" s="387"/>
      <c r="I257" s="387"/>
      <c r="J257" s="387"/>
      <c r="K257" s="387"/>
      <c r="L257" s="387"/>
      <c r="M257" s="387"/>
      <c r="N257" s="387"/>
      <c r="O257" s="387"/>
      <c r="P257" s="387"/>
      <c r="Q257" s="387"/>
      <c r="R257" s="387"/>
      <c r="S257" s="388"/>
      <c r="U257" s="55"/>
    </row>
    <row r="258" spans="1:24">
      <c r="A258" s="1">
        <f t="shared" ref="A258:B258" si="201">A257</f>
        <v>6</v>
      </c>
      <c r="B258" s="1">
        <f t="shared" si="201"/>
        <v>0</v>
      </c>
      <c r="C258" s="348" t="s">
        <v>51</v>
      </c>
      <c r="D258" s="291"/>
      <c r="E258" s="291"/>
      <c r="F258" s="382"/>
      <c r="G258" s="383"/>
      <c r="H258" s="383"/>
      <c r="I258" s="20" t="str">
        <f>IF(F258="","～",IF(J258="","","～"))</f>
        <v>～</v>
      </c>
      <c r="J258" s="383"/>
      <c r="K258" s="383"/>
      <c r="L258" s="383"/>
      <c r="M258" s="21" t="s">
        <v>52</v>
      </c>
      <c r="N258" s="384" t="str">
        <f>IF(T258=1,IF(F258="","",IF(J258="","",IF(F258=J258,"日帰り",(J258-F258)&amp;"泊"&amp;(J258-F258+1)&amp;"日"))),"")</f>
        <v/>
      </c>
      <c r="O258" s="384"/>
      <c r="P258" s="384"/>
      <c r="Q258" s="13" t="s">
        <v>68</v>
      </c>
      <c r="R258" s="258"/>
      <c r="S258" s="385"/>
      <c r="T258" s="53">
        <f>IF(P256=W261,1,IF(P256=X262,1,0))</f>
        <v>0</v>
      </c>
    </row>
    <row r="259" spans="1:24">
      <c r="A259" s="1">
        <f t="shared" ref="A259:B259" si="202">A258</f>
        <v>6</v>
      </c>
      <c r="B259" s="1">
        <f t="shared" si="202"/>
        <v>0</v>
      </c>
      <c r="C259" s="348" t="s">
        <v>54</v>
      </c>
      <c r="D259" s="346" t="s">
        <v>55</v>
      </c>
      <c r="E259" s="346"/>
      <c r="F259" s="349"/>
      <c r="G259" s="349"/>
      <c r="H259" s="349"/>
      <c r="I259" s="349"/>
      <c r="J259" s="349"/>
      <c r="K259" s="349"/>
      <c r="L259" s="349"/>
      <c r="M259" s="349"/>
      <c r="N259" s="349"/>
      <c r="O259" s="349"/>
      <c r="P259" s="349"/>
      <c r="Q259" s="349"/>
      <c r="R259" s="349"/>
      <c r="S259" s="350"/>
      <c r="U259" s="156" t="s">
        <v>53</v>
      </c>
      <c r="V259" s="156"/>
      <c r="W259" s="156"/>
      <c r="X259" s="156"/>
    </row>
    <row r="260" spans="1:24">
      <c r="A260" s="1">
        <f t="shared" ref="A260:B260" si="203">A259</f>
        <v>6</v>
      </c>
      <c r="B260" s="1">
        <f t="shared" si="203"/>
        <v>0</v>
      </c>
      <c r="C260" s="348"/>
      <c r="D260" s="351" t="s">
        <v>7</v>
      </c>
      <c r="E260" s="351"/>
      <c r="F260" s="352"/>
      <c r="G260" s="352"/>
      <c r="H260" s="352"/>
      <c r="I260" s="352"/>
      <c r="J260" s="352"/>
      <c r="K260" s="352"/>
      <c r="L260" s="352"/>
      <c r="M260" s="352"/>
      <c r="N260" s="352"/>
      <c r="O260" s="352"/>
      <c r="P260" s="352"/>
      <c r="Q260" s="352"/>
      <c r="R260" s="352"/>
      <c r="S260" s="353"/>
      <c r="U260" s="78" t="str">
        <f>U253</f>
        <v>やまぐち未来アスリートチャレンジ事業</v>
      </c>
      <c r="V260" s="78" t="str">
        <f>U254</f>
        <v>ジュニアクラブ活動事業</v>
      </c>
      <c r="W260" s="78" t="str">
        <f>U255</f>
        <v>ジュニア指導者育成事業</v>
      </c>
      <c r="X260" s="78" t="str">
        <f>U256</f>
        <v>未来アスリート強化事業</v>
      </c>
    </row>
    <row r="261" spans="1:24">
      <c r="A261" s="1">
        <f t="shared" ref="A261:B261" si="204">A260</f>
        <v>6</v>
      </c>
      <c r="B261" s="1">
        <f t="shared" si="204"/>
        <v>0</v>
      </c>
      <c r="C261" s="348" t="s">
        <v>56</v>
      </c>
      <c r="D261" s="346" t="s">
        <v>55</v>
      </c>
      <c r="E261" s="346"/>
      <c r="F261" s="349"/>
      <c r="G261" s="349"/>
      <c r="H261" s="349"/>
      <c r="I261" s="349"/>
      <c r="J261" s="349"/>
      <c r="K261" s="349"/>
      <c r="L261" s="349"/>
      <c r="M261" s="349"/>
      <c r="N261" s="349"/>
      <c r="O261" s="349"/>
      <c r="P261" s="349"/>
      <c r="Q261" s="349"/>
      <c r="R261" s="349"/>
      <c r="S261" s="350"/>
      <c r="U261" s="6" t="str">
        <f t="shared" ref="U261:X264" si="205">IF(U211="","",U211)</f>
        <v>①合同体験会</v>
      </c>
      <c r="V261" s="6" t="str">
        <f t="shared" si="205"/>
        <v>①クラブ指導</v>
      </c>
      <c r="W261" s="6" t="str">
        <f t="shared" si="205"/>
        <v>①研修派遣</v>
      </c>
      <c r="X261" s="6" t="str">
        <f t="shared" si="205"/>
        <v>①指導講習会</v>
      </c>
    </row>
    <row r="262" spans="1:24">
      <c r="A262" s="1">
        <f t="shared" ref="A262:B262" si="206">A261</f>
        <v>6</v>
      </c>
      <c r="B262" s="1">
        <f t="shared" si="206"/>
        <v>0</v>
      </c>
      <c r="C262" s="348"/>
      <c r="D262" s="351" t="s">
        <v>7</v>
      </c>
      <c r="E262" s="351"/>
      <c r="F262" s="352"/>
      <c r="G262" s="352"/>
      <c r="H262" s="352"/>
      <c r="I262" s="352"/>
      <c r="J262" s="352"/>
      <c r="K262" s="352"/>
      <c r="L262" s="352"/>
      <c r="M262" s="352"/>
      <c r="N262" s="352"/>
      <c r="O262" s="352"/>
      <c r="P262" s="352"/>
      <c r="Q262" s="352"/>
      <c r="R262" s="352"/>
      <c r="S262" s="353"/>
      <c r="U262" s="8" t="str">
        <f t="shared" si="205"/>
        <v>②体験プログラム</v>
      </c>
      <c r="V262" s="8" t="str">
        <f t="shared" si="205"/>
        <v>②用具整備</v>
      </c>
      <c r="W262" s="8" t="str">
        <f t="shared" si="205"/>
        <v>②指導者研修会</v>
      </c>
      <c r="X262" s="8" t="str">
        <f t="shared" si="205"/>
        <v>②強化活動</v>
      </c>
    </row>
    <row r="263" spans="1:24">
      <c r="A263" s="1">
        <f t="shared" ref="A263:B263" si="207">A262</f>
        <v>6</v>
      </c>
      <c r="B263" s="1">
        <f t="shared" si="207"/>
        <v>0</v>
      </c>
      <c r="C263" s="354" t="s">
        <v>57</v>
      </c>
      <c r="D263" s="291" t="s">
        <v>58</v>
      </c>
      <c r="E263" s="291"/>
      <c r="F263" s="291" t="s">
        <v>61</v>
      </c>
      <c r="G263" s="355"/>
      <c r="H263" s="339" t="s">
        <v>62</v>
      </c>
      <c r="I263" s="296"/>
      <c r="J263" s="356" t="s">
        <v>63</v>
      </c>
      <c r="K263" s="355"/>
      <c r="L263" s="339" t="s">
        <v>64</v>
      </c>
      <c r="M263" s="296"/>
      <c r="N263" s="356" t="s">
        <v>65</v>
      </c>
      <c r="O263" s="355"/>
      <c r="P263" s="339" t="s">
        <v>66</v>
      </c>
      <c r="Q263" s="291"/>
      <c r="R263" s="356" t="s">
        <v>36</v>
      </c>
      <c r="S263" s="295"/>
      <c r="U263" s="8" t="str">
        <f t="shared" si="205"/>
        <v>③育成プログラム</v>
      </c>
      <c r="V263" s="8" t="str">
        <f t="shared" si="205"/>
        <v/>
      </c>
      <c r="W263" s="8" t="str">
        <f t="shared" si="205"/>
        <v/>
      </c>
      <c r="X263" s="8" t="str">
        <f t="shared" si="205"/>
        <v/>
      </c>
    </row>
    <row r="264" spans="1:24">
      <c r="A264" s="1">
        <f t="shared" ref="A264:B264" si="208">A263</f>
        <v>6</v>
      </c>
      <c r="B264" s="1">
        <f t="shared" si="208"/>
        <v>0</v>
      </c>
      <c r="C264" s="348"/>
      <c r="D264" s="346" t="s">
        <v>59</v>
      </c>
      <c r="E264" s="346"/>
      <c r="F264" s="22">
        <f>VLOOKUP("成男未来ｱｽﾘｰﾄ",指導者!$J$133:$AN$156,$F255+1,)</f>
        <v>0</v>
      </c>
      <c r="G264" s="23" t="s">
        <v>67</v>
      </c>
      <c r="H264" s="24">
        <f>VLOOKUP("成女未来ｱｽﾘｰﾄ",指導者!$J$133:$AN$156,$F255+1,)</f>
        <v>0</v>
      </c>
      <c r="I264" s="25" t="s">
        <v>67</v>
      </c>
      <c r="J264" s="24">
        <f>VLOOKUP("少男未来ｱｽﾘｰﾄ",指導者!$J$133:$AN$156,$F255+1,)</f>
        <v>0</v>
      </c>
      <c r="K264" s="23" t="s">
        <v>67</v>
      </c>
      <c r="L264" s="24">
        <f>VLOOKUP("少女未来ｱｽﾘｰﾄ",指導者!$J$133:$AN$156,$F255+1,)</f>
        <v>0</v>
      </c>
      <c r="M264" s="25" t="s">
        <v>67</v>
      </c>
      <c r="N264" s="24">
        <f>VLOOKUP("Jr男未来ｱｽﾘｰﾄ",指導者!$J$133:$AN$156,$F255+1,)</f>
        <v>0</v>
      </c>
      <c r="O264" s="23" t="s">
        <v>67</v>
      </c>
      <c r="P264" s="24">
        <f>VLOOKUP("Jr女未来ｱｽﾘｰﾄ",指導者!$J$133:$AN$156,$F255+1,)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48"/>
      <c r="D265" s="351" t="s">
        <v>60</v>
      </c>
      <c r="E265" s="351"/>
      <c r="F265" s="57" t="s">
        <v>164</v>
      </c>
      <c r="G265" s="28" t="s">
        <v>67</v>
      </c>
      <c r="H265" s="59" t="s">
        <v>164</v>
      </c>
      <c r="I265" s="30" t="s">
        <v>67</v>
      </c>
      <c r="J265" s="29">
        <f>VLOOKUP("少男未来ｱｽﾘｰﾄ",選手!$J$333:$AN$350,$F255+1,)</f>
        <v>0</v>
      </c>
      <c r="K265" s="28" t="s">
        <v>67</v>
      </c>
      <c r="L265" s="29">
        <f>VLOOKUP("少女未来ｱｽﾘｰﾄ",選手!$J$333:$AN$350,$F255+1,)</f>
        <v>0</v>
      </c>
      <c r="M265" s="30" t="s">
        <v>67</v>
      </c>
      <c r="N265" s="29">
        <f>VLOOKUP("Jr男未来ｱｽﾘｰﾄ",選手!$J$333:$AN$350,$F255+1,)</f>
        <v>0</v>
      </c>
      <c r="O265" s="28" t="s">
        <v>67</v>
      </c>
      <c r="P265" s="29">
        <f>VLOOKUP("Jr女未来ｱｽﾘｰﾄ",選手!$J$333:$AN$350,$F255+1,)</f>
        <v>0</v>
      </c>
      <c r="Q265" s="31" t="s">
        <v>67</v>
      </c>
      <c r="R265" s="28">
        <f>SUM(F265:Q265)</f>
        <v>0</v>
      </c>
      <c r="S265" s="34" t="s">
        <v>67</v>
      </c>
    </row>
    <row r="266" spans="1:24">
      <c r="A266" s="1">
        <f t="shared" ref="A266:B266" si="210">A265</f>
        <v>6</v>
      </c>
      <c r="B266" s="1">
        <f t="shared" si="210"/>
        <v>0</v>
      </c>
      <c r="C266" s="366" t="s">
        <v>69</v>
      </c>
      <c r="D266" s="367"/>
      <c r="E266" s="368"/>
      <c r="F266" s="357"/>
      <c r="G266" s="358"/>
      <c r="H266" s="358"/>
      <c r="I266" s="358"/>
      <c r="J266" s="358"/>
      <c r="K266" s="358"/>
      <c r="L266" s="358"/>
      <c r="M266" s="358"/>
      <c r="N266" s="358"/>
      <c r="O266" s="358"/>
      <c r="P266" s="358"/>
      <c r="Q266" s="358"/>
      <c r="R266" s="358"/>
      <c r="S266" s="359"/>
    </row>
    <row r="267" spans="1:24">
      <c r="A267" s="1">
        <f t="shared" ref="A267:B267" si="211">A266</f>
        <v>6</v>
      </c>
      <c r="B267" s="1">
        <f t="shared" si="211"/>
        <v>0</v>
      </c>
      <c r="C267" s="369"/>
      <c r="D267" s="370"/>
      <c r="E267" s="371"/>
      <c r="F267" s="360"/>
      <c r="G267" s="361"/>
      <c r="H267" s="361"/>
      <c r="I267" s="361"/>
      <c r="J267" s="361"/>
      <c r="K267" s="361"/>
      <c r="L267" s="361"/>
      <c r="M267" s="361"/>
      <c r="N267" s="361"/>
      <c r="O267" s="361"/>
      <c r="P267" s="361"/>
      <c r="Q267" s="361"/>
      <c r="R267" s="361"/>
      <c r="S267" s="362"/>
    </row>
    <row r="268" spans="1:24">
      <c r="A268" s="1">
        <f t="shared" ref="A268:B268" si="212">A267</f>
        <v>6</v>
      </c>
      <c r="B268" s="1">
        <f t="shared" si="212"/>
        <v>0</v>
      </c>
      <c r="C268" s="369"/>
      <c r="D268" s="370"/>
      <c r="E268" s="371"/>
      <c r="F268" s="360"/>
      <c r="G268" s="361"/>
      <c r="H268" s="361"/>
      <c r="I268" s="361"/>
      <c r="J268" s="361"/>
      <c r="K268" s="361"/>
      <c r="L268" s="361"/>
      <c r="M268" s="361"/>
      <c r="N268" s="361"/>
      <c r="O268" s="361"/>
      <c r="P268" s="361"/>
      <c r="Q268" s="361"/>
      <c r="R268" s="361"/>
      <c r="S268" s="362"/>
    </row>
    <row r="269" spans="1:24">
      <c r="A269" s="1">
        <f t="shared" ref="A269:B269" si="213">A268</f>
        <v>6</v>
      </c>
      <c r="B269" s="1">
        <f t="shared" si="213"/>
        <v>0</v>
      </c>
      <c r="C269" s="369"/>
      <c r="D269" s="370"/>
      <c r="E269" s="371"/>
      <c r="F269" s="360"/>
      <c r="G269" s="361"/>
      <c r="H269" s="361"/>
      <c r="I269" s="361"/>
      <c r="J269" s="361"/>
      <c r="K269" s="361"/>
      <c r="L269" s="361"/>
      <c r="M269" s="361"/>
      <c r="N269" s="361"/>
      <c r="O269" s="361"/>
      <c r="P269" s="361"/>
      <c r="Q269" s="361"/>
      <c r="R269" s="361"/>
      <c r="S269" s="362"/>
    </row>
    <row r="270" spans="1:24">
      <c r="A270" s="1">
        <f t="shared" ref="A270:B270" si="214">A269</f>
        <v>6</v>
      </c>
      <c r="B270" s="1">
        <f t="shared" si="214"/>
        <v>0</v>
      </c>
      <c r="C270" s="369"/>
      <c r="D270" s="370"/>
      <c r="E270" s="371"/>
      <c r="F270" s="360"/>
      <c r="G270" s="361"/>
      <c r="H270" s="361"/>
      <c r="I270" s="361"/>
      <c r="J270" s="361"/>
      <c r="K270" s="361"/>
      <c r="L270" s="361"/>
      <c r="M270" s="361"/>
      <c r="N270" s="361"/>
      <c r="O270" s="361"/>
      <c r="P270" s="361"/>
      <c r="Q270" s="361"/>
      <c r="R270" s="361"/>
      <c r="S270" s="362"/>
    </row>
    <row r="271" spans="1:24">
      <c r="A271" s="1">
        <f t="shared" ref="A271:B271" si="215">A270</f>
        <v>6</v>
      </c>
      <c r="B271" s="1">
        <f t="shared" si="215"/>
        <v>0</v>
      </c>
      <c r="C271" s="369"/>
      <c r="D271" s="370"/>
      <c r="E271" s="371"/>
      <c r="F271" s="360"/>
      <c r="G271" s="361"/>
      <c r="H271" s="361"/>
      <c r="I271" s="361"/>
      <c r="J271" s="361"/>
      <c r="K271" s="361"/>
      <c r="L271" s="361"/>
      <c r="M271" s="361"/>
      <c r="N271" s="361"/>
      <c r="O271" s="361"/>
      <c r="P271" s="361"/>
      <c r="Q271" s="361"/>
      <c r="R271" s="361"/>
      <c r="S271" s="362"/>
    </row>
    <row r="272" spans="1:24" ht="15" thickBot="1">
      <c r="A272" s="1">
        <f t="shared" ref="A272:B272" si="216">A271</f>
        <v>6</v>
      </c>
      <c r="B272" s="1">
        <f t="shared" si="216"/>
        <v>0</v>
      </c>
      <c r="C272" s="372"/>
      <c r="D272" s="373"/>
      <c r="E272" s="374"/>
      <c r="F272" s="363"/>
      <c r="G272" s="364"/>
      <c r="H272" s="364"/>
      <c r="I272" s="364"/>
      <c r="J272" s="364"/>
      <c r="K272" s="364"/>
      <c r="L272" s="364"/>
      <c r="M272" s="364"/>
      <c r="N272" s="364"/>
      <c r="O272" s="364"/>
      <c r="P272" s="364"/>
      <c r="Q272" s="364"/>
      <c r="R272" s="364"/>
      <c r="S272" s="365"/>
    </row>
    <row r="273" spans="1:21">
      <c r="A273" s="1">
        <f t="shared" ref="A273:B273" si="217">A272</f>
        <v>6</v>
      </c>
      <c r="B273" s="1">
        <f t="shared" si="217"/>
        <v>0</v>
      </c>
    </row>
    <row r="274" spans="1:21" ht="15" thickBot="1">
      <c r="A274" s="1">
        <f t="shared" ref="A274:B274" si="218">A273</f>
        <v>6</v>
      </c>
      <c r="B274" s="1">
        <f t="shared" si="218"/>
        <v>0</v>
      </c>
      <c r="C274" s="337" t="s">
        <v>70</v>
      </c>
      <c r="D274" s="337"/>
      <c r="Q274" s="338" t="s">
        <v>71</v>
      </c>
      <c r="R274" s="338"/>
      <c r="S274" s="338"/>
    </row>
    <row r="275" spans="1:21">
      <c r="A275" s="1">
        <f t="shared" ref="A275:B275" si="219">A274</f>
        <v>6</v>
      </c>
      <c r="B275" s="1">
        <f t="shared" si="219"/>
        <v>0</v>
      </c>
      <c r="C275" s="287" t="s">
        <v>72</v>
      </c>
      <c r="D275" s="290" t="s">
        <v>73</v>
      </c>
      <c r="E275" s="290"/>
      <c r="F275" s="290"/>
      <c r="G275" s="290"/>
      <c r="H275" s="290" t="s">
        <v>79</v>
      </c>
      <c r="I275" s="290"/>
      <c r="J275" s="290" t="s">
        <v>13</v>
      </c>
      <c r="K275" s="290"/>
      <c r="L275" s="290"/>
      <c r="M275" s="290"/>
      <c r="N275" s="290"/>
      <c r="O275" s="290"/>
      <c r="P275" s="290"/>
      <c r="Q275" s="290"/>
      <c r="R275" s="290"/>
      <c r="S275" s="294"/>
    </row>
    <row r="276" spans="1:21">
      <c r="A276" s="1">
        <f t="shared" ref="A276:B276" si="220">A275</f>
        <v>6</v>
      </c>
      <c r="B276" s="1">
        <f t="shared" si="220"/>
        <v>0</v>
      </c>
      <c r="C276" s="288"/>
      <c r="D276" s="346" t="s">
        <v>74</v>
      </c>
      <c r="E276" s="346"/>
      <c r="F276" s="346"/>
      <c r="G276" s="346"/>
      <c r="H276" s="347">
        <f>J301</f>
        <v>0</v>
      </c>
      <c r="I276" s="347"/>
      <c r="J276" s="152"/>
      <c r="K276" s="152"/>
      <c r="L276" s="152"/>
      <c r="M276" s="152"/>
      <c r="N276" s="152"/>
      <c r="O276" s="152"/>
      <c r="P276" s="152"/>
      <c r="Q276" s="152"/>
      <c r="R276" s="152"/>
      <c r="S276" s="305"/>
    </row>
    <row r="277" spans="1:21">
      <c r="A277" s="1">
        <f t="shared" ref="A277:B277" si="221">A276</f>
        <v>6</v>
      </c>
      <c r="B277" s="1">
        <f t="shared" si="221"/>
        <v>0</v>
      </c>
      <c r="C277" s="288"/>
      <c r="D277" s="340" t="s">
        <v>75</v>
      </c>
      <c r="E277" s="340"/>
      <c r="F277" s="340"/>
      <c r="G277" s="340"/>
      <c r="H277" s="330"/>
      <c r="I277" s="330"/>
      <c r="J277" s="335"/>
      <c r="K277" s="335"/>
      <c r="L277" s="335"/>
      <c r="M277" s="335"/>
      <c r="N277" s="335"/>
      <c r="O277" s="335"/>
      <c r="P277" s="335"/>
      <c r="Q277" s="335"/>
      <c r="R277" s="335"/>
      <c r="S277" s="336"/>
    </row>
    <row r="278" spans="1:21">
      <c r="A278" s="1">
        <f t="shared" ref="A278:B278" si="222">A277</f>
        <v>6</v>
      </c>
      <c r="B278" s="1">
        <f t="shared" si="222"/>
        <v>0</v>
      </c>
      <c r="C278" s="288"/>
      <c r="D278" s="340" t="s">
        <v>76</v>
      </c>
      <c r="E278" s="340"/>
      <c r="F278" s="340"/>
      <c r="G278" s="340"/>
      <c r="H278" s="330"/>
      <c r="I278" s="330"/>
      <c r="J278" s="335"/>
      <c r="K278" s="335"/>
      <c r="L278" s="335"/>
      <c r="M278" s="335"/>
      <c r="N278" s="335"/>
      <c r="O278" s="335"/>
      <c r="P278" s="335"/>
      <c r="Q278" s="335"/>
      <c r="R278" s="335"/>
      <c r="S278" s="336"/>
    </row>
    <row r="279" spans="1:21" ht="15" thickBot="1">
      <c r="A279" s="1">
        <f t="shared" ref="A279:B279" si="223">A278</f>
        <v>6</v>
      </c>
      <c r="B279" s="1">
        <f t="shared" si="223"/>
        <v>0</v>
      </c>
      <c r="C279" s="288"/>
      <c r="D279" s="341" t="s">
        <v>77</v>
      </c>
      <c r="E279" s="341"/>
      <c r="F279" s="341"/>
      <c r="G279" s="341"/>
      <c r="H279" s="342">
        <f>H301-SUM(H276:I278)</f>
        <v>0</v>
      </c>
      <c r="I279" s="342"/>
      <c r="J279" s="343"/>
      <c r="K279" s="343"/>
      <c r="L279" s="343"/>
      <c r="M279" s="343"/>
      <c r="N279" s="343"/>
      <c r="O279" s="343"/>
      <c r="P279" s="343"/>
      <c r="Q279" s="343"/>
      <c r="R279" s="343"/>
      <c r="S279" s="344"/>
    </row>
    <row r="280" spans="1:21" ht="15.6" thickTop="1" thickBot="1">
      <c r="A280" s="1">
        <f t="shared" ref="A280:B280" si="224">A279</f>
        <v>6</v>
      </c>
      <c r="B280" s="1">
        <f t="shared" si="224"/>
        <v>0</v>
      </c>
      <c r="C280" s="289"/>
      <c r="D280" s="345" t="s">
        <v>78</v>
      </c>
      <c r="E280" s="345"/>
      <c r="F280" s="345"/>
      <c r="G280" s="345"/>
      <c r="H280" s="281">
        <f>SUM(H276:I279)</f>
        <v>0</v>
      </c>
      <c r="I280" s="281"/>
      <c r="J280" s="285"/>
      <c r="K280" s="285"/>
      <c r="L280" s="285"/>
      <c r="M280" s="285"/>
      <c r="N280" s="285"/>
      <c r="O280" s="285"/>
      <c r="P280" s="285"/>
      <c r="Q280" s="285"/>
      <c r="R280" s="285"/>
      <c r="S280" s="286"/>
    </row>
    <row r="281" spans="1:21">
      <c r="A281" s="1">
        <f t="shared" ref="A281:B281" si="225">A280</f>
        <v>6</v>
      </c>
      <c r="B281" s="1">
        <f t="shared" si="225"/>
        <v>0</v>
      </c>
      <c r="C281" s="287" t="s">
        <v>218</v>
      </c>
      <c r="D281" s="290" t="s">
        <v>73</v>
      </c>
      <c r="E281" s="290"/>
      <c r="F281" s="290" t="s">
        <v>83</v>
      </c>
      <c r="G281" s="290"/>
      <c r="H281" s="290" t="s">
        <v>79</v>
      </c>
      <c r="I281" s="292"/>
      <c r="J281" s="293"/>
      <c r="K281" s="290"/>
      <c r="L281" s="290"/>
      <c r="M281" s="290"/>
      <c r="N281" s="290" t="s">
        <v>82</v>
      </c>
      <c r="O281" s="290"/>
      <c r="P281" s="290"/>
      <c r="Q281" s="290"/>
      <c r="R281" s="290"/>
      <c r="S281" s="294"/>
    </row>
    <row r="282" spans="1:21">
      <c r="A282" s="1">
        <f t="shared" ref="A282:B282" si="226">A281</f>
        <v>6</v>
      </c>
      <c r="B282" s="1">
        <f t="shared" si="226"/>
        <v>0</v>
      </c>
      <c r="C282" s="288"/>
      <c r="D282" s="291"/>
      <c r="E282" s="291"/>
      <c r="F282" s="291"/>
      <c r="G282" s="291"/>
      <c r="H282" s="291"/>
      <c r="I282" s="291"/>
      <c r="J282" s="296" t="s">
        <v>80</v>
      </c>
      <c r="K282" s="297"/>
      <c r="L282" s="297" t="s">
        <v>81</v>
      </c>
      <c r="M282" s="339"/>
      <c r="N282" s="291"/>
      <c r="O282" s="291"/>
      <c r="P282" s="291"/>
      <c r="Q282" s="291"/>
      <c r="R282" s="291"/>
      <c r="S282" s="295"/>
    </row>
    <row r="283" spans="1:21">
      <c r="A283" s="1">
        <f t="shared" ref="A283:B283" si="227">A282</f>
        <v>6</v>
      </c>
      <c r="B283" s="1">
        <f t="shared" si="227"/>
        <v>0</v>
      </c>
      <c r="C283" s="288"/>
      <c r="D283" s="298" t="s">
        <v>88</v>
      </c>
      <c r="E283" s="298"/>
      <c r="F283" s="298" t="s">
        <v>88</v>
      </c>
      <c r="G283" s="298"/>
      <c r="H283" s="323"/>
      <c r="I283" s="323"/>
      <c r="J283" s="324"/>
      <c r="K283" s="325"/>
      <c r="L283" s="326">
        <f>H283-J283</f>
        <v>0</v>
      </c>
      <c r="M283" s="327"/>
      <c r="N283" s="167"/>
      <c r="O283" s="167"/>
      <c r="P283" s="167"/>
      <c r="Q283" s="167"/>
      <c r="R283" s="167"/>
      <c r="S283" s="328"/>
      <c r="T283" s="54" t="e">
        <f>HLOOKUP(F256,リスト!$N$7:$AC$25,2,)</f>
        <v>#N/A</v>
      </c>
      <c r="U283" s="52" t="e">
        <f t="shared" ref="U283:U300" si="228">IF(T283="対象外",IF(J283&gt;0,"補助対象外経費です!!",""),"")</f>
        <v>#N/A</v>
      </c>
    </row>
    <row r="284" spans="1:21">
      <c r="A284" s="1">
        <f t="shared" ref="A284:B284" si="229">A283</f>
        <v>6</v>
      </c>
      <c r="B284" s="1">
        <f t="shared" si="229"/>
        <v>0</v>
      </c>
      <c r="C284" s="288"/>
      <c r="D284" s="298" t="s">
        <v>99</v>
      </c>
      <c r="E284" s="298"/>
      <c r="F284" s="299" t="s">
        <v>84</v>
      </c>
      <c r="G284" s="299"/>
      <c r="H284" s="300"/>
      <c r="I284" s="300"/>
      <c r="J284" s="301"/>
      <c r="K284" s="302"/>
      <c r="L284" s="303">
        <f t="shared" ref="L284:L300" si="230">H284-J284</f>
        <v>0</v>
      </c>
      <c r="M284" s="304"/>
      <c r="N284" s="152"/>
      <c r="O284" s="152"/>
      <c r="P284" s="152"/>
      <c r="Q284" s="152"/>
      <c r="R284" s="152"/>
      <c r="S284" s="305"/>
      <c r="T284" s="54" t="e">
        <f>HLOOKUP(F256,リスト!$N$7:$AC$25,3,)</f>
        <v>#N/A</v>
      </c>
      <c r="U284" s="52" t="e">
        <f t="shared" si="228"/>
        <v>#N/A</v>
      </c>
    </row>
    <row r="285" spans="1:21">
      <c r="A285" s="1">
        <f t="shared" ref="A285:B285" si="231">A284</f>
        <v>6</v>
      </c>
      <c r="B285" s="1">
        <f t="shared" si="231"/>
        <v>0</v>
      </c>
      <c r="C285" s="288"/>
      <c r="D285" s="298"/>
      <c r="E285" s="298"/>
      <c r="F285" s="329" t="s">
        <v>85</v>
      </c>
      <c r="G285" s="329"/>
      <c r="H285" s="330"/>
      <c r="I285" s="330"/>
      <c r="J285" s="331"/>
      <c r="K285" s="332"/>
      <c r="L285" s="333">
        <f t="shared" si="230"/>
        <v>0</v>
      </c>
      <c r="M285" s="334"/>
      <c r="N285" s="335"/>
      <c r="O285" s="335"/>
      <c r="P285" s="335"/>
      <c r="Q285" s="335"/>
      <c r="R285" s="335"/>
      <c r="S285" s="336"/>
      <c r="T285" s="54" t="e">
        <f>HLOOKUP(F256,リスト!$N$7:$AC$25,4,)</f>
        <v>#N/A</v>
      </c>
      <c r="U285" s="52" t="e">
        <f t="shared" si="228"/>
        <v>#N/A</v>
      </c>
    </row>
    <row r="286" spans="1:21">
      <c r="A286" s="1">
        <f t="shared" ref="A286:B286" si="232">A285</f>
        <v>6</v>
      </c>
      <c r="B286" s="1">
        <f t="shared" si="232"/>
        <v>0</v>
      </c>
      <c r="C286" s="288"/>
      <c r="D286" s="298"/>
      <c r="E286" s="298"/>
      <c r="F286" s="306" t="s">
        <v>86</v>
      </c>
      <c r="G286" s="306"/>
      <c r="H286" s="307"/>
      <c r="I286" s="307"/>
      <c r="J286" s="308"/>
      <c r="K286" s="309"/>
      <c r="L286" s="310">
        <f t="shared" si="230"/>
        <v>0</v>
      </c>
      <c r="M286" s="311"/>
      <c r="N286" s="153"/>
      <c r="O286" s="153"/>
      <c r="P286" s="153"/>
      <c r="Q286" s="153"/>
      <c r="R286" s="153"/>
      <c r="S286" s="312"/>
      <c r="T286" s="54" t="e">
        <f>HLOOKUP(F256,リスト!$N$7:$AC$25,5,)</f>
        <v>#N/A</v>
      </c>
      <c r="U286" s="52" t="e">
        <f t="shared" si="228"/>
        <v>#N/A</v>
      </c>
    </row>
    <row r="287" spans="1:21">
      <c r="A287" s="1">
        <f t="shared" ref="A287:B287" si="233">A286</f>
        <v>6</v>
      </c>
      <c r="B287" s="1">
        <f t="shared" si="233"/>
        <v>0</v>
      </c>
      <c r="C287" s="288"/>
      <c r="D287" s="298" t="s">
        <v>100</v>
      </c>
      <c r="E287" s="298"/>
      <c r="F287" s="299" t="s">
        <v>87</v>
      </c>
      <c r="G287" s="299"/>
      <c r="H287" s="300"/>
      <c r="I287" s="300"/>
      <c r="J287" s="301"/>
      <c r="K287" s="302"/>
      <c r="L287" s="303">
        <f t="shared" si="230"/>
        <v>0</v>
      </c>
      <c r="M287" s="304"/>
      <c r="N287" s="152"/>
      <c r="O287" s="152"/>
      <c r="P287" s="152"/>
      <c r="Q287" s="152"/>
      <c r="R287" s="152"/>
      <c r="S287" s="305"/>
      <c r="T287" s="54" t="e">
        <f>HLOOKUP(F256,リスト!$N$7:$AC$25,6,)</f>
        <v>#N/A</v>
      </c>
      <c r="U287" s="52" t="e">
        <f t="shared" si="228"/>
        <v>#N/A</v>
      </c>
    </row>
    <row r="288" spans="1:21">
      <c r="A288" s="1">
        <f t="shared" ref="A288:B288" si="234">A287</f>
        <v>6</v>
      </c>
      <c r="B288" s="1">
        <f t="shared" si="234"/>
        <v>0</v>
      </c>
      <c r="C288" s="288"/>
      <c r="D288" s="298"/>
      <c r="E288" s="298"/>
      <c r="F288" s="329" t="s">
        <v>89</v>
      </c>
      <c r="G288" s="329"/>
      <c r="H288" s="330"/>
      <c r="I288" s="330"/>
      <c r="J288" s="331"/>
      <c r="K288" s="332"/>
      <c r="L288" s="333">
        <f t="shared" si="230"/>
        <v>0</v>
      </c>
      <c r="M288" s="334"/>
      <c r="N288" s="335"/>
      <c r="O288" s="335"/>
      <c r="P288" s="335"/>
      <c r="Q288" s="335"/>
      <c r="R288" s="335"/>
      <c r="S288" s="336"/>
      <c r="T288" s="54" t="e">
        <f>HLOOKUP(F256,リスト!$N$7:$AC$25,7,)</f>
        <v>#N/A</v>
      </c>
      <c r="U288" s="52" t="e">
        <f t="shared" si="228"/>
        <v>#N/A</v>
      </c>
    </row>
    <row r="289" spans="1:22" ht="14.4" customHeight="1">
      <c r="A289" s="1">
        <f t="shared" ref="A289:B289" si="235">A288</f>
        <v>6</v>
      </c>
      <c r="B289" s="1">
        <f t="shared" si="235"/>
        <v>0</v>
      </c>
      <c r="C289" s="288"/>
      <c r="D289" s="298"/>
      <c r="E289" s="298"/>
      <c r="F289" s="329" t="s">
        <v>215</v>
      </c>
      <c r="G289" s="329"/>
      <c r="H289" s="330"/>
      <c r="I289" s="330"/>
      <c r="J289" s="331"/>
      <c r="K289" s="332"/>
      <c r="L289" s="333">
        <f t="shared" si="230"/>
        <v>0</v>
      </c>
      <c r="M289" s="334"/>
      <c r="N289" s="335"/>
      <c r="O289" s="335"/>
      <c r="P289" s="335"/>
      <c r="Q289" s="335"/>
      <c r="R289" s="335"/>
      <c r="S289" s="336"/>
      <c r="T289" s="54" t="e">
        <f>HLOOKUP(F256,リスト!$N$7:$AC$25,8,)</f>
        <v>#N/A</v>
      </c>
      <c r="U289" s="52" t="e">
        <f t="shared" si="228"/>
        <v>#N/A</v>
      </c>
    </row>
    <row r="290" spans="1:22">
      <c r="A290" s="1">
        <f t="shared" ref="A290:B290" si="236">A289</f>
        <v>6</v>
      </c>
      <c r="B290" s="1">
        <f t="shared" si="236"/>
        <v>0</v>
      </c>
      <c r="C290" s="288"/>
      <c r="D290" s="298"/>
      <c r="E290" s="298"/>
      <c r="F290" s="306" t="s">
        <v>90</v>
      </c>
      <c r="G290" s="306"/>
      <c r="H290" s="307"/>
      <c r="I290" s="307"/>
      <c r="J290" s="308"/>
      <c r="K290" s="309"/>
      <c r="L290" s="310">
        <f t="shared" si="230"/>
        <v>0</v>
      </c>
      <c r="M290" s="311"/>
      <c r="N290" s="153"/>
      <c r="O290" s="153"/>
      <c r="P290" s="153"/>
      <c r="Q290" s="153"/>
      <c r="R290" s="153"/>
      <c r="S290" s="312"/>
      <c r="T290" s="54" t="e">
        <f>HLOOKUP(F256,リスト!$N$7:$AC$25,9,)</f>
        <v>#N/A</v>
      </c>
      <c r="U290" s="52" t="e">
        <f t="shared" si="228"/>
        <v>#N/A</v>
      </c>
    </row>
    <row r="291" spans="1:22">
      <c r="A291" s="1">
        <f t="shared" ref="A291:B291" si="237">A290</f>
        <v>6</v>
      </c>
      <c r="B291" s="1">
        <f t="shared" si="237"/>
        <v>0</v>
      </c>
      <c r="C291" s="288"/>
      <c r="D291" s="298" t="s">
        <v>101</v>
      </c>
      <c r="E291" s="298"/>
      <c r="F291" s="299" t="s">
        <v>91</v>
      </c>
      <c r="G291" s="299"/>
      <c r="H291" s="300"/>
      <c r="I291" s="300"/>
      <c r="J291" s="301"/>
      <c r="K291" s="302"/>
      <c r="L291" s="303">
        <f t="shared" si="230"/>
        <v>0</v>
      </c>
      <c r="M291" s="304"/>
      <c r="N291" s="152"/>
      <c r="O291" s="152"/>
      <c r="P291" s="152"/>
      <c r="Q291" s="152"/>
      <c r="R291" s="152"/>
      <c r="S291" s="305"/>
      <c r="T291" s="54" t="e">
        <f>HLOOKUP(F256,リスト!$N$7:$AC$25,10,)</f>
        <v>#N/A</v>
      </c>
      <c r="U291" s="52" t="e">
        <f t="shared" si="228"/>
        <v>#N/A</v>
      </c>
    </row>
    <row r="292" spans="1:22">
      <c r="A292" s="1">
        <f t="shared" ref="A292:B292" si="238">A291</f>
        <v>6</v>
      </c>
      <c r="B292" s="1">
        <f t="shared" si="238"/>
        <v>0</v>
      </c>
      <c r="C292" s="288"/>
      <c r="D292" s="298"/>
      <c r="E292" s="298"/>
      <c r="F292" s="329" t="s">
        <v>92</v>
      </c>
      <c r="G292" s="329"/>
      <c r="H292" s="330"/>
      <c r="I292" s="330"/>
      <c r="J292" s="331"/>
      <c r="K292" s="332"/>
      <c r="L292" s="333">
        <f t="shared" si="230"/>
        <v>0</v>
      </c>
      <c r="M292" s="334"/>
      <c r="N292" s="335"/>
      <c r="O292" s="335"/>
      <c r="P292" s="335"/>
      <c r="Q292" s="335"/>
      <c r="R292" s="335"/>
      <c r="S292" s="336"/>
      <c r="T292" s="54" t="e">
        <f>HLOOKUP(F256,リスト!$N$7:$AC$25,11,)</f>
        <v>#N/A</v>
      </c>
      <c r="U292" s="52" t="e">
        <f t="shared" si="228"/>
        <v>#N/A</v>
      </c>
    </row>
    <row r="293" spans="1:22">
      <c r="A293" s="1">
        <f t="shared" ref="A293:B293" si="239">A292</f>
        <v>6</v>
      </c>
      <c r="B293" s="1">
        <f t="shared" si="239"/>
        <v>0</v>
      </c>
      <c r="C293" s="288"/>
      <c r="D293" s="298"/>
      <c r="E293" s="298"/>
      <c r="F293" s="306" t="s">
        <v>93</v>
      </c>
      <c r="G293" s="306"/>
      <c r="H293" s="307"/>
      <c r="I293" s="307"/>
      <c r="J293" s="308"/>
      <c r="K293" s="309"/>
      <c r="L293" s="310">
        <f t="shared" si="230"/>
        <v>0</v>
      </c>
      <c r="M293" s="311"/>
      <c r="N293" s="153"/>
      <c r="O293" s="153"/>
      <c r="P293" s="153"/>
      <c r="Q293" s="153"/>
      <c r="R293" s="153"/>
      <c r="S293" s="312"/>
      <c r="T293" s="54" t="e">
        <f>HLOOKUP(F256,リスト!$N$7:$AC$25,12,)</f>
        <v>#N/A</v>
      </c>
      <c r="U293" s="52" t="e">
        <f t="shared" si="228"/>
        <v>#N/A</v>
      </c>
    </row>
    <row r="294" spans="1:22">
      <c r="A294" s="1">
        <f t="shared" ref="A294:B294" si="240">A293</f>
        <v>6</v>
      </c>
      <c r="B294" s="1">
        <f t="shared" si="240"/>
        <v>0</v>
      </c>
      <c r="C294" s="288"/>
      <c r="D294" s="298" t="s">
        <v>102</v>
      </c>
      <c r="E294" s="298"/>
      <c r="F294" s="298" t="s">
        <v>102</v>
      </c>
      <c r="G294" s="298"/>
      <c r="H294" s="323"/>
      <c r="I294" s="323"/>
      <c r="J294" s="324"/>
      <c r="K294" s="325"/>
      <c r="L294" s="326">
        <f t="shared" si="230"/>
        <v>0</v>
      </c>
      <c r="M294" s="327"/>
      <c r="N294" s="167"/>
      <c r="O294" s="167"/>
      <c r="P294" s="167"/>
      <c r="Q294" s="167"/>
      <c r="R294" s="167"/>
      <c r="S294" s="328"/>
      <c r="T294" s="54" t="e">
        <f>HLOOKUP(F256,リスト!$N$7:$AC$25,13,)</f>
        <v>#N/A</v>
      </c>
      <c r="U294" s="52" t="e">
        <f t="shared" si="228"/>
        <v>#N/A</v>
      </c>
    </row>
    <row r="295" spans="1:22">
      <c r="A295" s="1">
        <f t="shared" ref="A295:B295" si="241">A294</f>
        <v>6</v>
      </c>
      <c r="B295" s="1">
        <f t="shared" si="241"/>
        <v>0</v>
      </c>
      <c r="C295" s="288"/>
      <c r="D295" s="321" t="s">
        <v>105</v>
      </c>
      <c r="E295" s="298"/>
      <c r="F295" s="299" t="s">
        <v>94</v>
      </c>
      <c r="G295" s="299"/>
      <c r="H295" s="300"/>
      <c r="I295" s="300"/>
      <c r="J295" s="301"/>
      <c r="K295" s="302"/>
      <c r="L295" s="303">
        <f t="shared" si="230"/>
        <v>0</v>
      </c>
      <c r="M295" s="304"/>
      <c r="N295" s="152"/>
      <c r="O295" s="152"/>
      <c r="P295" s="152"/>
      <c r="Q295" s="152"/>
      <c r="R295" s="152"/>
      <c r="S295" s="305"/>
      <c r="T295" s="54" t="e">
        <f>HLOOKUP(F256,リスト!$N$7:$AC$25,14,)</f>
        <v>#N/A</v>
      </c>
      <c r="U295" s="52" t="e">
        <f t="shared" si="228"/>
        <v>#N/A</v>
      </c>
    </row>
    <row r="296" spans="1:22">
      <c r="A296" s="1">
        <f t="shared" ref="A296:B296" si="242">A295</f>
        <v>6</v>
      </c>
      <c r="B296" s="1">
        <f t="shared" si="242"/>
        <v>0</v>
      </c>
      <c r="C296" s="288"/>
      <c r="D296" s="298"/>
      <c r="E296" s="298"/>
      <c r="F296" s="306" t="s">
        <v>95</v>
      </c>
      <c r="G296" s="306"/>
      <c r="H296" s="307"/>
      <c r="I296" s="307"/>
      <c r="J296" s="308"/>
      <c r="K296" s="309"/>
      <c r="L296" s="310">
        <f t="shared" si="230"/>
        <v>0</v>
      </c>
      <c r="M296" s="311"/>
      <c r="N296" s="153"/>
      <c r="O296" s="153"/>
      <c r="P296" s="153"/>
      <c r="Q296" s="153"/>
      <c r="R296" s="153"/>
      <c r="S296" s="312"/>
      <c r="T296" s="54" t="e">
        <f>HLOOKUP(F256,リスト!$N$7:$AC$25,15,)</f>
        <v>#N/A</v>
      </c>
      <c r="U296" s="52" t="e">
        <f t="shared" si="228"/>
        <v>#N/A</v>
      </c>
    </row>
    <row r="297" spans="1:22">
      <c r="A297" s="1">
        <f t="shared" ref="A297:B297" si="243">A296</f>
        <v>6</v>
      </c>
      <c r="B297" s="1">
        <f t="shared" si="243"/>
        <v>0</v>
      </c>
      <c r="C297" s="288"/>
      <c r="D297" s="322" t="s">
        <v>103</v>
      </c>
      <c r="E297" s="322"/>
      <c r="F297" s="298" t="s">
        <v>96</v>
      </c>
      <c r="G297" s="298"/>
      <c r="H297" s="323"/>
      <c r="I297" s="323"/>
      <c r="J297" s="324"/>
      <c r="K297" s="325"/>
      <c r="L297" s="326">
        <f t="shared" si="230"/>
        <v>0</v>
      </c>
      <c r="M297" s="327"/>
      <c r="N297" s="167"/>
      <c r="O297" s="167"/>
      <c r="P297" s="167"/>
      <c r="Q297" s="167"/>
      <c r="R297" s="167"/>
      <c r="S297" s="328"/>
      <c r="T297" s="54" t="e">
        <f>HLOOKUP(F256,リスト!$N$7:$AC$25,16,)</f>
        <v>#N/A</v>
      </c>
      <c r="U297" s="52" t="e">
        <f t="shared" si="228"/>
        <v>#N/A</v>
      </c>
    </row>
    <row r="298" spans="1:22">
      <c r="A298" s="1">
        <f t="shared" ref="A298:B298" si="244">A297</f>
        <v>6</v>
      </c>
      <c r="B298" s="1">
        <f t="shared" si="244"/>
        <v>0</v>
      </c>
      <c r="C298" s="288"/>
      <c r="D298" s="298" t="s">
        <v>104</v>
      </c>
      <c r="E298" s="298"/>
      <c r="F298" s="299" t="s">
        <v>97</v>
      </c>
      <c r="G298" s="299"/>
      <c r="H298" s="300"/>
      <c r="I298" s="300"/>
      <c r="J298" s="301"/>
      <c r="K298" s="302"/>
      <c r="L298" s="303">
        <f t="shared" si="230"/>
        <v>0</v>
      </c>
      <c r="M298" s="304"/>
      <c r="N298" s="152"/>
      <c r="O298" s="152"/>
      <c r="P298" s="152"/>
      <c r="Q298" s="152"/>
      <c r="R298" s="152"/>
      <c r="S298" s="305"/>
      <c r="T298" s="54" t="e">
        <f>HLOOKUP(F256,リスト!$N$7:$AC$25,17,)</f>
        <v>#N/A</v>
      </c>
      <c r="U298" s="52" t="e">
        <f t="shared" si="228"/>
        <v>#N/A</v>
      </c>
    </row>
    <row r="299" spans="1:22">
      <c r="A299" s="1">
        <f t="shared" ref="A299:B299" si="245">A298</f>
        <v>6</v>
      </c>
      <c r="B299" s="1">
        <f t="shared" si="245"/>
        <v>0</v>
      </c>
      <c r="C299" s="288"/>
      <c r="D299" s="298"/>
      <c r="E299" s="298"/>
      <c r="F299" s="306" t="s">
        <v>98</v>
      </c>
      <c r="G299" s="306"/>
      <c r="H299" s="307"/>
      <c r="I299" s="307"/>
      <c r="J299" s="308"/>
      <c r="K299" s="309"/>
      <c r="L299" s="310">
        <f t="shared" si="230"/>
        <v>0</v>
      </c>
      <c r="M299" s="311"/>
      <c r="N299" s="153"/>
      <c r="O299" s="153"/>
      <c r="P299" s="153"/>
      <c r="Q299" s="153"/>
      <c r="R299" s="153"/>
      <c r="S299" s="312"/>
      <c r="T299" s="54" t="e">
        <f>HLOOKUP(F256,リスト!$N$7:$AC$25,18,)</f>
        <v>#N/A</v>
      </c>
      <c r="U299" s="52" t="e">
        <f t="shared" si="228"/>
        <v>#N/A</v>
      </c>
    </row>
    <row r="300" spans="1:22" ht="15" thickBot="1">
      <c r="A300" s="1">
        <f t="shared" ref="A300:B300" si="246">A299</f>
        <v>6</v>
      </c>
      <c r="B300" s="1">
        <f t="shared" si="246"/>
        <v>0</v>
      </c>
      <c r="C300" s="288"/>
      <c r="D300" s="313" t="s">
        <v>77</v>
      </c>
      <c r="E300" s="313"/>
      <c r="F300" s="313" t="s">
        <v>77</v>
      </c>
      <c r="G300" s="313"/>
      <c r="H300" s="314"/>
      <c r="I300" s="314"/>
      <c r="J300" s="315"/>
      <c r="K300" s="316"/>
      <c r="L300" s="317">
        <f t="shared" si="230"/>
        <v>0</v>
      </c>
      <c r="M300" s="318"/>
      <c r="N300" s="319"/>
      <c r="O300" s="319"/>
      <c r="P300" s="319"/>
      <c r="Q300" s="319"/>
      <c r="R300" s="319"/>
      <c r="S300" s="320"/>
      <c r="T300" s="54" t="e">
        <f>HLOOKUP(F256,リスト!$N$7:$AC$25,19,)</f>
        <v>#N/A</v>
      </c>
      <c r="U300" s="52" t="e">
        <f t="shared" si="228"/>
        <v>#N/A</v>
      </c>
    </row>
    <row r="301" spans="1:22" ht="15.6" thickTop="1" thickBot="1">
      <c r="A301" s="1">
        <f t="shared" ref="A301:B301" si="247">A300</f>
        <v>6</v>
      </c>
      <c r="B301" s="1">
        <f t="shared" si="247"/>
        <v>0</v>
      </c>
      <c r="C301" s="289"/>
      <c r="D301" s="278" t="s">
        <v>78</v>
      </c>
      <c r="E301" s="279"/>
      <c r="F301" s="279"/>
      <c r="G301" s="280"/>
      <c r="H301" s="281">
        <f>SUM(H283:I300)</f>
        <v>0</v>
      </c>
      <c r="I301" s="281"/>
      <c r="J301" s="282">
        <f t="shared" ref="J301" si="248">SUM(J283:K300)</f>
        <v>0</v>
      </c>
      <c r="K301" s="283"/>
      <c r="L301" s="283">
        <f t="shared" ref="L301" si="249">SUM(L283:M300)</f>
        <v>0</v>
      </c>
      <c r="M301" s="284"/>
      <c r="N301" s="285"/>
      <c r="O301" s="285"/>
      <c r="P301" s="285"/>
      <c r="Q301" s="285"/>
      <c r="R301" s="285"/>
      <c r="S301" s="286"/>
      <c r="T301" s="54"/>
    </row>
    <row r="302" spans="1:22">
      <c r="A302" s="1">
        <f>F305</f>
        <v>7</v>
      </c>
      <c r="B302" s="1">
        <f>IF(H326&gt;0,1,0)</f>
        <v>0</v>
      </c>
      <c r="C302" s="198" t="s">
        <v>47</v>
      </c>
      <c r="D302" s="198"/>
      <c r="E302" s="198"/>
      <c r="U302" s="11" t="s">
        <v>49</v>
      </c>
      <c r="V302" s="11" t="s">
        <v>199</v>
      </c>
    </row>
    <row r="303" spans="1:22">
      <c r="A303" s="1">
        <f>A302</f>
        <v>7</v>
      </c>
      <c r="B303" s="1">
        <f>B302</f>
        <v>0</v>
      </c>
      <c r="C303" s="192" t="str">
        <f>"やまぐち未来アスリート育成事業　"&amp;基本!$G$24</f>
        <v>やまぐち未来アスリート育成事業　事業計画書</v>
      </c>
      <c r="D303" s="192"/>
      <c r="E303" s="192"/>
      <c r="F303" s="192"/>
      <c r="G303" s="192"/>
      <c r="H303" s="192"/>
      <c r="I303" s="192"/>
      <c r="J303" s="192"/>
      <c r="K303" s="192"/>
      <c r="L303" s="192"/>
      <c r="M303" s="192"/>
      <c r="N303" s="192"/>
      <c r="O303" s="192"/>
      <c r="P303" s="192"/>
      <c r="Q303" s="192"/>
      <c r="R303" s="192"/>
      <c r="S303" s="192"/>
      <c r="U303" s="16" t="str">
        <f t="shared" ref="U303:V306" si="250">IF(U253="","",U253)</f>
        <v>やまぐち未来アスリートチャレンジ事業</v>
      </c>
      <c r="V303" s="16" t="str">
        <f t="shared" si="250"/>
        <v>未来チャレ</v>
      </c>
    </row>
    <row r="304" spans="1:22" ht="15" thickBot="1">
      <c r="A304" s="1">
        <f t="shared" ref="A304:B304" si="251">A303</f>
        <v>7</v>
      </c>
      <c r="B304" s="1">
        <f t="shared" si="251"/>
        <v>0</v>
      </c>
      <c r="C304" s="337" t="s">
        <v>48</v>
      </c>
      <c r="D304" s="337"/>
      <c r="U304" s="32" t="str">
        <f t="shared" si="250"/>
        <v>ジュニアクラブ活動事業</v>
      </c>
      <c r="V304" s="32" t="str">
        <f t="shared" si="250"/>
        <v>Jrクラブ</v>
      </c>
    </row>
    <row r="305" spans="1:24" ht="15" thickBot="1">
      <c r="A305" s="1">
        <f t="shared" ref="A305:B305" si="252">A304</f>
        <v>7</v>
      </c>
      <c r="B305" s="1">
        <f t="shared" si="252"/>
        <v>0</v>
      </c>
      <c r="C305" s="375" t="s">
        <v>50</v>
      </c>
      <c r="D305" s="376"/>
      <c r="E305" s="376"/>
      <c r="F305" s="377">
        <f>F255+1</f>
        <v>7</v>
      </c>
      <c r="G305" s="378"/>
      <c r="U305" s="32" t="str">
        <f t="shared" si="250"/>
        <v>ジュニア指導者育成事業</v>
      </c>
      <c r="V305" s="32" t="str">
        <f t="shared" si="250"/>
        <v>Jr指導者</v>
      </c>
    </row>
    <row r="306" spans="1:24">
      <c r="A306" s="1">
        <f t="shared" ref="A306:B306" si="253">A305</f>
        <v>7</v>
      </c>
      <c r="B306" s="1">
        <f t="shared" si="253"/>
        <v>0</v>
      </c>
      <c r="C306" s="379" t="s">
        <v>49</v>
      </c>
      <c r="D306" s="290"/>
      <c r="E306" s="290"/>
      <c r="F306" s="380"/>
      <c r="G306" s="380"/>
      <c r="H306" s="380"/>
      <c r="I306" s="380"/>
      <c r="J306" s="380"/>
      <c r="K306" s="380"/>
      <c r="L306" s="380"/>
      <c r="M306" s="290" t="s">
        <v>53</v>
      </c>
      <c r="N306" s="290"/>
      <c r="O306" s="290"/>
      <c r="P306" s="380"/>
      <c r="Q306" s="380"/>
      <c r="R306" s="380"/>
      <c r="S306" s="381"/>
      <c r="T306" s="81" t="str">
        <f>IF(F306="","",VLOOKUP(F306,U303:V306,2,))</f>
        <v/>
      </c>
      <c r="U306" s="18" t="str">
        <f t="shared" si="250"/>
        <v>未来アスリート強化事業</v>
      </c>
      <c r="V306" s="18" t="str">
        <f t="shared" si="250"/>
        <v>未来強化</v>
      </c>
    </row>
    <row r="307" spans="1:24">
      <c r="A307" s="1">
        <f t="shared" ref="A307:B307" si="254">A306</f>
        <v>7</v>
      </c>
      <c r="B307" s="1">
        <f t="shared" si="254"/>
        <v>0</v>
      </c>
      <c r="C307" s="389" t="s">
        <v>180</v>
      </c>
      <c r="D307" s="390"/>
      <c r="E307" s="356"/>
      <c r="F307" s="386"/>
      <c r="G307" s="387"/>
      <c r="H307" s="387"/>
      <c r="I307" s="387"/>
      <c r="J307" s="387"/>
      <c r="K307" s="387"/>
      <c r="L307" s="387"/>
      <c r="M307" s="387"/>
      <c r="N307" s="387"/>
      <c r="O307" s="387"/>
      <c r="P307" s="387"/>
      <c r="Q307" s="387"/>
      <c r="R307" s="387"/>
      <c r="S307" s="388"/>
      <c r="U307" s="55"/>
    </row>
    <row r="308" spans="1:24">
      <c r="A308" s="1">
        <f t="shared" ref="A308:B308" si="255">A307</f>
        <v>7</v>
      </c>
      <c r="B308" s="1">
        <f t="shared" si="255"/>
        <v>0</v>
      </c>
      <c r="C308" s="348" t="s">
        <v>51</v>
      </c>
      <c r="D308" s="291"/>
      <c r="E308" s="291"/>
      <c r="F308" s="382"/>
      <c r="G308" s="383"/>
      <c r="H308" s="383"/>
      <c r="I308" s="20" t="str">
        <f>IF(F308="","～",IF(J308="","","～"))</f>
        <v>～</v>
      </c>
      <c r="J308" s="383"/>
      <c r="K308" s="383"/>
      <c r="L308" s="383"/>
      <c r="M308" s="21" t="s">
        <v>52</v>
      </c>
      <c r="N308" s="384" t="str">
        <f>IF(T308=1,IF(F308="","",IF(J308="","",IF(F308=J308,"日帰り",(J308-F308)&amp;"泊"&amp;(J308-F308+1)&amp;"日"))),"")</f>
        <v/>
      </c>
      <c r="O308" s="384"/>
      <c r="P308" s="384"/>
      <c r="Q308" s="13" t="s">
        <v>68</v>
      </c>
      <c r="R308" s="258"/>
      <c r="S308" s="385"/>
      <c r="T308" s="53">
        <f>IF(P306=W311,1,IF(P306=X312,1,0))</f>
        <v>0</v>
      </c>
    </row>
    <row r="309" spans="1:24">
      <c r="A309" s="1">
        <f t="shared" ref="A309:B309" si="256">A308</f>
        <v>7</v>
      </c>
      <c r="B309" s="1">
        <f t="shared" si="256"/>
        <v>0</v>
      </c>
      <c r="C309" s="348" t="s">
        <v>54</v>
      </c>
      <c r="D309" s="346" t="s">
        <v>55</v>
      </c>
      <c r="E309" s="346"/>
      <c r="F309" s="349"/>
      <c r="G309" s="349"/>
      <c r="H309" s="349"/>
      <c r="I309" s="349"/>
      <c r="J309" s="349"/>
      <c r="K309" s="349"/>
      <c r="L309" s="349"/>
      <c r="M309" s="349"/>
      <c r="N309" s="349"/>
      <c r="O309" s="349"/>
      <c r="P309" s="349"/>
      <c r="Q309" s="349"/>
      <c r="R309" s="349"/>
      <c r="S309" s="350"/>
      <c r="U309" s="156" t="s">
        <v>53</v>
      </c>
      <c r="V309" s="156"/>
      <c r="W309" s="156"/>
      <c r="X309" s="156"/>
    </row>
    <row r="310" spans="1:24">
      <c r="A310" s="1">
        <f t="shared" ref="A310:B310" si="257">A309</f>
        <v>7</v>
      </c>
      <c r="B310" s="1">
        <f t="shared" si="257"/>
        <v>0</v>
      </c>
      <c r="C310" s="348"/>
      <c r="D310" s="351" t="s">
        <v>7</v>
      </c>
      <c r="E310" s="351"/>
      <c r="F310" s="352"/>
      <c r="G310" s="352"/>
      <c r="H310" s="352"/>
      <c r="I310" s="352"/>
      <c r="J310" s="352"/>
      <c r="K310" s="352"/>
      <c r="L310" s="352"/>
      <c r="M310" s="352"/>
      <c r="N310" s="352"/>
      <c r="O310" s="352"/>
      <c r="P310" s="352"/>
      <c r="Q310" s="352"/>
      <c r="R310" s="352"/>
      <c r="S310" s="353"/>
      <c r="U310" s="78" t="str">
        <f>U303</f>
        <v>やまぐち未来アスリートチャレンジ事業</v>
      </c>
      <c r="V310" s="78" t="str">
        <f>U304</f>
        <v>ジュニアクラブ活動事業</v>
      </c>
      <c r="W310" s="78" t="str">
        <f>U305</f>
        <v>ジュニア指導者育成事業</v>
      </c>
      <c r="X310" s="78" t="str">
        <f>U306</f>
        <v>未来アスリート強化事業</v>
      </c>
    </row>
    <row r="311" spans="1:24">
      <c r="A311" s="1">
        <f t="shared" ref="A311:B311" si="258">A310</f>
        <v>7</v>
      </c>
      <c r="B311" s="1">
        <f t="shared" si="258"/>
        <v>0</v>
      </c>
      <c r="C311" s="348" t="s">
        <v>56</v>
      </c>
      <c r="D311" s="346" t="s">
        <v>55</v>
      </c>
      <c r="E311" s="346"/>
      <c r="F311" s="349"/>
      <c r="G311" s="349"/>
      <c r="H311" s="349"/>
      <c r="I311" s="349"/>
      <c r="J311" s="349"/>
      <c r="K311" s="349"/>
      <c r="L311" s="349"/>
      <c r="M311" s="349"/>
      <c r="N311" s="349"/>
      <c r="O311" s="349"/>
      <c r="P311" s="349"/>
      <c r="Q311" s="349"/>
      <c r="R311" s="349"/>
      <c r="S311" s="350"/>
      <c r="U311" s="6" t="str">
        <f t="shared" ref="U311:X314" si="259">IF(U261="","",U261)</f>
        <v>①合同体験会</v>
      </c>
      <c r="V311" s="6" t="str">
        <f t="shared" si="259"/>
        <v>①クラブ指導</v>
      </c>
      <c r="W311" s="6" t="str">
        <f t="shared" si="259"/>
        <v>①研修派遣</v>
      </c>
      <c r="X311" s="6" t="str">
        <f t="shared" si="259"/>
        <v>①指導講習会</v>
      </c>
    </row>
    <row r="312" spans="1:24">
      <c r="A312" s="1">
        <f t="shared" ref="A312:B312" si="260">A311</f>
        <v>7</v>
      </c>
      <c r="B312" s="1">
        <f t="shared" si="260"/>
        <v>0</v>
      </c>
      <c r="C312" s="348"/>
      <c r="D312" s="351" t="s">
        <v>7</v>
      </c>
      <c r="E312" s="351"/>
      <c r="F312" s="352"/>
      <c r="G312" s="352"/>
      <c r="H312" s="352"/>
      <c r="I312" s="352"/>
      <c r="J312" s="352"/>
      <c r="K312" s="352"/>
      <c r="L312" s="352"/>
      <c r="M312" s="352"/>
      <c r="N312" s="352"/>
      <c r="O312" s="352"/>
      <c r="P312" s="352"/>
      <c r="Q312" s="352"/>
      <c r="R312" s="352"/>
      <c r="S312" s="353"/>
      <c r="U312" s="8" t="str">
        <f t="shared" si="259"/>
        <v>②体験プログラム</v>
      </c>
      <c r="V312" s="8" t="str">
        <f t="shared" si="259"/>
        <v>②用具整備</v>
      </c>
      <c r="W312" s="8" t="str">
        <f t="shared" si="259"/>
        <v>②指導者研修会</v>
      </c>
      <c r="X312" s="8" t="str">
        <f t="shared" si="259"/>
        <v>②強化活動</v>
      </c>
    </row>
    <row r="313" spans="1:24">
      <c r="A313" s="1">
        <f t="shared" ref="A313:B313" si="261">A312</f>
        <v>7</v>
      </c>
      <c r="B313" s="1">
        <f t="shared" si="261"/>
        <v>0</v>
      </c>
      <c r="C313" s="354" t="s">
        <v>57</v>
      </c>
      <c r="D313" s="291" t="s">
        <v>58</v>
      </c>
      <c r="E313" s="291"/>
      <c r="F313" s="291" t="s">
        <v>61</v>
      </c>
      <c r="G313" s="355"/>
      <c r="H313" s="339" t="s">
        <v>62</v>
      </c>
      <c r="I313" s="296"/>
      <c r="J313" s="356" t="s">
        <v>63</v>
      </c>
      <c r="K313" s="355"/>
      <c r="L313" s="339" t="s">
        <v>64</v>
      </c>
      <c r="M313" s="296"/>
      <c r="N313" s="356" t="s">
        <v>65</v>
      </c>
      <c r="O313" s="355"/>
      <c r="P313" s="339" t="s">
        <v>66</v>
      </c>
      <c r="Q313" s="291"/>
      <c r="R313" s="356" t="s">
        <v>36</v>
      </c>
      <c r="S313" s="295"/>
      <c r="U313" s="8" t="str">
        <f t="shared" si="259"/>
        <v>③育成プログラム</v>
      </c>
      <c r="V313" s="8" t="str">
        <f t="shared" si="259"/>
        <v/>
      </c>
      <c r="W313" s="8" t="str">
        <f t="shared" si="259"/>
        <v/>
      </c>
      <c r="X313" s="8" t="str">
        <f t="shared" si="259"/>
        <v/>
      </c>
    </row>
    <row r="314" spans="1:24">
      <c r="A314" s="1">
        <f t="shared" ref="A314:B314" si="262">A313</f>
        <v>7</v>
      </c>
      <c r="B314" s="1">
        <f t="shared" si="262"/>
        <v>0</v>
      </c>
      <c r="C314" s="348"/>
      <c r="D314" s="346" t="s">
        <v>59</v>
      </c>
      <c r="E314" s="346"/>
      <c r="F314" s="22">
        <f>VLOOKUP("成男未来ｱｽﾘｰﾄ",指導者!$J$133:$AN$156,$F305+1,)</f>
        <v>0</v>
      </c>
      <c r="G314" s="23" t="s">
        <v>67</v>
      </c>
      <c r="H314" s="24">
        <f>VLOOKUP("成女未来ｱｽﾘｰﾄ",指導者!$J$133:$AN$156,$F305+1,)</f>
        <v>0</v>
      </c>
      <c r="I314" s="25" t="s">
        <v>67</v>
      </c>
      <c r="J314" s="24">
        <f>VLOOKUP("少男未来ｱｽﾘｰﾄ",指導者!$J$133:$AN$156,$F305+1,)</f>
        <v>0</v>
      </c>
      <c r="K314" s="23" t="s">
        <v>67</v>
      </c>
      <c r="L314" s="24">
        <f>VLOOKUP("少女未来ｱｽﾘｰﾄ",指導者!$J$133:$AN$156,$F305+1,)</f>
        <v>0</v>
      </c>
      <c r="M314" s="25" t="s">
        <v>67</v>
      </c>
      <c r="N314" s="24">
        <f>VLOOKUP("Jr男未来ｱｽﾘｰﾄ",指導者!$J$133:$AN$156,$F305+1,)</f>
        <v>0</v>
      </c>
      <c r="O314" s="23" t="s">
        <v>67</v>
      </c>
      <c r="P314" s="24">
        <f>VLOOKUP("Jr女未来ｱｽﾘｰﾄ",指導者!$J$133:$AN$156,$F305+1,)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48"/>
      <c r="D315" s="351" t="s">
        <v>60</v>
      </c>
      <c r="E315" s="351"/>
      <c r="F315" s="57" t="s">
        <v>164</v>
      </c>
      <c r="G315" s="28" t="s">
        <v>67</v>
      </c>
      <c r="H315" s="59" t="s">
        <v>164</v>
      </c>
      <c r="I315" s="30" t="s">
        <v>67</v>
      </c>
      <c r="J315" s="29">
        <f>VLOOKUP("少男未来ｱｽﾘｰﾄ",選手!$J$333:$AN$350,$F305+1,)</f>
        <v>0</v>
      </c>
      <c r="K315" s="28" t="s">
        <v>67</v>
      </c>
      <c r="L315" s="29">
        <f>VLOOKUP("少女未来ｱｽﾘｰﾄ",選手!$J$333:$AN$350,$F305+1,)</f>
        <v>0</v>
      </c>
      <c r="M315" s="30" t="s">
        <v>67</v>
      </c>
      <c r="N315" s="29">
        <f>VLOOKUP("Jr男未来ｱｽﾘｰﾄ",選手!$J$333:$AN$350,$F305+1,)</f>
        <v>0</v>
      </c>
      <c r="O315" s="28" t="s">
        <v>67</v>
      </c>
      <c r="P315" s="29">
        <f>VLOOKUP("Jr女未来ｱｽﾘｰﾄ",選手!$J$333:$AN$350,$F305+1,)</f>
        <v>0</v>
      </c>
      <c r="Q315" s="31" t="s">
        <v>67</v>
      </c>
      <c r="R315" s="28">
        <f>SUM(F315:Q315)</f>
        <v>0</v>
      </c>
      <c r="S315" s="34" t="s">
        <v>67</v>
      </c>
    </row>
    <row r="316" spans="1:24">
      <c r="A316" s="1">
        <f t="shared" ref="A316:B316" si="264">A315</f>
        <v>7</v>
      </c>
      <c r="B316" s="1">
        <f t="shared" si="264"/>
        <v>0</v>
      </c>
      <c r="C316" s="366" t="s">
        <v>69</v>
      </c>
      <c r="D316" s="367"/>
      <c r="E316" s="368"/>
      <c r="F316" s="357"/>
      <c r="G316" s="358"/>
      <c r="H316" s="358"/>
      <c r="I316" s="358"/>
      <c r="J316" s="358"/>
      <c r="K316" s="358"/>
      <c r="L316" s="358"/>
      <c r="M316" s="358"/>
      <c r="N316" s="358"/>
      <c r="O316" s="358"/>
      <c r="P316" s="358"/>
      <c r="Q316" s="358"/>
      <c r="R316" s="358"/>
      <c r="S316" s="359"/>
    </row>
    <row r="317" spans="1:24">
      <c r="A317" s="1">
        <f t="shared" ref="A317:B317" si="265">A316</f>
        <v>7</v>
      </c>
      <c r="B317" s="1">
        <f t="shared" si="265"/>
        <v>0</v>
      </c>
      <c r="C317" s="369"/>
      <c r="D317" s="370"/>
      <c r="E317" s="371"/>
      <c r="F317" s="360"/>
      <c r="G317" s="361"/>
      <c r="H317" s="361"/>
      <c r="I317" s="361"/>
      <c r="J317" s="361"/>
      <c r="K317" s="361"/>
      <c r="L317" s="361"/>
      <c r="M317" s="361"/>
      <c r="N317" s="361"/>
      <c r="O317" s="361"/>
      <c r="P317" s="361"/>
      <c r="Q317" s="361"/>
      <c r="R317" s="361"/>
      <c r="S317" s="362"/>
    </row>
    <row r="318" spans="1:24">
      <c r="A318" s="1">
        <f t="shared" ref="A318:B318" si="266">A317</f>
        <v>7</v>
      </c>
      <c r="B318" s="1">
        <f t="shared" si="266"/>
        <v>0</v>
      </c>
      <c r="C318" s="369"/>
      <c r="D318" s="370"/>
      <c r="E318" s="371"/>
      <c r="F318" s="360"/>
      <c r="G318" s="361"/>
      <c r="H318" s="361"/>
      <c r="I318" s="361"/>
      <c r="J318" s="361"/>
      <c r="K318" s="361"/>
      <c r="L318" s="361"/>
      <c r="M318" s="361"/>
      <c r="N318" s="361"/>
      <c r="O318" s="361"/>
      <c r="P318" s="361"/>
      <c r="Q318" s="361"/>
      <c r="R318" s="361"/>
      <c r="S318" s="362"/>
    </row>
    <row r="319" spans="1:24">
      <c r="A319" s="1">
        <f t="shared" ref="A319:B319" si="267">A318</f>
        <v>7</v>
      </c>
      <c r="B319" s="1">
        <f t="shared" si="267"/>
        <v>0</v>
      </c>
      <c r="C319" s="369"/>
      <c r="D319" s="370"/>
      <c r="E319" s="371"/>
      <c r="F319" s="360"/>
      <c r="G319" s="361"/>
      <c r="H319" s="361"/>
      <c r="I319" s="361"/>
      <c r="J319" s="361"/>
      <c r="K319" s="361"/>
      <c r="L319" s="361"/>
      <c r="M319" s="361"/>
      <c r="N319" s="361"/>
      <c r="O319" s="361"/>
      <c r="P319" s="361"/>
      <c r="Q319" s="361"/>
      <c r="R319" s="361"/>
      <c r="S319" s="362"/>
    </row>
    <row r="320" spans="1:24">
      <c r="A320" s="1">
        <f t="shared" ref="A320:B320" si="268">A319</f>
        <v>7</v>
      </c>
      <c r="B320" s="1">
        <f t="shared" si="268"/>
        <v>0</v>
      </c>
      <c r="C320" s="369"/>
      <c r="D320" s="370"/>
      <c r="E320" s="371"/>
      <c r="F320" s="360"/>
      <c r="G320" s="361"/>
      <c r="H320" s="361"/>
      <c r="I320" s="361"/>
      <c r="J320" s="361"/>
      <c r="K320" s="361"/>
      <c r="L320" s="361"/>
      <c r="M320" s="361"/>
      <c r="N320" s="361"/>
      <c r="O320" s="361"/>
      <c r="P320" s="361"/>
      <c r="Q320" s="361"/>
      <c r="R320" s="361"/>
      <c r="S320" s="362"/>
    </row>
    <row r="321" spans="1:21">
      <c r="A321" s="1">
        <f t="shared" ref="A321:B321" si="269">A320</f>
        <v>7</v>
      </c>
      <c r="B321" s="1">
        <f t="shared" si="269"/>
        <v>0</v>
      </c>
      <c r="C321" s="369"/>
      <c r="D321" s="370"/>
      <c r="E321" s="371"/>
      <c r="F321" s="360"/>
      <c r="G321" s="361"/>
      <c r="H321" s="361"/>
      <c r="I321" s="361"/>
      <c r="J321" s="361"/>
      <c r="K321" s="361"/>
      <c r="L321" s="361"/>
      <c r="M321" s="361"/>
      <c r="N321" s="361"/>
      <c r="O321" s="361"/>
      <c r="P321" s="361"/>
      <c r="Q321" s="361"/>
      <c r="R321" s="361"/>
      <c r="S321" s="362"/>
    </row>
    <row r="322" spans="1:21" ht="15" thickBot="1">
      <c r="A322" s="1">
        <f t="shared" ref="A322:B322" si="270">A321</f>
        <v>7</v>
      </c>
      <c r="B322" s="1">
        <f t="shared" si="270"/>
        <v>0</v>
      </c>
      <c r="C322" s="372"/>
      <c r="D322" s="373"/>
      <c r="E322" s="374"/>
      <c r="F322" s="363"/>
      <c r="G322" s="364"/>
      <c r="H322" s="364"/>
      <c r="I322" s="364"/>
      <c r="J322" s="364"/>
      <c r="K322" s="364"/>
      <c r="L322" s="364"/>
      <c r="M322" s="364"/>
      <c r="N322" s="364"/>
      <c r="O322" s="364"/>
      <c r="P322" s="364"/>
      <c r="Q322" s="364"/>
      <c r="R322" s="364"/>
      <c r="S322" s="365"/>
    </row>
    <row r="323" spans="1:21">
      <c r="A323" s="1">
        <f t="shared" ref="A323:B323" si="271">A322</f>
        <v>7</v>
      </c>
      <c r="B323" s="1">
        <f t="shared" si="271"/>
        <v>0</v>
      </c>
    </row>
    <row r="324" spans="1:21" ht="15" thickBot="1">
      <c r="A324" s="1">
        <f t="shared" ref="A324:B324" si="272">A323</f>
        <v>7</v>
      </c>
      <c r="B324" s="1">
        <f t="shared" si="272"/>
        <v>0</v>
      </c>
      <c r="C324" s="337" t="s">
        <v>70</v>
      </c>
      <c r="D324" s="337"/>
      <c r="Q324" s="338" t="s">
        <v>71</v>
      </c>
      <c r="R324" s="338"/>
      <c r="S324" s="338"/>
    </row>
    <row r="325" spans="1:21">
      <c r="A325" s="1">
        <f t="shared" ref="A325:B325" si="273">A324</f>
        <v>7</v>
      </c>
      <c r="B325" s="1">
        <f t="shared" si="273"/>
        <v>0</v>
      </c>
      <c r="C325" s="287" t="s">
        <v>72</v>
      </c>
      <c r="D325" s="290" t="s">
        <v>73</v>
      </c>
      <c r="E325" s="290"/>
      <c r="F325" s="290"/>
      <c r="G325" s="290"/>
      <c r="H325" s="290" t="s">
        <v>79</v>
      </c>
      <c r="I325" s="290"/>
      <c r="J325" s="290" t="s">
        <v>13</v>
      </c>
      <c r="K325" s="290"/>
      <c r="L325" s="290"/>
      <c r="M325" s="290"/>
      <c r="N325" s="290"/>
      <c r="O325" s="290"/>
      <c r="P325" s="290"/>
      <c r="Q325" s="290"/>
      <c r="R325" s="290"/>
      <c r="S325" s="294"/>
    </row>
    <row r="326" spans="1:21">
      <c r="A326" s="1">
        <f t="shared" ref="A326:B326" si="274">A325</f>
        <v>7</v>
      </c>
      <c r="B326" s="1">
        <f t="shared" si="274"/>
        <v>0</v>
      </c>
      <c r="C326" s="288"/>
      <c r="D326" s="346" t="s">
        <v>74</v>
      </c>
      <c r="E326" s="346"/>
      <c r="F326" s="346"/>
      <c r="G326" s="346"/>
      <c r="H326" s="347">
        <f>J351</f>
        <v>0</v>
      </c>
      <c r="I326" s="347"/>
      <c r="J326" s="152"/>
      <c r="K326" s="152"/>
      <c r="L326" s="152"/>
      <c r="M326" s="152"/>
      <c r="N326" s="152"/>
      <c r="O326" s="152"/>
      <c r="P326" s="152"/>
      <c r="Q326" s="152"/>
      <c r="R326" s="152"/>
      <c r="S326" s="305"/>
    </row>
    <row r="327" spans="1:21">
      <c r="A327" s="1">
        <f t="shared" ref="A327:B327" si="275">A326</f>
        <v>7</v>
      </c>
      <c r="B327" s="1">
        <f t="shared" si="275"/>
        <v>0</v>
      </c>
      <c r="C327" s="288"/>
      <c r="D327" s="340" t="s">
        <v>75</v>
      </c>
      <c r="E327" s="340"/>
      <c r="F327" s="340"/>
      <c r="G327" s="340"/>
      <c r="H327" s="330"/>
      <c r="I327" s="330"/>
      <c r="J327" s="335"/>
      <c r="K327" s="335"/>
      <c r="L327" s="335"/>
      <c r="M327" s="335"/>
      <c r="N327" s="335"/>
      <c r="O327" s="335"/>
      <c r="P327" s="335"/>
      <c r="Q327" s="335"/>
      <c r="R327" s="335"/>
      <c r="S327" s="336"/>
    </row>
    <row r="328" spans="1:21">
      <c r="A328" s="1">
        <f t="shared" ref="A328:B328" si="276">A327</f>
        <v>7</v>
      </c>
      <c r="B328" s="1">
        <f t="shared" si="276"/>
        <v>0</v>
      </c>
      <c r="C328" s="288"/>
      <c r="D328" s="340" t="s">
        <v>76</v>
      </c>
      <c r="E328" s="340"/>
      <c r="F328" s="340"/>
      <c r="G328" s="340"/>
      <c r="H328" s="330"/>
      <c r="I328" s="330"/>
      <c r="J328" s="335"/>
      <c r="K328" s="335"/>
      <c r="L328" s="335"/>
      <c r="M328" s="335"/>
      <c r="N328" s="335"/>
      <c r="O328" s="335"/>
      <c r="P328" s="335"/>
      <c r="Q328" s="335"/>
      <c r="R328" s="335"/>
      <c r="S328" s="336"/>
    </row>
    <row r="329" spans="1:21" ht="15" thickBot="1">
      <c r="A329" s="1">
        <f t="shared" ref="A329:B329" si="277">A328</f>
        <v>7</v>
      </c>
      <c r="B329" s="1">
        <f t="shared" si="277"/>
        <v>0</v>
      </c>
      <c r="C329" s="288"/>
      <c r="D329" s="341" t="s">
        <v>77</v>
      </c>
      <c r="E329" s="341"/>
      <c r="F329" s="341"/>
      <c r="G329" s="341"/>
      <c r="H329" s="342">
        <f>H351-SUM(H326:I328)</f>
        <v>0</v>
      </c>
      <c r="I329" s="342"/>
      <c r="J329" s="343"/>
      <c r="K329" s="343"/>
      <c r="L329" s="343"/>
      <c r="M329" s="343"/>
      <c r="N329" s="343"/>
      <c r="O329" s="343"/>
      <c r="P329" s="343"/>
      <c r="Q329" s="343"/>
      <c r="R329" s="343"/>
      <c r="S329" s="344"/>
    </row>
    <row r="330" spans="1:21" ht="15.6" thickTop="1" thickBot="1">
      <c r="A330" s="1">
        <f t="shared" ref="A330:B330" si="278">A329</f>
        <v>7</v>
      </c>
      <c r="B330" s="1">
        <f t="shared" si="278"/>
        <v>0</v>
      </c>
      <c r="C330" s="289"/>
      <c r="D330" s="345" t="s">
        <v>78</v>
      </c>
      <c r="E330" s="345"/>
      <c r="F330" s="345"/>
      <c r="G330" s="345"/>
      <c r="H330" s="281">
        <f>SUM(H326:I329)</f>
        <v>0</v>
      </c>
      <c r="I330" s="281"/>
      <c r="J330" s="285"/>
      <c r="K330" s="285"/>
      <c r="L330" s="285"/>
      <c r="M330" s="285"/>
      <c r="N330" s="285"/>
      <c r="O330" s="285"/>
      <c r="P330" s="285"/>
      <c r="Q330" s="285"/>
      <c r="R330" s="285"/>
      <c r="S330" s="286"/>
    </row>
    <row r="331" spans="1:21">
      <c r="A331" s="1">
        <f t="shared" ref="A331:B331" si="279">A330</f>
        <v>7</v>
      </c>
      <c r="B331" s="1">
        <f t="shared" si="279"/>
        <v>0</v>
      </c>
      <c r="C331" s="287" t="s">
        <v>218</v>
      </c>
      <c r="D331" s="290" t="s">
        <v>73</v>
      </c>
      <c r="E331" s="290"/>
      <c r="F331" s="290" t="s">
        <v>83</v>
      </c>
      <c r="G331" s="290"/>
      <c r="H331" s="290" t="s">
        <v>79</v>
      </c>
      <c r="I331" s="292"/>
      <c r="J331" s="293"/>
      <c r="K331" s="290"/>
      <c r="L331" s="290"/>
      <c r="M331" s="290"/>
      <c r="N331" s="290" t="s">
        <v>82</v>
      </c>
      <c r="O331" s="290"/>
      <c r="P331" s="290"/>
      <c r="Q331" s="290"/>
      <c r="R331" s="290"/>
      <c r="S331" s="294"/>
    </row>
    <row r="332" spans="1:21">
      <c r="A332" s="1">
        <f t="shared" ref="A332:B332" si="280">A331</f>
        <v>7</v>
      </c>
      <c r="B332" s="1">
        <f t="shared" si="280"/>
        <v>0</v>
      </c>
      <c r="C332" s="288"/>
      <c r="D332" s="291"/>
      <c r="E332" s="291"/>
      <c r="F332" s="291"/>
      <c r="G332" s="291"/>
      <c r="H332" s="291"/>
      <c r="I332" s="291"/>
      <c r="J332" s="296" t="s">
        <v>80</v>
      </c>
      <c r="K332" s="297"/>
      <c r="L332" s="297" t="s">
        <v>81</v>
      </c>
      <c r="M332" s="339"/>
      <c r="N332" s="291"/>
      <c r="O332" s="291"/>
      <c r="P332" s="291"/>
      <c r="Q332" s="291"/>
      <c r="R332" s="291"/>
      <c r="S332" s="295"/>
    </row>
    <row r="333" spans="1:21">
      <c r="A333" s="1">
        <f t="shared" ref="A333:B333" si="281">A332</f>
        <v>7</v>
      </c>
      <c r="B333" s="1">
        <f t="shared" si="281"/>
        <v>0</v>
      </c>
      <c r="C333" s="288"/>
      <c r="D333" s="298" t="s">
        <v>88</v>
      </c>
      <c r="E333" s="298"/>
      <c r="F333" s="298" t="s">
        <v>88</v>
      </c>
      <c r="G333" s="298"/>
      <c r="H333" s="323"/>
      <c r="I333" s="323"/>
      <c r="J333" s="324"/>
      <c r="K333" s="325"/>
      <c r="L333" s="326">
        <f>H333-J333</f>
        <v>0</v>
      </c>
      <c r="M333" s="327"/>
      <c r="N333" s="167"/>
      <c r="O333" s="167"/>
      <c r="P333" s="167"/>
      <c r="Q333" s="167"/>
      <c r="R333" s="167"/>
      <c r="S333" s="328"/>
      <c r="T333" s="54" t="e">
        <f>HLOOKUP(F306,リスト!$N$7:$AC$25,2,)</f>
        <v>#N/A</v>
      </c>
      <c r="U333" s="52" t="e">
        <f t="shared" ref="U333:U350" si="282">IF(T333="対象外",IF(J333&gt;0,"補助対象外経費です!!",""),"")</f>
        <v>#N/A</v>
      </c>
    </row>
    <row r="334" spans="1:21">
      <c r="A334" s="1">
        <f t="shared" ref="A334:B334" si="283">A333</f>
        <v>7</v>
      </c>
      <c r="B334" s="1">
        <f t="shared" si="283"/>
        <v>0</v>
      </c>
      <c r="C334" s="288"/>
      <c r="D334" s="298" t="s">
        <v>99</v>
      </c>
      <c r="E334" s="298"/>
      <c r="F334" s="299" t="s">
        <v>84</v>
      </c>
      <c r="G334" s="299"/>
      <c r="H334" s="300"/>
      <c r="I334" s="300"/>
      <c r="J334" s="301"/>
      <c r="K334" s="302"/>
      <c r="L334" s="303">
        <f t="shared" ref="L334:L350" si="284">H334-J334</f>
        <v>0</v>
      </c>
      <c r="M334" s="304"/>
      <c r="N334" s="152"/>
      <c r="O334" s="152"/>
      <c r="P334" s="152"/>
      <c r="Q334" s="152"/>
      <c r="R334" s="152"/>
      <c r="S334" s="305"/>
      <c r="T334" s="54" t="e">
        <f>HLOOKUP(F306,リスト!$N$7:$AC$25,3,)</f>
        <v>#N/A</v>
      </c>
      <c r="U334" s="52" t="e">
        <f t="shared" si="282"/>
        <v>#N/A</v>
      </c>
    </row>
    <row r="335" spans="1:21">
      <c r="A335" s="1">
        <f t="shared" ref="A335:B335" si="285">A334</f>
        <v>7</v>
      </c>
      <c r="B335" s="1">
        <f t="shared" si="285"/>
        <v>0</v>
      </c>
      <c r="C335" s="288"/>
      <c r="D335" s="298"/>
      <c r="E335" s="298"/>
      <c r="F335" s="329" t="s">
        <v>85</v>
      </c>
      <c r="G335" s="329"/>
      <c r="H335" s="330"/>
      <c r="I335" s="330"/>
      <c r="J335" s="331"/>
      <c r="K335" s="332"/>
      <c r="L335" s="333">
        <f t="shared" si="284"/>
        <v>0</v>
      </c>
      <c r="M335" s="334"/>
      <c r="N335" s="335"/>
      <c r="O335" s="335"/>
      <c r="P335" s="335"/>
      <c r="Q335" s="335"/>
      <c r="R335" s="335"/>
      <c r="S335" s="336"/>
      <c r="T335" s="54" t="e">
        <f>HLOOKUP(F306,リスト!$N$7:$AC$25,4,)</f>
        <v>#N/A</v>
      </c>
      <c r="U335" s="52" t="e">
        <f t="shared" si="282"/>
        <v>#N/A</v>
      </c>
    </row>
    <row r="336" spans="1:21">
      <c r="A336" s="1">
        <f t="shared" ref="A336:B336" si="286">A335</f>
        <v>7</v>
      </c>
      <c r="B336" s="1">
        <f t="shared" si="286"/>
        <v>0</v>
      </c>
      <c r="C336" s="288"/>
      <c r="D336" s="298"/>
      <c r="E336" s="298"/>
      <c r="F336" s="306" t="s">
        <v>86</v>
      </c>
      <c r="G336" s="306"/>
      <c r="H336" s="307"/>
      <c r="I336" s="307"/>
      <c r="J336" s="308"/>
      <c r="K336" s="309"/>
      <c r="L336" s="310">
        <f t="shared" si="284"/>
        <v>0</v>
      </c>
      <c r="M336" s="311"/>
      <c r="N336" s="153"/>
      <c r="O336" s="153"/>
      <c r="P336" s="153"/>
      <c r="Q336" s="153"/>
      <c r="R336" s="153"/>
      <c r="S336" s="312"/>
      <c r="T336" s="54" t="e">
        <f>HLOOKUP(F306,リスト!$N$7:$AC$25,5,)</f>
        <v>#N/A</v>
      </c>
      <c r="U336" s="52" t="e">
        <f t="shared" si="282"/>
        <v>#N/A</v>
      </c>
    </row>
    <row r="337" spans="1:22">
      <c r="A337" s="1">
        <f t="shared" ref="A337:B337" si="287">A336</f>
        <v>7</v>
      </c>
      <c r="B337" s="1">
        <f t="shared" si="287"/>
        <v>0</v>
      </c>
      <c r="C337" s="288"/>
      <c r="D337" s="298" t="s">
        <v>100</v>
      </c>
      <c r="E337" s="298"/>
      <c r="F337" s="299" t="s">
        <v>87</v>
      </c>
      <c r="G337" s="299"/>
      <c r="H337" s="300"/>
      <c r="I337" s="300"/>
      <c r="J337" s="301"/>
      <c r="K337" s="302"/>
      <c r="L337" s="303">
        <f t="shared" si="284"/>
        <v>0</v>
      </c>
      <c r="M337" s="304"/>
      <c r="N337" s="152"/>
      <c r="O337" s="152"/>
      <c r="P337" s="152"/>
      <c r="Q337" s="152"/>
      <c r="R337" s="152"/>
      <c r="S337" s="305"/>
      <c r="T337" s="54" t="e">
        <f>HLOOKUP(F306,リスト!$N$7:$AC$25,6,)</f>
        <v>#N/A</v>
      </c>
      <c r="U337" s="52" t="e">
        <f t="shared" si="282"/>
        <v>#N/A</v>
      </c>
    </row>
    <row r="338" spans="1:22">
      <c r="A338" s="1">
        <f t="shared" ref="A338:B338" si="288">A337</f>
        <v>7</v>
      </c>
      <c r="B338" s="1">
        <f t="shared" si="288"/>
        <v>0</v>
      </c>
      <c r="C338" s="288"/>
      <c r="D338" s="298"/>
      <c r="E338" s="298"/>
      <c r="F338" s="329" t="s">
        <v>89</v>
      </c>
      <c r="G338" s="329"/>
      <c r="H338" s="330"/>
      <c r="I338" s="330"/>
      <c r="J338" s="331"/>
      <c r="K338" s="332"/>
      <c r="L338" s="333">
        <f t="shared" si="284"/>
        <v>0</v>
      </c>
      <c r="M338" s="334"/>
      <c r="N338" s="335"/>
      <c r="O338" s="335"/>
      <c r="P338" s="335"/>
      <c r="Q338" s="335"/>
      <c r="R338" s="335"/>
      <c r="S338" s="336"/>
      <c r="T338" s="54" t="e">
        <f>HLOOKUP(F306,リスト!$N$7:$AC$25,7,)</f>
        <v>#N/A</v>
      </c>
      <c r="U338" s="52" t="e">
        <f t="shared" si="282"/>
        <v>#N/A</v>
      </c>
    </row>
    <row r="339" spans="1:22" ht="14.4" customHeight="1">
      <c r="A339" s="1">
        <f t="shared" ref="A339:B339" si="289">A338</f>
        <v>7</v>
      </c>
      <c r="B339" s="1">
        <f t="shared" si="289"/>
        <v>0</v>
      </c>
      <c r="C339" s="288"/>
      <c r="D339" s="298"/>
      <c r="E339" s="298"/>
      <c r="F339" s="329" t="s">
        <v>215</v>
      </c>
      <c r="G339" s="329"/>
      <c r="H339" s="330"/>
      <c r="I339" s="330"/>
      <c r="J339" s="331"/>
      <c r="K339" s="332"/>
      <c r="L339" s="333">
        <f t="shared" si="284"/>
        <v>0</v>
      </c>
      <c r="M339" s="334"/>
      <c r="N339" s="335"/>
      <c r="O339" s="335"/>
      <c r="P339" s="335"/>
      <c r="Q339" s="335"/>
      <c r="R339" s="335"/>
      <c r="S339" s="336"/>
      <c r="T339" s="54" t="e">
        <f>HLOOKUP(F306,リスト!$N$7:$AC$25,8,)</f>
        <v>#N/A</v>
      </c>
      <c r="U339" s="52" t="e">
        <f t="shared" si="282"/>
        <v>#N/A</v>
      </c>
    </row>
    <row r="340" spans="1:22">
      <c r="A340" s="1">
        <f t="shared" ref="A340:B340" si="290">A339</f>
        <v>7</v>
      </c>
      <c r="B340" s="1">
        <f t="shared" si="290"/>
        <v>0</v>
      </c>
      <c r="C340" s="288"/>
      <c r="D340" s="298"/>
      <c r="E340" s="298"/>
      <c r="F340" s="306" t="s">
        <v>90</v>
      </c>
      <c r="G340" s="306"/>
      <c r="H340" s="307"/>
      <c r="I340" s="307"/>
      <c r="J340" s="308"/>
      <c r="K340" s="309"/>
      <c r="L340" s="310">
        <f t="shared" si="284"/>
        <v>0</v>
      </c>
      <c r="M340" s="311"/>
      <c r="N340" s="153"/>
      <c r="O340" s="153"/>
      <c r="P340" s="153"/>
      <c r="Q340" s="153"/>
      <c r="R340" s="153"/>
      <c r="S340" s="312"/>
      <c r="T340" s="54" t="e">
        <f>HLOOKUP(F306,リスト!$N$7:$AC$25,9,)</f>
        <v>#N/A</v>
      </c>
      <c r="U340" s="52" t="e">
        <f t="shared" si="282"/>
        <v>#N/A</v>
      </c>
    </row>
    <row r="341" spans="1:22">
      <c r="A341" s="1">
        <f t="shared" ref="A341:B341" si="291">A340</f>
        <v>7</v>
      </c>
      <c r="B341" s="1">
        <f t="shared" si="291"/>
        <v>0</v>
      </c>
      <c r="C341" s="288"/>
      <c r="D341" s="298" t="s">
        <v>101</v>
      </c>
      <c r="E341" s="298"/>
      <c r="F341" s="299" t="s">
        <v>91</v>
      </c>
      <c r="G341" s="299"/>
      <c r="H341" s="300"/>
      <c r="I341" s="300"/>
      <c r="J341" s="301"/>
      <c r="K341" s="302"/>
      <c r="L341" s="303">
        <f t="shared" si="284"/>
        <v>0</v>
      </c>
      <c r="M341" s="304"/>
      <c r="N341" s="152"/>
      <c r="O341" s="152"/>
      <c r="P341" s="152"/>
      <c r="Q341" s="152"/>
      <c r="R341" s="152"/>
      <c r="S341" s="305"/>
      <c r="T341" s="54" t="e">
        <f>HLOOKUP(F306,リスト!$N$7:$AC$25,10,)</f>
        <v>#N/A</v>
      </c>
      <c r="U341" s="52" t="e">
        <f t="shared" si="282"/>
        <v>#N/A</v>
      </c>
    </row>
    <row r="342" spans="1:22">
      <c r="A342" s="1">
        <f t="shared" ref="A342:B342" si="292">A341</f>
        <v>7</v>
      </c>
      <c r="B342" s="1">
        <f t="shared" si="292"/>
        <v>0</v>
      </c>
      <c r="C342" s="288"/>
      <c r="D342" s="298"/>
      <c r="E342" s="298"/>
      <c r="F342" s="329" t="s">
        <v>92</v>
      </c>
      <c r="G342" s="329"/>
      <c r="H342" s="330"/>
      <c r="I342" s="330"/>
      <c r="J342" s="331"/>
      <c r="K342" s="332"/>
      <c r="L342" s="333">
        <f t="shared" si="284"/>
        <v>0</v>
      </c>
      <c r="M342" s="334"/>
      <c r="N342" s="335"/>
      <c r="O342" s="335"/>
      <c r="P342" s="335"/>
      <c r="Q342" s="335"/>
      <c r="R342" s="335"/>
      <c r="S342" s="336"/>
      <c r="T342" s="54" t="e">
        <f>HLOOKUP(F306,リスト!$N$7:$AC$25,11,)</f>
        <v>#N/A</v>
      </c>
      <c r="U342" s="52" t="e">
        <f t="shared" si="282"/>
        <v>#N/A</v>
      </c>
    </row>
    <row r="343" spans="1:22">
      <c r="A343" s="1">
        <f t="shared" ref="A343:B343" si="293">A342</f>
        <v>7</v>
      </c>
      <c r="B343" s="1">
        <f t="shared" si="293"/>
        <v>0</v>
      </c>
      <c r="C343" s="288"/>
      <c r="D343" s="298"/>
      <c r="E343" s="298"/>
      <c r="F343" s="306" t="s">
        <v>93</v>
      </c>
      <c r="G343" s="306"/>
      <c r="H343" s="307"/>
      <c r="I343" s="307"/>
      <c r="J343" s="308"/>
      <c r="K343" s="309"/>
      <c r="L343" s="310">
        <f t="shared" si="284"/>
        <v>0</v>
      </c>
      <c r="M343" s="311"/>
      <c r="N343" s="153"/>
      <c r="O343" s="153"/>
      <c r="P343" s="153"/>
      <c r="Q343" s="153"/>
      <c r="R343" s="153"/>
      <c r="S343" s="312"/>
      <c r="T343" s="54" t="e">
        <f>HLOOKUP(F306,リスト!$N$7:$AC$25,12,)</f>
        <v>#N/A</v>
      </c>
      <c r="U343" s="52" t="e">
        <f t="shared" si="282"/>
        <v>#N/A</v>
      </c>
    </row>
    <row r="344" spans="1:22">
      <c r="A344" s="1">
        <f t="shared" ref="A344:B344" si="294">A343</f>
        <v>7</v>
      </c>
      <c r="B344" s="1">
        <f t="shared" si="294"/>
        <v>0</v>
      </c>
      <c r="C344" s="288"/>
      <c r="D344" s="298" t="s">
        <v>102</v>
      </c>
      <c r="E344" s="298"/>
      <c r="F344" s="298" t="s">
        <v>102</v>
      </c>
      <c r="G344" s="298"/>
      <c r="H344" s="323"/>
      <c r="I344" s="323"/>
      <c r="J344" s="324"/>
      <c r="K344" s="325"/>
      <c r="L344" s="326">
        <f t="shared" si="284"/>
        <v>0</v>
      </c>
      <c r="M344" s="327"/>
      <c r="N344" s="167"/>
      <c r="O344" s="167"/>
      <c r="P344" s="167"/>
      <c r="Q344" s="167"/>
      <c r="R344" s="167"/>
      <c r="S344" s="328"/>
      <c r="T344" s="54" t="e">
        <f>HLOOKUP(F306,リスト!$N$7:$AC$25,13,)</f>
        <v>#N/A</v>
      </c>
      <c r="U344" s="52" t="e">
        <f t="shared" si="282"/>
        <v>#N/A</v>
      </c>
    </row>
    <row r="345" spans="1:22">
      <c r="A345" s="1">
        <f t="shared" ref="A345:B345" si="295">A344</f>
        <v>7</v>
      </c>
      <c r="B345" s="1">
        <f t="shared" si="295"/>
        <v>0</v>
      </c>
      <c r="C345" s="288"/>
      <c r="D345" s="321" t="s">
        <v>105</v>
      </c>
      <c r="E345" s="298"/>
      <c r="F345" s="299" t="s">
        <v>94</v>
      </c>
      <c r="G345" s="299"/>
      <c r="H345" s="300"/>
      <c r="I345" s="300"/>
      <c r="J345" s="301"/>
      <c r="K345" s="302"/>
      <c r="L345" s="303">
        <f t="shared" si="284"/>
        <v>0</v>
      </c>
      <c r="M345" s="304"/>
      <c r="N345" s="152"/>
      <c r="O345" s="152"/>
      <c r="P345" s="152"/>
      <c r="Q345" s="152"/>
      <c r="R345" s="152"/>
      <c r="S345" s="305"/>
      <c r="T345" s="54" t="e">
        <f>HLOOKUP(F306,リスト!$N$7:$AC$25,14,)</f>
        <v>#N/A</v>
      </c>
      <c r="U345" s="52" t="e">
        <f t="shared" si="282"/>
        <v>#N/A</v>
      </c>
    </row>
    <row r="346" spans="1:22">
      <c r="A346" s="1">
        <f t="shared" ref="A346:B346" si="296">A345</f>
        <v>7</v>
      </c>
      <c r="B346" s="1">
        <f t="shared" si="296"/>
        <v>0</v>
      </c>
      <c r="C346" s="288"/>
      <c r="D346" s="298"/>
      <c r="E346" s="298"/>
      <c r="F346" s="306" t="s">
        <v>95</v>
      </c>
      <c r="G346" s="306"/>
      <c r="H346" s="307"/>
      <c r="I346" s="307"/>
      <c r="J346" s="308"/>
      <c r="K346" s="309"/>
      <c r="L346" s="310">
        <f t="shared" si="284"/>
        <v>0</v>
      </c>
      <c r="M346" s="311"/>
      <c r="N346" s="153"/>
      <c r="O346" s="153"/>
      <c r="P346" s="153"/>
      <c r="Q346" s="153"/>
      <c r="R346" s="153"/>
      <c r="S346" s="312"/>
      <c r="T346" s="54" t="e">
        <f>HLOOKUP(F306,リスト!$N$7:$AC$25,15,)</f>
        <v>#N/A</v>
      </c>
      <c r="U346" s="52" t="e">
        <f t="shared" si="282"/>
        <v>#N/A</v>
      </c>
    </row>
    <row r="347" spans="1:22">
      <c r="A347" s="1">
        <f t="shared" ref="A347:B347" si="297">A346</f>
        <v>7</v>
      </c>
      <c r="B347" s="1">
        <f t="shared" si="297"/>
        <v>0</v>
      </c>
      <c r="C347" s="288"/>
      <c r="D347" s="322" t="s">
        <v>103</v>
      </c>
      <c r="E347" s="322"/>
      <c r="F347" s="298" t="s">
        <v>96</v>
      </c>
      <c r="G347" s="298"/>
      <c r="H347" s="323"/>
      <c r="I347" s="323"/>
      <c r="J347" s="324"/>
      <c r="K347" s="325"/>
      <c r="L347" s="326">
        <f t="shared" si="284"/>
        <v>0</v>
      </c>
      <c r="M347" s="327"/>
      <c r="N347" s="167"/>
      <c r="O347" s="167"/>
      <c r="P347" s="167"/>
      <c r="Q347" s="167"/>
      <c r="R347" s="167"/>
      <c r="S347" s="328"/>
      <c r="T347" s="54" t="e">
        <f>HLOOKUP(F306,リスト!$N$7:$AC$25,16,)</f>
        <v>#N/A</v>
      </c>
      <c r="U347" s="52" t="e">
        <f t="shared" si="282"/>
        <v>#N/A</v>
      </c>
    </row>
    <row r="348" spans="1:22">
      <c r="A348" s="1">
        <f t="shared" ref="A348:B348" si="298">A347</f>
        <v>7</v>
      </c>
      <c r="B348" s="1">
        <f t="shared" si="298"/>
        <v>0</v>
      </c>
      <c r="C348" s="288"/>
      <c r="D348" s="298" t="s">
        <v>104</v>
      </c>
      <c r="E348" s="298"/>
      <c r="F348" s="299" t="s">
        <v>97</v>
      </c>
      <c r="G348" s="299"/>
      <c r="H348" s="300"/>
      <c r="I348" s="300"/>
      <c r="J348" s="301"/>
      <c r="K348" s="302"/>
      <c r="L348" s="303">
        <f t="shared" si="284"/>
        <v>0</v>
      </c>
      <c r="M348" s="304"/>
      <c r="N348" s="152"/>
      <c r="O348" s="152"/>
      <c r="P348" s="152"/>
      <c r="Q348" s="152"/>
      <c r="R348" s="152"/>
      <c r="S348" s="305"/>
      <c r="T348" s="54" t="e">
        <f>HLOOKUP(F306,リスト!$N$7:$AC$25,17,)</f>
        <v>#N/A</v>
      </c>
      <c r="U348" s="52" t="e">
        <f t="shared" si="282"/>
        <v>#N/A</v>
      </c>
    </row>
    <row r="349" spans="1:22">
      <c r="A349" s="1">
        <f t="shared" ref="A349:B349" si="299">A348</f>
        <v>7</v>
      </c>
      <c r="B349" s="1">
        <f t="shared" si="299"/>
        <v>0</v>
      </c>
      <c r="C349" s="288"/>
      <c r="D349" s="298"/>
      <c r="E349" s="298"/>
      <c r="F349" s="306" t="s">
        <v>98</v>
      </c>
      <c r="G349" s="306"/>
      <c r="H349" s="307"/>
      <c r="I349" s="307"/>
      <c r="J349" s="308"/>
      <c r="K349" s="309"/>
      <c r="L349" s="310">
        <f t="shared" si="284"/>
        <v>0</v>
      </c>
      <c r="M349" s="311"/>
      <c r="N349" s="153"/>
      <c r="O349" s="153"/>
      <c r="P349" s="153"/>
      <c r="Q349" s="153"/>
      <c r="R349" s="153"/>
      <c r="S349" s="312"/>
      <c r="T349" s="54" t="e">
        <f>HLOOKUP(F306,リスト!$N$7:$AC$25,18,)</f>
        <v>#N/A</v>
      </c>
      <c r="U349" s="52" t="e">
        <f t="shared" si="282"/>
        <v>#N/A</v>
      </c>
    </row>
    <row r="350" spans="1:22" ht="15" thickBot="1">
      <c r="A350" s="1">
        <f t="shared" ref="A350:B350" si="300">A349</f>
        <v>7</v>
      </c>
      <c r="B350" s="1">
        <f t="shared" si="300"/>
        <v>0</v>
      </c>
      <c r="C350" s="288"/>
      <c r="D350" s="313" t="s">
        <v>77</v>
      </c>
      <c r="E350" s="313"/>
      <c r="F350" s="313" t="s">
        <v>77</v>
      </c>
      <c r="G350" s="313"/>
      <c r="H350" s="314"/>
      <c r="I350" s="314"/>
      <c r="J350" s="315"/>
      <c r="K350" s="316"/>
      <c r="L350" s="317">
        <f t="shared" si="284"/>
        <v>0</v>
      </c>
      <c r="M350" s="318"/>
      <c r="N350" s="319"/>
      <c r="O350" s="319"/>
      <c r="P350" s="319"/>
      <c r="Q350" s="319"/>
      <c r="R350" s="319"/>
      <c r="S350" s="320"/>
      <c r="T350" s="54" t="e">
        <f>HLOOKUP(F306,リスト!$N$7:$AC$25,19,)</f>
        <v>#N/A</v>
      </c>
      <c r="U350" s="52" t="e">
        <f t="shared" si="282"/>
        <v>#N/A</v>
      </c>
    </row>
    <row r="351" spans="1:22" ht="15.6" thickTop="1" thickBot="1">
      <c r="A351" s="1">
        <f t="shared" ref="A351:B351" si="301">A350</f>
        <v>7</v>
      </c>
      <c r="B351" s="1">
        <f t="shared" si="301"/>
        <v>0</v>
      </c>
      <c r="C351" s="289"/>
      <c r="D351" s="278" t="s">
        <v>78</v>
      </c>
      <c r="E351" s="279"/>
      <c r="F351" s="279"/>
      <c r="G351" s="280"/>
      <c r="H351" s="281">
        <f>SUM(H333:I350)</f>
        <v>0</v>
      </c>
      <c r="I351" s="281"/>
      <c r="J351" s="282">
        <f t="shared" ref="J351" si="302">SUM(J333:K350)</f>
        <v>0</v>
      </c>
      <c r="K351" s="283"/>
      <c r="L351" s="283">
        <f t="shared" ref="L351" si="303">SUM(L333:M350)</f>
        <v>0</v>
      </c>
      <c r="M351" s="284"/>
      <c r="N351" s="285"/>
      <c r="O351" s="285"/>
      <c r="P351" s="285"/>
      <c r="Q351" s="285"/>
      <c r="R351" s="285"/>
      <c r="S351" s="286"/>
      <c r="T351" s="54"/>
    </row>
    <row r="352" spans="1:22">
      <c r="A352" s="1">
        <f>F355</f>
        <v>8</v>
      </c>
      <c r="B352" s="1">
        <f>IF(H376&gt;0,1,0)</f>
        <v>0</v>
      </c>
      <c r="C352" s="198" t="s">
        <v>47</v>
      </c>
      <c r="D352" s="198"/>
      <c r="E352" s="198"/>
      <c r="U352" s="11" t="s">
        <v>49</v>
      </c>
      <c r="V352" s="11" t="s">
        <v>199</v>
      </c>
    </row>
    <row r="353" spans="1:24">
      <c r="A353" s="1">
        <f>A352</f>
        <v>8</v>
      </c>
      <c r="B353" s="1">
        <f>B352</f>
        <v>0</v>
      </c>
      <c r="C353" s="192" t="str">
        <f>"やまぐち未来アスリート育成事業　"&amp;基本!$G$24</f>
        <v>やまぐち未来アスリート育成事業　事業計画書</v>
      </c>
      <c r="D353" s="192"/>
      <c r="E353" s="192"/>
      <c r="F353" s="192"/>
      <c r="G353" s="192"/>
      <c r="H353" s="192"/>
      <c r="I353" s="192"/>
      <c r="J353" s="192"/>
      <c r="K353" s="192"/>
      <c r="L353" s="192"/>
      <c r="M353" s="192"/>
      <c r="N353" s="192"/>
      <c r="O353" s="192"/>
      <c r="P353" s="192"/>
      <c r="Q353" s="192"/>
      <c r="R353" s="192"/>
      <c r="S353" s="192"/>
      <c r="U353" s="16" t="str">
        <f t="shared" ref="U353:V356" si="304">IF(U303="","",U303)</f>
        <v>やまぐち未来アスリートチャレンジ事業</v>
      </c>
      <c r="V353" s="16" t="str">
        <f t="shared" si="304"/>
        <v>未来チャレ</v>
      </c>
    </row>
    <row r="354" spans="1:24" ht="15" thickBot="1">
      <c r="A354" s="1">
        <f t="shared" ref="A354:B354" si="305">A353</f>
        <v>8</v>
      </c>
      <c r="B354" s="1">
        <f t="shared" si="305"/>
        <v>0</v>
      </c>
      <c r="C354" s="337" t="s">
        <v>48</v>
      </c>
      <c r="D354" s="337"/>
      <c r="U354" s="32" t="str">
        <f t="shared" si="304"/>
        <v>ジュニアクラブ活動事業</v>
      </c>
      <c r="V354" s="32" t="str">
        <f t="shared" si="304"/>
        <v>Jrクラブ</v>
      </c>
    </row>
    <row r="355" spans="1:24" ht="15" thickBot="1">
      <c r="A355" s="1">
        <f t="shared" ref="A355:B355" si="306">A354</f>
        <v>8</v>
      </c>
      <c r="B355" s="1">
        <f t="shared" si="306"/>
        <v>0</v>
      </c>
      <c r="C355" s="375" t="s">
        <v>50</v>
      </c>
      <c r="D355" s="376"/>
      <c r="E355" s="376"/>
      <c r="F355" s="377">
        <f>F305+1</f>
        <v>8</v>
      </c>
      <c r="G355" s="378"/>
      <c r="U355" s="32" t="str">
        <f t="shared" si="304"/>
        <v>ジュニア指導者育成事業</v>
      </c>
      <c r="V355" s="32" t="str">
        <f t="shared" si="304"/>
        <v>Jr指導者</v>
      </c>
    </row>
    <row r="356" spans="1:24">
      <c r="A356" s="1">
        <f t="shared" ref="A356:B356" si="307">A355</f>
        <v>8</v>
      </c>
      <c r="B356" s="1">
        <f t="shared" si="307"/>
        <v>0</v>
      </c>
      <c r="C356" s="379" t="s">
        <v>49</v>
      </c>
      <c r="D356" s="290"/>
      <c r="E356" s="290"/>
      <c r="F356" s="380"/>
      <c r="G356" s="380"/>
      <c r="H356" s="380"/>
      <c r="I356" s="380"/>
      <c r="J356" s="380"/>
      <c r="K356" s="380"/>
      <c r="L356" s="380"/>
      <c r="M356" s="290" t="s">
        <v>53</v>
      </c>
      <c r="N356" s="290"/>
      <c r="O356" s="290"/>
      <c r="P356" s="380"/>
      <c r="Q356" s="380"/>
      <c r="R356" s="380"/>
      <c r="S356" s="381"/>
      <c r="T356" s="81" t="str">
        <f>IF(F356="","",VLOOKUP(F356,U353:V356,2,))</f>
        <v/>
      </c>
      <c r="U356" s="18" t="str">
        <f t="shared" si="304"/>
        <v>未来アスリート強化事業</v>
      </c>
      <c r="V356" s="18" t="str">
        <f t="shared" si="304"/>
        <v>未来強化</v>
      </c>
    </row>
    <row r="357" spans="1:24">
      <c r="A357" s="1">
        <f t="shared" ref="A357:B357" si="308">A356</f>
        <v>8</v>
      </c>
      <c r="B357" s="1">
        <f t="shared" si="308"/>
        <v>0</v>
      </c>
      <c r="C357" s="389" t="s">
        <v>180</v>
      </c>
      <c r="D357" s="390"/>
      <c r="E357" s="356"/>
      <c r="F357" s="386"/>
      <c r="G357" s="387"/>
      <c r="H357" s="387"/>
      <c r="I357" s="387"/>
      <c r="J357" s="387"/>
      <c r="K357" s="387"/>
      <c r="L357" s="387"/>
      <c r="M357" s="387"/>
      <c r="N357" s="387"/>
      <c r="O357" s="387"/>
      <c r="P357" s="387"/>
      <c r="Q357" s="387"/>
      <c r="R357" s="387"/>
      <c r="S357" s="388"/>
      <c r="U357" s="55"/>
    </row>
    <row r="358" spans="1:24">
      <c r="A358" s="1">
        <f t="shared" ref="A358:B358" si="309">A357</f>
        <v>8</v>
      </c>
      <c r="B358" s="1">
        <f t="shared" si="309"/>
        <v>0</v>
      </c>
      <c r="C358" s="348" t="s">
        <v>51</v>
      </c>
      <c r="D358" s="291"/>
      <c r="E358" s="291"/>
      <c r="F358" s="382"/>
      <c r="G358" s="383"/>
      <c r="H358" s="383"/>
      <c r="I358" s="20" t="str">
        <f>IF(F358="","～",IF(J358="","","～"))</f>
        <v>～</v>
      </c>
      <c r="J358" s="383"/>
      <c r="K358" s="383"/>
      <c r="L358" s="383"/>
      <c r="M358" s="21" t="s">
        <v>52</v>
      </c>
      <c r="N358" s="384" t="str">
        <f>IF(T358=1,IF(F358="","",IF(J358="","",IF(F358=J358,"日帰り",(J358-F358)&amp;"泊"&amp;(J358-F358+1)&amp;"日"))),"")</f>
        <v/>
      </c>
      <c r="O358" s="384"/>
      <c r="P358" s="384"/>
      <c r="Q358" s="13" t="s">
        <v>68</v>
      </c>
      <c r="R358" s="258"/>
      <c r="S358" s="385"/>
      <c r="T358" s="53">
        <f>IF(P356=W361,1,IF(P356=X362,1,0))</f>
        <v>0</v>
      </c>
    </row>
    <row r="359" spans="1:24">
      <c r="A359" s="1">
        <f t="shared" ref="A359:B359" si="310">A358</f>
        <v>8</v>
      </c>
      <c r="B359" s="1">
        <f t="shared" si="310"/>
        <v>0</v>
      </c>
      <c r="C359" s="348" t="s">
        <v>54</v>
      </c>
      <c r="D359" s="346" t="s">
        <v>55</v>
      </c>
      <c r="E359" s="346"/>
      <c r="F359" s="349"/>
      <c r="G359" s="349"/>
      <c r="H359" s="349"/>
      <c r="I359" s="349"/>
      <c r="J359" s="349"/>
      <c r="K359" s="349"/>
      <c r="L359" s="349"/>
      <c r="M359" s="349"/>
      <c r="N359" s="349"/>
      <c r="O359" s="349"/>
      <c r="P359" s="349"/>
      <c r="Q359" s="349"/>
      <c r="R359" s="349"/>
      <c r="S359" s="350"/>
      <c r="U359" s="156" t="s">
        <v>53</v>
      </c>
      <c r="V359" s="156"/>
      <c r="W359" s="156"/>
      <c r="X359" s="156"/>
    </row>
    <row r="360" spans="1:24">
      <c r="A360" s="1">
        <f t="shared" ref="A360:B360" si="311">A359</f>
        <v>8</v>
      </c>
      <c r="B360" s="1">
        <f t="shared" si="311"/>
        <v>0</v>
      </c>
      <c r="C360" s="348"/>
      <c r="D360" s="351" t="s">
        <v>7</v>
      </c>
      <c r="E360" s="351"/>
      <c r="F360" s="352"/>
      <c r="G360" s="352"/>
      <c r="H360" s="352"/>
      <c r="I360" s="352"/>
      <c r="J360" s="352"/>
      <c r="K360" s="352"/>
      <c r="L360" s="352"/>
      <c r="M360" s="352"/>
      <c r="N360" s="352"/>
      <c r="O360" s="352"/>
      <c r="P360" s="352"/>
      <c r="Q360" s="352"/>
      <c r="R360" s="352"/>
      <c r="S360" s="353"/>
      <c r="U360" s="78" t="str">
        <f>U353</f>
        <v>やまぐち未来アスリートチャレンジ事業</v>
      </c>
      <c r="V360" s="78" t="str">
        <f>U354</f>
        <v>ジュニアクラブ活動事業</v>
      </c>
      <c r="W360" s="78" t="str">
        <f>U355</f>
        <v>ジュニア指導者育成事業</v>
      </c>
      <c r="X360" s="78" t="str">
        <f>U356</f>
        <v>未来アスリート強化事業</v>
      </c>
    </row>
    <row r="361" spans="1:24">
      <c r="A361" s="1">
        <f t="shared" ref="A361:B361" si="312">A360</f>
        <v>8</v>
      </c>
      <c r="B361" s="1">
        <f t="shared" si="312"/>
        <v>0</v>
      </c>
      <c r="C361" s="348" t="s">
        <v>56</v>
      </c>
      <c r="D361" s="346" t="s">
        <v>55</v>
      </c>
      <c r="E361" s="346"/>
      <c r="F361" s="349"/>
      <c r="G361" s="349"/>
      <c r="H361" s="349"/>
      <c r="I361" s="349"/>
      <c r="J361" s="349"/>
      <c r="K361" s="349"/>
      <c r="L361" s="349"/>
      <c r="M361" s="349"/>
      <c r="N361" s="349"/>
      <c r="O361" s="349"/>
      <c r="P361" s="349"/>
      <c r="Q361" s="349"/>
      <c r="R361" s="349"/>
      <c r="S361" s="350"/>
      <c r="U361" s="6" t="str">
        <f t="shared" ref="U361:X364" si="313">IF(U311="","",U311)</f>
        <v>①合同体験会</v>
      </c>
      <c r="V361" s="6" t="str">
        <f t="shared" si="313"/>
        <v>①クラブ指導</v>
      </c>
      <c r="W361" s="6" t="str">
        <f t="shared" si="313"/>
        <v>①研修派遣</v>
      </c>
      <c r="X361" s="6" t="str">
        <f t="shared" si="313"/>
        <v>①指導講習会</v>
      </c>
    </row>
    <row r="362" spans="1:24">
      <c r="A362" s="1">
        <f t="shared" ref="A362:B362" si="314">A361</f>
        <v>8</v>
      </c>
      <c r="B362" s="1">
        <f t="shared" si="314"/>
        <v>0</v>
      </c>
      <c r="C362" s="348"/>
      <c r="D362" s="351" t="s">
        <v>7</v>
      </c>
      <c r="E362" s="351"/>
      <c r="F362" s="352"/>
      <c r="G362" s="352"/>
      <c r="H362" s="352"/>
      <c r="I362" s="352"/>
      <c r="J362" s="352"/>
      <c r="K362" s="352"/>
      <c r="L362" s="352"/>
      <c r="M362" s="352"/>
      <c r="N362" s="352"/>
      <c r="O362" s="352"/>
      <c r="P362" s="352"/>
      <c r="Q362" s="352"/>
      <c r="R362" s="352"/>
      <c r="S362" s="353"/>
      <c r="U362" s="8" t="str">
        <f t="shared" si="313"/>
        <v>②体験プログラム</v>
      </c>
      <c r="V362" s="8" t="str">
        <f t="shared" si="313"/>
        <v>②用具整備</v>
      </c>
      <c r="W362" s="8" t="str">
        <f t="shared" si="313"/>
        <v>②指導者研修会</v>
      </c>
      <c r="X362" s="8" t="str">
        <f t="shared" si="313"/>
        <v>②強化活動</v>
      </c>
    </row>
    <row r="363" spans="1:24">
      <c r="A363" s="1">
        <f t="shared" ref="A363:B363" si="315">A362</f>
        <v>8</v>
      </c>
      <c r="B363" s="1">
        <f t="shared" si="315"/>
        <v>0</v>
      </c>
      <c r="C363" s="354" t="s">
        <v>57</v>
      </c>
      <c r="D363" s="291" t="s">
        <v>58</v>
      </c>
      <c r="E363" s="291"/>
      <c r="F363" s="291" t="s">
        <v>61</v>
      </c>
      <c r="G363" s="355"/>
      <c r="H363" s="339" t="s">
        <v>62</v>
      </c>
      <c r="I363" s="296"/>
      <c r="J363" s="356" t="s">
        <v>63</v>
      </c>
      <c r="K363" s="355"/>
      <c r="L363" s="339" t="s">
        <v>64</v>
      </c>
      <c r="M363" s="296"/>
      <c r="N363" s="356" t="s">
        <v>65</v>
      </c>
      <c r="O363" s="355"/>
      <c r="P363" s="339" t="s">
        <v>66</v>
      </c>
      <c r="Q363" s="291"/>
      <c r="R363" s="356" t="s">
        <v>36</v>
      </c>
      <c r="S363" s="295"/>
      <c r="U363" s="8" t="str">
        <f t="shared" si="313"/>
        <v>③育成プログラム</v>
      </c>
      <c r="V363" s="8" t="str">
        <f t="shared" si="313"/>
        <v/>
      </c>
      <c r="W363" s="8" t="str">
        <f t="shared" si="313"/>
        <v/>
      </c>
      <c r="X363" s="8" t="str">
        <f t="shared" si="313"/>
        <v/>
      </c>
    </row>
    <row r="364" spans="1:24">
      <c r="A364" s="1">
        <f t="shared" ref="A364:B364" si="316">A363</f>
        <v>8</v>
      </c>
      <c r="B364" s="1">
        <f t="shared" si="316"/>
        <v>0</v>
      </c>
      <c r="C364" s="348"/>
      <c r="D364" s="346" t="s">
        <v>59</v>
      </c>
      <c r="E364" s="346"/>
      <c r="F364" s="22">
        <f>VLOOKUP("成男未来ｱｽﾘｰﾄ",指導者!$J$133:$AN$156,$F355+1,)</f>
        <v>0</v>
      </c>
      <c r="G364" s="23" t="s">
        <v>67</v>
      </c>
      <c r="H364" s="24">
        <f>VLOOKUP("成女未来ｱｽﾘｰﾄ",指導者!$J$133:$AN$156,$F355+1,)</f>
        <v>0</v>
      </c>
      <c r="I364" s="25" t="s">
        <v>67</v>
      </c>
      <c r="J364" s="24">
        <f>VLOOKUP("少男未来ｱｽﾘｰﾄ",指導者!$J$133:$AN$156,$F355+1,)</f>
        <v>0</v>
      </c>
      <c r="K364" s="23" t="s">
        <v>67</v>
      </c>
      <c r="L364" s="24">
        <f>VLOOKUP("少女未来ｱｽﾘｰﾄ",指導者!$J$133:$AN$156,$F355+1,)</f>
        <v>0</v>
      </c>
      <c r="M364" s="25" t="s">
        <v>67</v>
      </c>
      <c r="N364" s="24">
        <f>VLOOKUP("Jr男未来ｱｽﾘｰﾄ",指導者!$J$133:$AN$156,$F355+1,)</f>
        <v>0</v>
      </c>
      <c r="O364" s="23" t="s">
        <v>67</v>
      </c>
      <c r="P364" s="24">
        <f>VLOOKUP("Jr女未来ｱｽﾘｰﾄ",指導者!$J$133:$AN$156,$F355+1,)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48"/>
      <c r="D365" s="351" t="s">
        <v>60</v>
      </c>
      <c r="E365" s="351"/>
      <c r="F365" s="57" t="s">
        <v>164</v>
      </c>
      <c r="G365" s="28" t="s">
        <v>67</v>
      </c>
      <c r="H365" s="59" t="s">
        <v>164</v>
      </c>
      <c r="I365" s="30" t="s">
        <v>67</v>
      </c>
      <c r="J365" s="29">
        <f>VLOOKUP("少男未来ｱｽﾘｰﾄ",選手!$J$333:$AN$350,$F355+1,)</f>
        <v>0</v>
      </c>
      <c r="K365" s="28" t="s">
        <v>67</v>
      </c>
      <c r="L365" s="29">
        <f>VLOOKUP("少女未来ｱｽﾘｰﾄ",選手!$J$333:$AN$350,$F355+1,)</f>
        <v>0</v>
      </c>
      <c r="M365" s="30" t="s">
        <v>67</v>
      </c>
      <c r="N365" s="29">
        <f>VLOOKUP("Jr男未来ｱｽﾘｰﾄ",選手!$J$333:$AN$350,$F355+1,)</f>
        <v>0</v>
      </c>
      <c r="O365" s="28" t="s">
        <v>67</v>
      </c>
      <c r="P365" s="29">
        <f>VLOOKUP("Jr女未来ｱｽﾘｰﾄ",選手!$J$333:$AN$350,$F355+1,)</f>
        <v>0</v>
      </c>
      <c r="Q365" s="31" t="s">
        <v>67</v>
      </c>
      <c r="R365" s="28">
        <f>SUM(F365:Q365)</f>
        <v>0</v>
      </c>
      <c r="S365" s="34" t="s">
        <v>67</v>
      </c>
    </row>
    <row r="366" spans="1:24">
      <c r="A366" s="1">
        <f t="shared" ref="A366:B366" si="318">A365</f>
        <v>8</v>
      </c>
      <c r="B366" s="1">
        <f t="shared" si="318"/>
        <v>0</v>
      </c>
      <c r="C366" s="366" t="s">
        <v>69</v>
      </c>
      <c r="D366" s="367"/>
      <c r="E366" s="368"/>
      <c r="F366" s="357"/>
      <c r="G366" s="358"/>
      <c r="H366" s="358"/>
      <c r="I366" s="358"/>
      <c r="J366" s="358"/>
      <c r="K366" s="358"/>
      <c r="L366" s="358"/>
      <c r="M366" s="358"/>
      <c r="N366" s="358"/>
      <c r="O366" s="358"/>
      <c r="P366" s="358"/>
      <c r="Q366" s="358"/>
      <c r="R366" s="358"/>
      <c r="S366" s="359"/>
    </row>
    <row r="367" spans="1:24">
      <c r="A367" s="1">
        <f t="shared" ref="A367:B367" si="319">A366</f>
        <v>8</v>
      </c>
      <c r="B367" s="1">
        <f t="shared" si="319"/>
        <v>0</v>
      </c>
      <c r="C367" s="369"/>
      <c r="D367" s="370"/>
      <c r="E367" s="371"/>
      <c r="F367" s="360"/>
      <c r="G367" s="361"/>
      <c r="H367" s="361"/>
      <c r="I367" s="361"/>
      <c r="J367" s="361"/>
      <c r="K367" s="361"/>
      <c r="L367" s="361"/>
      <c r="M367" s="361"/>
      <c r="N367" s="361"/>
      <c r="O367" s="361"/>
      <c r="P367" s="361"/>
      <c r="Q367" s="361"/>
      <c r="R367" s="361"/>
      <c r="S367" s="362"/>
    </row>
    <row r="368" spans="1:24">
      <c r="A368" s="1">
        <f t="shared" ref="A368:B368" si="320">A367</f>
        <v>8</v>
      </c>
      <c r="B368" s="1">
        <f t="shared" si="320"/>
        <v>0</v>
      </c>
      <c r="C368" s="369"/>
      <c r="D368" s="370"/>
      <c r="E368" s="371"/>
      <c r="F368" s="360"/>
      <c r="G368" s="361"/>
      <c r="H368" s="361"/>
      <c r="I368" s="361"/>
      <c r="J368" s="361"/>
      <c r="K368" s="361"/>
      <c r="L368" s="361"/>
      <c r="M368" s="361"/>
      <c r="N368" s="361"/>
      <c r="O368" s="361"/>
      <c r="P368" s="361"/>
      <c r="Q368" s="361"/>
      <c r="R368" s="361"/>
      <c r="S368" s="362"/>
    </row>
    <row r="369" spans="1:21">
      <c r="A369" s="1">
        <f t="shared" ref="A369:B369" si="321">A368</f>
        <v>8</v>
      </c>
      <c r="B369" s="1">
        <f t="shared" si="321"/>
        <v>0</v>
      </c>
      <c r="C369" s="369"/>
      <c r="D369" s="370"/>
      <c r="E369" s="371"/>
      <c r="F369" s="360"/>
      <c r="G369" s="361"/>
      <c r="H369" s="361"/>
      <c r="I369" s="361"/>
      <c r="J369" s="361"/>
      <c r="K369" s="361"/>
      <c r="L369" s="361"/>
      <c r="M369" s="361"/>
      <c r="N369" s="361"/>
      <c r="O369" s="361"/>
      <c r="P369" s="361"/>
      <c r="Q369" s="361"/>
      <c r="R369" s="361"/>
      <c r="S369" s="362"/>
    </row>
    <row r="370" spans="1:21">
      <c r="A370" s="1">
        <f t="shared" ref="A370:B370" si="322">A369</f>
        <v>8</v>
      </c>
      <c r="B370" s="1">
        <f t="shared" si="322"/>
        <v>0</v>
      </c>
      <c r="C370" s="369"/>
      <c r="D370" s="370"/>
      <c r="E370" s="371"/>
      <c r="F370" s="360"/>
      <c r="G370" s="361"/>
      <c r="H370" s="361"/>
      <c r="I370" s="361"/>
      <c r="J370" s="361"/>
      <c r="K370" s="361"/>
      <c r="L370" s="361"/>
      <c r="M370" s="361"/>
      <c r="N370" s="361"/>
      <c r="O370" s="361"/>
      <c r="P370" s="361"/>
      <c r="Q370" s="361"/>
      <c r="R370" s="361"/>
      <c r="S370" s="362"/>
    </row>
    <row r="371" spans="1:21">
      <c r="A371" s="1">
        <f t="shared" ref="A371:B371" si="323">A370</f>
        <v>8</v>
      </c>
      <c r="B371" s="1">
        <f t="shared" si="323"/>
        <v>0</v>
      </c>
      <c r="C371" s="369"/>
      <c r="D371" s="370"/>
      <c r="E371" s="371"/>
      <c r="F371" s="360"/>
      <c r="G371" s="361"/>
      <c r="H371" s="361"/>
      <c r="I371" s="361"/>
      <c r="J371" s="361"/>
      <c r="K371" s="361"/>
      <c r="L371" s="361"/>
      <c r="M371" s="361"/>
      <c r="N371" s="361"/>
      <c r="O371" s="361"/>
      <c r="P371" s="361"/>
      <c r="Q371" s="361"/>
      <c r="R371" s="361"/>
      <c r="S371" s="362"/>
    </row>
    <row r="372" spans="1:21" ht="15" thickBot="1">
      <c r="A372" s="1">
        <f t="shared" ref="A372:B372" si="324">A371</f>
        <v>8</v>
      </c>
      <c r="B372" s="1">
        <f t="shared" si="324"/>
        <v>0</v>
      </c>
      <c r="C372" s="372"/>
      <c r="D372" s="373"/>
      <c r="E372" s="374"/>
      <c r="F372" s="363"/>
      <c r="G372" s="364"/>
      <c r="H372" s="364"/>
      <c r="I372" s="364"/>
      <c r="J372" s="364"/>
      <c r="K372" s="364"/>
      <c r="L372" s="364"/>
      <c r="M372" s="364"/>
      <c r="N372" s="364"/>
      <c r="O372" s="364"/>
      <c r="P372" s="364"/>
      <c r="Q372" s="364"/>
      <c r="R372" s="364"/>
      <c r="S372" s="365"/>
    </row>
    <row r="373" spans="1:21">
      <c r="A373" s="1">
        <f t="shared" ref="A373:B373" si="325">A372</f>
        <v>8</v>
      </c>
      <c r="B373" s="1">
        <f t="shared" si="325"/>
        <v>0</v>
      </c>
    </row>
    <row r="374" spans="1:21" ht="15" thickBot="1">
      <c r="A374" s="1">
        <f t="shared" ref="A374:B374" si="326">A373</f>
        <v>8</v>
      </c>
      <c r="B374" s="1">
        <f t="shared" si="326"/>
        <v>0</v>
      </c>
      <c r="C374" s="337" t="s">
        <v>70</v>
      </c>
      <c r="D374" s="337"/>
      <c r="Q374" s="338" t="s">
        <v>71</v>
      </c>
      <c r="R374" s="338"/>
      <c r="S374" s="338"/>
    </row>
    <row r="375" spans="1:21">
      <c r="A375" s="1">
        <f t="shared" ref="A375:B375" si="327">A374</f>
        <v>8</v>
      </c>
      <c r="B375" s="1">
        <f t="shared" si="327"/>
        <v>0</v>
      </c>
      <c r="C375" s="287" t="s">
        <v>72</v>
      </c>
      <c r="D375" s="290" t="s">
        <v>73</v>
      </c>
      <c r="E375" s="290"/>
      <c r="F375" s="290"/>
      <c r="G375" s="290"/>
      <c r="H375" s="290" t="s">
        <v>79</v>
      </c>
      <c r="I375" s="290"/>
      <c r="J375" s="290" t="s">
        <v>13</v>
      </c>
      <c r="K375" s="290"/>
      <c r="L375" s="290"/>
      <c r="M375" s="290"/>
      <c r="N375" s="290"/>
      <c r="O375" s="290"/>
      <c r="P375" s="290"/>
      <c r="Q375" s="290"/>
      <c r="R375" s="290"/>
      <c r="S375" s="294"/>
    </row>
    <row r="376" spans="1:21">
      <c r="A376" s="1">
        <f t="shared" ref="A376:B376" si="328">A375</f>
        <v>8</v>
      </c>
      <c r="B376" s="1">
        <f t="shared" si="328"/>
        <v>0</v>
      </c>
      <c r="C376" s="288"/>
      <c r="D376" s="346" t="s">
        <v>74</v>
      </c>
      <c r="E376" s="346"/>
      <c r="F376" s="346"/>
      <c r="G376" s="346"/>
      <c r="H376" s="347">
        <f>J401</f>
        <v>0</v>
      </c>
      <c r="I376" s="347"/>
      <c r="J376" s="152"/>
      <c r="K376" s="152"/>
      <c r="L376" s="152"/>
      <c r="M376" s="152"/>
      <c r="N376" s="152"/>
      <c r="O376" s="152"/>
      <c r="P376" s="152"/>
      <c r="Q376" s="152"/>
      <c r="R376" s="152"/>
      <c r="S376" s="305"/>
    </row>
    <row r="377" spans="1:21">
      <c r="A377" s="1">
        <f t="shared" ref="A377:B377" si="329">A376</f>
        <v>8</v>
      </c>
      <c r="B377" s="1">
        <f t="shared" si="329"/>
        <v>0</v>
      </c>
      <c r="C377" s="288"/>
      <c r="D377" s="340" t="s">
        <v>75</v>
      </c>
      <c r="E377" s="340"/>
      <c r="F377" s="340"/>
      <c r="G377" s="340"/>
      <c r="H377" s="330"/>
      <c r="I377" s="330"/>
      <c r="J377" s="335"/>
      <c r="K377" s="335"/>
      <c r="L377" s="335"/>
      <c r="M377" s="335"/>
      <c r="N377" s="335"/>
      <c r="O377" s="335"/>
      <c r="P377" s="335"/>
      <c r="Q377" s="335"/>
      <c r="R377" s="335"/>
      <c r="S377" s="336"/>
    </row>
    <row r="378" spans="1:21">
      <c r="A378" s="1">
        <f t="shared" ref="A378:B378" si="330">A377</f>
        <v>8</v>
      </c>
      <c r="B378" s="1">
        <f t="shared" si="330"/>
        <v>0</v>
      </c>
      <c r="C378" s="288"/>
      <c r="D378" s="340" t="s">
        <v>76</v>
      </c>
      <c r="E378" s="340"/>
      <c r="F378" s="340"/>
      <c r="G378" s="340"/>
      <c r="H378" s="330"/>
      <c r="I378" s="330"/>
      <c r="J378" s="335"/>
      <c r="K378" s="335"/>
      <c r="L378" s="335"/>
      <c r="M378" s="335"/>
      <c r="N378" s="335"/>
      <c r="O378" s="335"/>
      <c r="P378" s="335"/>
      <c r="Q378" s="335"/>
      <c r="R378" s="335"/>
      <c r="S378" s="336"/>
    </row>
    <row r="379" spans="1:21" ht="15" thickBot="1">
      <c r="A379" s="1">
        <f t="shared" ref="A379:B379" si="331">A378</f>
        <v>8</v>
      </c>
      <c r="B379" s="1">
        <f t="shared" si="331"/>
        <v>0</v>
      </c>
      <c r="C379" s="288"/>
      <c r="D379" s="341" t="s">
        <v>77</v>
      </c>
      <c r="E379" s="341"/>
      <c r="F379" s="341"/>
      <c r="G379" s="341"/>
      <c r="H379" s="342">
        <f>H401-SUM(H376:I378)</f>
        <v>0</v>
      </c>
      <c r="I379" s="342"/>
      <c r="J379" s="343"/>
      <c r="K379" s="343"/>
      <c r="L379" s="343"/>
      <c r="M379" s="343"/>
      <c r="N379" s="343"/>
      <c r="O379" s="343"/>
      <c r="P379" s="343"/>
      <c r="Q379" s="343"/>
      <c r="R379" s="343"/>
      <c r="S379" s="344"/>
    </row>
    <row r="380" spans="1:21" ht="15.6" thickTop="1" thickBot="1">
      <c r="A380" s="1">
        <f t="shared" ref="A380:B380" si="332">A379</f>
        <v>8</v>
      </c>
      <c r="B380" s="1">
        <f t="shared" si="332"/>
        <v>0</v>
      </c>
      <c r="C380" s="289"/>
      <c r="D380" s="345" t="s">
        <v>78</v>
      </c>
      <c r="E380" s="345"/>
      <c r="F380" s="345"/>
      <c r="G380" s="345"/>
      <c r="H380" s="281">
        <f>SUM(H376:I379)</f>
        <v>0</v>
      </c>
      <c r="I380" s="281"/>
      <c r="J380" s="285"/>
      <c r="K380" s="285"/>
      <c r="L380" s="285"/>
      <c r="M380" s="285"/>
      <c r="N380" s="285"/>
      <c r="O380" s="285"/>
      <c r="P380" s="285"/>
      <c r="Q380" s="285"/>
      <c r="R380" s="285"/>
      <c r="S380" s="286"/>
    </row>
    <row r="381" spans="1:21">
      <c r="A381" s="1">
        <f t="shared" ref="A381:B381" si="333">A380</f>
        <v>8</v>
      </c>
      <c r="B381" s="1">
        <f t="shared" si="333"/>
        <v>0</v>
      </c>
      <c r="C381" s="287" t="s">
        <v>218</v>
      </c>
      <c r="D381" s="290" t="s">
        <v>73</v>
      </c>
      <c r="E381" s="290"/>
      <c r="F381" s="290" t="s">
        <v>83</v>
      </c>
      <c r="G381" s="290"/>
      <c r="H381" s="290" t="s">
        <v>79</v>
      </c>
      <c r="I381" s="292"/>
      <c r="J381" s="293"/>
      <c r="K381" s="290"/>
      <c r="L381" s="290"/>
      <c r="M381" s="290"/>
      <c r="N381" s="290" t="s">
        <v>82</v>
      </c>
      <c r="O381" s="290"/>
      <c r="P381" s="290"/>
      <c r="Q381" s="290"/>
      <c r="R381" s="290"/>
      <c r="S381" s="294"/>
    </row>
    <row r="382" spans="1:21">
      <c r="A382" s="1">
        <f t="shared" ref="A382:B382" si="334">A381</f>
        <v>8</v>
      </c>
      <c r="B382" s="1">
        <f t="shared" si="334"/>
        <v>0</v>
      </c>
      <c r="C382" s="288"/>
      <c r="D382" s="291"/>
      <c r="E382" s="291"/>
      <c r="F382" s="291"/>
      <c r="G382" s="291"/>
      <c r="H382" s="291"/>
      <c r="I382" s="291"/>
      <c r="J382" s="296" t="s">
        <v>80</v>
      </c>
      <c r="K382" s="297"/>
      <c r="L382" s="297" t="s">
        <v>81</v>
      </c>
      <c r="M382" s="339"/>
      <c r="N382" s="291"/>
      <c r="O382" s="291"/>
      <c r="P382" s="291"/>
      <c r="Q382" s="291"/>
      <c r="R382" s="291"/>
      <c r="S382" s="295"/>
    </row>
    <row r="383" spans="1:21">
      <c r="A383" s="1">
        <f t="shared" ref="A383:B383" si="335">A382</f>
        <v>8</v>
      </c>
      <c r="B383" s="1">
        <f t="shared" si="335"/>
        <v>0</v>
      </c>
      <c r="C383" s="288"/>
      <c r="D383" s="298" t="s">
        <v>88</v>
      </c>
      <c r="E383" s="298"/>
      <c r="F383" s="298" t="s">
        <v>88</v>
      </c>
      <c r="G383" s="298"/>
      <c r="H383" s="323"/>
      <c r="I383" s="323"/>
      <c r="J383" s="324"/>
      <c r="K383" s="325"/>
      <c r="L383" s="326">
        <f>H383-J383</f>
        <v>0</v>
      </c>
      <c r="M383" s="327"/>
      <c r="N383" s="167"/>
      <c r="O383" s="167"/>
      <c r="P383" s="167"/>
      <c r="Q383" s="167"/>
      <c r="R383" s="167"/>
      <c r="S383" s="328"/>
      <c r="T383" s="54" t="e">
        <f>HLOOKUP(F356,リスト!$N$7:$AC$25,2,)</f>
        <v>#N/A</v>
      </c>
      <c r="U383" s="52" t="e">
        <f t="shared" ref="U383:U400" si="336">IF(T383="対象外",IF(J383&gt;0,"補助対象外経費です!!",""),"")</f>
        <v>#N/A</v>
      </c>
    </row>
    <row r="384" spans="1:21">
      <c r="A384" s="1">
        <f t="shared" ref="A384:B384" si="337">A383</f>
        <v>8</v>
      </c>
      <c r="B384" s="1">
        <f t="shared" si="337"/>
        <v>0</v>
      </c>
      <c r="C384" s="288"/>
      <c r="D384" s="298" t="s">
        <v>99</v>
      </c>
      <c r="E384" s="298"/>
      <c r="F384" s="299" t="s">
        <v>84</v>
      </c>
      <c r="G384" s="299"/>
      <c r="H384" s="300"/>
      <c r="I384" s="300"/>
      <c r="J384" s="301"/>
      <c r="K384" s="302"/>
      <c r="L384" s="303">
        <f t="shared" ref="L384:L400" si="338">H384-J384</f>
        <v>0</v>
      </c>
      <c r="M384" s="304"/>
      <c r="N384" s="152"/>
      <c r="O384" s="152"/>
      <c r="P384" s="152"/>
      <c r="Q384" s="152"/>
      <c r="R384" s="152"/>
      <c r="S384" s="305"/>
      <c r="T384" s="54" t="e">
        <f>HLOOKUP(F356,リスト!$N$7:$AC$25,3,)</f>
        <v>#N/A</v>
      </c>
      <c r="U384" s="52" t="e">
        <f t="shared" si="336"/>
        <v>#N/A</v>
      </c>
    </row>
    <row r="385" spans="1:21">
      <c r="A385" s="1">
        <f t="shared" ref="A385:B385" si="339">A384</f>
        <v>8</v>
      </c>
      <c r="B385" s="1">
        <f t="shared" si="339"/>
        <v>0</v>
      </c>
      <c r="C385" s="288"/>
      <c r="D385" s="298"/>
      <c r="E385" s="298"/>
      <c r="F385" s="329" t="s">
        <v>85</v>
      </c>
      <c r="G385" s="329"/>
      <c r="H385" s="330"/>
      <c r="I385" s="330"/>
      <c r="J385" s="331"/>
      <c r="K385" s="332"/>
      <c r="L385" s="333">
        <f t="shared" si="338"/>
        <v>0</v>
      </c>
      <c r="M385" s="334"/>
      <c r="N385" s="335"/>
      <c r="O385" s="335"/>
      <c r="P385" s="335"/>
      <c r="Q385" s="335"/>
      <c r="R385" s="335"/>
      <c r="S385" s="336"/>
      <c r="T385" s="54" t="e">
        <f>HLOOKUP(F356,リスト!$N$7:$AC$25,4,)</f>
        <v>#N/A</v>
      </c>
      <c r="U385" s="52" t="e">
        <f t="shared" si="336"/>
        <v>#N/A</v>
      </c>
    </row>
    <row r="386" spans="1:21">
      <c r="A386" s="1">
        <f t="shared" ref="A386:B386" si="340">A385</f>
        <v>8</v>
      </c>
      <c r="B386" s="1">
        <f t="shared" si="340"/>
        <v>0</v>
      </c>
      <c r="C386" s="288"/>
      <c r="D386" s="298"/>
      <c r="E386" s="298"/>
      <c r="F386" s="306" t="s">
        <v>86</v>
      </c>
      <c r="G386" s="306"/>
      <c r="H386" s="307"/>
      <c r="I386" s="307"/>
      <c r="J386" s="308"/>
      <c r="K386" s="309"/>
      <c r="L386" s="310">
        <f t="shared" si="338"/>
        <v>0</v>
      </c>
      <c r="M386" s="311"/>
      <c r="N386" s="153"/>
      <c r="O386" s="153"/>
      <c r="P386" s="153"/>
      <c r="Q386" s="153"/>
      <c r="R386" s="153"/>
      <c r="S386" s="312"/>
      <c r="T386" s="54" t="e">
        <f>HLOOKUP(F356,リスト!$N$7:$AC$25,5,)</f>
        <v>#N/A</v>
      </c>
      <c r="U386" s="52" t="e">
        <f t="shared" si="336"/>
        <v>#N/A</v>
      </c>
    </row>
    <row r="387" spans="1:21">
      <c r="A387" s="1">
        <f t="shared" ref="A387:B387" si="341">A386</f>
        <v>8</v>
      </c>
      <c r="B387" s="1">
        <f t="shared" si="341"/>
        <v>0</v>
      </c>
      <c r="C387" s="288"/>
      <c r="D387" s="298" t="s">
        <v>100</v>
      </c>
      <c r="E387" s="298"/>
      <c r="F387" s="299" t="s">
        <v>87</v>
      </c>
      <c r="G387" s="299"/>
      <c r="H387" s="300"/>
      <c r="I387" s="300"/>
      <c r="J387" s="301"/>
      <c r="K387" s="302"/>
      <c r="L387" s="303">
        <f t="shared" si="338"/>
        <v>0</v>
      </c>
      <c r="M387" s="304"/>
      <c r="N387" s="152"/>
      <c r="O387" s="152"/>
      <c r="P387" s="152"/>
      <c r="Q387" s="152"/>
      <c r="R387" s="152"/>
      <c r="S387" s="305"/>
      <c r="T387" s="54" t="e">
        <f>HLOOKUP(F356,リスト!$N$7:$AC$25,6,)</f>
        <v>#N/A</v>
      </c>
      <c r="U387" s="52" t="e">
        <f t="shared" si="336"/>
        <v>#N/A</v>
      </c>
    </row>
    <row r="388" spans="1:21">
      <c r="A388" s="1">
        <f t="shared" ref="A388:B388" si="342">A387</f>
        <v>8</v>
      </c>
      <c r="B388" s="1">
        <f t="shared" si="342"/>
        <v>0</v>
      </c>
      <c r="C388" s="288"/>
      <c r="D388" s="298"/>
      <c r="E388" s="298"/>
      <c r="F388" s="329" t="s">
        <v>89</v>
      </c>
      <c r="G388" s="329"/>
      <c r="H388" s="330"/>
      <c r="I388" s="330"/>
      <c r="J388" s="331"/>
      <c r="K388" s="332"/>
      <c r="L388" s="333">
        <f t="shared" si="338"/>
        <v>0</v>
      </c>
      <c r="M388" s="334"/>
      <c r="N388" s="335"/>
      <c r="O388" s="335"/>
      <c r="P388" s="335"/>
      <c r="Q388" s="335"/>
      <c r="R388" s="335"/>
      <c r="S388" s="336"/>
      <c r="T388" s="54" t="e">
        <f>HLOOKUP(F356,リスト!$N$7:$AC$25,7,)</f>
        <v>#N/A</v>
      </c>
      <c r="U388" s="52" t="e">
        <f t="shared" si="336"/>
        <v>#N/A</v>
      </c>
    </row>
    <row r="389" spans="1:21" ht="14.4" customHeight="1">
      <c r="A389" s="1">
        <f t="shared" ref="A389:B389" si="343">A388</f>
        <v>8</v>
      </c>
      <c r="B389" s="1">
        <f t="shared" si="343"/>
        <v>0</v>
      </c>
      <c r="C389" s="288"/>
      <c r="D389" s="298"/>
      <c r="E389" s="298"/>
      <c r="F389" s="329" t="s">
        <v>215</v>
      </c>
      <c r="G389" s="329"/>
      <c r="H389" s="330"/>
      <c r="I389" s="330"/>
      <c r="J389" s="331"/>
      <c r="K389" s="332"/>
      <c r="L389" s="333">
        <f t="shared" si="338"/>
        <v>0</v>
      </c>
      <c r="M389" s="334"/>
      <c r="N389" s="335"/>
      <c r="O389" s="335"/>
      <c r="P389" s="335"/>
      <c r="Q389" s="335"/>
      <c r="R389" s="335"/>
      <c r="S389" s="336"/>
      <c r="T389" s="54" t="e">
        <f>HLOOKUP(F356,リスト!$N$7:$AC$25,8,)</f>
        <v>#N/A</v>
      </c>
      <c r="U389" s="52" t="e">
        <f t="shared" si="336"/>
        <v>#N/A</v>
      </c>
    </row>
    <row r="390" spans="1:21">
      <c r="A390" s="1">
        <f t="shared" ref="A390:B390" si="344">A389</f>
        <v>8</v>
      </c>
      <c r="B390" s="1">
        <f t="shared" si="344"/>
        <v>0</v>
      </c>
      <c r="C390" s="288"/>
      <c r="D390" s="298"/>
      <c r="E390" s="298"/>
      <c r="F390" s="306" t="s">
        <v>90</v>
      </c>
      <c r="G390" s="306"/>
      <c r="H390" s="307"/>
      <c r="I390" s="307"/>
      <c r="J390" s="308"/>
      <c r="K390" s="309"/>
      <c r="L390" s="310">
        <f t="shared" si="338"/>
        <v>0</v>
      </c>
      <c r="M390" s="311"/>
      <c r="N390" s="153"/>
      <c r="O390" s="153"/>
      <c r="P390" s="153"/>
      <c r="Q390" s="153"/>
      <c r="R390" s="153"/>
      <c r="S390" s="312"/>
      <c r="T390" s="54" t="e">
        <f>HLOOKUP(F356,リスト!$N$7:$AC$25,9,)</f>
        <v>#N/A</v>
      </c>
      <c r="U390" s="52" t="e">
        <f t="shared" si="336"/>
        <v>#N/A</v>
      </c>
    </row>
    <row r="391" spans="1:21">
      <c r="A391" s="1">
        <f t="shared" ref="A391:B391" si="345">A390</f>
        <v>8</v>
      </c>
      <c r="B391" s="1">
        <f t="shared" si="345"/>
        <v>0</v>
      </c>
      <c r="C391" s="288"/>
      <c r="D391" s="298" t="s">
        <v>101</v>
      </c>
      <c r="E391" s="298"/>
      <c r="F391" s="299" t="s">
        <v>91</v>
      </c>
      <c r="G391" s="299"/>
      <c r="H391" s="300"/>
      <c r="I391" s="300"/>
      <c r="J391" s="301"/>
      <c r="K391" s="302"/>
      <c r="L391" s="303">
        <f t="shared" si="338"/>
        <v>0</v>
      </c>
      <c r="M391" s="304"/>
      <c r="N391" s="152"/>
      <c r="O391" s="152"/>
      <c r="P391" s="152"/>
      <c r="Q391" s="152"/>
      <c r="R391" s="152"/>
      <c r="S391" s="305"/>
      <c r="T391" s="54" t="e">
        <f>HLOOKUP(F356,リスト!$N$7:$AC$25,10,)</f>
        <v>#N/A</v>
      </c>
      <c r="U391" s="52" t="e">
        <f t="shared" si="336"/>
        <v>#N/A</v>
      </c>
    </row>
    <row r="392" spans="1:21">
      <c r="A392" s="1">
        <f t="shared" ref="A392:B392" si="346">A391</f>
        <v>8</v>
      </c>
      <c r="B392" s="1">
        <f t="shared" si="346"/>
        <v>0</v>
      </c>
      <c r="C392" s="288"/>
      <c r="D392" s="298"/>
      <c r="E392" s="298"/>
      <c r="F392" s="329" t="s">
        <v>92</v>
      </c>
      <c r="G392" s="329"/>
      <c r="H392" s="330"/>
      <c r="I392" s="330"/>
      <c r="J392" s="331"/>
      <c r="K392" s="332"/>
      <c r="L392" s="333">
        <f t="shared" si="338"/>
        <v>0</v>
      </c>
      <c r="M392" s="334"/>
      <c r="N392" s="335"/>
      <c r="O392" s="335"/>
      <c r="P392" s="335"/>
      <c r="Q392" s="335"/>
      <c r="R392" s="335"/>
      <c r="S392" s="336"/>
      <c r="T392" s="54" t="e">
        <f>HLOOKUP(F356,リスト!$N$7:$AC$25,11,)</f>
        <v>#N/A</v>
      </c>
      <c r="U392" s="52" t="e">
        <f t="shared" si="336"/>
        <v>#N/A</v>
      </c>
    </row>
    <row r="393" spans="1:21">
      <c r="A393" s="1">
        <f t="shared" ref="A393:B393" si="347">A392</f>
        <v>8</v>
      </c>
      <c r="B393" s="1">
        <f t="shared" si="347"/>
        <v>0</v>
      </c>
      <c r="C393" s="288"/>
      <c r="D393" s="298"/>
      <c r="E393" s="298"/>
      <c r="F393" s="306" t="s">
        <v>93</v>
      </c>
      <c r="G393" s="306"/>
      <c r="H393" s="307"/>
      <c r="I393" s="307"/>
      <c r="J393" s="308"/>
      <c r="K393" s="309"/>
      <c r="L393" s="310">
        <f t="shared" si="338"/>
        <v>0</v>
      </c>
      <c r="M393" s="311"/>
      <c r="N393" s="153"/>
      <c r="O393" s="153"/>
      <c r="P393" s="153"/>
      <c r="Q393" s="153"/>
      <c r="R393" s="153"/>
      <c r="S393" s="312"/>
      <c r="T393" s="54" t="e">
        <f>HLOOKUP(F356,リスト!$N$7:$AC$25,12,)</f>
        <v>#N/A</v>
      </c>
      <c r="U393" s="52" t="e">
        <f t="shared" si="336"/>
        <v>#N/A</v>
      </c>
    </row>
    <row r="394" spans="1:21">
      <c r="A394" s="1">
        <f t="shared" ref="A394:B394" si="348">A393</f>
        <v>8</v>
      </c>
      <c r="B394" s="1">
        <f t="shared" si="348"/>
        <v>0</v>
      </c>
      <c r="C394" s="288"/>
      <c r="D394" s="298" t="s">
        <v>102</v>
      </c>
      <c r="E394" s="298"/>
      <c r="F394" s="298" t="s">
        <v>102</v>
      </c>
      <c r="G394" s="298"/>
      <c r="H394" s="323"/>
      <c r="I394" s="323"/>
      <c r="J394" s="324"/>
      <c r="K394" s="325"/>
      <c r="L394" s="326">
        <f t="shared" si="338"/>
        <v>0</v>
      </c>
      <c r="M394" s="327"/>
      <c r="N394" s="167"/>
      <c r="O394" s="167"/>
      <c r="P394" s="167"/>
      <c r="Q394" s="167"/>
      <c r="R394" s="167"/>
      <c r="S394" s="328"/>
      <c r="T394" s="54" t="e">
        <f>HLOOKUP(F356,リスト!$N$7:$AC$25,13,)</f>
        <v>#N/A</v>
      </c>
      <c r="U394" s="52" t="e">
        <f t="shared" si="336"/>
        <v>#N/A</v>
      </c>
    </row>
    <row r="395" spans="1:21">
      <c r="A395" s="1">
        <f t="shared" ref="A395:B395" si="349">A394</f>
        <v>8</v>
      </c>
      <c r="B395" s="1">
        <f t="shared" si="349"/>
        <v>0</v>
      </c>
      <c r="C395" s="288"/>
      <c r="D395" s="321" t="s">
        <v>105</v>
      </c>
      <c r="E395" s="298"/>
      <c r="F395" s="299" t="s">
        <v>94</v>
      </c>
      <c r="G395" s="299"/>
      <c r="H395" s="300"/>
      <c r="I395" s="300"/>
      <c r="J395" s="301"/>
      <c r="K395" s="302"/>
      <c r="L395" s="303">
        <f t="shared" si="338"/>
        <v>0</v>
      </c>
      <c r="M395" s="304"/>
      <c r="N395" s="152"/>
      <c r="O395" s="152"/>
      <c r="P395" s="152"/>
      <c r="Q395" s="152"/>
      <c r="R395" s="152"/>
      <c r="S395" s="305"/>
      <c r="T395" s="54" t="e">
        <f>HLOOKUP(F356,リスト!$N$7:$AC$25,14,)</f>
        <v>#N/A</v>
      </c>
      <c r="U395" s="52" t="e">
        <f t="shared" si="336"/>
        <v>#N/A</v>
      </c>
    </row>
    <row r="396" spans="1:21">
      <c r="A396" s="1">
        <f t="shared" ref="A396:B396" si="350">A395</f>
        <v>8</v>
      </c>
      <c r="B396" s="1">
        <f t="shared" si="350"/>
        <v>0</v>
      </c>
      <c r="C396" s="288"/>
      <c r="D396" s="298"/>
      <c r="E396" s="298"/>
      <c r="F396" s="306" t="s">
        <v>95</v>
      </c>
      <c r="G396" s="306"/>
      <c r="H396" s="307"/>
      <c r="I396" s="307"/>
      <c r="J396" s="308"/>
      <c r="K396" s="309"/>
      <c r="L396" s="310">
        <f t="shared" si="338"/>
        <v>0</v>
      </c>
      <c r="M396" s="311"/>
      <c r="N396" s="153"/>
      <c r="O396" s="153"/>
      <c r="P396" s="153"/>
      <c r="Q396" s="153"/>
      <c r="R396" s="153"/>
      <c r="S396" s="312"/>
      <c r="T396" s="54" t="e">
        <f>HLOOKUP(F356,リスト!$N$7:$AC$25,15,)</f>
        <v>#N/A</v>
      </c>
      <c r="U396" s="52" t="e">
        <f t="shared" si="336"/>
        <v>#N/A</v>
      </c>
    </row>
    <row r="397" spans="1:21">
      <c r="A397" s="1">
        <f t="shared" ref="A397:B397" si="351">A396</f>
        <v>8</v>
      </c>
      <c r="B397" s="1">
        <f t="shared" si="351"/>
        <v>0</v>
      </c>
      <c r="C397" s="288"/>
      <c r="D397" s="322" t="s">
        <v>103</v>
      </c>
      <c r="E397" s="322"/>
      <c r="F397" s="298" t="s">
        <v>96</v>
      </c>
      <c r="G397" s="298"/>
      <c r="H397" s="323"/>
      <c r="I397" s="323"/>
      <c r="J397" s="324"/>
      <c r="K397" s="325"/>
      <c r="L397" s="326">
        <f t="shared" si="338"/>
        <v>0</v>
      </c>
      <c r="M397" s="327"/>
      <c r="N397" s="167"/>
      <c r="O397" s="167"/>
      <c r="P397" s="167"/>
      <c r="Q397" s="167"/>
      <c r="R397" s="167"/>
      <c r="S397" s="328"/>
      <c r="T397" s="54" t="e">
        <f>HLOOKUP(F356,リスト!$N$7:$AC$25,16,)</f>
        <v>#N/A</v>
      </c>
      <c r="U397" s="52" t="e">
        <f t="shared" si="336"/>
        <v>#N/A</v>
      </c>
    </row>
    <row r="398" spans="1:21">
      <c r="A398" s="1">
        <f t="shared" ref="A398:B398" si="352">A397</f>
        <v>8</v>
      </c>
      <c r="B398" s="1">
        <f t="shared" si="352"/>
        <v>0</v>
      </c>
      <c r="C398" s="288"/>
      <c r="D398" s="298" t="s">
        <v>104</v>
      </c>
      <c r="E398" s="298"/>
      <c r="F398" s="299" t="s">
        <v>97</v>
      </c>
      <c r="G398" s="299"/>
      <c r="H398" s="300"/>
      <c r="I398" s="300"/>
      <c r="J398" s="301"/>
      <c r="K398" s="302"/>
      <c r="L398" s="303">
        <f t="shared" si="338"/>
        <v>0</v>
      </c>
      <c r="M398" s="304"/>
      <c r="N398" s="152"/>
      <c r="O398" s="152"/>
      <c r="P398" s="152"/>
      <c r="Q398" s="152"/>
      <c r="R398" s="152"/>
      <c r="S398" s="305"/>
      <c r="T398" s="54" t="e">
        <f>HLOOKUP(F356,リスト!$N$7:$AC$25,17,)</f>
        <v>#N/A</v>
      </c>
      <c r="U398" s="52" t="e">
        <f t="shared" si="336"/>
        <v>#N/A</v>
      </c>
    </row>
    <row r="399" spans="1:21">
      <c r="A399" s="1">
        <f t="shared" ref="A399:B399" si="353">A398</f>
        <v>8</v>
      </c>
      <c r="B399" s="1">
        <f t="shared" si="353"/>
        <v>0</v>
      </c>
      <c r="C399" s="288"/>
      <c r="D399" s="298"/>
      <c r="E399" s="298"/>
      <c r="F399" s="306" t="s">
        <v>98</v>
      </c>
      <c r="G399" s="306"/>
      <c r="H399" s="307"/>
      <c r="I399" s="307"/>
      <c r="J399" s="308"/>
      <c r="K399" s="309"/>
      <c r="L399" s="310">
        <f t="shared" si="338"/>
        <v>0</v>
      </c>
      <c r="M399" s="311"/>
      <c r="N399" s="153"/>
      <c r="O399" s="153"/>
      <c r="P399" s="153"/>
      <c r="Q399" s="153"/>
      <c r="R399" s="153"/>
      <c r="S399" s="312"/>
      <c r="T399" s="54" t="e">
        <f>HLOOKUP(F356,リスト!$N$7:$AC$25,18,)</f>
        <v>#N/A</v>
      </c>
      <c r="U399" s="52" t="e">
        <f t="shared" si="336"/>
        <v>#N/A</v>
      </c>
    </row>
    <row r="400" spans="1:21" ht="15" thickBot="1">
      <c r="A400" s="1">
        <f t="shared" ref="A400:B400" si="354">A399</f>
        <v>8</v>
      </c>
      <c r="B400" s="1">
        <f t="shared" si="354"/>
        <v>0</v>
      </c>
      <c r="C400" s="288"/>
      <c r="D400" s="313" t="s">
        <v>77</v>
      </c>
      <c r="E400" s="313"/>
      <c r="F400" s="313" t="s">
        <v>77</v>
      </c>
      <c r="G400" s="313"/>
      <c r="H400" s="314"/>
      <c r="I400" s="314"/>
      <c r="J400" s="315"/>
      <c r="K400" s="316"/>
      <c r="L400" s="317">
        <f t="shared" si="338"/>
        <v>0</v>
      </c>
      <c r="M400" s="318"/>
      <c r="N400" s="319"/>
      <c r="O400" s="319"/>
      <c r="P400" s="319"/>
      <c r="Q400" s="319"/>
      <c r="R400" s="319"/>
      <c r="S400" s="320"/>
      <c r="T400" s="54" t="e">
        <f>HLOOKUP(F356,リスト!$N$7:$AC$25,19,)</f>
        <v>#N/A</v>
      </c>
      <c r="U400" s="52" t="e">
        <f t="shared" si="336"/>
        <v>#N/A</v>
      </c>
    </row>
    <row r="401" spans="1:24" ht="15.6" thickTop="1" thickBot="1">
      <c r="A401" s="1">
        <f t="shared" ref="A401:B401" si="355">A400</f>
        <v>8</v>
      </c>
      <c r="B401" s="1">
        <f t="shared" si="355"/>
        <v>0</v>
      </c>
      <c r="C401" s="289"/>
      <c r="D401" s="278" t="s">
        <v>78</v>
      </c>
      <c r="E401" s="279"/>
      <c r="F401" s="279"/>
      <c r="G401" s="280"/>
      <c r="H401" s="281">
        <f>SUM(H383:I400)</f>
        <v>0</v>
      </c>
      <c r="I401" s="281"/>
      <c r="J401" s="282">
        <f t="shared" ref="J401" si="356">SUM(J383:K400)</f>
        <v>0</v>
      </c>
      <c r="K401" s="283"/>
      <c r="L401" s="283">
        <f t="shared" ref="L401" si="357">SUM(L383:M400)</f>
        <v>0</v>
      </c>
      <c r="M401" s="284"/>
      <c r="N401" s="285"/>
      <c r="O401" s="285"/>
      <c r="P401" s="285"/>
      <c r="Q401" s="285"/>
      <c r="R401" s="285"/>
      <c r="S401" s="286"/>
      <c r="T401" s="54"/>
    </row>
    <row r="402" spans="1:24">
      <c r="A402" s="1">
        <f>F405</f>
        <v>9</v>
      </c>
      <c r="B402" s="1">
        <f>IF(H426&gt;0,1,0)</f>
        <v>0</v>
      </c>
      <c r="C402" s="198" t="s">
        <v>47</v>
      </c>
      <c r="D402" s="198"/>
      <c r="E402" s="198"/>
      <c r="U402" s="11" t="s">
        <v>49</v>
      </c>
      <c r="V402" s="11" t="s">
        <v>199</v>
      </c>
    </row>
    <row r="403" spans="1:24">
      <c r="A403" s="1">
        <f>A402</f>
        <v>9</v>
      </c>
      <c r="B403" s="1">
        <f>B402</f>
        <v>0</v>
      </c>
      <c r="C403" s="192" t="str">
        <f>"やまぐち未来アスリート育成事業　"&amp;基本!$G$24</f>
        <v>やまぐち未来アスリート育成事業　事業計画書</v>
      </c>
      <c r="D403" s="192"/>
      <c r="E403" s="192"/>
      <c r="F403" s="192"/>
      <c r="G403" s="192"/>
      <c r="H403" s="192"/>
      <c r="I403" s="192"/>
      <c r="J403" s="192"/>
      <c r="K403" s="192"/>
      <c r="L403" s="192"/>
      <c r="M403" s="192"/>
      <c r="N403" s="192"/>
      <c r="O403" s="192"/>
      <c r="P403" s="192"/>
      <c r="Q403" s="192"/>
      <c r="R403" s="192"/>
      <c r="S403" s="192"/>
      <c r="U403" s="16" t="str">
        <f t="shared" ref="U403:V406" si="358">IF(U353="","",U353)</f>
        <v>やまぐち未来アスリートチャレンジ事業</v>
      </c>
      <c r="V403" s="16" t="str">
        <f t="shared" si="358"/>
        <v>未来チャレ</v>
      </c>
    </row>
    <row r="404" spans="1:24" ht="15" thickBot="1">
      <c r="A404" s="1">
        <f t="shared" ref="A404:B404" si="359">A403</f>
        <v>9</v>
      </c>
      <c r="B404" s="1">
        <f t="shared" si="359"/>
        <v>0</v>
      </c>
      <c r="C404" s="337" t="s">
        <v>48</v>
      </c>
      <c r="D404" s="337"/>
      <c r="U404" s="32" t="str">
        <f t="shared" si="358"/>
        <v>ジュニアクラブ活動事業</v>
      </c>
      <c r="V404" s="32" t="str">
        <f t="shared" si="358"/>
        <v>Jrクラブ</v>
      </c>
    </row>
    <row r="405" spans="1:24" ht="15" thickBot="1">
      <c r="A405" s="1">
        <f t="shared" ref="A405:B405" si="360">A404</f>
        <v>9</v>
      </c>
      <c r="B405" s="1">
        <f t="shared" si="360"/>
        <v>0</v>
      </c>
      <c r="C405" s="375" t="s">
        <v>50</v>
      </c>
      <c r="D405" s="376"/>
      <c r="E405" s="376"/>
      <c r="F405" s="377">
        <f>F355+1</f>
        <v>9</v>
      </c>
      <c r="G405" s="378"/>
      <c r="U405" s="32" t="str">
        <f t="shared" si="358"/>
        <v>ジュニア指導者育成事業</v>
      </c>
      <c r="V405" s="32" t="str">
        <f t="shared" si="358"/>
        <v>Jr指導者</v>
      </c>
    </row>
    <row r="406" spans="1:24">
      <c r="A406" s="1">
        <f t="shared" ref="A406:B406" si="361">A405</f>
        <v>9</v>
      </c>
      <c r="B406" s="1">
        <f t="shared" si="361"/>
        <v>0</v>
      </c>
      <c r="C406" s="379" t="s">
        <v>49</v>
      </c>
      <c r="D406" s="290"/>
      <c r="E406" s="290"/>
      <c r="F406" s="380"/>
      <c r="G406" s="380"/>
      <c r="H406" s="380"/>
      <c r="I406" s="380"/>
      <c r="J406" s="380"/>
      <c r="K406" s="380"/>
      <c r="L406" s="380"/>
      <c r="M406" s="290" t="s">
        <v>53</v>
      </c>
      <c r="N406" s="290"/>
      <c r="O406" s="290"/>
      <c r="P406" s="380"/>
      <c r="Q406" s="380"/>
      <c r="R406" s="380"/>
      <c r="S406" s="381"/>
      <c r="T406" s="81" t="str">
        <f>IF(F406="","",VLOOKUP(F406,U403:V406,2,))</f>
        <v/>
      </c>
      <c r="U406" s="18" t="str">
        <f t="shared" si="358"/>
        <v>未来アスリート強化事業</v>
      </c>
      <c r="V406" s="18" t="str">
        <f t="shared" si="358"/>
        <v>未来強化</v>
      </c>
    </row>
    <row r="407" spans="1:24">
      <c r="A407" s="1">
        <f t="shared" ref="A407:B407" si="362">A406</f>
        <v>9</v>
      </c>
      <c r="B407" s="1">
        <f t="shared" si="362"/>
        <v>0</v>
      </c>
      <c r="C407" s="389" t="s">
        <v>180</v>
      </c>
      <c r="D407" s="390"/>
      <c r="E407" s="356"/>
      <c r="F407" s="386"/>
      <c r="G407" s="387"/>
      <c r="H407" s="387"/>
      <c r="I407" s="387"/>
      <c r="J407" s="387"/>
      <c r="K407" s="387"/>
      <c r="L407" s="387"/>
      <c r="M407" s="387"/>
      <c r="N407" s="387"/>
      <c r="O407" s="387"/>
      <c r="P407" s="387"/>
      <c r="Q407" s="387"/>
      <c r="R407" s="387"/>
      <c r="S407" s="388"/>
      <c r="U407" s="55"/>
    </row>
    <row r="408" spans="1:24">
      <c r="A408" s="1">
        <f t="shared" ref="A408:B408" si="363">A407</f>
        <v>9</v>
      </c>
      <c r="B408" s="1">
        <f t="shared" si="363"/>
        <v>0</v>
      </c>
      <c r="C408" s="348" t="s">
        <v>51</v>
      </c>
      <c r="D408" s="291"/>
      <c r="E408" s="291"/>
      <c r="F408" s="382"/>
      <c r="G408" s="383"/>
      <c r="H408" s="383"/>
      <c r="I408" s="20" t="str">
        <f>IF(F408="","～",IF(J408="","","～"))</f>
        <v>～</v>
      </c>
      <c r="J408" s="383"/>
      <c r="K408" s="383"/>
      <c r="L408" s="383"/>
      <c r="M408" s="21" t="s">
        <v>52</v>
      </c>
      <c r="N408" s="384" t="str">
        <f>IF(T408=1,IF(F408="","",IF(J408="","",IF(F408=J408,"日帰り",(J408-F408)&amp;"泊"&amp;(J408-F408+1)&amp;"日"))),"")</f>
        <v/>
      </c>
      <c r="O408" s="384"/>
      <c r="P408" s="384"/>
      <c r="Q408" s="13" t="s">
        <v>68</v>
      </c>
      <c r="R408" s="258"/>
      <c r="S408" s="385"/>
      <c r="T408" s="53">
        <f>IF(P406=W411,1,IF(P406=X412,1,0))</f>
        <v>0</v>
      </c>
    </row>
    <row r="409" spans="1:24">
      <c r="A409" s="1">
        <f t="shared" ref="A409:B409" si="364">A408</f>
        <v>9</v>
      </c>
      <c r="B409" s="1">
        <f t="shared" si="364"/>
        <v>0</v>
      </c>
      <c r="C409" s="348" t="s">
        <v>54</v>
      </c>
      <c r="D409" s="346" t="s">
        <v>55</v>
      </c>
      <c r="E409" s="346"/>
      <c r="F409" s="349"/>
      <c r="G409" s="349"/>
      <c r="H409" s="349"/>
      <c r="I409" s="349"/>
      <c r="J409" s="349"/>
      <c r="K409" s="349"/>
      <c r="L409" s="349"/>
      <c r="M409" s="349"/>
      <c r="N409" s="349"/>
      <c r="O409" s="349"/>
      <c r="P409" s="349"/>
      <c r="Q409" s="349"/>
      <c r="R409" s="349"/>
      <c r="S409" s="350"/>
      <c r="U409" s="156" t="s">
        <v>53</v>
      </c>
      <c r="V409" s="156"/>
      <c r="W409" s="156"/>
      <c r="X409" s="156"/>
    </row>
    <row r="410" spans="1:24">
      <c r="A410" s="1">
        <f t="shared" ref="A410:B410" si="365">A409</f>
        <v>9</v>
      </c>
      <c r="B410" s="1">
        <f t="shared" si="365"/>
        <v>0</v>
      </c>
      <c r="C410" s="348"/>
      <c r="D410" s="351" t="s">
        <v>7</v>
      </c>
      <c r="E410" s="351"/>
      <c r="F410" s="352"/>
      <c r="G410" s="352"/>
      <c r="H410" s="352"/>
      <c r="I410" s="352"/>
      <c r="J410" s="352"/>
      <c r="K410" s="352"/>
      <c r="L410" s="352"/>
      <c r="M410" s="352"/>
      <c r="N410" s="352"/>
      <c r="O410" s="352"/>
      <c r="P410" s="352"/>
      <c r="Q410" s="352"/>
      <c r="R410" s="352"/>
      <c r="S410" s="353"/>
      <c r="U410" s="78" t="str">
        <f>U403</f>
        <v>やまぐち未来アスリートチャレンジ事業</v>
      </c>
      <c r="V410" s="78" t="str">
        <f>U404</f>
        <v>ジュニアクラブ活動事業</v>
      </c>
      <c r="W410" s="78" t="str">
        <f>U405</f>
        <v>ジュニア指導者育成事業</v>
      </c>
      <c r="X410" s="78" t="str">
        <f>U406</f>
        <v>未来アスリート強化事業</v>
      </c>
    </row>
    <row r="411" spans="1:24">
      <c r="A411" s="1">
        <f t="shared" ref="A411:B411" si="366">A410</f>
        <v>9</v>
      </c>
      <c r="B411" s="1">
        <f t="shared" si="366"/>
        <v>0</v>
      </c>
      <c r="C411" s="348" t="s">
        <v>56</v>
      </c>
      <c r="D411" s="346" t="s">
        <v>55</v>
      </c>
      <c r="E411" s="346"/>
      <c r="F411" s="349"/>
      <c r="G411" s="349"/>
      <c r="H411" s="349"/>
      <c r="I411" s="349"/>
      <c r="J411" s="349"/>
      <c r="K411" s="349"/>
      <c r="L411" s="349"/>
      <c r="M411" s="349"/>
      <c r="N411" s="349"/>
      <c r="O411" s="349"/>
      <c r="P411" s="349"/>
      <c r="Q411" s="349"/>
      <c r="R411" s="349"/>
      <c r="S411" s="350"/>
      <c r="U411" s="6" t="str">
        <f t="shared" ref="U411:X414" si="367">IF(U361="","",U361)</f>
        <v>①合同体験会</v>
      </c>
      <c r="V411" s="6" t="str">
        <f t="shared" si="367"/>
        <v>①クラブ指導</v>
      </c>
      <c r="W411" s="6" t="str">
        <f t="shared" si="367"/>
        <v>①研修派遣</v>
      </c>
      <c r="X411" s="6" t="str">
        <f t="shared" si="367"/>
        <v>①指導講習会</v>
      </c>
    </row>
    <row r="412" spans="1:24">
      <c r="A412" s="1">
        <f t="shared" ref="A412:B412" si="368">A411</f>
        <v>9</v>
      </c>
      <c r="B412" s="1">
        <f t="shared" si="368"/>
        <v>0</v>
      </c>
      <c r="C412" s="348"/>
      <c r="D412" s="351" t="s">
        <v>7</v>
      </c>
      <c r="E412" s="351"/>
      <c r="F412" s="352"/>
      <c r="G412" s="352"/>
      <c r="H412" s="352"/>
      <c r="I412" s="352"/>
      <c r="J412" s="352"/>
      <c r="K412" s="352"/>
      <c r="L412" s="352"/>
      <c r="M412" s="352"/>
      <c r="N412" s="352"/>
      <c r="O412" s="352"/>
      <c r="P412" s="352"/>
      <c r="Q412" s="352"/>
      <c r="R412" s="352"/>
      <c r="S412" s="353"/>
      <c r="U412" s="8" t="str">
        <f t="shared" si="367"/>
        <v>②体験プログラム</v>
      </c>
      <c r="V412" s="8" t="str">
        <f t="shared" si="367"/>
        <v>②用具整備</v>
      </c>
      <c r="W412" s="8" t="str">
        <f t="shared" si="367"/>
        <v>②指導者研修会</v>
      </c>
      <c r="X412" s="8" t="str">
        <f t="shared" si="367"/>
        <v>②強化活動</v>
      </c>
    </row>
    <row r="413" spans="1:24">
      <c r="A413" s="1">
        <f t="shared" ref="A413:B413" si="369">A412</f>
        <v>9</v>
      </c>
      <c r="B413" s="1">
        <f t="shared" si="369"/>
        <v>0</v>
      </c>
      <c r="C413" s="354" t="s">
        <v>57</v>
      </c>
      <c r="D413" s="291" t="s">
        <v>58</v>
      </c>
      <c r="E413" s="291"/>
      <c r="F413" s="291" t="s">
        <v>61</v>
      </c>
      <c r="G413" s="355"/>
      <c r="H413" s="339" t="s">
        <v>62</v>
      </c>
      <c r="I413" s="296"/>
      <c r="J413" s="356" t="s">
        <v>63</v>
      </c>
      <c r="K413" s="355"/>
      <c r="L413" s="339" t="s">
        <v>64</v>
      </c>
      <c r="M413" s="296"/>
      <c r="N413" s="356" t="s">
        <v>65</v>
      </c>
      <c r="O413" s="355"/>
      <c r="P413" s="339" t="s">
        <v>66</v>
      </c>
      <c r="Q413" s="291"/>
      <c r="R413" s="356" t="s">
        <v>36</v>
      </c>
      <c r="S413" s="295"/>
      <c r="U413" s="8" t="str">
        <f t="shared" si="367"/>
        <v>③育成プログラム</v>
      </c>
      <c r="V413" s="8" t="str">
        <f t="shared" si="367"/>
        <v/>
      </c>
      <c r="W413" s="8" t="str">
        <f t="shared" si="367"/>
        <v/>
      </c>
      <c r="X413" s="8" t="str">
        <f t="shared" si="367"/>
        <v/>
      </c>
    </row>
    <row r="414" spans="1:24">
      <c r="A414" s="1">
        <f t="shared" ref="A414:B414" si="370">A413</f>
        <v>9</v>
      </c>
      <c r="B414" s="1">
        <f t="shared" si="370"/>
        <v>0</v>
      </c>
      <c r="C414" s="348"/>
      <c r="D414" s="346" t="s">
        <v>59</v>
      </c>
      <c r="E414" s="346"/>
      <c r="F414" s="22">
        <f>VLOOKUP("成男未来ｱｽﾘｰﾄ",指導者!$J$133:$AN$156,$F405+1,)</f>
        <v>0</v>
      </c>
      <c r="G414" s="23" t="s">
        <v>67</v>
      </c>
      <c r="H414" s="24">
        <f>VLOOKUP("成女未来ｱｽﾘｰﾄ",指導者!$J$133:$AN$156,$F405+1,)</f>
        <v>0</v>
      </c>
      <c r="I414" s="25" t="s">
        <v>67</v>
      </c>
      <c r="J414" s="24">
        <f>VLOOKUP("少男未来ｱｽﾘｰﾄ",指導者!$J$133:$AN$156,$F405+1,)</f>
        <v>0</v>
      </c>
      <c r="K414" s="23" t="s">
        <v>67</v>
      </c>
      <c r="L414" s="24">
        <f>VLOOKUP("少女未来ｱｽﾘｰﾄ",指導者!$J$133:$AN$156,$F405+1,)</f>
        <v>0</v>
      </c>
      <c r="M414" s="25" t="s">
        <v>67</v>
      </c>
      <c r="N414" s="24">
        <f>VLOOKUP("Jr男未来ｱｽﾘｰﾄ",指導者!$J$133:$AN$156,$F405+1,)</f>
        <v>0</v>
      </c>
      <c r="O414" s="23" t="s">
        <v>67</v>
      </c>
      <c r="P414" s="24">
        <f>VLOOKUP("Jr女未来ｱｽﾘｰﾄ",指導者!$J$133:$AN$156,$F405+1,)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48"/>
      <c r="D415" s="351" t="s">
        <v>60</v>
      </c>
      <c r="E415" s="351"/>
      <c r="F415" s="57" t="s">
        <v>164</v>
      </c>
      <c r="G415" s="28" t="s">
        <v>67</v>
      </c>
      <c r="H415" s="59" t="s">
        <v>164</v>
      </c>
      <c r="I415" s="30" t="s">
        <v>67</v>
      </c>
      <c r="J415" s="29">
        <f>VLOOKUP("少男未来ｱｽﾘｰﾄ",選手!$J$333:$AN$350,$F405+1,)</f>
        <v>0</v>
      </c>
      <c r="K415" s="28" t="s">
        <v>67</v>
      </c>
      <c r="L415" s="29">
        <f>VLOOKUP("少女未来ｱｽﾘｰﾄ",選手!$J$333:$AN$350,$F405+1,)</f>
        <v>0</v>
      </c>
      <c r="M415" s="30" t="s">
        <v>67</v>
      </c>
      <c r="N415" s="29">
        <f>VLOOKUP("Jr男未来ｱｽﾘｰﾄ",選手!$J$333:$AN$350,$F405+1,)</f>
        <v>0</v>
      </c>
      <c r="O415" s="28" t="s">
        <v>67</v>
      </c>
      <c r="P415" s="29">
        <f>VLOOKUP("Jr女未来ｱｽﾘｰﾄ",選手!$J$333:$AN$350,$F405+1,)</f>
        <v>0</v>
      </c>
      <c r="Q415" s="31" t="s">
        <v>67</v>
      </c>
      <c r="R415" s="28">
        <f>SUM(F415:Q415)</f>
        <v>0</v>
      </c>
      <c r="S415" s="34" t="s">
        <v>67</v>
      </c>
    </row>
    <row r="416" spans="1:24">
      <c r="A416" s="1">
        <f t="shared" ref="A416:B416" si="372">A415</f>
        <v>9</v>
      </c>
      <c r="B416" s="1">
        <f t="shared" si="372"/>
        <v>0</v>
      </c>
      <c r="C416" s="366" t="s">
        <v>69</v>
      </c>
      <c r="D416" s="367"/>
      <c r="E416" s="368"/>
      <c r="F416" s="357"/>
      <c r="G416" s="358"/>
      <c r="H416" s="358"/>
      <c r="I416" s="358"/>
      <c r="J416" s="358"/>
      <c r="K416" s="358"/>
      <c r="L416" s="358"/>
      <c r="M416" s="358"/>
      <c r="N416" s="358"/>
      <c r="O416" s="358"/>
      <c r="P416" s="358"/>
      <c r="Q416" s="358"/>
      <c r="R416" s="358"/>
      <c r="S416" s="359"/>
    </row>
    <row r="417" spans="1:19">
      <c r="A417" s="1">
        <f t="shared" ref="A417:B417" si="373">A416</f>
        <v>9</v>
      </c>
      <c r="B417" s="1">
        <f t="shared" si="373"/>
        <v>0</v>
      </c>
      <c r="C417" s="369"/>
      <c r="D417" s="370"/>
      <c r="E417" s="371"/>
      <c r="F417" s="360"/>
      <c r="G417" s="361"/>
      <c r="H417" s="361"/>
      <c r="I417" s="361"/>
      <c r="J417" s="361"/>
      <c r="K417" s="361"/>
      <c r="L417" s="361"/>
      <c r="M417" s="361"/>
      <c r="N417" s="361"/>
      <c r="O417" s="361"/>
      <c r="P417" s="361"/>
      <c r="Q417" s="361"/>
      <c r="R417" s="361"/>
      <c r="S417" s="362"/>
    </row>
    <row r="418" spans="1:19">
      <c r="A418" s="1">
        <f t="shared" ref="A418:B418" si="374">A417</f>
        <v>9</v>
      </c>
      <c r="B418" s="1">
        <f t="shared" si="374"/>
        <v>0</v>
      </c>
      <c r="C418" s="369"/>
      <c r="D418" s="370"/>
      <c r="E418" s="371"/>
      <c r="F418" s="360"/>
      <c r="G418" s="361"/>
      <c r="H418" s="361"/>
      <c r="I418" s="361"/>
      <c r="J418" s="361"/>
      <c r="K418" s="361"/>
      <c r="L418" s="361"/>
      <c r="M418" s="361"/>
      <c r="N418" s="361"/>
      <c r="O418" s="361"/>
      <c r="P418" s="361"/>
      <c r="Q418" s="361"/>
      <c r="R418" s="361"/>
      <c r="S418" s="362"/>
    </row>
    <row r="419" spans="1:19">
      <c r="A419" s="1">
        <f t="shared" ref="A419:B419" si="375">A418</f>
        <v>9</v>
      </c>
      <c r="B419" s="1">
        <f t="shared" si="375"/>
        <v>0</v>
      </c>
      <c r="C419" s="369"/>
      <c r="D419" s="370"/>
      <c r="E419" s="371"/>
      <c r="F419" s="360"/>
      <c r="G419" s="361"/>
      <c r="H419" s="361"/>
      <c r="I419" s="361"/>
      <c r="J419" s="361"/>
      <c r="K419" s="361"/>
      <c r="L419" s="361"/>
      <c r="M419" s="361"/>
      <c r="N419" s="361"/>
      <c r="O419" s="361"/>
      <c r="P419" s="361"/>
      <c r="Q419" s="361"/>
      <c r="R419" s="361"/>
      <c r="S419" s="362"/>
    </row>
    <row r="420" spans="1:19">
      <c r="A420" s="1">
        <f t="shared" ref="A420:B420" si="376">A419</f>
        <v>9</v>
      </c>
      <c r="B420" s="1">
        <f t="shared" si="376"/>
        <v>0</v>
      </c>
      <c r="C420" s="369"/>
      <c r="D420" s="370"/>
      <c r="E420" s="371"/>
      <c r="F420" s="360"/>
      <c r="G420" s="361"/>
      <c r="H420" s="361"/>
      <c r="I420" s="361"/>
      <c r="J420" s="361"/>
      <c r="K420" s="361"/>
      <c r="L420" s="361"/>
      <c r="M420" s="361"/>
      <c r="N420" s="361"/>
      <c r="O420" s="361"/>
      <c r="P420" s="361"/>
      <c r="Q420" s="361"/>
      <c r="R420" s="361"/>
      <c r="S420" s="362"/>
    </row>
    <row r="421" spans="1:19">
      <c r="A421" s="1">
        <f t="shared" ref="A421:B421" si="377">A420</f>
        <v>9</v>
      </c>
      <c r="B421" s="1">
        <f t="shared" si="377"/>
        <v>0</v>
      </c>
      <c r="C421" s="369"/>
      <c r="D421" s="370"/>
      <c r="E421" s="371"/>
      <c r="F421" s="360"/>
      <c r="G421" s="361"/>
      <c r="H421" s="361"/>
      <c r="I421" s="361"/>
      <c r="J421" s="361"/>
      <c r="K421" s="361"/>
      <c r="L421" s="361"/>
      <c r="M421" s="361"/>
      <c r="N421" s="361"/>
      <c r="O421" s="361"/>
      <c r="P421" s="361"/>
      <c r="Q421" s="361"/>
      <c r="R421" s="361"/>
      <c r="S421" s="362"/>
    </row>
    <row r="422" spans="1:19" ht="15" thickBot="1">
      <c r="A422" s="1">
        <f t="shared" ref="A422:B422" si="378">A421</f>
        <v>9</v>
      </c>
      <c r="B422" s="1">
        <f t="shared" si="378"/>
        <v>0</v>
      </c>
      <c r="C422" s="372"/>
      <c r="D422" s="373"/>
      <c r="E422" s="374"/>
      <c r="F422" s="363"/>
      <c r="G422" s="364"/>
      <c r="H422" s="364"/>
      <c r="I422" s="364"/>
      <c r="J422" s="364"/>
      <c r="K422" s="364"/>
      <c r="L422" s="364"/>
      <c r="M422" s="364"/>
      <c r="N422" s="364"/>
      <c r="O422" s="364"/>
      <c r="P422" s="364"/>
      <c r="Q422" s="364"/>
      <c r="R422" s="364"/>
      <c r="S422" s="365"/>
    </row>
    <row r="423" spans="1:19">
      <c r="A423" s="1">
        <f t="shared" ref="A423:B423" si="379">A422</f>
        <v>9</v>
      </c>
      <c r="B423" s="1">
        <f t="shared" si="379"/>
        <v>0</v>
      </c>
    </row>
    <row r="424" spans="1:19" ht="15" thickBot="1">
      <c r="A424" s="1">
        <f t="shared" ref="A424:B424" si="380">A423</f>
        <v>9</v>
      </c>
      <c r="B424" s="1">
        <f t="shared" si="380"/>
        <v>0</v>
      </c>
      <c r="C424" s="337" t="s">
        <v>70</v>
      </c>
      <c r="D424" s="337"/>
      <c r="Q424" s="338" t="s">
        <v>71</v>
      </c>
      <c r="R424" s="338"/>
      <c r="S424" s="338"/>
    </row>
    <row r="425" spans="1:19">
      <c r="A425" s="1">
        <f t="shared" ref="A425:B425" si="381">A424</f>
        <v>9</v>
      </c>
      <c r="B425" s="1">
        <f t="shared" si="381"/>
        <v>0</v>
      </c>
      <c r="C425" s="287" t="s">
        <v>72</v>
      </c>
      <c r="D425" s="290" t="s">
        <v>73</v>
      </c>
      <c r="E425" s="290"/>
      <c r="F425" s="290"/>
      <c r="G425" s="290"/>
      <c r="H425" s="290" t="s">
        <v>79</v>
      </c>
      <c r="I425" s="290"/>
      <c r="J425" s="290" t="s">
        <v>13</v>
      </c>
      <c r="K425" s="290"/>
      <c r="L425" s="290"/>
      <c r="M425" s="290"/>
      <c r="N425" s="290"/>
      <c r="O425" s="290"/>
      <c r="P425" s="290"/>
      <c r="Q425" s="290"/>
      <c r="R425" s="290"/>
      <c r="S425" s="294"/>
    </row>
    <row r="426" spans="1:19">
      <c r="A426" s="1">
        <f t="shared" ref="A426:B426" si="382">A425</f>
        <v>9</v>
      </c>
      <c r="B426" s="1">
        <f t="shared" si="382"/>
        <v>0</v>
      </c>
      <c r="C426" s="288"/>
      <c r="D426" s="346" t="s">
        <v>74</v>
      </c>
      <c r="E426" s="346"/>
      <c r="F426" s="346"/>
      <c r="G426" s="346"/>
      <c r="H426" s="347">
        <f>J451</f>
        <v>0</v>
      </c>
      <c r="I426" s="347"/>
      <c r="J426" s="152"/>
      <c r="K426" s="152"/>
      <c r="L426" s="152"/>
      <c r="M426" s="152"/>
      <c r="N426" s="152"/>
      <c r="O426" s="152"/>
      <c r="P426" s="152"/>
      <c r="Q426" s="152"/>
      <c r="R426" s="152"/>
      <c r="S426" s="305"/>
    </row>
    <row r="427" spans="1:19">
      <c r="A427" s="1">
        <f t="shared" ref="A427:B427" si="383">A426</f>
        <v>9</v>
      </c>
      <c r="B427" s="1">
        <f t="shared" si="383"/>
        <v>0</v>
      </c>
      <c r="C427" s="288"/>
      <c r="D427" s="340" t="s">
        <v>75</v>
      </c>
      <c r="E427" s="340"/>
      <c r="F427" s="340"/>
      <c r="G427" s="340"/>
      <c r="H427" s="330"/>
      <c r="I427" s="330"/>
      <c r="J427" s="335"/>
      <c r="K427" s="335"/>
      <c r="L427" s="335"/>
      <c r="M427" s="335"/>
      <c r="N427" s="335"/>
      <c r="O427" s="335"/>
      <c r="P427" s="335"/>
      <c r="Q427" s="335"/>
      <c r="R427" s="335"/>
      <c r="S427" s="336"/>
    </row>
    <row r="428" spans="1:19">
      <c r="A428" s="1">
        <f t="shared" ref="A428:B428" si="384">A427</f>
        <v>9</v>
      </c>
      <c r="B428" s="1">
        <f t="shared" si="384"/>
        <v>0</v>
      </c>
      <c r="C428" s="288"/>
      <c r="D428" s="340" t="s">
        <v>76</v>
      </c>
      <c r="E428" s="340"/>
      <c r="F428" s="340"/>
      <c r="G428" s="340"/>
      <c r="H428" s="330"/>
      <c r="I428" s="330"/>
      <c r="J428" s="335"/>
      <c r="K428" s="335"/>
      <c r="L428" s="335"/>
      <c r="M428" s="335"/>
      <c r="N428" s="335"/>
      <c r="O428" s="335"/>
      <c r="P428" s="335"/>
      <c r="Q428" s="335"/>
      <c r="R428" s="335"/>
      <c r="S428" s="336"/>
    </row>
    <row r="429" spans="1:19" ht="15" thickBot="1">
      <c r="A429" s="1">
        <f t="shared" ref="A429:B429" si="385">A428</f>
        <v>9</v>
      </c>
      <c r="B429" s="1">
        <f t="shared" si="385"/>
        <v>0</v>
      </c>
      <c r="C429" s="288"/>
      <c r="D429" s="341" t="s">
        <v>77</v>
      </c>
      <c r="E429" s="341"/>
      <c r="F429" s="341"/>
      <c r="G429" s="341"/>
      <c r="H429" s="342">
        <f>H451-SUM(H426:I428)</f>
        <v>0</v>
      </c>
      <c r="I429" s="342"/>
      <c r="J429" s="343"/>
      <c r="K429" s="343"/>
      <c r="L429" s="343"/>
      <c r="M429" s="343"/>
      <c r="N429" s="343"/>
      <c r="O429" s="343"/>
      <c r="P429" s="343"/>
      <c r="Q429" s="343"/>
      <c r="R429" s="343"/>
      <c r="S429" s="344"/>
    </row>
    <row r="430" spans="1:19" ht="15.6" thickTop="1" thickBot="1">
      <c r="A430" s="1">
        <f t="shared" ref="A430:B430" si="386">A429</f>
        <v>9</v>
      </c>
      <c r="B430" s="1">
        <f t="shared" si="386"/>
        <v>0</v>
      </c>
      <c r="C430" s="289"/>
      <c r="D430" s="345" t="s">
        <v>78</v>
      </c>
      <c r="E430" s="345"/>
      <c r="F430" s="345"/>
      <c r="G430" s="345"/>
      <c r="H430" s="281">
        <f>SUM(H426:I429)</f>
        <v>0</v>
      </c>
      <c r="I430" s="281"/>
      <c r="J430" s="285"/>
      <c r="K430" s="285"/>
      <c r="L430" s="285"/>
      <c r="M430" s="285"/>
      <c r="N430" s="285"/>
      <c r="O430" s="285"/>
      <c r="P430" s="285"/>
      <c r="Q430" s="285"/>
      <c r="R430" s="285"/>
      <c r="S430" s="286"/>
    </row>
    <row r="431" spans="1:19">
      <c r="A431" s="1">
        <f t="shared" ref="A431:B431" si="387">A430</f>
        <v>9</v>
      </c>
      <c r="B431" s="1">
        <f t="shared" si="387"/>
        <v>0</v>
      </c>
      <c r="C431" s="287" t="s">
        <v>218</v>
      </c>
      <c r="D431" s="290" t="s">
        <v>73</v>
      </c>
      <c r="E431" s="290"/>
      <c r="F431" s="290" t="s">
        <v>83</v>
      </c>
      <c r="G431" s="290"/>
      <c r="H431" s="290" t="s">
        <v>79</v>
      </c>
      <c r="I431" s="292"/>
      <c r="J431" s="293"/>
      <c r="K431" s="290"/>
      <c r="L431" s="290"/>
      <c r="M431" s="290"/>
      <c r="N431" s="290" t="s">
        <v>82</v>
      </c>
      <c r="O431" s="290"/>
      <c r="P431" s="290"/>
      <c r="Q431" s="290"/>
      <c r="R431" s="290"/>
      <c r="S431" s="294"/>
    </row>
    <row r="432" spans="1:19">
      <c r="A432" s="1">
        <f t="shared" ref="A432:B432" si="388">A431</f>
        <v>9</v>
      </c>
      <c r="B432" s="1">
        <f t="shared" si="388"/>
        <v>0</v>
      </c>
      <c r="C432" s="288"/>
      <c r="D432" s="291"/>
      <c r="E432" s="291"/>
      <c r="F432" s="291"/>
      <c r="G432" s="291"/>
      <c r="H432" s="291"/>
      <c r="I432" s="291"/>
      <c r="J432" s="296" t="s">
        <v>80</v>
      </c>
      <c r="K432" s="297"/>
      <c r="L432" s="297" t="s">
        <v>81</v>
      </c>
      <c r="M432" s="339"/>
      <c r="N432" s="291"/>
      <c r="O432" s="291"/>
      <c r="P432" s="291"/>
      <c r="Q432" s="291"/>
      <c r="R432" s="291"/>
      <c r="S432" s="295"/>
    </row>
    <row r="433" spans="1:21">
      <c r="A433" s="1">
        <f t="shared" ref="A433:B433" si="389">A432</f>
        <v>9</v>
      </c>
      <c r="B433" s="1">
        <f t="shared" si="389"/>
        <v>0</v>
      </c>
      <c r="C433" s="288"/>
      <c r="D433" s="298" t="s">
        <v>88</v>
      </c>
      <c r="E433" s="298"/>
      <c r="F433" s="298" t="s">
        <v>88</v>
      </c>
      <c r="G433" s="298"/>
      <c r="H433" s="323"/>
      <c r="I433" s="323"/>
      <c r="J433" s="324"/>
      <c r="K433" s="325"/>
      <c r="L433" s="326">
        <f>H433-J433</f>
        <v>0</v>
      </c>
      <c r="M433" s="327"/>
      <c r="N433" s="167"/>
      <c r="O433" s="167"/>
      <c r="P433" s="167"/>
      <c r="Q433" s="167"/>
      <c r="R433" s="167"/>
      <c r="S433" s="328"/>
      <c r="T433" s="54" t="e">
        <f>HLOOKUP(F406,リスト!$N$7:$AC$25,2,)</f>
        <v>#N/A</v>
      </c>
      <c r="U433" s="52" t="e">
        <f t="shared" ref="U433:U450" si="390">IF(T433="対象外",IF(J433&gt;0,"補助対象外経費です!!",""),"")</f>
        <v>#N/A</v>
      </c>
    </row>
    <row r="434" spans="1:21">
      <c r="A434" s="1">
        <f t="shared" ref="A434:B434" si="391">A433</f>
        <v>9</v>
      </c>
      <c r="B434" s="1">
        <f t="shared" si="391"/>
        <v>0</v>
      </c>
      <c r="C434" s="288"/>
      <c r="D434" s="298" t="s">
        <v>99</v>
      </c>
      <c r="E434" s="298"/>
      <c r="F434" s="299" t="s">
        <v>84</v>
      </c>
      <c r="G434" s="299"/>
      <c r="H434" s="300"/>
      <c r="I434" s="300"/>
      <c r="J434" s="301"/>
      <c r="K434" s="302"/>
      <c r="L434" s="303">
        <f t="shared" ref="L434:L450" si="392">H434-J434</f>
        <v>0</v>
      </c>
      <c r="M434" s="304"/>
      <c r="N434" s="152"/>
      <c r="O434" s="152"/>
      <c r="P434" s="152"/>
      <c r="Q434" s="152"/>
      <c r="R434" s="152"/>
      <c r="S434" s="305"/>
      <c r="T434" s="54" t="e">
        <f>HLOOKUP(F406,リスト!$N$7:$AC$25,3,)</f>
        <v>#N/A</v>
      </c>
      <c r="U434" s="52" t="e">
        <f t="shared" si="390"/>
        <v>#N/A</v>
      </c>
    </row>
    <row r="435" spans="1:21">
      <c r="A435" s="1">
        <f t="shared" ref="A435:B435" si="393">A434</f>
        <v>9</v>
      </c>
      <c r="B435" s="1">
        <f t="shared" si="393"/>
        <v>0</v>
      </c>
      <c r="C435" s="288"/>
      <c r="D435" s="298"/>
      <c r="E435" s="298"/>
      <c r="F435" s="329" t="s">
        <v>85</v>
      </c>
      <c r="G435" s="329"/>
      <c r="H435" s="330"/>
      <c r="I435" s="330"/>
      <c r="J435" s="331"/>
      <c r="K435" s="332"/>
      <c r="L435" s="333">
        <f t="shared" si="392"/>
        <v>0</v>
      </c>
      <c r="M435" s="334"/>
      <c r="N435" s="335"/>
      <c r="O435" s="335"/>
      <c r="P435" s="335"/>
      <c r="Q435" s="335"/>
      <c r="R435" s="335"/>
      <c r="S435" s="336"/>
      <c r="T435" s="54" t="e">
        <f>HLOOKUP(F406,リスト!$N$7:$AC$25,4,)</f>
        <v>#N/A</v>
      </c>
      <c r="U435" s="52" t="e">
        <f t="shared" si="390"/>
        <v>#N/A</v>
      </c>
    </row>
    <row r="436" spans="1:21">
      <c r="A436" s="1">
        <f t="shared" ref="A436:B436" si="394">A435</f>
        <v>9</v>
      </c>
      <c r="B436" s="1">
        <f t="shared" si="394"/>
        <v>0</v>
      </c>
      <c r="C436" s="288"/>
      <c r="D436" s="298"/>
      <c r="E436" s="298"/>
      <c r="F436" s="306" t="s">
        <v>86</v>
      </c>
      <c r="G436" s="306"/>
      <c r="H436" s="307"/>
      <c r="I436" s="307"/>
      <c r="J436" s="308"/>
      <c r="K436" s="309"/>
      <c r="L436" s="310">
        <f t="shared" si="392"/>
        <v>0</v>
      </c>
      <c r="M436" s="311"/>
      <c r="N436" s="153"/>
      <c r="O436" s="153"/>
      <c r="P436" s="153"/>
      <c r="Q436" s="153"/>
      <c r="R436" s="153"/>
      <c r="S436" s="312"/>
      <c r="T436" s="54" t="e">
        <f>HLOOKUP(F406,リスト!$N$7:$AC$25,5,)</f>
        <v>#N/A</v>
      </c>
      <c r="U436" s="52" t="e">
        <f t="shared" si="390"/>
        <v>#N/A</v>
      </c>
    </row>
    <row r="437" spans="1:21">
      <c r="A437" s="1">
        <f t="shared" ref="A437:B437" si="395">A436</f>
        <v>9</v>
      </c>
      <c r="B437" s="1">
        <f t="shared" si="395"/>
        <v>0</v>
      </c>
      <c r="C437" s="288"/>
      <c r="D437" s="298" t="s">
        <v>100</v>
      </c>
      <c r="E437" s="298"/>
      <c r="F437" s="299" t="s">
        <v>87</v>
      </c>
      <c r="G437" s="299"/>
      <c r="H437" s="300"/>
      <c r="I437" s="300"/>
      <c r="J437" s="301"/>
      <c r="K437" s="302"/>
      <c r="L437" s="303">
        <f t="shared" si="392"/>
        <v>0</v>
      </c>
      <c r="M437" s="304"/>
      <c r="N437" s="152"/>
      <c r="O437" s="152"/>
      <c r="P437" s="152"/>
      <c r="Q437" s="152"/>
      <c r="R437" s="152"/>
      <c r="S437" s="305"/>
      <c r="T437" s="54" t="e">
        <f>HLOOKUP(F406,リスト!$N$7:$AC$25,6,)</f>
        <v>#N/A</v>
      </c>
      <c r="U437" s="52" t="e">
        <f t="shared" si="390"/>
        <v>#N/A</v>
      </c>
    </row>
    <row r="438" spans="1:21">
      <c r="A438" s="1">
        <f t="shared" ref="A438:B438" si="396">A437</f>
        <v>9</v>
      </c>
      <c r="B438" s="1">
        <f t="shared" si="396"/>
        <v>0</v>
      </c>
      <c r="C438" s="288"/>
      <c r="D438" s="298"/>
      <c r="E438" s="298"/>
      <c r="F438" s="329" t="s">
        <v>89</v>
      </c>
      <c r="G438" s="329"/>
      <c r="H438" s="330"/>
      <c r="I438" s="330"/>
      <c r="J438" s="331"/>
      <c r="K438" s="332"/>
      <c r="L438" s="333">
        <f t="shared" si="392"/>
        <v>0</v>
      </c>
      <c r="M438" s="334"/>
      <c r="N438" s="335"/>
      <c r="O438" s="335"/>
      <c r="P438" s="335"/>
      <c r="Q438" s="335"/>
      <c r="R438" s="335"/>
      <c r="S438" s="336"/>
      <c r="T438" s="54" t="e">
        <f>HLOOKUP(F406,リスト!$N$7:$AC$25,7,)</f>
        <v>#N/A</v>
      </c>
      <c r="U438" s="52" t="e">
        <f t="shared" si="390"/>
        <v>#N/A</v>
      </c>
    </row>
    <row r="439" spans="1:21" ht="14.4" customHeight="1">
      <c r="A439" s="1">
        <f t="shared" ref="A439:B439" si="397">A438</f>
        <v>9</v>
      </c>
      <c r="B439" s="1">
        <f t="shared" si="397"/>
        <v>0</v>
      </c>
      <c r="C439" s="288"/>
      <c r="D439" s="298"/>
      <c r="E439" s="298"/>
      <c r="F439" s="329" t="s">
        <v>215</v>
      </c>
      <c r="G439" s="329"/>
      <c r="H439" s="330"/>
      <c r="I439" s="330"/>
      <c r="J439" s="331"/>
      <c r="K439" s="332"/>
      <c r="L439" s="333">
        <f t="shared" si="392"/>
        <v>0</v>
      </c>
      <c r="M439" s="334"/>
      <c r="N439" s="335"/>
      <c r="O439" s="335"/>
      <c r="P439" s="335"/>
      <c r="Q439" s="335"/>
      <c r="R439" s="335"/>
      <c r="S439" s="336"/>
      <c r="T439" s="54" t="e">
        <f>HLOOKUP(F406,リスト!$N$7:$AC$25,8,)</f>
        <v>#N/A</v>
      </c>
      <c r="U439" s="52" t="e">
        <f t="shared" si="390"/>
        <v>#N/A</v>
      </c>
    </row>
    <row r="440" spans="1:21">
      <c r="A440" s="1">
        <f t="shared" ref="A440:B440" si="398">A439</f>
        <v>9</v>
      </c>
      <c r="B440" s="1">
        <f t="shared" si="398"/>
        <v>0</v>
      </c>
      <c r="C440" s="288"/>
      <c r="D440" s="298"/>
      <c r="E440" s="298"/>
      <c r="F440" s="306" t="s">
        <v>90</v>
      </c>
      <c r="G440" s="306"/>
      <c r="H440" s="307"/>
      <c r="I440" s="307"/>
      <c r="J440" s="308"/>
      <c r="K440" s="309"/>
      <c r="L440" s="310">
        <f t="shared" si="392"/>
        <v>0</v>
      </c>
      <c r="M440" s="311"/>
      <c r="N440" s="153"/>
      <c r="O440" s="153"/>
      <c r="P440" s="153"/>
      <c r="Q440" s="153"/>
      <c r="R440" s="153"/>
      <c r="S440" s="312"/>
      <c r="T440" s="54" t="e">
        <f>HLOOKUP(F406,リスト!$N$7:$AC$25,9,)</f>
        <v>#N/A</v>
      </c>
      <c r="U440" s="52" t="e">
        <f t="shared" si="390"/>
        <v>#N/A</v>
      </c>
    </row>
    <row r="441" spans="1:21">
      <c r="A441" s="1">
        <f t="shared" ref="A441:B441" si="399">A440</f>
        <v>9</v>
      </c>
      <c r="B441" s="1">
        <f t="shared" si="399"/>
        <v>0</v>
      </c>
      <c r="C441" s="288"/>
      <c r="D441" s="298" t="s">
        <v>101</v>
      </c>
      <c r="E441" s="298"/>
      <c r="F441" s="299" t="s">
        <v>91</v>
      </c>
      <c r="G441" s="299"/>
      <c r="H441" s="300"/>
      <c r="I441" s="300"/>
      <c r="J441" s="301"/>
      <c r="K441" s="302"/>
      <c r="L441" s="303">
        <f t="shared" si="392"/>
        <v>0</v>
      </c>
      <c r="M441" s="304"/>
      <c r="N441" s="152"/>
      <c r="O441" s="152"/>
      <c r="P441" s="152"/>
      <c r="Q441" s="152"/>
      <c r="R441" s="152"/>
      <c r="S441" s="305"/>
      <c r="T441" s="54" t="e">
        <f>HLOOKUP(F406,リスト!$N$7:$AC$25,10,)</f>
        <v>#N/A</v>
      </c>
      <c r="U441" s="52" t="e">
        <f t="shared" si="390"/>
        <v>#N/A</v>
      </c>
    </row>
    <row r="442" spans="1:21">
      <c r="A442" s="1">
        <f t="shared" ref="A442:B442" si="400">A441</f>
        <v>9</v>
      </c>
      <c r="B442" s="1">
        <f t="shared" si="400"/>
        <v>0</v>
      </c>
      <c r="C442" s="288"/>
      <c r="D442" s="298"/>
      <c r="E442" s="298"/>
      <c r="F442" s="329" t="s">
        <v>92</v>
      </c>
      <c r="G442" s="329"/>
      <c r="H442" s="330"/>
      <c r="I442" s="330"/>
      <c r="J442" s="331"/>
      <c r="K442" s="332"/>
      <c r="L442" s="333">
        <f t="shared" si="392"/>
        <v>0</v>
      </c>
      <c r="M442" s="334"/>
      <c r="N442" s="335"/>
      <c r="O442" s="335"/>
      <c r="P442" s="335"/>
      <c r="Q442" s="335"/>
      <c r="R442" s="335"/>
      <c r="S442" s="336"/>
      <c r="T442" s="54" t="e">
        <f>HLOOKUP(F406,リスト!$N$7:$AC$25,11,)</f>
        <v>#N/A</v>
      </c>
      <c r="U442" s="52" t="e">
        <f t="shared" si="390"/>
        <v>#N/A</v>
      </c>
    </row>
    <row r="443" spans="1:21">
      <c r="A443" s="1">
        <f t="shared" ref="A443:B443" si="401">A442</f>
        <v>9</v>
      </c>
      <c r="B443" s="1">
        <f t="shared" si="401"/>
        <v>0</v>
      </c>
      <c r="C443" s="288"/>
      <c r="D443" s="298"/>
      <c r="E443" s="298"/>
      <c r="F443" s="306" t="s">
        <v>93</v>
      </c>
      <c r="G443" s="306"/>
      <c r="H443" s="307"/>
      <c r="I443" s="307"/>
      <c r="J443" s="308"/>
      <c r="K443" s="309"/>
      <c r="L443" s="310">
        <f t="shared" si="392"/>
        <v>0</v>
      </c>
      <c r="M443" s="311"/>
      <c r="N443" s="153"/>
      <c r="O443" s="153"/>
      <c r="P443" s="153"/>
      <c r="Q443" s="153"/>
      <c r="R443" s="153"/>
      <c r="S443" s="312"/>
      <c r="T443" s="54" t="e">
        <f>HLOOKUP(F406,リスト!$N$7:$AC$25,12,)</f>
        <v>#N/A</v>
      </c>
      <c r="U443" s="52" t="e">
        <f t="shared" si="390"/>
        <v>#N/A</v>
      </c>
    </row>
    <row r="444" spans="1:21">
      <c r="A444" s="1">
        <f t="shared" ref="A444:B444" si="402">A443</f>
        <v>9</v>
      </c>
      <c r="B444" s="1">
        <f t="shared" si="402"/>
        <v>0</v>
      </c>
      <c r="C444" s="288"/>
      <c r="D444" s="298" t="s">
        <v>102</v>
      </c>
      <c r="E444" s="298"/>
      <c r="F444" s="298" t="s">
        <v>102</v>
      </c>
      <c r="G444" s="298"/>
      <c r="H444" s="323"/>
      <c r="I444" s="323"/>
      <c r="J444" s="324"/>
      <c r="K444" s="325"/>
      <c r="L444" s="326">
        <f t="shared" si="392"/>
        <v>0</v>
      </c>
      <c r="M444" s="327"/>
      <c r="N444" s="167"/>
      <c r="O444" s="167"/>
      <c r="P444" s="167"/>
      <c r="Q444" s="167"/>
      <c r="R444" s="167"/>
      <c r="S444" s="328"/>
      <c r="T444" s="54" t="e">
        <f>HLOOKUP(F406,リスト!$N$7:$AC$25,13,)</f>
        <v>#N/A</v>
      </c>
      <c r="U444" s="52" t="e">
        <f t="shared" si="390"/>
        <v>#N/A</v>
      </c>
    </row>
    <row r="445" spans="1:21">
      <c r="A445" s="1">
        <f t="shared" ref="A445:B445" si="403">A444</f>
        <v>9</v>
      </c>
      <c r="B445" s="1">
        <f t="shared" si="403"/>
        <v>0</v>
      </c>
      <c r="C445" s="288"/>
      <c r="D445" s="321" t="s">
        <v>105</v>
      </c>
      <c r="E445" s="298"/>
      <c r="F445" s="299" t="s">
        <v>94</v>
      </c>
      <c r="G445" s="299"/>
      <c r="H445" s="300"/>
      <c r="I445" s="300"/>
      <c r="J445" s="301"/>
      <c r="K445" s="302"/>
      <c r="L445" s="303">
        <f t="shared" si="392"/>
        <v>0</v>
      </c>
      <c r="M445" s="304"/>
      <c r="N445" s="152"/>
      <c r="O445" s="152"/>
      <c r="P445" s="152"/>
      <c r="Q445" s="152"/>
      <c r="R445" s="152"/>
      <c r="S445" s="305"/>
      <c r="T445" s="54" t="e">
        <f>HLOOKUP(F406,リスト!$N$7:$AC$25,14,)</f>
        <v>#N/A</v>
      </c>
      <c r="U445" s="52" t="e">
        <f t="shared" si="390"/>
        <v>#N/A</v>
      </c>
    </row>
    <row r="446" spans="1:21">
      <c r="A446" s="1">
        <f t="shared" ref="A446:B446" si="404">A445</f>
        <v>9</v>
      </c>
      <c r="B446" s="1">
        <f t="shared" si="404"/>
        <v>0</v>
      </c>
      <c r="C446" s="288"/>
      <c r="D446" s="298"/>
      <c r="E446" s="298"/>
      <c r="F446" s="306" t="s">
        <v>95</v>
      </c>
      <c r="G446" s="306"/>
      <c r="H446" s="307"/>
      <c r="I446" s="307"/>
      <c r="J446" s="308"/>
      <c r="K446" s="309"/>
      <c r="L446" s="310">
        <f t="shared" si="392"/>
        <v>0</v>
      </c>
      <c r="M446" s="311"/>
      <c r="N446" s="153"/>
      <c r="O446" s="153"/>
      <c r="P446" s="153"/>
      <c r="Q446" s="153"/>
      <c r="R446" s="153"/>
      <c r="S446" s="312"/>
      <c r="T446" s="54" t="e">
        <f>HLOOKUP(F406,リスト!$N$7:$AC$25,15,)</f>
        <v>#N/A</v>
      </c>
      <c r="U446" s="52" t="e">
        <f t="shared" si="390"/>
        <v>#N/A</v>
      </c>
    </row>
    <row r="447" spans="1:21">
      <c r="A447" s="1">
        <f t="shared" ref="A447:B447" si="405">A446</f>
        <v>9</v>
      </c>
      <c r="B447" s="1">
        <f t="shared" si="405"/>
        <v>0</v>
      </c>
      <c r="C447" s="288"/>
      <c r="D447" s="322" t="s">
        <v>103</v>
      </c>
      <c r="E447" s="322"/>
      <c r="F447" s="298" t="s">
        <v>96</v>
      </c>
      <c r="G447" s="298"/>
      <c r="H447" s="323"/>
      <c r="I447" s="323"/>
      <c r="J447" s="324"/>
      <c r="K447" s="325"/>
      <c r="L447" s="326">
        <f t="shared" si="392"/>
        <v>0</v>
      </c>
      <c r="M447" s="327"/>
      <c r="N447" s="167"/>
      <c r="O447" s="167"/>
      <c r="P447" s="167"/>
      <c r="Q447" s="167"/>
      <c r="R447" s="167"/>
      <c r="S447" s="328"/>
      <c r="T447" s="54" t="e">
        <f>HLOOKUP(F406,リスト!$N$7:$AC$25,16,)</f>
        <v>#N/A</v>
      </c>
      <c r="U447" s="52" t="e">
        <f t="shared" si="390"/>
        <v>#N/A</v>
      </c>
    </row>
    <row r="448" spans="1:21">
      <c r="A448" s="1">
        <f t="shared" ref="A448:B448" si="406">A447</f>
        <v>9</v>
      </c>
      <c r="B448" s="1">
        <f t="shared" si="406"/>
        <v>0</v>
      </c>
      <c r="C448" s="288"/>
      <c r="D448" s="298" t="s">
        <v>104</v>
      </c>
      <c r="E448" s="298"/>
      <c r="F448" s="299" t="s">
        <v>97</v>
      </c>
      <c r="G448" s="299"/>
      <c r="H448" s="300"/>
      <c r="I448" s="300"/>
      <c r="J448" s="301"/>
      <c r="K448" s="302"/>
      <c r="L448" s="303">
        <f t="shared" si="392"/>
        <v>0</v>
      </c>
      <c r="M448" s="304"/>
      <c r="N448" s="152"/>
      <c r="O448" s="152"/>
      <c r="P448" s="152"/>
      <c r="Q448" s="152"/>
      <c r="R448" s="152"/>
      <c r="S448" s="305"/>
      <c r="T448" s="54" t="e">
        <f>HLOOKUP(F406,リスト!$N$7:$AC$25,17,)</f>
        <v>#N/A</v>
      </c>
      <c r="U448" s="52" t="e">
        <f t="shared" si="390"/>
        <v>#N/A</v>
      </c>
    </row>
    <row r="449" spans="1:24">
      <c r="A449" s="1">
        <f t="shared" ref="A449:B449" si="407">A448</f>
        <v>9</v>
      </c>
      <c r="B449" s="1">
        <f t="shared" si="407"/>
        <v>0</v>
      </c>
      <c r="C449" s="288"/>
      <c r="D449" s="298"/>
      <c r="E449" s="298"/>
      <c r="F449" s="306" t="s">
        <v>98</v>
      </c>
      <c r="G449" s="306"/>
      <c r="H449" s="307"/>
      <c r="I449" s="307"/>
      <c r="J449" s="308"/>
      <c r="K449" s="309"/>
      <c r="L449" s="310">
        <f t="shared" si="392"/>
        <v>0</v>
      </c>
      <c r="M449" s="311"/>
      <c r="N449" s="153"/>
      <c r="O449" s="153"/>
      <c r="P449" s="153"/>
      <c r="Q449" s="153"/>
      <c r="R449" s="153"/>
      <c r="S449" s="312"/>
      <c r="T449" s="54" t="e">
        <f>HLOOKUP(F406,リスト!$N$7:$AC$25,18,)</f>
        <v>#N/A</v>
      </c>
      <c r="U449" s="52" t="e">
        <f t="shared" si="390"/>
        <v>#N/A</v>
      </c>
    </row>
    <row r="450" spans="1:24" ht="15" thickBot="1">
      <c r="A450" s="1">
        <f t="shared" ref="A450:B450" si="408">A449</f>
        <v>9</v>
      </c>
      <c r="B450" s="1">
        <f t="shared" si="408"/>
        <v>0</v>
      </c>
      <c r="C450" s="288"/>
      <c r="D450" s="313" t="s">
        <v>77</v>
      </c>
      <c r="E450" s="313"/>
      <c r="F450" s="313" t="s">
        <v>77</v>
      </c>
      <c r="G450" s="313"/>
      <c r="H450" s="314"/>
      <c r="I450" s="314"/>
      <c r="J450" s="315"/>
      <c r="K450" s="316"/>
      <c r="L450" s="317">
        <f t="shared" si="392"/>
        <v>0</v>
      </c>
      <c r="M450" s="318"/>
      <c r="N450" s="319"/>
      <c r="O450" s="319"/>
      <c r="P450" s="319"/>
      <c r="Q450" s="319"/>
      <c r="R450" s="319"/>
      <c r="S450" s="320"/>
      <c r="T450" s="54" t="e">
        <f>HLOOKUP(F406,リスト!$N$7:$AC$25,19,)</f>
        <v>#N/A</v>
      </c>
      <c r="U450" s="52" t="e">
        <f t="shared" si="390"/>
        <v>#N/A</v>
      </c>
    </row>
    <row r="451" spans="1:24" ht="15.6" thickTop="1" thickBot="1">
      <c r="A451" s="1">
        <f t="shared" ref="A451:B451" si="409">A450</f>
        <v>9</v>
      </c>
      <c r="B451" s="1">
        <f t="shared" si="409"/>
        <v>0</v>
      </c>
      <c r="C451" s="289"/>
      <c r="D451" s="278" t="s">
        <v>78</v>
      </c>
      <c r="E451" s="279"/>
      <c r="F451" s="279"/>
      <c r="G451" s="280"/>
      <c r="H451" s="281">
        <f>SUM(H433:I450)</f>
        <v>0</v>
      </c>
      <c r="I451" s="281"/>
      <c r="J451" s="282">
        <f t="shared" ref="J451" si="410">SUM(J433:K450)</f>
        <v>0</v>
      </c>
      <c r="K451" s="283"/>
      <c r="L451" s="283">
        <f t="shared" ref="L451" si="411">SUM(L433:M450)</f>
        <v>0</v>
      </c>
      <c r="M451" s="284"/>
      <c r="N451" s="285"/>
      <c r="O451" s="285"/>
      <c r="P451" s="285"/>
      <c r="Q451" s="285"/>
      <c r="R451" s="285"/>
      <c r="S451" s="286"/>
      <c r="T451" s="54"/>
    </row>
    <row r="452" spans="1:24">
      <c r="A452" s="1">
        <f>F455</f>
        <v>10</v>
      </c>
      <c r="B452" s="1">
        <f>IF(H476&gt;0,1,0)</f>
        <v>0</v>
      </c>
      <c r="C452" s="198" t="s">
        <v>47</v>
      </c>
      <c r="D452" s="198"/>
      <c r="E452" s="198"/>
      <c r="U452" s="11" t="s">
        <v>49</v>
      </c>
      <c r="V452" s="11" t="s">
        <v>199</v>
      </c>
    </row>
    <row r="453" spans="1:24">
      <c r="A453" s="1">
        <f>A452</f>
        <v>10</v>
      </c>
      <c r="B453" s="1">
        <f>B452</f>
        <v>0</v>
      </c>
      <c r="C453" s="192" t="str">
        <f>"やまぐち未来アスリート育成事業　"&amp;基本!$G$24</f>
        <v>やまぐち未来アスリート育成事業　事業計画書</v>
      </c>
      <c r="D453" s="192"/>
      <c r="E453" s="192"/>
      <c r="F453" s="192"/>
      <c r="G453" s="192"/>
      <c r="H453" s="192"/>
      <c r="I453" s="192"/>
      <c r="J453" s="192"/>
      <c r="K453" s="192"/>
      <c r="L453" s="192"/>
      <c r="M453" s="192"/>
      <c r="N453" s="192"/>
      <c r="O453" s="192"/>
      <c r="P453" s="192"/>
      <c r="Q453" s="192"/>
      <c r="R453" s="192"/>
      <c r="S453" s="192"/>
      <c r="U453" s="16" t="str">
        <f t="shared" ref="U453:V456" si="412">IF(U403="","",U403)</f>
        <v>やまぐち未来アスリートチャレンジ事業</v>
      </c>
      <c r="V453" s="16" t="str">
        <f t="shared" si="412"/>
        <v>未来チャレ</v>
      </c>
    </row>
    <row r="454" spans="1:24" ht="15" thickBot="1">
      <c r="A454" s="1">
        <f t="shared" ref="A454:B454" si="413">A453</f>
        <v>10</v>
      </c>
      <c r="B454" s="1">
        <f t="shared" si="413"/>
        <v>0</v>
      </c>
      <c r="C454" s="337" t="s">
        <v>48</v>
      </c>
      <c r="D454" s="337"/>
      <c r="U454" s="32" t="str">
        <f t="shared" si="412"/>
        <v>ジュニアクラブ活動事業</v>
      </c>
      <c r="V454" s="32" t="str">
        <f t="shared" si="412"/>
        <v>Jrクラブ</v>
      </c>
    </row>
    <row r="455" spans="1:24" ht="15" thickBot="1">
      <c r="A455" s="1">
        <f t="shared" ref="A455:B455" si="414">A454</f>
        <v>10</v>
      </c>
      <c r="B455" s="1">
        <f t="shared" si="414"/>
        <v>0</v>
      </c>
      <c r="C455" s="375" t="s">
        <v>50</v>
      </c>
      <c r="D455" s="376"/>
      <c r="E455" s="376"/>
      <c r="F455" s="377">
        <f>F405+1</f>
        <v>10</v>
      </c>
      <c r="G455" s="378"/>
      <c r="U455" s="32" t="str">
        <f t="shared" si="412"/>
        <v>ジュニア指導者育成事業</v>
      </c>
      <c r="V455" s="32" t="str">
        <f t="shared" si="412"/>
        <v>Jr指導者</v>
      </c>
    </row>
    <row r="456" spans="1:24">
      <c r="A456" s="1">
        <f t="shared" ref="A456:B456" si="415">A455</f>
        <v>10</v>
      </c>
      <c r="B456" s="1">
        <f t="shared" si="415"/>
        <v>0</v>
      </c>
      <c r="C456" s="379" t="s">
        <v>49</v>
      </c>
      <c r="D456" s="290"/>
      <c r="E456" s="290"/>
      <c r="F456" s="380"/>
      <c r="G456" s="380"/>
      <c r="H456" s="380"/>
      <c r="I456" s="380"/>
      <c r="J456" s="380"/>
      <c r="K456" s="380"/>
      <c r="L456" s="380"/>
      <c r="M456" s="290" t="s">
        <v>53</v>
      </c>
      <c r="N456" s="290"/>
      <c r="O456" s="290"/>
      <c r="P456" s="380"/>
      <c r="Q456" s="380"/>
      <c r="R456" s="380"/>
      <c r="S456" s="381"/>
      <c r="T456" s="81" t="str">
        <f>IF(F456="","",VLOOKUP(F456,U453:V456,2,))</f>
        <v/>
      </c>
      <c r="U456" s="18" t="str">
        <f t="shared" si="412"/>
        <v>未来アスリート強化事業</v>
      </c>
      <c r="V456" s="18" t="str">
        <f t="shared" si="412"/>
        <v>未来強化</v>
      </c>
    </row>
    <row r="457" spans="1:24">
      <c r="A457" s="1">
        <f t="shared" ref="A457:B457" si="416">A456</f>
        <v>10</v>
      </c>
      <c r="B457" s="1">
        <f t="shared" si="416"/>
        <v>0</v>
      </c>
      <c r="C457" s="389" t="s">
        <v>180</v>
      </c>
      <c r="D457" s="390"/>
      <c r="E457" s="356"/>
      <c r="F457" s="386"/>
      <c r="G457" s="387"/>
      <c r="H457" s="387"/>
      <c r="I457" s="387"/>
      <c r="J457" s="387"/>
      <c r="K457" s="387"/>
      <c r="L457" s="387"/>
      <c r="M457" s="387"/>
      <c r="N457" s="387"/>
      <c r="O457" s="387"/>
      <c r="P457" s="387"/>
      <c r="Q457" s="387"/>
      <c r="R457" s="387"/>
      <c r="S457" s="388"/>
      <c r="U457" s="55"/>
    </row>
    <row r="458" spans="1:24">
      <c r="A458" s="1">
        <f t="shared" ref="A458:B458" si="417">A457</f>
        <v>10</v>
      </c>
      <c r="B458" s="1">
        <f t="shared" si="417"/>
        <v>0</v>
      </c>
      <c r="C458" s="348" t="s">
        <v>51</v>
      </c>
      <c r="D458" s="291"/>
      <c r="E458" s="291"/>
      <c r="F458" s="382"/>
      <c r="G458" s="383"/>
      <c r="H458" s="383"/>
      <c r="I458" s="20" t="str">
        <f>IF(F458="","～",IF(J458="","","～"))</f>
        <v>～</v>
      </c>
      <c r="J458" s="383"/>
      <c r="K458" s="383"/>
      <c r="L458" s="383"/>
      <c r="M458" s="21" t="s">
        <v>52</v>
      </c>
      <c r="N458" s="384" t="str">
        <f>IF(T458=1,IF(F458="","",IF(J458="","",IF(F458=J458,"日帰り",(J458-F458)&amp;"泊"&amp;(J458-F458+1)&amp;"日"))),"")</f>
        <v/>
      </c>
      <c r="O458" s="384"/>
      <c r="P458" s="384"/>
      <c r="Q458" s="13" t="s">
        <v>68</v>
      </c>
      <c r="R458" s="258"/>
      <c r="S458" s="385"/>
      <c r="T458" s="53">
        <f>IF(P456=W461,1,IF(P456=X462,1,0))</f>
        <v>0</v>
      </c>
    </row>
    <row r="459" spans="1:24">
      <c r="A459" s="1">
        <f t="shared" ref="A459:B459" si="418">A458</f>
        <v>10</v>
      </c>
      <c r="B459" s="1">
        <f t="shared" si="418"/>
        <v>0</v>
      </c>
      <c r="C459" s="348" t="s">
        <v>54</v>
      </c>
      <c r="D459" s="346" t="s">
        <v>55</v>
      </c>
      <c r="E459" s="346"/>
      <c r="F459" s="349"/>
      <c r="G459" s="349"/>
      <c r="H459" s="349"/>
      <c r="I459" s="349"/>
      <c r="J459" s="349"/>
      <c r="K459" s="349"/>
      <c r="L459" s="349"/>
      <c r="M459" s="349"/>
      <c r="N459" s="349"/>
      <c r="O459" s="349"/>
      <c r="P459" s="349"/>
      <c r="Q459" s="349"/>
      <c r="R459" s="349"/>
      <c r="S459" s="350"/>
      <c r="U459" s="156" t="s">
        <v>53</v>
      </c>
      <c r="V459" s="156"/>
      <c r="W459" s="156"/>
      <c r="X459" s="156"/>
    </row>
    <row r="460" spans="1:24">
      <c r="A460" s="1">
        <f t="shared" ref="A460:B460" si="419">A459</f>
        <v>10</v>
      </c>
      <c r="B460" s="1">
        <f t="shared" si="419"/>
        <v>0</v>
      </c>
      <c r="C460" s="348"/>
      <c r="D460" s="351" t="s">
        <v>7</v>
      </c>
      <c r="E460" s="351"/>
      <c r="F460" s="352"/>
      <c r="G460" s="352"/>
      <c r="H460" s="352"/>
      <c r="I460" s="352"/>
      <c r="J460" s="352"/>
      <c r="K460" s="352"/>
      <c r="L460" s="352"/>
      <c r="M460" s="352"/>
      <c r="N460" s="352"/>
      <c r="O460" s="352"/>
      <c r="P460" s="352"/>
      <c r="Q460" s="352"/>
      <c r="R460" s="352"/>
      <c r="S460" s="353"/>
      <c r="U460" s="78" t="str">
        <f>U453</f>
        <v>やまぐち未来アスリートチャレンジ事業</v>
      </c>
      <c r="V460" s="78" t="str">
        <f>U454</f>
        <v>ジュニアクラブ活動事業</v>
      </c>
      <c r="W460" s="78" t="str">
        <f>U455</f>
        <v>ジュニア指導者育成事業</v>
      </c>
      <c r="X460" s="78" t="str">
        <f>U456</f>
        <v>未来アスリート強化事業</v>
      </c>
    </row>
    <row r="461" spans="1:24">
      <c r="A461" s="1">
        <f t="shared" ref="A461:B461" si="420">A460</f>
        <v>10</v>
      </c>
      <c r="B461" s="1">
        <f t="shared" si="420"/>
        <v>0</v>
      </c>
      <c r="C461" s="348" t="s">
        <v>56</v>
      </c>
      <c r="D461" s="346" t="s">
        <v>55</v>
      </c>
      <c r="E461" s="346"/>
      <c r="F461" s="349"/>
      <c r="G461" s="349"/>
      <c r="H461" s="349"/>
      <c r="I461" s="349"/>
      <c r="J461" s="349"/>
      <c r="K461" s="349"/>
      <c r="L461" s="349"/>
      <c r="M461" s="349"/>
      <c r="N461" s="349"/>
      <c r="O461" s="349"/>
      <c r="P461" s="349"/>
      <c r="Q461" s="349"/>
      <c r="R461" s="349"/>
      <c r="S461" s="350"/>
      <c r="U461" s="6" t="str">
        <f t="shared" ref="U461:X464" si="421">IF(U411="","",U411)</f>
        <v>①合同体験会</v>
      </c>
      <c r="V461" s="6" t="str">
        <f t="shared" si="421"/>
        <v>①クラブ指導</v>
      </c>
      <c r="W461" s="6" t="str">
        <f t="shared" si="421"/>
        <v>①研修派遣</v>
      </c>
      <c r="X461" s="6" t="str">
        <f t="shared" si="421"/>
        <v>①指導講習会</v>
      </c>
    </row>
    <row r="462" spans="1:24">
      <c r="A462" s="1">
        <f t="shared" ref="A462:B462" si="422">A461</f>
        <v>10</v>
      </c>
      <c r="B462" s="1">
        <f t="shared" si="422"/>
        <v>0</v>
      </c>
      <c r="C462" s="348"/>
      <c r="D462" s="351" t="s">
        <v>7</v>
      </c>
      <c r="E462" s="351"/>
      <c r="F462" s="352"/>
      <c r="G462" s="352"/>
      <c r="H462" s="352"/>
      <c r="I462" s="352"/>
      <c r="J462" s="352"/>
      <c r="K462" s="352"/>
      <c r="L462" s="352"/>
      <c r="M462" s="352"/>
      <c r="N462" s="352"/>
      <c r="O462" s="352"/>
      <c r="P462" s="352"/>
      <c r="Q462" s="352"/>
      <c r="R462" s="352"/>
      <c r="S462" s="353"/>
      <c r="U462" s="8" t="str">
        <f t="shared" si="421"/>
        <v>②体験プログラム</v>
      </c>
      <c r="V462" s="8" t="str">
        <f t="shared" si="421"/>
        <v>②用具整備</v>
      </c>
      <c r="W462" s="8" t="str">
        <f t="shared" si="421"/>
        <v>②指導者研修会</v>
      </c>
      <c r="X462" s="8" t="str">
        <f t="shared" si="421"/>
        <v>②強化活動</v>
      </c>
    </row>
    <row r="463" spans="1:24">
      <c r="A463" s="1">
        <f t="shared" ref="A463:B463" si="423">A462</f>
        <v>10</v>
      </c>
      <c r="B463" s="1">
        <f t="shared" si="423"/>
        <v>0</v>
      </c>
      <c r="C463" s="354" t="s">
        <v>57</v>
      </c>
      <c r="D463" s="291" t="s">
        <v>58</v>
      </c>
      <c r="E463" s="291"/>
      <c r="F463" s="291" t="s">
        <v>61</v>
      </c>
      <c r="G463" s="355"/>
      <c r="H463" s="339" t="s">
        <v>62</v>
      </c>
      <c r="I463" s="296"/>
      <c r="J463" s="356" t="s">
        <v>63</v>
      </c>
      <c r="K463" s="355"/>
      <c r="L463" s="339" t="s">
        <v>64</v>
      </c>
      <c r="M463" s="296"/>
      <c r="N463" s="356" t="s">
        <v>65</v>
      </c>
      <c r="O463" s="355"/>
      <c r="P463" s="339" t="s">
        <v>66</v>
      </c>
      <c r="Q463" s="291"/>
      <c r="R463" s="356" t="s">
        <v>36</v>
      </c>
      <c r="S463" s="295"/>
      <c r="U463" s="8" t="str">
        <f t="shared" si="421"/>
        <v>③育成プログラム</v>
      </c>
      <c r="V463" s="8" t="str">
        <f t="shared" si="421"/>
        <v/>
      </c>
      <c r="W463" s="8" t="str">
        <f t="shared" si="421"/>
        <v/>
      </c>
      <c r="X463" s="8" t="str">
        <f t="shared" si="421"/>
        <v/>
      </c>
    </row>
    <row r="464" spans="1:24">
      <c r="A464" s="1">
        <f t="shared" ref="A464:B464" si="424">A463</f>
        <v>10</v>
      </c>
      <c r="B464" s="1">
        <f t="shared" si="424"/>
        <v>0</v>
      </c>
      <c r="C464" s="348"/>
      <c r="D464" s="346" t="s">
        <v>59</v>
      </c>
      <c r="E464" s="346"/>
      <c r="F464" s="22">
        <f>VLOOKUP("成男未来ｱｽﾘｰﾄ",指導者!$J$133:$AN$156,$F455+1,)</f>
        <v>0</v>
      </c>
      <c r="G464" s="23" t="s">
        <v>67</v>
      </c>
      <c r="H464" s="24">
        <f>VLOOKUP("成女未来ｱｽﾘｰﾄ",指導者!$J$133:$AN$156,$F455+1,)</f>
        <v>0</v>
      </c>
      <c r="I464" s="25" t="s">
        <v>67</v>
      </c>
      <c r="J464" s="24">
        <f>VLOOKUP("少男未来ｱｽﾘｰﾄ",指導者!$J$133:$AN$156,$F455+1,)</f>
        <v>0</v>
      </c>
      <c r="K464" s="23" t="s">
        <v>67</v>
      </c>
      <c r="L464" s="24">
        <f>VLOOKUP("少女未来ｱｽﾘｰﾄ",指導者!$J$133:$AN$156,$F455+1,)</f>
        <v>0</v>
      </c>
      <c r="M464" s="25" t="s">
        <v>67</v>
      </c>
      <c r="N464" s="24">
        <f>VLOOKUP("Jr男未来ｱｽﾘｰﾄ",指導者!$J$133:$AN$156,$F455+1,)</f>
        <v>0</v>
      </c>
      <c r="O464" s="23" t="s">
        <v>67</v>
      </c>
      <c r="P464" s="24">
        <f>VLOOKUP("Jr女未来ｱｽﾘｰﾄ",指導者!$J$133:$AN$156,$F455+1,)</f>
        <v>0</v>
      </c>
      <c r="Q464" s="26" t="s">
        <v>67</v>
      </c>
      <c r="R464" s="23">
        <f>SUM(F464:Q464)</f>
        <v>0</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48"/>
      <c r="D465" s="351" t="s">
        <v>60</v>
      </c>
      <c r="E465" s="351"/>
      <c r="F465" s="57" t="s">
        <v>164</v>
      </c>
      <c r="G465" s="28" t="s">
        <v>67</v>
      </c>
      <c r="H465" s="59" t="s">
        <v>164</v>
      </c>
      <c r="I465" s="30" t="s">
        <v>67</v>
      </c>
      <c r="J465" s="29">
        <f>VLOOKUP("少男未来ｱｽﾘｰﾄ",選手!$J$333:$AN$350,$F455+1,)</f>
        <v>0</v>
      </c>
      <c r="K465" s="28" t="s">
        <v>67</v>
      </c>
      <c r="L465" s="29">
        <f>VLOOKUP("少女未来ｱｽﾘｰﾄ",選手!$J$333:$AN$350,$F455+1,)</f>
        <v>0</v>
      </c>
      <c r="M465" s="30" t="s">
        <v>67</v>
      </c>
      <c r="N465" s="29">
        <f>VLOOKUP("Jr男未来ｱｽﾘｰﾄ",選手!$J$333:$AN$350,$F455+1,)</f>
        <v>0</v>
      </c>
      <c r="O465" s="28" t="s">
        <v>67</v>
      </c>
      <c r="P465" s="29">
        <f>VLOOKUP("Jr女未来ｱｽﾘｰﾄ",選手!$J$333:$AN$350,$F455+1,)</f>
        <v>0</v>
      </c>
      <c r="Q465" s="31" t="s">
        <v>67</v>
      </c>
      <c r="R465" s="28">
        <f>SUM(F465:Q465)</f>
        <v>0</v>
      </c>
      <c r="S465" s="34" t="s">
        <v>67</v>
      </c>
    </row>
    <row r="466" spans="1:19">
      <c r="A466" s="1">
        <f t="shared" ref="A466:B466" si="426">A465</f>
        <v>10</v>
      </c>
      <c r="B466" s="1">
        <f t="shared" si="426"/>
        <v>0</v>
      </c>
      <c r="C466" s="366" t="s">
        <v>69</v>
      </c>
      <c r="D466" s="367"/>
      <c r="E466" s="368"/>
      <c r="F466" s="357"/>
      <c r="G466" s="358"/>
      <c r="H466" s="358"/>
      <c r="I466" s="358"/>
      <c r="J466" s="358"/>
      <c r="K466" s="358"/>
      <c r="L466" s="358"/>
      <c r="M466" s="358"/>
      <c r="N466" s="358"/>
      <c r="O466" s="358"/>
      <c r="P466" s="358"/>
      <c r="Q466" s="358"/>
      <c r="R466" s="358"/>
      <c r="S466" s="359"/>
    </row>
    <row r="467" spans="1:19">
      <c r="A467" s="1">
        <f t="shared" ref="A467:B467" si="427">A466</f>
        <v>10</v>
      </c>
      <c r="B467" s="1">
        <f t="shared" si="427"/>
        <v>0</v>
      </c>
      <c r="C467" s="369"/>
      <c r="D467" s="370"/>
      <c r="E467" s="371"/>
      <c r="F467" s="360"/>
      <c r="G467" s="361"/>
      <c r="H467" s="361"/>
      <c r="I467" s="361"/>
      <c r="J467" s="361"/>
      <c r="K467" s="361"/>
      <c r="L467" s="361"/>
      <c r="M467" s="361"/>
      <c r="N467" s="361"/>
      <c r="O467" s="361"/>
      <c r="P467" s="361"/>
      <c r="Q467" s="361"/>
      <c r="R467" s="361"/>
      <c r="S467" s="362"/>
    </row>
    <row r="468" spans="1:19">
      <c r="A468" s="1">
        <f t="shared" ref="A468:B468" si="428">A467</f>
        <v>10</v>
      </c>
      <c r="B468" s="1">
        <f t="shared" si="428"/>
        <v>0</v>
      </c>
      <c r="C468" s="369"/>
      <c r="D468" s="370"/>
      <c r="E468" s="371"/>
      <c r="F468" s="360"/>
      <c r="G468" s="361"/>
      <c r="H468" s="361"/>
      <c r="I468" s="361"/>
      <c r="J468" s="361"/>
      <c r="K468" s="361"/>
      <c r="L468" s="361"/>
      <c r="M468" s="361"/>
      <c r="N468" s="361"/>
      <c r="O468" s="361"/>
      <c r="P468" s="361"/>
      <c r="Q468" s="361"/>
      <c r="R468" s="361"/>
      <c r="S468" s="362"/>
    </row>
    <row r="469" spans="1:19">
      <c r="A469" s="1">
        <f t="shared" ref="A469:B469" si="429">A468</f>
        <v>10</v>
      </c>
      <c r="B469" s="1">
        <f t="shared" si="429"/>
        <v>0</v>
      </c>
      <c r="C469" s="369"/>
      <c r="D469" s="370"/>
      <c r="E469" s="371"/>
      <c r="F469" s="360"/>
      <c r="G469" s="361"/>
      <c r="H469" s="361"/>
      <c r="I469" s="361"/>
      <c r="J469" s="361"/>
      <c r="K469" s="361"/>
      <c r="L469" s="361"/>
      <c r="M469" s="361"/>
      <c r="N469" s="361"/>
      <c r="O469" s="361"/>
      <c r="P469" s="361"/>
      <c r="Q469" s="361"/>
      <c r="R469" s="361"/>
      <c r="S469" s="362"/>
    </row>
    <row r="470" spans="1:19">
      <c r="A470" s="1">
        <f t="shared" ref="A470:B470" si="430">A469</f>
        <v>10</v>
      </c>
      <c r="B470" s="1">
        <f t="shared" si="430"/>
        <v>0</v>
      </c>
      <c r="C470" s="369"/>
      <c r="D470" s="370"/>
      <c r="E470" s="371"/>
      <c r="F470" s="360"/>
      <c r="G470" s="361"/>
      <c r="H470" s="361"/>
      <c r="I470" s="361"/>
      <c r="J470" s="361"/>
      <c r="K470" s="361"/>
      <c r="L470" s="361"/>
      <c r="M470" s="361"/>
      <c r="N470" s="361"/>
      <c r="O470" s="361"/>
      <c r="P470" s="361"/>
      <c r="Q470" s="361"/>
      <c r="R470" s="361"/>
      <c r="S470" s="362"/>
    </row>
    <row r="471" spans="1:19">
      <c r="A471" s="1">
        <f t="shared" ref="A471:B471" si="431">A470</f>
        <v>10</v>
      </c>
      <c r="B471" s="1">
        <f t="shared" si="431"/>
        <v>0</v>
      </c>
      <c r="C471" s="369"/>
      <c r="D471" s="370"/>
      <c r="E471" s="371"/>
      <c r="F471" s="360"/>
      <c r="G471" s="361"/>
      <c r="H471" s="361"/>
      <c r="I471" s="361"/>
      <c r="J471" s="361"/>
      <c r="K471" s="361"/>
      <c r="L471" s="361"/>
      <c r="M471" s="361"/>
      <c r="N471" s="361"/>
      <c r="O471" s="361"/>
      <c r="P471" s="361"/>
      <c r="Q471" s="361"/>
      <c r="R471" s="361"/>
      <c r="S471" s="362"/>
    </row>
    <row r="472" spans="1:19" ht="15" thickBot="1">
      <c r="A472" s="1">
        <f t="shared" ref="A472:B472" si="432">A471</f>
        <v>10</v>
      </c>
      <c r="B472" s="1">
        <f t="shared" si="432"/>
        <v>0</v>
      </c>
      <c r="C472" s="372"/>
      <c r="D472" s="373"/>
      <c r="E472" s="374"/>
      <c r="F472" s="363"/>
      <c r="G472" s="364"/>
      <c r="H472" s="364"/>
      <c r="I472" s="364"/>
      <c r="J472" s="364"/>
      <c r="K472" s="364"/>
      <c r="L472" s="364"/>
      <c r="M472" s="364"/>
      <c r="N472" s="364"/>
      <c r="O472" s="364"/>
      <c r="P472" s="364"/>
      <c r="Q472" s="364"/>
      <c r="R472" s="364"/>
      <c r="S472" s="365"/>
    </row>
    <row r="473" spans="1:19">
      <c r="A473" s="1">
        <f t="shared" ref="A473:B473" si="433">A472</f>
        <v>10</v>
      </c>
      <c r="B473" s="1">
        <f t="shared" si="433"/>
        <v>0</v>
      </c>
    </row>
    <row r="474" spans="1:19" ht="15" thickBot="1">
      <c r="A474" s="1">
        <f t="shared" ref="A474:B474" si="434">A473</f>
        <v>10</v>
      </c>
      <c r="B474" s="1">
        <f t="shared" si="434"/>
        <v>0</v>
      </c>
      <c r="C474" s="337" t="s">
        <v>70</v>
      </c>
      <c r="D474" s="337"/>
      <c r="Q474" s="338" t="s">
        <v>71</v>
      </c>
      <c r="R474" s="338"/>
      <c r="S474" s="338"/>
    </row>
    <row r="475" spans="1:19">
      <c r="A475" s="1">
        <f t="shared" ref="A475:B475" si="435">A474</f>
        <v>10</v>
      </c>
      <c r="B475" s="1">
        <f t="shared" si="435"/>
        <v>0</v>
      </c>
      <c r="C475" s="287" t="s">
        <v>72</v>
      </c>
      <c r="D475" s="290" t="s">
        <v>73</v>
      </c>
      <c r="E475" s="290"/>
      <c r="F475" s="290"/>
      <c r="G475" s="290"/>
      <c r="H475" s="290" t="s">
        <v>79</v>
      </c>
      <c r="I475" s="290"/>
      <c r="J475" s="290" t="s">
        <v>13</v>
      </c>
      <c r="K475" s="290"/>
      <c r="L475" s="290"/>
      <c r="M475" s="290"/>
      <c r="N475" s="290"/>
      <c r="O475" s="290"/>
      <c r="P475" s="290"/>
      <c r="Q475" s="290"/>
      <c r="R475" s="290"/>
      <c r="S475" s="294"/>
    </row>
    <row r="476" spans="1:19">
      <c r="A476" s="1">
        <f t="shared" ref="A476:B476" si="436">A475</f>
        <v>10</v>
      </c>
      <c r="B476" s="1">
        <f t="shared" si="436"/>
        <v>0</v>
      </c>
      <c r="C476" s="288"/>
      <c r="D476" s="346" t="s">
        <v>74</v>
      </c>
      <c r="E476" s="346"/>
      <c r="F476" s="346"/>
      <c r="G476" s="346"/>
      <c r="H476" s="347">
        <f>J501</f>
        <v>0</v>
      </c>
      <c r="I476" s="347"/>
      <c r="J476" s="152"/>
      <c r="K476" s="152"/>
      <c r="L476" s="152"/>
      <c r="M476" s="152"/>
      <c r="N476" s="152"/>
      <c r="O476" s="152"/>
      <c r="P476" s="152"/>
      <c r="Q476" s="152"/>
      <c r="R476" s="152"/>
      <c r="S476" s="305"/>
    </row>
    <row r="477" spans="1:19">
      <c r="A477" s="1">
        <f t="shared" ref="A477:B477" si="437">A476</f>
        <v>10</v>
      </c>
      <c r="B477" s="1">
        <f t="shared" si="437"/>
        <v>0</v>
      </c>
      <c r="C477" s="288"/>
      <c r="D477" s="340" t="s">
        <v>75</v>
      </c>
      <c r="E477" s="340"/>
      <c r="F477" s="340"/>
      <c r="G477" s="340"/>
      <c r="H477" s="330"/>
      <c r="I477" s="330"/>
      <c r="J477" s="335"/>
      <c r="K477" s="335"/>
      <c r="L477" s="335"/>
      <c r="M477" s="335"/>
      <c r="N477" s="335"/>
      <c r="O477" s="335"/>
      <c r="P477" s="335"/>
      <c r="Q477" s="335"/>
      <c r="R477" s="335"/>
      <c r="S477" s="336"/>
    </row>
    <row r="478" spans="1:19">
      <c r="A478" s="1">
        <f t="shared" ref="A478:B478" si="438">A477</f>
        <v>10</v>
      </c>
      <c r="B478" s="1">
        <f t="shared" si="438"/>
        <v>0</v>
      </c>
      <c r="C478" s="288"/>
      <c r="D478" s="340" t="s">
        <v>76</v>
      </c>
      <c r="E478" s="340"/>
      <c r="F478" s="340"/>
      <c r="G478" s="340"/>
      <c r="H478" s="330"/>
      <c r="I478" s="330"/>
      <c r="J478" s="335"/>
      <c r="K478" s="335"/>
      <c r="L478" s="335"/>
      <c r="M478" s="335"/>
      <c r="N478" s="335"/>
      <c r="O478" s="335"/>
      <c r="P478" s="335"/>
      <c r="Q478" s="335"/>
      <c r="R478" s="335"/>
      <c r="S478" s="336"/>
    </row>
    <row r="479" spans="1:19" ht="15" thickBot="1">
      <c r="A479" s="1">
        <f t="shared" ref="A479:B479" si="439">A478</f>
        <v>10</v>
      </c>
      <c r="B479" s="1">
        <f t="shared" si="439"/>
        <v>0</v>
      </c>
      <c r="C479" s="288"/>
      <c r="D479" s="341" t="s">
        <v>77</v>
      </c>
      <c r="E479" s="341"/>
      <c r="F479" s="341"/>
      <c r="G479" s="341"/>
      <c r="H479" s="342">
        <f>H501-SUM(H476:I478)</f>
        <v>0</v>
      </c>
      <c r="I479" s="342"/>
      <c r="J479" s="343"/>
      <c r="K479" s="343"/>
      <c r="L479" s="343"/>
      <c r="M479" s="343"/>
      <c r="N479" s="343"/>
      <c r="O479" s="343"/>
      <c r="P479" s="343"/>
      <c r="Q479" s="343"/>
      <c r="R479" s="343"/>
      <c r="S479" s="344"/>
    </row>
    <row r="480" spans="1:19" ht="15.6" thickTop="1" thickBot="1">
      <c r="A480" s="1">
        <f t="shared" ref="A480:B480" si="440">A479</f>
        <v>10</v>
      </c>
      <c r="B480" s="1">
        <f t="shared" si="440"/>
        <v>0</v>
      </c>
      <c r="C480" s="289"/>
      <c r="D480" s="345" t="s">
        <v>78</v>
      </c>
      <c r="E480" s="345"/>
      <c r="F480" s="345"/>
      <c r="G480" s="345"/>
      <c r="H480" s="281">
        <f>SUM(H476:I479)</f>
        <v>0</v>
      </c>
      <c r="I480" s="281"/>
      <c r="J480" s="285"/>
      <c r="K480" s="285"/>
      <c r="L480" s="285"/>
      <c r="M480" s="285"/>
      <c r="N480" s="285"/>
      <c r="O480" s="285"/>
      <c r="P480" s="285"/>
      <c r="Q480" s="285"/>
      <c r="R480" s="285"/>
      <c r="S480" s="286"/>
    </row>
    <row r="481" spans="1:21">
      <c r="A481" s="1">
        <f t="shared" ref="A481:B481" si="441">A480</f>
        <v>10</v>
      </c>
      <c r="B481" s="1">
        <f t="shared" si="441"/>
        <v>0</v>
      </c>
      <c r="C481" s="287" t="s">
        <v>218</v>
      </c>
      <c r="D481" s="290" t="s">
        <v>73</v>
      </c>
      <c r="E481" s="290"/>
      <c r="F481" s="290" t="s">
        <v>83</v>
      </c>
      <c r="G481" s="290"/>
      <c r="H481" s="290" t="s">
        <v>79</v>
      </c>
      <c r="I481" s="292"/>
      <c r="J481" s="293"/>
      <c r="K481" s="290"/>
      <c r="L481" s="290"/>
      <c r="M481" s="290"/>
      <c r="N481" s="290" t="s">
        <v>82</v>
      </c>
      <c r="O481" s="290"/>
      <c r="P481" s="290"/>
      <c r="Q481" s="290"/>
      <c r="R481" s="290"/>
      <c r="S481" s="294"/>
    </row>
    <row r="482" spans="1:21">
      <c r="A482" s="1">
        <f t="shared" ref="A482:B482" si="442">A481</f>
        <v>10</v>
      </c>
      <c r="B482" s="1">
        <f t="shared" si="442"/>
        <v>0</v>
      </c>
      <c r="C482" s="288"/>
      <c r="D482" s="291"/>
      <c r="E482" s="291"/>
      <c r="F482" s="291"/>
      <c r="G482" s="291"/>
      <c r="H482" s="291"/>
      <c r="I482" s="291"/>
      <c r="J482" s="296" t="s">
        <v>80</v>
      </c>
      <c r="K482" s="297"/>
      <c r="L482" s="297" t="s">
        <v>81</v>
      </c>
      <c r="M482" s="339"/>
      <c r="N482" s="291"/>
      <c r="O482" s="291"/>
      <c r="P482" s="291"/>
      <c r="Q482" s="291"/>
      <c r="R482" s="291"/>
      <c r="S482" s="295"/>
    </row>
    <row r="483" spans="1:21">
      <c r="A483" s="1">
        <f t="shared" ref="A483:B483" si="443">A482</f>
        <v>10</v>
      </c>
      <c r="B483" s="1">
        <f t="shared" si="443"/>
        <v>0</v>
      </c>
      <c r="C483" s="288"/>
      <c r="D483" s="298" t="s">
        <v>88</v>
      </c>
      <c r="E483" s="298"/>
      <c r="F483" s="298" t="s">
        <v>88</v>
      </c>
      <c r="G483" s="298"/>
      <c r="H483" s="323"/>
      <c r="I483" s="323"/>
      <c r="J483" s="324"/>
      <c r="K483" s="325"/>
      <c r="L483" s="326">
        <f>H483-J483</f>
        <v>0</v>
      </c>
      <c r="M483" s="327"/>
      <c r="N483" s="167"/>
      <c r="O483" s="167"/>
      <c r="P483" s="167"/>
      <c r="Q483" s="167"/>
      <c r="R483" s="167"/>
      <c r="S483" s="328"/>
      <c r="T483" s="54" t="e">
        <f>HLOOKUP(F456,リスト!$N$7:$AC$25,2,)</f>
        <v>#N/A</v>
      </c>
      <c r="U483" s="52" t="e">
        <f t="shared" ref="U483:U500" si="444">IF(T483="対象外",IF(J483&gt;0,"補助対象外経費です!!",""),"")</f>
        <v>#N/A</v>
      </c>
    </row>
    <row r="484" spans="1:21">
      <c r="A484" s="1">
        <f t="shared" ref="A484:B484" si="445">A483</f>
        <v>10</v>
      </c>
      <c r="B484" s="1">
        <f t="shared" si="445"/>
        <v>0</v>
      </c>
      <c r="C484" s="288"/>
      <c r="D484" s="298" t="s">
        <v>99</v>
      </c>
      <c r="E484" s="298"/>
      <c r="F484" s="299" t="s">
        <v>84</v>
      </c>
      <c r="G484" s="299"/>
      <c r="H484" s="300"/>
      <c r="I484" s="300"/>
      <c r="J484" s="301"/>
      <c r="K484" s="302"/>
      <c r="L484" s="303">
        <f t="shared" ref="L484:L500" si="446">H484-J484</f>
        <v>0</v>
      </c>
      <c r="M484" s="304"/>
      <c r="N484" s="152"/>
      <c r="O484" s="152"/>
      <c r="P484" s="152"/>
      <c r="Q484" s="152"/>
      <c r="R484" s="152"/>
      <c r="S484" s="305"/>
      <c r="T484" s="54" t="e">
        <f>HLOOKUP(F456,リスト!$N$7:$AC$25,3,)</f>
        <v>#N/A</v>
      </c>
      <c r="U484" s="52" t="e">
        <f t="shared" si="444"/>
        <v>#N/A</v>
      </c>
    </row>
    <row r="485" spans="1:21">
      <c r="A485" s="1">
        <f t="shared" ref="A485:B485" si="447">A484</f>
        <v>10</v>
      </c>
      <c r="B485" s="1">
        <f t="shared" si="447"/>
        <v>0</v>
      </c>
      <c r="C485" s="288"/>
      <c r="D485" s="298"/>
      <c r="E485" s="298"/>
      <c r="F485" s="329" t="s">
        <v>85</v>
      </c>
      <c r="G485" s="329"/>
      <c r="H485" s="330"/>
      <c r="I485" s="330"/>
      <c r="J485" s="331"/>
      <c r="K485" s="332"/>
      <c r="L485" s="333">
        <f t="shared" si="446"/>
        <v>0</v>
      </c>
      <c r="M485" s="334"/>
      <c r="N485" s="335"/>
      <c r="O485" s="335"/>
      <c r="P485" s="335"/>
      <c r="Q485" s="335"/>
      <c r="R485" s="335"/>
      <c r="S485" s="336"/>
      <c r="T485" s="54" t="e">
        <f>HLOOKUP(F456,リスト!$N$7:$AC$25,4,)</f>
        <v>#N/A</v>
      </c>
      <c r="U485" s="52" t="e">
        <f t="shared" si="444"/>
        <v>#N/A</v>
      </c>
    </row>
    <row r="486" spans="1:21">
      <c r="A486" s="1">
        <f t="shared" ref="A486:B486" si="448">A485</f>
        <v>10</v>
      </c>
      <c r="B486" s="1">
        <f t="shared" si="448"/>
        <v>0</v>
      </c>
      <c r="C486" s="288"/>
      <c r="D486" s="298"/>
      <c r="E486" s="298"/>
      <c r="F486" s="306" t="s">
        <v>86</v>
      </c>
      <c r="G486" s="306"/>
      <c r="H486" s="307"/>
      <c r="I486" s="307"/>
      <c r="J486" s="308"/>
      <c r="K486" s="309"/>
      <c r="L486" s="310">
        <f t="shared" si="446"/>
        <v>0</v>
      </c>
      <c r="M486" s="311"/>
      <c r="N486" s="153"/>
      <c r="O486" s="153"/>
      <c r="P486" s="153"/>
      <c r="Q486" s="153"/>
      <c r="R486" s="153"/>
      <c r="S486" s="312"/>
      <c r="T486" s="54" t="e">
        <f>HLOOKUP(F456,リスト!$N$7:$AC$25,5,)</f>
        <v>#N/A</v>
      </c>
      <c r="U486" s="52" t="e">
        <f t="shared" si="444"/>
        <v>#N/A</v>
      </c>
    </row>
    <row r="487" spans="1:21">
      <c r="A487" s="1">
        <f t="shared" ref="A487:B487" si="449">A486</f>
        <v>10</v>
      </c>
      <c r="B487" s="1">
        <f t="shared" si="449"/>
        <v>0</v>
      </c>
      <c r="C487" s="288"/>
      <c r="D487" s="298" t="s">
        <v>100</v>
      </c>
      <c r="E487" s="298"/>
      <c r="F487" s="299" t="s">
        <v>87</v>
      </c>
      <c r="G487" s="299"/>
      <c r="H487" s="300"/>
      <c r="I487" s="300"/>
      <c r="J487" s="301"/>
      <c r="K487" s="302"/>
      <c r="L487" s="303">
        <f t="shared" si="446"/>
        <v>0</v>
      </c>
      <c r="M487" s="304"/>
      <c r="N487" s="152"/>
      <c r="O487" s="152"/>
      <c r="P487" s="152"/>
      <c r="Q487" s="152"/>
      <c r="R487" s="152"/>
      <c r="S487" s="305"/>
      <c r="T487" s="54" t="e">
        <f>HLOOKUP(F456,リスト!$N$7:$AC$25,6,)</f>
        <v>#N/A</v>
      </c>
      <c r="U487" s="52" t="e">
        <f t="shared" si="444"/>
        <v>#N/A</v>
      </c>
    </row>
    <row r="488" spans="1:21">
      <c r="A488" s="1">
        <f t="shared" ref="A488:B488" si="450">A487</f>
        <v>10</v>
      </c>
      <c r="B488" s="1">
        <f t="shared" si="450"/>
        <v>0</v>
      </c>
      <c r="C488" s="288"/>
      <c r="D488" s="298"/>
      <c r="E488" s="298"/>
      <c r="F488" s="329" t="s">
        <v>89</v>
      </c>
      <c r="G488" s="329"/>
      <c r="H488" s="330"/>
      <c r="I488" s="330"/>
      <c r="J488" s="331"/>
      <c r="K488" s="332"/>
      <c r="L488" s="333">
        <f t="shared" si="446"/>
        <v>0</v>
      </c>
      <c r="M488" s="334"/>
      <c r="N488" s="335"/>
      <c r="O488" s="335"/>
      <c r="P488" s="335"/>
      <c r="Q488" s="335"/>
      <c r="R488" s="335"/>
      <c r="S488" s="336"/>
      <c r="T488" s="54" t="e">
        <f>HLOOKUP(F456,リスト!$N$7:$AC$25,7,)</f>
        <v>#N/A</v>
      </c>
      <c r="U488" s="52" t="e">
        <f t="shared" si="444"/>
        <v>#N/A</v>
      </c>
    </row>
    <row r="489" spans="1:21" ht="14.4" customHeight="1">
      <c r="A489" s="1">
        <f t="shared" ref="A489:B489" si="451">A488</f>
        <v>10</v>
      </c>
      <c r="B489" s="1">
        <f t="shared" si="451"/>
        <v>0</v>
      </c>
      <c r="C489" s="288"/>
      <c r="D489" s="298"/>
      <c r="E489" s="298"/>
      <c r="F489" s="329" t="s">
        <v>215</v>
      </c>
      <c r="G489" s="329"/>
      <c r="H489" s="330"/>
      <c r="I489" s="330"/>
      <c r="J489" s="331"/>
      <c r="K489" s="332"/>
      <c r="L489" s="333">
        <f t="shared" si="446"/>
        <v>0</v>
      </c>
      <c r="M489" s="334"/>
      <c r="N489" s="335"/>
      <c r="O489" s="335"/>
      <c r="P489" s="335"/>
      <c r="Q489" s="335"/>
      <c r="R489" s="335"/>
      <c r="S489" s="336"/>
      <c r="T489" s="54" t="e">
        <f>HLOOKUP(F456,リスト!$N$7:$AC$25,8,)</f>
        <v>#N/A</v>
      </c>
      <c r="U489" s="52" t="e">
        <f t="shared" si="444"/>
        <v>#N/A</v>
      </c>
    </row>
    <row r="490" spans="1:21">
      <c r="A490" s="1">
        <f t="shared" ref="A490:B490" si="452">A489</f>
        <v>10</v>
      </c>
      <c r="B490" s="1">
        <f t="shared" si="452"/>
        <v>0</v>
      </c>
      <c r="C490" s="288"/>
      <c r="D490" s="298"/>
      <c r="E490" s="298"/>
      <c r="F490" s="306" t="s">
        <v>90</v>
      </c>
      <c r="G490" s="306"/>
      <c r="H490" s="307"/>
      <c r="I490" s="307"/>
      <c r="J490" s="308"/>
      <c r="K490" s="309"/>
      <c r="L490" s="310">
        <f t="shared" si="446"/>
        <v>0</v>
      </c>
      <c r="M490" s="311"/>
      <c r="N490" s="153"/>
      <c r="O490" s="153"/>
      <c r="P490" s="153"/>
      <c r="Q490" s="153"/>
      <c r="R490" s="153"/>
      <c r="S490" s="312"/>
      <c r="T490" s="54" t="e">
        <f>HLOOKUP(F456,リスト!$N$7:$AC$25,9,)</f>
        <v>#N/A</v>
      </c>
      <c r="U490" s="52" t="e">
        <f t="shared" si="444"/>
        <v>#N/A</v>
      </c>
    </row>
    <row r="491" spans="1:21">
      <c r="A491" s="1">
        <f t="shared" ref="A491:B491" si="453">A490</f>
        <v>10</v>
      </c>
      <c r="B491" s="1">
        <f t="shared" si="453"/>
        <v>0</v>
      </c>
      <c r="C491" s="288"/>
      <c r="D491" s="298" t="s">
        <v>101</v>
      </c>
      <c r="E491" s="298"/>
      <c r="F491" s="299" t="s">
        <v>91</v>
      </c>
      <c r="G491" s="299"/>
      <c r="H491" s="300"/>
      <c r="I491" s="300"/>
      <c r="J491" s="301"/>
      <c r="K491" s="302"/>
      <c r="L491" s="303">
        <f t="shared" si="446"/>
        <v>0</v>
      </c>
      <c r="M491" s="304"/>
      <c r="N491" s="152"/>
      <c r="O491" s="152"/>
      <c r="P491" s="152"/>
      <c r="Q491" s="152"/>
      <c r="R491" s="152"/>
      <c r="S491" s="305"/>
      <c r="T491" s="54" t="e">
        <f>HLOOKUP(F456,リスト!$N$7:$AC$25,10,)</f>
        <v>#N/A</v>
      </c>
      <c r="U491" s="52" t="e">
        <f t="shared" si="444"/>
        <v>#N/A</v>
      </c>
    </row>
    <row r="492" spans="1:21">
      <c r="A492" s="1">
        <f t="shared" ref="A492:B492" si="454">A491</f>
        <v>10</v>
      </c>
      <c r="B492" s="1">
        <f t="shared" si="454"/>
        <v>0</v>
      </c>
      <c r="C492" s="288"/>
      <c r="D492" s="298"/>
      <c r="E492" s="298"/>
      <c r="F492" s="329" t="s">
        <v>92</v>
      </c>
      <c r="G492" s="329"/>
      <c r="H492" s="330"/>
      <c r="I492" s="330"/>
      <c r="J492" s="331"/>
      <c r="K492" s="332"/>
      <c r="L492" s="333">
        <f t="shared" si="446"/>
        <v>0</v>
      </c>
      <c r="M492" s="334"/>
      <c r="N492" s="335"/>
      <c r="O492" s="335"/>
      <c r="P492" s="335"/>
      <c r="Q492" s="335"/>
      <c r="R492" s="335"/>
      <c r="S492" s="336"/>
      <c r="T492" s="54" t="e">
        <f>HLOOKUP(F456,リスト!$N$7:$AC$25,11,)</f>
        <v>#N/A</v>
      </c>
      <c r="U492" s="52" t="e">
        <f t="shared" si="444"/>
        <v>#N/A</v>
      </c>
    </row>
    <row r="493" spans="1:21">
      <c r="A493" s="1">
        <f t="shared" ref="A493:B493" si="455">A492</f>
        <v>10</v>
      </c>
      <c r="B493" s="1">
        <f t="shared" si="455"/>
        <v>0</v>
      </c>
      <c r="C493" s="288"/>
      <c r="D493" s="298"/>
      <c r="E493" s="298"/>
      <c r="F493" s="306" t="s">
        <v>93</v>
      </c>
      <c r="G493" s="306"/>
      <c r="H493" s="307"/>
      <c r="I493" s="307"/>
      <c r="J493" s="308"/>
      <c r="K493" s="309"/>
      <c r="L493" s="310">
        <f t="shared" si="446"/>
        <v>0</v>
      </c>
      <c r="M493" s="311"/>
      <c r="N493" s="153"/>
      <c r="O493" s="153"/>
      <c r="P493" s="153"/>
      <c r="Q493" s="153"/>
      <c r="R493" s="153"/>
      <c r="S493" s="312"/>
      <c r="T493" s="54" t="e">
        <f>HLOOKUP(F456,リスト!$N$7:$AC$25,12,)</f>
        <v>#N/A</v>
      </c>
      <c r="U493" s="52" t="e">
        <f t="shared" si="444"/>
        <v>#N/A</v>
      </c>
    </row>
    <row r="494" spans="1:21">
      <c r="A494" s="1">
        <f t="shared" ref="A494:B494" si="456">A493</f>
        <v>10</v>
      </c>
      <c r="B494" s="1">
        <f t="shared" si="456"/>
        <v>0</v>
      </c>
      <c r="C494" s="288"/>
      <c r="D494" s="298" t="s">
        <v>102</v>
      </c>
      <c r="E494" s="298"/>
      <c r="F494" s="298" t="s">
        <v>102</v>
      </c>
      <c r="G494" s="298"/>
      <c r="H494" s="323"/>
      <c r="I494" s="323"/>
      <c r="J494" s="324"/>
      <c r="K494" s="325"/>
      <c r="L494" s="326">
        <f t="shared" si="446"/>
        <v>0</v>
      </c>
      <c r="M494" s="327"/>
      <c r="N494" s="167"/>
      <c r="O494" s="167"/>
      <c r="P494" s="167"/>
      <c r="Q494" s="167"/>
      <c r="R494" s="167"/>
      <c r="S494" s="328"/>
      <c r="T494" s="54" t="e">
        <f>HLOOKUP(F456,リスト!$N$7:$AC$25,13,)</f>
        <v>#N/A</v>
      </c>
      <c r="U494" s="52" t="e">
        <f t="shared" si="444"/>
        <v>#N/A</v>
      </c>
    </row>
    <row r="495" spans="1:21">
      <c r="A495" s="1">
        <f t="shared" ref="A495:B495" si="457">A494</f>
        <v>10</v>
      </c>
      <c r="B495" s="1">
        <f t="shared" si="457"/>
        <v>0</v>
      </c>
      <c r="C495" s="288"/>
      <c r="D495" s="321" t="s">
        <v>105</v>
      </c>
      <c r="E495" s="298"/>
      <c r="F495" s="299" t="s">
        <v>94</v>
      </c>
      <c r="G495" s="299"/>
      <c r="H495" s="300"/>
      <c r="I495" s="300"/>
      <c r="J495" s="301"/>
      <c r="K495" s="302"/>
      <c r="L495" s="303">
        <f t="shared" si="446"/>
        <v>0</v>
      </c>
      <c r="M495" s="304"/>
      <c r="N495" s="152"/>
      <c r="O495" s="152"/>
      <c r="P495" s="152"/>
      <c r="Q495" s="152"/>
      <c r="R495" s="152"/>
      <c r="S495" s="305"/>
      <c r="T495" s="54" t="e">
        <f>HLOOKUP(F456,リスト!$N$7:$AC$25,14,)</f>
        <v>#N/A</v>
      </c>
      <c r="U495" s="52" t="e">
        <f t="shared" si="444"/>
        <v>#N/A</v>
      </c>
    </row>
    <row r="496" spans="1:21">
      <c r="A496" s="1">
        <f t="shared" ref="A496:B496" si="458">A495</f>
        <v>10</v>
      </c>
      <c r="B496" s="1">
        <f t="shared" si="458"/>
        <v>0</v>
      </c>
      <c r="C496" s="288"/>
      <c r="D496" s="298"/>
      <c r="E496" s="298"/>
      <c r="F496" s="306" t="s">
        <v>95</v>
      </c>
      <c r="G496" s="306"/>
      <c r="H496" s="307"/>
      <c r="I496" s="307"/>
      <c r="J496" s="308"/>
      <c r="K496" s="309"/>
      <c r="L496" s="310">
        <f t="shared" si="446"/>
        <v>0</v>
      </c>
      <c r="M496" s="311"/>
      <c r="N496" s="153"/>
      <c r="O496" s="153"/>
      <c r="P496" s="153"/>
      <c r="Q496" s="153"/>
      <c r="R496" s="153"/>
      <c r="S496" s="312"/>
      <c r="T496" s="54" t="e">
        <f>HLOOKUP(F456,リスト!$N$7:$AC$25,15,)</f>
        <v>#N/A</v>
      </c>
      <c r="U496" s="52" t="e">
        <f t="shared" si="444"/>
        <v>#N/A</v>
      </c>
    </row>
    <row r="497" spans="1:24">
      <c r="A497" s="1">
        <f t="shared" ref="A497:B497" si="459">A496</f>
        <v>10</v>
      </c>
      <c r="B497" s="1">
        <f t="shared" si="459"/>
        <v>0</v>
      </c>
      <c r="C497" s="288"/>
      <c r="D497" s="322" t="s">
        <v>103</v>
      </c>
      <c r="E497" s="322"/>
      <c r="F497" s="298" t="s">
        <v>96</v>
      </c>
      <c r="G497" s="298"/>
      <c r="H497" s="323"/>
      <c r="I497" s="323"/>
      <c r="J497" s="324"/>
      <c r="K497" s="325"/>
      <c r="L497" s="326">
        <f t="shared" si="446"/>
        <v>0</v>
      </c>
      <c r="M497" s="327"/>
      <c r="N497" s="167"/>
      <c r="O497" s="167"/>
      <c r="P497" s="167"/>
      <c r="Q497" s="167"/>
      <c r="R497" s="167"/>
      <c r="S497" s="328"/>
      <c r="T497" s="54" t="e">
        <f>HLOOKUP(F456,リスト!$N$7:$AC$25,16,)</f>
        <v>#N/A</v>
      </c>
      <c r="U497" s="52" t="e">
        <f t="shared" si="444"/>
        <v>#N/A</v>
      </c>
    </row>
    <row r="498" spans="1:24">
      <c r="A498" s="1">
        <f t="shared" ref="A498:B498" si="460">A497</f>
        <v>10</v>
      </c>
      <c r="B498" s="1">
        <f t="shared" si="460"/>
        <v>0</v>
      </c>
      <c r="C498" s="288"/>
      <c r="D498" s="298" t="s">
        <v>104</v>
      </c>
      <c r="E498" s="298"/>
      <c r="F498" s="299" t="s">
        <v>97</v>
      </c>
      <c r="G498" s="299"/>
      <c r="H498" s="300"/>
      <c r="I498" s="300"/>
      <c r="J498" s="301"/>
      <c r="K498" s="302"/>
      <c r="L498" s="303">
        <f t="shared" si="446"/>
        <v>0</v>
      </c>
      <c r="M498" s="304"/>
      <c r="N498" s="152"/>
      <c r="O498" s="152"/>
      <c r="P498" s="152"/>
      <c r="Q498" s="152"/>
      <c r="R498" s="152"/>
      <c r="S498" s="305"/>
      <c r="T498" s="54" t="e">
        <f>HLOOKUP(F456,リスト!$N$7:$AC$25,17,)</f>
        <v>#N/A</v>
      </c>
      <c r="U498" s="52" t="e">
        <f t="shared" si="444"/>
        <v>#N/A</v>
      </c>
    </row>
    <row r="499" spans="1:24">
      <c r="A499" s="1">
        <f t="shared" ref="A499:B499" si="461">A498</f>
        <v>10</v>
      </c>
      <c r="B499" s="1">
        <f t="shared" si="461"/>
        <v>0</v>
      </c>
      <c r="C499" s="288"/>
      <c r="D499" s="298"/>
      <c r="E499" s="298"/>
      <c r="F499" s="306" t="s">
        <v>98</v>
      </c>
      <c r="G499" s="306"/>
      <c r="H499" s="307"/>
      <c r="I499" s="307"/>
      <c r="J499" s="308"/>
      <c r="K499" s="309"/>
      <c r="L499" s="310">
        <f t="shared" si="446"/>
        <v>0</v>
      </c>
      <c r="M499" s="311"/>
      <c r="N499" s="153"/>
      <c r="O499" s="153"/>
      <c r="P499" s="153"/>
      <c r="Q499" s="153"/>
      <c r="R499" s="153"/>
      <c r="S499" s="312"/>
      <c r="T499" s="54" t="e">
        <f>HLOOKUP(F456,リスト!$N$7:$AC$25,18,)</f>
        <v>#N/A</v>
      </c>
      <c r="U499" s="52" t="e">
        <f t="shared" si="444"/>
        <v>#N/A</v>
      </c>
    </row>
    <row r="500" spans="1:24" ht="15" thickBot="1">
      <c r="A500" s="1">
        <f t="shared" ref="A500:B500" si="462">A499</f>
        <v>10</v>
      </c>
      <c r="B500" s="1">
        <f t="shared" si="462"/>
        <v>0</v>
      </c>
      <c r="C500" s="288"/>
      <c r="D500" s="313" t="s">
        <v>77</v>
      </c>
      <c r="E500" s="313"/>
      <c r="F500" s="313" t="s">
        <v>77</v>
      </c>
      <c r="G500" s="313"/>
      <c r="H500" s="314"/>
      <c r="I500" s="314"/>
      <c r="J500" s="315"/>
      <c r="K500" s="316"/>
      <c r="L500" s="317">
        <f t="shared" si="446"/>
        <v>0</v>
      </c>
      <c r="M500" s="318"/>
      <c r="N500" s="319"/>
      <c r="O500" s="319"/>
      <c r="P500" s="319"/>
      <c r="Q500" s="319"/>
      <c r="R500" s="319"/>
      <c r="S500" s="320"/>
      <c r="T500" s="54" t="e">
        <f>HLOOKUP(F456,リスト!$N$7:$AC$25,19,)</f>
        <v>#N/A</v>
      </c>
      <c r="U500" s="52" t="e">
        <f t="shared" si="444"/>
        <v>#N/A</v>
      </c>
    </row>
    <row r="501" spans="1:24" ht="15.6" thickTop="1" thickBot="1">
      <c r="A501" s="1">
        <f t="shared" ref="A501:B501" si="463">A500</f>
        <v>10</v>
      </c>
      <c r="B501" s="1">
        <f t="shared" si="463"/>
        <v>0</v>
      </c>
      <c r="C501" s="289"/>
      <c r="D501" s="278" t="s">
        <v>78</v>
      </c>
      <c r="E501" s="279"/>
      <c r="F501" s="279"/>
      <c r="G501" s="280"/>
      <c r="H501" s="281">
        <f>SUM(H483:I500)</f>
        <v>0</v>
      </c>
      <c r="I501" s="281"/>
      <c r="J501" s="282">
        <f t="shared" ref="J501" si="464">SUM(J483:K500)</f>
        <v>0</v>
      </c>
      <c r="K501" s="283"/>
      <c r="L501" s="283">
        <f t="shared" ref="L501" si="465">SUM(L483:M500)</f>
        <v>0</v>
      </c>
      <c r="M501" s="284"/>
      <c r="N501" s="285"/>
      <c r="O501" s="285"/>
      <c r="P501" s="285"/>
      <c r="Q501" s="285"/>
      <c r="R501" s="285"/>
      <c r="S501" s="286"/>
      <c r="T501" s="54"/>
    </row>
    <row r="502" spans="1:24">
      <c r="A502" s="1">
        <f>F505</f>
        <v>11</v>
      </c>
      <c r="B502" s="1">
        <f>IF(H526&gt;0,1,0)</f>
        <v>0</v>
      </c>
      <c r="C502" s="198" t="s">
        <v>47</v>
      </c>
      <c r="D502" s="198"/>
      <c r="E502" s="198"/>
      <c r="U502" s="11" t="s">
        <v>49</v>
      </c>
      <c r="V502" s="11" t="s">
        <v>199</v>
      </c>
    </row>
    <row r="503" spans="1:24">
      <c r="A503" s="1">
        <f>A502</f>
        <v>11</v>
      </c>
      <c r="B503" s="1">
        <f>B502</f>
        <v>0</v>
      </c>
      <c r="C503" s="192" t="str">
        <f>"やまぐち未来アスリート育成事業　"&amp;基本!$G$24</f>
        <v>やまぐち未来アスリート育成事業　事業計画書</v>
      </c>
      <c r="D503" s="192"/>
      <c r="E503" s="192"/>
      <c r="F503" s="192"/>
      <c r="G503" s="192"/>
      <c r="H503" s="192"/>
      <c r="I503" s="192"/>
      <c r="J503" s="192"/>
      <c r="K503" s="192"/>
      <c r="L503" s="192"/>
      <c r="M503" s="192"/>
      <c r="N503" s="192"/>
      <c r="O503" s="192"/>
      <c r="P503" s="192"/>
      <c r="Q503" s="192"/>
      <c r="R503" s="192"/>
      <c r="S503" s="192"/>
      <c r="U503" s="16" t="str">
        <f t="shared" ref="U503:V506" si="466">IF(U453="","",U453)</f>
        <v>やまぐち未来アスリートチャレンジ事業</v>
      </c>
      <c r="V503" s="16" t="str">
        <f t="shared" si="466"/>
        <v>未来チャレ</v>
      </c>
    </row>
    <row r="504" spans="1:24" ht="15" thickBot="1">
      <c r="A504" s="1">
        <f t="shared" ref="A504:B504" si="467">A503</f>
        <v>11</v>
      </c>
      <c r="B504" s="1">
        <f t="shared" si="467"/>
        <v>0</v>
      </c>
      <c r="C504" s="337" t="s">
        <v>48</v>
      </c>
      <c r="D504" s="337"/>
      <c r="U504" s="32" t="str">
        <f t="shared" si="466"/>
        <v>ジュニアクラブ活動事業</v>
      </c>
      <c r="V504" s="32" t="str">
        <f t="shared" si="466"/>
        <v>Jrクラブ</v>
      </c>
    </row>
    <row r="505" spans="1:24" ht="15" thickBot="1">
      <c r="A505" s="1">
        <f t="shared" ref="A505:B505" si="468">A504</f>
        <v>11</v>
      </c>
      <c r="B505" s="1">
        <f t="shared" si="468"/>
        <v>0</v>
      </c>
      <c r="C505" s="375" t="s">
        <v>50</v>
      </c>
      <c r="D505" s="376"/>
      <c r="E505" s="376"/>
      <c r="F505" s="377">
        <f>F455+1</f>
        <v>11</v>
      </c>
      <c r="G505" s="378"/>
      <c r="U505" s="32" t="str">
        <f t="shared" si="466"/>
        <v>ジュニア指導者育成事業</v>
      </c>
      <c r="V505" s="32" t="str">
        <f t="shared" si="466"/>
        <v>Jr指導者</v>
      </c>
    </row>
    <row r="506" spans="1:24">
      <c r="A506" s="1">
        <f t="shared" ref="A506:B506" si="469">A505</f>
        <v>11</v>
      </c>
      <c r="B506" s="1">
        <f t="shared" si="469"/>
        <v>0</v>
      </c>
      <c r="C506" s="379" t="s">
        <v>49</v>
      </c>
      <c r="D506" s="290"/>
      <c r="E506" s="290"/>
      <c r="F506" s="380"/>
      <c r="G506" s="380"/>
      <c r="H506" s="380"/>
      <c r="I506" s="380"/>
      <c r="J506" s="380"/>
      <c r="K506" s="380"/>
      <c r="L506" s="380"/>
      <c r="M506" s="290" t="s">
        <v>53</v>
      </c>
      <c r="N506" s="290"/>
      <c r="O506" s="290"/>
      <c r="P506" s="380"/>
      <c r="Q506" s="380"/>
      <c r="R506" s="380"/>
      <c r="S506" s="381"/>
      <c r="T506" s="81" t="str">
        <f>IF(F506="","",VLOOKUP(F506,U503:V506,2,))</f>
        <v/>
      </c>
      <c r="U506" s="18" t="str">
        <f t="shared" si="466"/>
        <v>未来アスリート強化事業</v>
      </c>
      <c r="V506" s="18" t="str">
        <f t="shared" si="466"/>
        <v>未来強化</v>
      </c>
    </row>
    <row r="507" spans="1:24">
      <c r="A507" s="1">
        <f t="shared" ref="A507:B507" si="470">A506</f>
        <v>11</v>
      </c>
      <c r="B507" s="1">
        <f t="shared" si="470"/>
        <v>0</v>
      </c>
      <c r="C507" s="389" t="s">
        <v>180</v>
      </c>
      <c r="D507" s="390"/>
      <c r="E507" s="356"/>
      <c r="F507" s="386"/>
      <c r="G507" s="387"/>
      <c r="H507" s="387"/>
      <c r="I507" s="387"/>
      <c r="J507" s="387"/>
      <c r="K507" s="387"/>
      <c r="L507" s="387"/>
      <c r="M507" s="387"/>
      <c r="N507" s="387"/>
      <c r="O507" s="387"/>
      <c r="P507" s="387"/>
      <c r="Q507" s="387"/>
      <c r="R507" s="387"/>
      <c r="S507" s="388"/>
      <c r="U507" s="55"/>
    </row>
    <row r="508" spans="1:24">
      <c r="A508" s="1">
        <f t="shared" ref="A508:B508" si="471">A507</f>
        <v>11</v>
      </c>
      <c r="B508" s="1">
        <f t="shared" si="471"/>
        <v>0</v>
      </c>
      <c r="C508" s="348" t="s">
        <v>51</v>
      </c>
      <c r="D508" s="291"/>
      <c r="E508" s="291"/>
      <c r="F508" s="382"/>
      <c r="G508" s="383"/>
      <c r="H508" s="383"/>
      <c r="I508" s="20" t="str">
        <f>IF(F508="","～",IF(J508="","","～"))</f>
        <v>～</v>
      </c>
      <c r="J508" s="383"/>
      <c r="K508" s="383"/>
      <c r="L508" s="383"/>
      <c r="M508" s="21" t="s">
        <v>52</v>
      </c>
      <c r="N508" s="384" t="str">
        <f>IF(T508=1,IF(F508="","",IF(J508="","",IF(F508=J508,"日帰り",(J508-F508)&amp;"泊"&amp;(J508-F508+1)&amp;"日"))),"")</f>
        <v/>
      </c>
      <c r="O508" s="384"/>
      <c r="P508" s="384"/>
      <c r="Q508" s="13" t="s">
        <v>68</v>
      </c>
      <c r="R508" s="258"/>
      <c r="S508" s="385"/>
      <c r="T508" s="53">
        <f>IF(P506=W511,1,IF(P506=X512,1,0))</f>
        <v>0</v>
      </c>
    </row>
    <row r="509" spans="1:24">
      <c r="A509" s="1">
        <f t="shared" ref="A509:B509" si="472">A508</f>
        <v>11</v>
      </c>
      <c r="B509" s="1">
        <f t="shared" si="472"/>
        <v>0</v>
      </c>
      <c r="C509" s="348" t="s">
        <v>54</v>
      </c>
      <c r="D509" s="346" t="s">
        <v>55</v>
      </c>
      <c r="E509" s="346"/>
      <c r="F509" s="349"/>
      <c r="G509" s="349"/>
      <c r="H509" s="349"/>
      <c r="I509" s="349"/>
      <c r="J509" s="349"/>
      <c r="K509" s="349"/>
      <c r="L509" s="349"/>
      <c r="M509" s="349"/>
      <c r="N509" s="349"/>
      <c r="O509" s="349"/>
      <c r="P509" s="349"/>
      <c r="Q509" s="349"/>
      <c r="R509" s="349"/>
      <c r="S509" s="350"/>
      <c r="U509" s="156" t="s">
        <v>53</v>
      </c>
      <c r="V509" s="156"/>
      <c r="W509" s="156"/>
      <c r="X509" s="156"/>
    </row>
    <row r="510" spans="1:24">
      <c r="A510" s="1">
        <f t="shared" ref="A510:B510" si="473">A509</f>
        <v>11</v>
      </c>
      <c r="B510" s="1">
        <f t="shared" si="473"/>
        <v>0</v>
      </c>
      <c r="C510" s="348"/>
      <c r="D510" s="351" t="s">
        <v>7</v>
      </c>
      <c r="E510" s="351"/>
      <c r="F510" s="352"/>
      <c r="G510" s="352"/>
      <c r="H510" s="352"/>
      <c r="I510" s="352"/>
      <c r="J510" s="352"/>
      <c r="K510" s="352"/>
      <c r="L510" s="352"/>
      <c r="M510" s="352"/>
      <c r="N510" s="352"/>
      <c r="O510" s="352"/>
      <c r="P510" s="352"/>
      <c r="Q510" s="352"/>
      <c r="R510" s="352"/>
      <c r="S510" s="353"/>
      <c r="U510" s="78" t="str">
        <f>U503</f>
        <v>やまぐち未来アスリートチャレンジ事業</v>
      </c>
      <c r="V510" s="78" t="str">
        <f>U504</f>
        <v>ジュニアクラブ活動事業</v>
      </c>
      <c r="W510" s="78" t="str">
        <f>U505</f>
        <v>ジュニア指導者育成事業</v>
      </c>
      <c r="X510" s="78" t="str">
        <f>U506</f>
        <v>未来アスリート強化事業</v>
      </c>
    </row>
    <row r="511" spans="1:24">
      <c r="A511" s="1">
        <f t="shared" ref="A511:B511" si="474">A510</f>
        <v>11</v>
      </c>
      <c r="B511" s="1">
        <f t="shared" si="474"/>
        <v>0</v>
      </c>
      <c r="C511" s="348" t="s">
        <v>56</v>
      </c>
      <c r="D511" s="346" t="s">
        <v>55</v>
      </c>
      <c r="E511" s="346"/>
      <c r="F511" s="349"/>
      <c r="G511" s="349"/>
      <c r="H511" s="349"/>
      <c r="I511" s="349"/>
      <c r="J511" s="349"/>
      <c r="K511" s="349"/>
      <c r="L511" s="349"/>
      <c r="M511" s="349"/>
      <c r="N511" s="349"/>
      <c r="O511" s="349"/>
      <c r="P511" s="349"/>
      <c r="Q511" s="349"/>
      <c r="R511" s="349"/>
      <c r="S511" s="350"/>
      <c r="U511" s="6" t="str">
        <f t="shared" ref="U511:X514" si="475">IF(U461="","",U461)</f>
        <v>①合同体験会</v>
      </c>
      <c r="V511" s="6" t="str">
        <f t="shared" si="475"/>
        <v>①クラブ指導</v>
      </c>
      <c r="W511" s="6" t="str">
        <f t="shared" si="475"/>
        <v>①研修派遣</v>
      </c>
      <c r="X511" s="6" t="str">
        <f t="shared" si="475"/>
        <v>①指導講習会</v>
      </c>
    </row>
    <row r="512" spans="1:24">
      <c r="A512" s="1">
        <f t="shared" ref="A512:B512" si="476">A511</f>
        <v>11</v>
      </c>
      <c r="B512" s="1">
        <f t="shared" si="476"/>
        <v>0</v>
      </c>
      <c r="C512" s="348"/>
      <c r="D512" s="351" t="s">
        <v>7</v>
      </c>
      <c r="E512" s="351"/>
      <c r="F512" s="352"/>
      <c r="G512" s="352"/>
      <c r="H512" s="352"/>
      <c r="I512" s="352"/>
      <c r="J512" s="352"/>
      <c r="K512" s="352"/>
      <c r="L512" s="352"/>
      <c r="M512" s="352"/>
      <c r="N512" s="352"/>
      <c r="O512" s="352"/>
      <c r="P512" s="352"/>
      <c r="Q512" s="352"/>
      <c r="R512" s="352"/>
      <c r="S512" s="353"/>
      <c r="U512" s="8" t="str">
        <f t="shared" si="475"/>
        <v>②体験プログラム</v>
      </c>
      <c r="V512" s="8" t="str">
        <f t="shared" si="475"/>
        <v>②用具整備</v>
      </c>
      <c r="W512" s="8" t="str">
        <f t="shared" si="475"/>
        <v>②指導者研修会</v>
      </c>
      <c r="X512" s="8" t="str">
        <f t="shared" si="475"/>
        <v>②強化活動</v>
      </c>
    </row>
    <row r="513" spans="1:24">
      <c r="A513" s="1">
        <f t="shared" ref="A513:B513" si="477">A512</f>
        <v>11</v>
      </c>
      <c r="B513" s="1">
        <f t="shared" si="477"/>
        <v>0</v>
      </c>
      <c r="C513" s="354" t="s">
        <v>57</v>
      </c>
      <c r="D513" s="291" t="s">
        <v>58</v>
      </c>
      <c r="E513" s="291"/>
      <c r="F513" s="291" t="s">
        <v>61</v>
      </c>
      <c r="G513" s="355"/>
      <c r="H513" s="339" t="s">
        <v>62</v>
      </c>
      <c r="I513" s="296"/>
      <c r="J513" s="356" t="s">
        <v>63</v>
      </c>
      <c r="K513" s="355"/>
      <c r="L513" s="339" t="s">
        <v>64</v>
      </c>
      <c r="M513" s="296"/>
      <c r="N513" s="356" t="s">
        <v>65</v>
      </c>
      <c r="O513" s="355"/>
      <c r="P513" s="339" t="s">
        <v>66</v>
      </c>
      <c r="Q513" s="291"/>
      <c r="R513" s="356" t="s">
        <v>36</v>
      </c>
      <c r="S513" s="295"/>
      <c r="U513" s="8" t="str">
        <f t="shared" si="475"/>
        <v>③育成プログラム</v>
      </c>
      <c r="V513" s="8" t="str">
        <f t="shared" si="475"/>
        <v/>
      </c>
      <c r="W513" s="8" t="str">
        <f t="shared" si="475"/>
        <v/>
      </c>
      <c r="X513" s="8" t="str">
        <f t="shared" si="475"/>
        <v/>
      </c>
    </row>
    <row r="514" spans="1:24">
      <c r="A514" s="1">
        <f t="shared" ref="A514:B514" si="478">A513</f>
        <v>11</v>
      </c>
      <c r="B514" s="1">
        <f t="shared" si="478"/>
        <v>0</v>
      </c>
      <c r="C514" s="348"/>
      <c r="D514" s="346" t="s">
        <v>59</v>
      </c>
      <c r="E514" s="346"/>
      <c r="F514" s="22">
        <f>VLOOKUP("成男未来ｱｽﾘｰﾄ",指導者!$J$133:$AN$156,$F505+1,)</f>
        <v>0</v>
      </c>
      <c r="G514" s="23" t="s">
        <v>67</v>
      </c>
      <c r="H514" s="24">
        <f>VLOOKUP("成女未来ｱｽﾘｰﾄ",指導者!$J$133:$AN$156,$F505+1,)</f>
        <v>0</v>
      </c>
      <c r="I514" s="25" t="s">
        <v>67</v>
      </c>
      <c r="J514" s="24">
        <f>VLOOKUP("少男未来ｱｽﾘｰﾄ",指導者!$J$133:$AN$156,$F505+1,)</f>
        <v>0</v>
      </c>
      <c r="K514" s="23" t="s">
        <v>67</v>
      </c>
      <c r="L514" s="24">
        <f>VLOOKUP("少女未来ｱｽﾘｰﾄ",指導者!$J$133:$AN$156,$F505+1,)</f>
        <v>0</v>
      </c>
      <c r="M514" s="25" t="s">
        <v>67</v>
      </c>
      <c r="N514" s="24">
        <f>VLOOKUP("Jr男未来ｱｽﾘｰﾄ",指導者!$J$133:$AN$156,$F505+1,)</f>
        <v>0</v>
      </c>
      <c r="O514" s="23" t="s">
        <v>67</v>
      </c>
      <c r="P514" s="24">
        <f>VLOOKUP("Jr女未来ｱｽﾘｰﾄ",指導者!$J$133:$AN$156,$F505+1,)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48"/>
      <c r="D515" s="351" t="s">
        <v>60</v>
      </c>
      <c r="E515" s="351"/>
      <c r="F515" s="57" t="s">
        <v>164</v>
      </c>
      <c r="G515" s="28" t="s">
        <v>67</v>
      </c>
      <c r="H515" s="59" t="s">
        <v>164</v>
      </c>
      <c r="I515" s="30" t="s">
        <v>67</v>
      </c>
      <c r="J515" s="29">
        <f>VLOOKUP("少男未来ｱｽﾘｰﾄ",選手!$J$333:$AN$350,$F505+1,)</f>
        <v>0</v>
      </c>
      <c r="K515" s="28" t="s">
        <v>67</v>
      </c>
      <c r="L515" s="29">
        <f>VLOOKUP("少女未来ｱｽﾘｰﾄ",選手!$J$333:$AN$350,$F505+1,)</f>
        <v>0</v>
      </c>
      <c r="M515" s="30" t="s">
        <v>67</v>
      </c>
      <c r="N515" s="29">
        <f>VLOOKUP("Jr男未来ｱｽﾘｰﾄ",選手!$J$333:$AN$350,$F505+1,)</f>
        <v>0</v>
      </c>
      <c r="O515" s="28" t="s">
        <v>67</v>
      </c>
      <c r="P515" s="29">
        <f>VLOOKUP("Jr女未来ｱｽﾘｰﾄ",選手!$J$333:$AN$350,$F505+1,)</f>
        <v>0</v>
      </c>
      <c r="Q515" s="31" t="s">
        <v>67</v>
      </c>
      <c r="R515" s="28">
        <f>SUM(F515:Q515)</f>
        <v>0</v>
      </c>
      <c r="S515" s="34" t="s">
        <v>67</v>
      </c>
    </row>
    <row r="516" spans="1:24">
      <c r="A516" s="1">
        <f t="shared" ref="A516:B516" si="480">A515</f>
        <v>11</v>
      </c>
      <c r="B516" s="1">
        <f t="shared" si="480"/>
        <v>0</v>
      </c>
      <c r="C516" s="366" t="s">
        <v>69</v>
      </c>
      <c r="D516" s="367"/>
      <c r="E516" s="368"/>
      <c r="F516" s="357"/>
      <c r="G516" s="358"/>
      <c r="H516" s="358"/>
      <c r="I516" s="358"/>
      <c r="J516" s="358"/>
      <c r="K516" s="358"/>
      <c r="L516" s="358"/>
      <c r="M516" s="358"/>
      <c r="N516" s="358"/>
      <c r="O516" s="358"/>
      <c r="P516" s="358"/>
      <c r="Q516" s="358"/>
      <c r="R516" s="358"/>
      <c r="S516" s="359"/>
    </row>
    <row r="517" spans="1:24">
      <c r="A517" s="1">
        <f t="shared" ref="A517:B517" si="481">A516</f>
        <v>11</v>
      </c>
      <c r="B517" s="1">
        <f t="shared" si="481"/>
        <v>0</v>
      </c>
      <c r="C517" s="369"/>
      <c r="D517" s="370"/>
      <c r="E517" s="371"/>
      <c r="F517" s="360"/>
      <c r="G517" s="361"/>
      <c r="H517" s="361"/>
      <c r="I517" s="361"/>
      <c r="J517" s="361"/>
      <c r="K517" s="361"/>
      <c r="L517" s="361"/>
      <c r="M517" s="361"/>
      <c r="N517" s="361"/>
      <c r="O517" s="361"/>
      <c r="P517" s="361"/>
      <c r="Q517" s="361"/>
      <c r="R517" s="361"/>
      <c r="S517" s="362"/>
    </row>
    <row r="518" spans="1:24">
      <c r="A518" s="1">
        <f t="shared" ref="A518:B518" si="482">A517</f>
        <v>11</v>
      </c>
      <c r="B518" s="1">
        <f t="shared" si="482"/>
        <v>0</v>
      </c>
      <c r="C518" s="369"/>
      <c r="D518" s="370"/>
      <c r="E518" s="371"/>
      <c r="F518" s="360"/>
      <c r="G518" s="361"/>
      <c r="H518" s="361"/>
      <c r="I518" s="361"/>
      <c r="J518" s="361"/>
      <c r="K518" s="361"/>
      <c r="L518" s="361"/>
      <c r="M518" s="361"/>
      <c r="N518" s="361"/>
      <c r="O518" s="361"/>
      <c r="P518" s="361"/>
      <c r="Q518" s="361"/>
      <c r="R518" s="361"/>
      <c r="S518" s="362"/>
    </row>
    <row r="519" spans="1:24">
      <c r="A519" s="1">
        <f t="shared" ref="A519:B519" si="483">A518</f>
        <v>11</v>
      </c>
      <c r="B519" s="1">
        <f t="shared" si="483"/>
        <v>0</v>
      </c>
      <c r="C519" s="369"/>
      <c r="D519" s="370"/>
      <c r="E519" s="371"/>
      <c r="F519" s="360"/>
      <c r="G519" s="361"/>
      <c r="H519" s="361"/>
      <c r="I519" s="361"/>
      <c r="J519" s="361"/>
      <c r="K519" s="361"/>
      <c r="L519" s="361"/>
      <c r="M519" s="361"/>
      <c r="N519" s="361"/>
      <c r="O519" s="361"/>
      <c r="P519" s="361"/>
      <c r="Q519" s="361"/>
      <c r="R519" s="361"/>
      <c r="S519" s="362"/>
    </row>
    <row r="520" spans="1:24">
      <c r="A520" s="1">
        <f t="shared" ref="A520:B520" si="484">A519</f>
        <v>11</v>
      </c>
      <c r="B520" s="1">
        <f t="shared" si="484"/>
        <v>0</v>
      </c>
      <c r="C520" s="369"/>
      <c r="D520" s="370"/>
      <c r="E520" s="371"/>
      <c r="F520" s="360"/>
      <c r="G520" s="361"/>
      <c r="H520" s="361"/>
      <c r="I520" s="361"/>
      <c r="J520" s="361"/>
      <c r="K520" s="361"/>
      <c r="L520" s="361"/>
      <c r="M520" s="361"/>
      <c r="N520" s="361"/>
      <c r="O520" s="361"/>
      <c r="P520" s="361"/>
      <c r="Q520" s="361"/>
      <c r="R520" s="361"/>
      <c r="S520" s="362"/>
    </row>
    <row r="521" spans="1:24">
      <c r="A521" s="1">
        <f t="shared" ref="A521:B521" si="485">A520</f>
        <v>11</v>
      </c>
      <c r="B521" s="1">
        <f t="shared" si="485"/>
        <v>0</v>
      </c>
      <c r="C521" s="369"/>
      <c r="D521" s="370"/>
      <c r="E521" s="371"/>
      <c r="F521" s="360"/>
      <c r="G521" s="361"/>
      <c r="H521" s="361"/>
      <c r="I521" s="361"/>
      <c r="J521" s="361"/>
      <c r="K521" s="361"/>
      <c r="L521" s="361"/>
      <c r="M521" s="361"/>
      <c r="N521" s="361"/>
      <c r="O521" s="361"/>
      <c r="P521" s="361"/>
      <c r="Q521" s="361"/>
      <c r="R521" s="361"/>
      <c r="S521" s="362"/>
    </row>
    <row r="522" spans="1:24" ht="15" thickBot="1">
      <c r="A522" s="1">
        <f t="shared" ref="A522:B522" si="486">A521</f>
        <v>11</v>
      </c>
      <c r="B522" s="1">
        <f t="shared" si="486"/>
        <v>0</v>
      </c>
      <c r="C522" s="372"/>
      <c r="D522" s="373"/>
      <c r="E522" s="374"/>
      <c r="F522" s="363"/>
      <c r="G522" s="364"/>
      <c r="H522" s="364"/>
      <c r="I522" s="364"/>
      <c r="J522" s="364"/>
      <c r="K522" s="364"/>
      <c r="L522" s="364"/>
      <c r="M522" s="364"/>
      <c r="N522" s="364"/>
      <c r="O522" s="364"/>
      <c r="P522" s="364"/>
      <c r="Q522" s="364"/>
      <c r="R522" s="364"/>
      <c r="S522" s="365"/>
    </row>
    <row r="523" spans="1:24">
      <c r="A523" s="1">
        <f t="shared" ref="A523:B523" si="487">A522</f>
        <v>11</v>
      </c>
      <c r="B523" s="1">
        <f t="shared" si="487"/>
        <v>0</v>
      </c>
    </row>
    <row r="524" spans="1:24" ht="15" thickBot="1">
      <c r="A524" s="1">
        <f t="shared" ref="A524:B524" si="488">A523</f>
        <v>11</v>
      </c>
      <c r="B524" s="1">
        <f t="shared" si="488"/>
        <v>0</v>
      </c>
      <c r="C524" s="337" t="s">
        <v>70</v>
      </c>
      <c r="D524" s="337"/>
      <c r="Q524" s="338" t="s">
        <v>71</v>
      </c>
      <c r="R524" s="338"/>
      <c r="S524" s="338"/>
    </row>
    <row r="525" spans="1:24">
      <c r="A525" s="1">
        <f t="shared" ref="A525:B525" si="489">A524</f>
        <v>11</v>
      </c>
      <c r="B525" s="1">
        <f t="shared" si="489"/>
        <v>0</v>
      </c>
      <c r="C525" s="287" t="s">
        <v>72</v>
      </c>
      <c r="D525" s="290" t="s">
        <v>73</v>
      </c>
      <c r="E525" s="290"/>
      <c r="F525" s="290"/>
      <c r="G525" s="290"/>
      <c r="H525" s="290" t="s">
        <v>79</v>
      </c>
      <c r="I525" s="290"/>
      <c r="J525" s="290" t="s">
        <v>13</v>
      </c>
      <c r="K525" s="290"/>
      <c r="L525" s="290"/>
      <c r="M525" s="290"/>
      <c r="N525" s="290"/>
      <c r="O525" s="290"/>
      <c r="P525" s="290"/>
      <c r="Q525" s="290"/>
      <c r="R525" s="290"/>
      <c r="S525" s="294"/>
    </row>
    <row r="526" spans="1:24">
      <c r="A526" s="1">
        <f t="shared" ref="A526:B526" si="490">A525</f>
        <v>11</v>
      </c>
      <c r="B526" s="1">
        <f t="shared" si="490"/>
        <v>0</v>
      </c>
      <c r="C526" s="288"/>
      <c r="D526" s="346" t="s">
        <v>74</v>
      </c>
      <c r="E526" s="346"/>
      <c r="F526" s="346"/>
      <c r="G526" s="346"/>
      <c r="H526" s="347">
        <f>J551</f>
        <v>0</v>
      </c>
      <c r="I526" s="347"/>
      <c r="J526" s="152"/>
      <c r="K526" s="152"/>
      <c r="L526" s="152"/>
      <c r="M526" s="152"/>
      <c r="N526" s="152"/>
      <c r="O526" s="152"/>
      <c r="P526" s="152"/>
      <c r="Q526" s="152"/>
      <c r="R526" s="152"/>
      <c r="S526" s="305"/>
    </row>
    <row r="527" spans="1:24">
      <c r="A527" s="1">
        <f t="shared" ref="A527:B527" si="491">A526</f>
        <v>11</v>
      </c>
      <c r="B527" s="1">
        <f t="shared" si="491"/>
        <v>0</v>
      </c>
      <c r="C527" s="288"/>
      <c r="D527" s="340" t="s">
        <v>75</v>
      </c>
      <c r="E527" s="340"/>
      <c r="F527" s="340"/>
      <c r="G527" s="340"/>
      <c r="H527" s="330"/>
      <c r="I527" s="330"/>
      <c r="J527" s="335"/>
      <c r="K527" s="335"/>
      <c r="L527" s="335"/>
      <c r="M527" s="335"/>
      <c r="N527" s="335"/>
      <c r="O527" s="335"/>
      <c r="P527" s="335"/>
      <c r="Q527" s="335"/>
      <c r="R527" s="335"/>
      <c r="S527" s="336"/>
    </row>
    <row r="528" spans="1:24">
      <c r="A528" s="1">
        <f t="shared" ref="A528:B528" si="492">A527</f>
        <v>11</v>
      </c>
      <c r="B528" s="1">
        <f t="shared" si="492"/>
        <v>0</v>
      </c>
      <c r="C528" s="288"/>
      <c r="D528" s="340" t="s">
        <v>76</v>
      </c>
      <c r="E528" s="340"/>
      <c r="F528" s="340"/>
      <c r="G528" s="340"/>
      <c r="H528" s="330"/>
      <c r="I528" s="330"/>
      <c r="J528" s="335"/>
      <c r="K528" s="335"/>
      <c r="L528" s="335"/>
      <c r="M528" s="335"/>
      <c r="N528" s="335"/>
      <c r="O528" s="335"/>
      <c r="P528" s="335"/>
      <c r="Q528" s="335"/>
      <c r="R528" s="335"/>
      <c r="S528" s="336"/>
    </row>
    <row r="529" spans="1:21" ht="15" thickBot="1">
      <c r="A529" s="1">
        <f t="shared" ref="A529:B529" si="493">A528</f>
        <v>11</v>
      </c>
      <c r="B529" s="1">
        <f t="shared" si="493"/>
        <v>0</v>
      </c>
      <c r="C529" s="288"/>
      <c r="D529" s="341" t="s">
        <v>77</v>
      </c>
      <c r="E529" s="341"/>
      <c r="F529" s="341"/>
      <c r="G529" s="341"/>
      <c r="H529" s="342">
        <f>H551-SUM(H526:I528)</f>
        <v>0</v>
      </c>
      <c r="I529" s="342"/>
      <c r="J529" s="343"/>
      <c r="K529" s="343"/>
      <c r="L529" s="343"/>
      <c r="M529" s="343"/>
      <c r="N529" s="343"/>
      <c r="O529" s="343"/>
      <c r="P529" s="343"/>
      <c r="Q529" s="343"/>
      <c r="R529" s="343"/>
      <c r="S529" s="344"/>
    </row>
    <row r="530" spans="1:21" ht="15.6" thickTop="1" thickBot="1">
      <c r="A530" s="1">
        <f t="shared" ref="A530:B530" si="494">A529</f>
        <v>11</v>
      </c>
      <c r="B530" s="1">
        <f t="shared" si="494"/>
        <v>0</v>
      </c>
      <c r="C530" s="289"/>
      <c r="D530" s="345" t="s">
        <v>78</v>
      </c>
      <c r="E530" s="345"/>
      <c r="F530" s="345"/>
      <c r="G530" s="345"/>
      <c r="H530" s="281">
        <f>SUM(H526:I529)</f>
        <v>0</v>
      </c>
      <c r="I530" s="281"/>
      <c r="J530" s="285"/>
      <c r="K530" s="285"/>
      <c r="L530" s="285"/>
      <c r="M530" s="285"/>
      <c r="N530" s="285"/>
      <c r="O530" s="285"/>
      <c r="P530" s="285"/>
      <c r="Q530" s="285"/>
      <c r="R530" s="285"/>
      <c r="S530" s="286"/>
    </row>
    <row r="531" spans="1:21">
      <c r="A531" s="1">
        <f t="shared" ref="A531:B531" si="495">A530</f>
        <v>11</v>
      </c>
      <c r="B531" s="1">
        <f t="shared" si="495"/>
        <v>0</v>
      </c>
      <c r="C531" s="287" t="s">
        <v>218</v>
      </c>
      <c r="D531" s="290" t="s">
        <v>73</v>
      </c>
      <c r="E531" s="290"/>
      <c r="F531" s="290" t="s">
        <v>83</v>
      </c>
      <c r="G531" s="290"/>
      <c r="H531" s="290" t="s">
        <v>79</v>
      </c>
      <c r="I531" s="292"/>
      <c r="J531" s="293"/>
      <c r="K531" s="290"/>
      <c r="L531" s="290"/>
      <c r="M531" s="290"/>
      <c r="N531" s="290" t="s">
        <v>82</v>
      </c>
      <c r="O531" s="290"/>
      <c r="P531" s="290"/>
      <c r="Q531" s="290"/>
      <c r="R531" s="290"/>
      <c r="S531" s="294"/>
    </row>
    <row r="532" spans="1:21">
      <c r="A532" s="1">
        <f t="shared" ref="A532:B532" si="496">A531</f>
        <v>11</v>
      </c>
      <c r="B532" s="1">
        <f t="shared" si="496"/>
        <v>0</v>
      </c>
      <c r="C532" s="288"/>
      <c r="D532" s="291"/>
      <c r="E532" s="291"/>
      <c r="F532" s="291"/>
      <c r="G532" s="291"/>
      <c r="H532" s="291"/>
      <c r="I532" s="291"/>
      <c r="J532" s="296" t="s">
        <v>80</v>
      </c>
      <c r="K532" s="297"/>
      <c r="L532" s="297" t="s">
        <v>81</v>
      </c>
      <c r="M532" s="339"/>
      <c r="N532" s="291"/>
      <c r="O532" s="291"/>
      <c r="P532" s="291"/>
      <c r="Q532" s="291"/>
      <c r="R532" s="291"/>
      <c r="S532" s="295"/>
    </row>
    <row r="533" spans="1:21">
      <c r="A533" s="1">
        <f t="shared" ref="A533:B533" si="497">A532</f>
        <v>11</v>
      </c>
      <c r="B533" s="1">
        <f t="shared" si="497"/>
        <v>0</v>
      </c>
      <c r="C533" s="288"/>
      <c r="D533" s="298" t="s">
        <v>88</v>
      </c>
      <c r="E533" s="298"/>
      <c r="F533" s="298" t="s">
        <v>88</v>
      </c>
      <c r="G533" s="298"/>
      <c r="H533" s="323"/>
      <c r="I533" s="323"/>
      <c r="J533" s="324"/>
      <c r="K533" s="325"/>
      <c r="L533" s="326">
        <f>H533-J533</f>
        <v>0</v>
      </c>
      <c r="M533" s="327"/>
      <c r="N533" s="167"/>
      <c r="O533" s="167"/>
      <c r="P533" s="167"/>
      <c r="Q533" s="167"/>
      <c r="R533" s="167"/>
      <c r="S533" s="328"/>
      <c r="T533" s="54" t="e">
        <f>HLOOKUP(F506,リスト!$N$7:$AC$25,2,)</f>
        <v>#N/A</v>
      </c>
      <c r="U533" s="52" t="e">
        <f t="shared" ref="U533:U550" si="498">IF(T533="対象外",IF(J533&gt;0,"補助対象外経費です!!",""),"")</f>
        <v>#N/A</v>
      </c>
    </row>
    <row r="534" spans="1:21">
      <c r="A534" s="1">
        <f t="shared" ref="A534:B534" si="499">A533</f>
        <v>11</v>
      </c>
      <c r="B534" s="1">
        <f t="shared" si="499"/>
        <v>0</v>
      </c>
      <c r="C534" s="288"/>
      <c r="D534" s="298" t="s">
        <v>99</v>
      </c>
      <c r="E534" s="298"/>
      <c r="F534" s="299" t="s">
        <v>84</v>
      </c>
      <c r="G534" s="299"/>
      <c r="H534" s="300"/>
      <c r="I534" s="300"/>
      <c r="J534" s="301"/>
      <c r="K534" s="302"/>
      <c r="L534" s="303">
        <f t="shared" ref="L534:L550" si="500">H534-J534</f>
        <v>0</v>
      </c>
      <c r="M534" s="304"/>
      <c r="N534" s="152"/>
      <c r="O534" s="152"/>
      <c r="P534" s="152"/>
      <c r="Q534" s="152"/>
      <c r="R534" s="152"/>
      <c r="S534" s="305"/>
      <c r="T534" s="54" t="e">
        <f>HLOOKUP(F506,リスト!$N$7:$AC$25,3,)</f>
        <v>#N/A</v>
      </c>
      <c r="U534" s="52" t="e">
        <f t="shared" si="498"/>
        <v>#N/A</v>
      </c>
    </row>
    <row r="535" spans="1:21">
      <c r="A535" s="1">
        <f t="shared" ref="A535:B535" si="501">A534</f>
        <v>11</v>
      </c>
      <c r="B535" s="1">
        <f t="shared" si="501"/>
        <v>0</v>
      </c>
      <c r="C535" s="288"/>
      <c r="D535" s="298"/>
      <c r="E535" s="298"/>
      <c r="F535" s="329" t="s">
        <v>85</v>
      </c>
      <c r="G535" s="329"/>
      <c r="H535" s="330"/>
      <c r="I535" s="330"/>
      <c r="J535" s="331"/>
      <c r="K535" s="332"/>
      <c r="L535" s="333">
        <f t="shared" si="500"/>
        <v>0</v>
      </c>
      <c r="M535" s="334"/>
      <c r="N535" s="335"/>
      <c r="O535" s="335"/>
      <c r="P535" s="335"/>
      <c r="Q535" s="335"/>
      <c r="R535" s="335"/>
      <c r="S535" s="336"/>
      <c r="T535" s="54" t="e">
        <f>HLOOKUP(F506,リスト!$N$7:$AC$25,4,)</f>
        <v>#N/A</v>
      </c>
      <c r="U535" s="52" t="e">
        <f t="shared" si="498"/>
        <v>#N/A</v>
      </c>
    </row>
    <row r="536" spans="1:21">
      <c r="A536" s="1">
        <f t="shared" ref="A536:B536" si="502">A535</f>
        <v>11</v>
      </c>
      <c r="B536" s="1">
        <f t="shared" si="502"/>
        <v>0</v>
      </c>
      <c r="C536" s="288"/>
      <c r="D536" s="298"/>
      <c r="E536" s="298"/>
      <c r="F536" s="306" t="s">
        <v>86</v>
      </c>
      <c r="G536" s="306"/>
      <c r="H536" s="307"/>
      <c r="I536" s="307"/>
      <c r="J536" s="308"/>
      <c r="K536" s="309"/>
      <c r="L536" s="310">
        <f t="shared" si="500"/>
        <v>0</v>
      </c>
      <c r="M536" s="311"/>
      <c r="N536" s="153"/>
      <c r="O536" s="153"/>
      <c r="P536" s="153"/>
      <c r="Q536" s="153"/>
      <c r="R536" s="153"/>
      <c r="S536" s="312"/>
      <c r="T536" s="54" t="e">
        <f>HLOOKUP(F506,リスト!$N$7:$AC$25,5,)</f>
        <v>#N/A</v>
      </c>
      <c r="U536" s="52" t="e">
        <f t="shared" si="498"/>
        <v>#N/A</v>
      </c>
    </row>
    <row r="537" spans="1:21">
      <c r="A537" s="1">
        <f t="shared" ref="A537:B537" si="503">A536</f>
        <v>11</v>
      </c>
      <c r="B537" s="1">
        <f t="shared" si="503"/>
        <v>0</v>
      </c>
      <c r="C537" s="288"/>
      <c r="D537" s="298" t="s">
        <v>100</v>
      </c>
      <c r="E537" s="298"/>
      <c r="F537" s="299" t="s">
        <v>87</v>
      </c>
      <c r="G537" s="299"/>
      <c r="H537" s="300"/>
      <c r="I537" s="300"/>
      <c r="J537" s="301"/>
      <c r="K537" s="302"/>
      <c r="L537" s="303">
        <f t="shared" si="500"/>
        <v>0</v>
      </c>
      <c r="M537" s="304"/>
      <c r="N537" s="152"/>
      <c r="O537" s="152"/>
      <c r="P537" s="152"/>
      <c r="Q537" s="152"/>
      <c r="R537" s="152"/>
      <c r="S537" s="305"/>
      <c r="T537" s="54" t="e">
        <f>HLOOKUP(F506,リスト!$N$7:$AC$25,6,)</f>
        <v>#N/A</v>
      </c>
      <c r="U537" s="52" t="e">
        <f t="shared" si="498"/>
        <v>#N/A</v>
      </c>
    </row>
    <row r="538" spans="1:21">
      <c r="A538" s="1">
        <f t="shared" ref="A538:B538" si="504">A537</f>
        <v>11</v>
      </c>
      <c r="B538" s="1">
        <f t="shared" si="504"/>
        <v>0</v>
      </c>
      <c r="C538" s="288"/>
      <c r="D538" s="298"/>
      <c r="E538" s="298"/>
      <c r="F538" s="329" t="s">
        <v>89</v>
      </c>
      <c r="G538" s="329"/>
      <c r="H538" s="330"/>
      <c r="I538" s="330"/>
      <c r="J538" s="331"/>
      <c r="K538" s="332"/>
      <c r="L538" s="333">
        <f t="shared" si="500"/>
        <v>0</v>
      </c>
      <c r="M538" s="334"/>
      <c r="N538" s="335"/>
      <c r="O538" s="335"/>
      <c r="P538" s="335"/>
      <c r="Q538" s="335"/>
      <c r="R538" s="335"/>
      <c r="S538" s="336"/>
      <c r="T538" s="54" t="e">
        <f>HLOOKUP(F506,リスト!$N$7:$AC$25,7,)</f>
        <v>#N/A</v>
      </c>
      <c r="U538" s="52" t="e">
        <f t="shared" si="498"/>
        <v>#N/A</v>
      </c>
    </row>
    <row r="539" spans="1:21" ht="14.4" customHeight="1">
      <c r="A539" s="1">
        <f t="shared" ref="A539:B539" si="505">A538</f>
        <v>11</v>
      </c>
      <c r="B539" s="1">
        <f t="shared" si="505"/>
        <v>0</v>
      </c>
      <c r="C539" s="288"/>
      <c r="D539" s="298"/>
      <c r="E539" s="298"/>
      <c r="F539" s="329" t="s">
        <v>215</v>
      </c>
      <c r="G539" s="329"/>
      <c r="H539" s="330"/>
      <c r="I539" s="330"/>
      <c r="J539" s="331"/>
      <c r="K539" s="332"/>
      <c r="L539" s="333">
        <f t="shared" si="500"/>
        <v>0</v>
      </c>
      <c r="M539" s="334"/>
      <c r="N539" s="335"/>
      <c r="O539" s="335"/>
      <c r="P539" s="335"/>
      <c r="Q539" s="335"/>
      <c r="R539" s="335"/>
      <c r="S539" s="336"/>
      <c r="T539" s="54" t="e">
        <f>HLOOKUP(F506,リスト!$N$7:$AC$25,8,)</f>
        <v>#N/A</v>
      </c>
      <c r="U539" s="52" t="e">
        <f t="shared" si="498"/>
        <v>#N/A</v>
      </c>
    </row>
    <row r="540" spans="1:21">
      <c r="A540" s="1">
        <f t="shared" ref="A540:B540" si="506">A539</f>
        <v>11</v>
      </c>
      <c r="B540" s="1">
        <f t="shared" si="506"/>
        <v>0</v>
      </c>
      <c r="C540" s="288"/>
      <c r="D540" s="298"/>
      <c r="E540" s="298"/>
      <c r="F540" s="306" t="s">
        <v>90</v>
      </c>
      <c r="G540" s="306"/>
      <c r="H540" s="307"/>
      <c r="I540" s="307"/>
      <c r="J540" s="308"/>
      <c r="K540" s="309"/>
      <c r="L540" s="310">
        <f t="shared" si="500"/>
        <v>0</v>
      </c>
      <c r="M540" s="311"/>
      <c r="N540" s="153"/>
      <c r="O540" s="153"/>
      <c r="P540" s="153"/>
      <c r="Q540" s="153"/>
      <c r="R540" s="153"/>
      <c r="S540" s="312"/>
      <c r="T540" s="54" t="e">
        <f>HLOOKUP(F506,リスト!$N$7:$AC$25,9,)</f>
        <v>#N/A</v>
      </c>
      <c r="U540" s="52" t="e">
        <f t="shared" si="498"/>
        <v>#N/A</v>
      </c>
    </row>
    <row r="541" spans="1:21">
      <c r="A541" s="1">
        <f t="shared" ref="A541:B541" si="507">A540</f>
        <v>11</v>
      </c>
      <c r="B541" s="1">
        <f t="shared" si="507"/>
        <v>0</v>
      </c>
      <c r="C541" s="288"/>
      <c r="D541" s="298" t="s">
        <v>101</v>
      </c>
      <c r="E541" s="298"/>
      <c r="F541" s="299" t="s">
        <v>91</v>
      </c>
      <c r="G541" s="299"/>
      <c r="H541" s="300"/>
      <c r="I541" s="300"/>
      <c r="J541" s="301"/>
      <c r="K541" s="302"/>
      <c r="L541" s="303">
        <f t="shared" si="500"/>
        <v>0</v>
      </c>
      <c r="M541" s="304"/>
      <c r="N541" s="152"/>
      <c r="O541" s="152"/>
      <c r="P541" s="152"/>
      <c r="Q541" s="152"/>
      <c r="R541" s="152"/>
      <c r="S541" s="305"/>
      <c r="T541" s="54" t="e">
        <f>HLOOKUP(F506,リスト!$N$7:$AC$25,10,)</f>
        <v>#N/A</v>
      </c>
      <c r="U541" s="52" t="e">
        <f t="shared" si="498"/>
        <v>#N/A</v>
      </c>
    </row>
    <row r="542" spans="1:21">
      <c r="A542" s="1">
        <f t="shared" ref="A542:B542" si="508">A541</f>
        <v>11</v>
      </c>
      <c r="B542" s="1">
        <f t="shared" si="508"/>
        <v>0</v>
      </c>
      <c r="C542" s="288"/>
      <c r="D542" s="298"/>
      <c r="E542" s="298"/>
      <c r="F542" s="329" t="s">
        <v>92</v>
      </c>
      <c r="G542" s="329"/>
      <c r="H542" s="330"/>
      <c r="I542" s="330"/>
      <c r="J542" s="331"/>
      <c r="K542" s="332"/>
      <c r="L542" s="333">
        <f t="shared" si="500"/>
        <v>0</v>
      </c>
      <c r="M542" s="334"/>
      <c r="N542" s="335"/>
      <c r="O542" s="335"/>
      <c r="P542" s="335"/>
      <c r="Q542" s="335"/>
      <c r="R542" s="335"/>
      <c r="S542" s="336"/>
      <c r="T542" s="54" t="e">
        <f>HLOOKUP(F506,リスト!$N$7:$AC$25,11,)</f>
        <v>#N/A</v>
      </c>
      <c r="U542" s="52" t="e">
        <f t="shared" si="498"/>
        <v>#N/A</v>
      </c>
    </row>
    <row r="543" spans="1:21">
      <c r="A543" s="1">
        <f t="shared" ref="A543:B543" si="509">A542</f>
        <v>11</v>
      </c>
      <c r="B543" s="1">
        <f t="shared" si="509"/>
        <v>0</v>
      </c>
      <c r="C543" s="288"/>
      <c r="D543" s="298"/>
      <c r="E543" s="298"/>
      <c r="F543" s="306" t="s">
        <v>93</v>
      </c>
      <c r="G543" s="306"/>
      <c r="H543" s="307"/>
      <c r="I543" s="307"/>
      <c r="J543" s="308"/>
      <c r="K543" s="309"/>
      <c r="L543" s="310">
        <f t="shared" si="500"/>
        <v>0</v>
      </c>
      <c r="M543" s="311"/>
      <c r="N543" s="153"/>
      <c r="O543" s="153"/>
      <c r="P543" s="153"/>
      <c r="Q543" s="153"/>
      <c r="R543" s="153"/>
      <c r="S543" s="312"/>
      <c r="T543" s="54" t="e">
        <f>HLOOKUP(F506,リスト!$N$7:$AC$25,12,)</f>
        <v>#N/A</v>
      </c>
      <c r="U543" s="52" t="e">
        <f t="shared" si="498"/>
        <v>#N/A</v>
      </c>
    </row>
    <row r="544" spans="1:21">
      <c r="A544" s="1">
        <f t="shared" ref="A544:B544" si="510">A543</f>
        <v>11</v>
      </c>
      <c r="B544" s="1">
        <f t="shared" si="510"/>
        <v>0</v>
      </c>
      <c r="C544" s="288"/>
      <c r="D544" s="298" t="s">
        <v>102</v>
      </c>
      <c r="E544" s="298"/>
      <c r="F544" s="298" t="s">
        <v>102</v>
      </c>
      <c r="G544" s="298"/>
      <c r="H544" s="323"/>
      <c r="I544" s="323"/>
      <c r="J544" s="324"/>
      <c r="K544" s="325"/>
      <c r="L544" s="326">
        <f t="shared" si="500"/>
        <v>0</v>
      </c>
      <c r="M544" s="327"/>
      <c r="N544" s="167"/>
      <c r="O544" s="167"/>
      <c r="P544" s="167"/>
      <c r="Q544" s="167"/>
      <c r="R544" s="167"/>
      <c r="S544" s="328"/>
      <c r="T544" s="54" t="e">
        <f>HLOOKUP(F506,リスト!$N$7:$AC$25,13,)</f>
        <v>#N/A</v>
      </c>
      <c r="U544" s="52" t="e">
        <f t="shared" si="498"/>
        <v>#N/A</v>
      </c>
    </row>
    <row r="545" spans="1:24">
      <c r="A545" s="1">
        <f t="shared" ref="A545:B545" si="511">A544</f>
        <v>11</v>
      </c>
      <c r="B545" s="1">
        <f t="shared" si="511"/>
        <v>0</v>
      </c>
      <c r="C545" s="288"/>
      <c r="D545" s="321" t="s">
        <v>105</v>
      </c>
      <c r="E545" s="298"/>
      <c r="F545" s="299" t="s">
        <v>94</v>
      </c>
      <c r="G545" s="299"/>
      <c r="H545" s="300"/>
      <c r="I545" s="300"/>
      <c r="J545" s="301"/>
      <c r="K545" s="302"/>
      <c r="L545" s="303">
        <f t="shared" si="500"/>
        <v>0</v>
      </c>
      <c r="M545" s="304"/>
      <c r="N545" s="152"/>
      <c r="O545" s="152"/>
      <c r="P545" s="152"/>
      <c r="Q545" s="152"/>
      <c r="R545" s="152"/>
      <c r="S545" s="305"/>
      <c r="T545" s="54" t="e">
        <f>HLOOKUP(F506,リスト!$N$7:$AC$25,14,)</f>
        <v>#N/A</v>
      </c>
      <c r="U545" s="52" t="e">
        <f t="shared" si="498"/>
        <v>#N/A</v>
      </c>
    </row>
    <row r="546" spans="1:24">
      <c r="A546" s="1">
        <f t="shared" ref="A546:B546" si="512">A545</f>
        <v>11</v>
      </c>
      <c r="B546" s="1">
        <f t="shared" si="512"/>
        <v>0</v>
      </c>
      <c r="C546" s="288"/>
      <c r="D546" s="298"/>
      <c r="E546" s="298"/>
      <c r="F546" s="306" t="s">
        <v>95</v>
      </c>
      <c r="G546" s="306"/>
      <c r="H546" s="307"/>
      <c r="I546" s="307"/>
      <c r="J546" s="308"/>
      <c r="K546" s="309"/>
      <c r="L546" s="310">
        <f t="shared" si="500"/>
        <v>0</v>
      </c>
      <c r="M546" s="311"/>
      <c r="N546" s="153"/>
      <c r="O546" s="153"/>
      <c r="P546" s="153"/>
      <c r="Q546" s="153"/>
      <c r="R546" s="153"/>
      <c r="S546" s="312"/>
      <c r="T546" s="54" t="e">
        <f>HLOOKUP(F506,リスト!$N$7:$AC$25,15,)</f>
        <v>#N/A</v>
      </c>
      <c r="U546" s="52" t="e">
        <f t="shared" si="498"/>
        <v>#N/A</v>
      </c>
    </row>
    <row r="547" spans="1:24">
      <c r="A547" s="1">
        <f t="shared" ref="A547:B547" si="513">A546</f>
        <v>11</v>
      </c>
      <c r="B547" s="1">
        <f t="shared" si="513"/>
        <v>0</v>
      </c>
      <c r="C547" s="288"/>
      <c r="D547" s="322" t="s">
        <v>103</v>
      </c>
      <c r="E547" s="322"/>
      <c r="F547" s="298" t="s">
        <v>96</v>
      </c>
      <c r="G547" s="298"/>
      <c r="H547" s="323"/>
      <c r="I547" s="323"/>
      <c r="J547" s="324"/>
      <c r="K547" s="325"/>
      <c r="L547" s="326">
        <f t="shared" si="500"/>
        <v>0</v>
      </c>
      <c r="M547" s="327"/>
      <c r="N547" s="167"/>
      <c r="O547" s="167"/>
      <c r="P547" s="167"/>
      <c r="Q547" s="167"/>
      <c r="R547" s="167"/>
      <c r="S547" s="328"/>
      <c r="T547" s="54" t="e">
        <f>HLOOKUP(F506,リスト!$N$7:$AC$25,16,)</f>
        <v>#N/A</v>
      </c>
      <c r="U547" s="52" t="e">
        <f t="shared" si="498"/>
        <v>#N/A</v>
      </c>
    </row>
    <row r="548" spans="1:24">
      <c r="A548" s="1">
        <f t="shared" ref="A548:B548" si="514">A547</f>
        <v>11</v>
      </c>
      <c r="B548" s="1">
        <f t="shared" si="514"/>
        <v>0</v>
      </c>
      <c r="C548" s="288"/>
      <c r="D548" s="298" t="s">
        <v>104</v>
      </c>
      <c r="E548" s="298"/>
      <c r="F548" s="299" t="s">
        <v>97</v>
      </c>
      <c r="G548" s="299"/>
      <c r="H548" s="300"/>
      <c r="I548" s="300"/>
      <c r="J548" s="301"/>
      <c r="K548" s="302"/>
      <c r="L548" s="303">
        <f t="shared" si="500"/>
        <v>0</v>
      </c>
      <c r="M548" s="304"/>
      <c r="N548" s="152"/>
      <c r="O548" s="152"/>
      <c r="P548" s="152"/>
      <c r="Q548" s="152"/>
      <c r="R548" s="152"/>
      <c r="S548" s="305"/>
      <c r="T548" s="54" t="e">
        <f>HLOOKUP(F506,リスト!$N$7:$AC$25,17,)</f>
        <v>#N/A</v>
      </c>
      <c r="U548" s="52" t="e">
        <f t="shared" si="498"/>
        <v>#N/A</v>
      </c>
    </row>
    <row r="549" spans="1:24">
      <c r="A549" s="1">
        <f t="shared" ref="A549:B549" si="515">A548</f>
        <v>11</v>
      </c>
      <c r="B549" s="1">
        <f t="shared" si="515"/>
        <v>0</v>
      </c>
      <c r="C549" s="288"/>
      <c r="D549" s="298"/>
      <c r="E549" s="298"/>
      <c r="F549" s="306" t="s">
        <v>98</v>
      </c>
      <c r="G549" s="306"/>
      <c r="H549" s="307"/>
      <c r="I549" s="307"/>
      <c r="J549" s="308"/>
      <c r="K549" s="309"/>
      <c r="L549" s="310">
        <f t="shared" si="500"/>
        <v>0</v>
      </c>
      <c r="M549" s="311"/>
      <c r="N549" s="153"/>
      <c r="O549" s="153"/>
      <c r="P549" s="153"/>
      <c r="Q549" s="153"/>
      <c r="R549" s="153"/>
      <c r="S549" s="312"/>
      <c r="T549" s="54" t="e">
        <f>HLOOKUP(F506,リスト!$N$7:$AC$25,18,)</f>
        <v>#N/A</v>
      </c>
      <c r="U549" s="52" t="e">
        <f t="shared" si="498"/>
        <v>#N/A</v>
      </c>
    </row>
    <row r="550" spans="1:24" ht="15" thickBot="1">
      <c r="A550" s="1">
        <f t="shared" ref="A550:B550" si="516">A549</f>
        <v>11</v>
      </c>
      <c r="B550" s="1">
        <f t="shared" si="516"/>
        <v>0</v>
      </c>
      <c r="C550" s="288"/>
      <c r="D550" s="313" t="s">
        <v>77</v>
      </c>
      <c r="E550" s="313"/>
      <c r="F550" s="313" t="s">
        <v>77</v>
      </c>
      <c r="G550" s="313"/>
      <c r="H550" s="314"/>
      <c r="I550" s="314"/>
      <c r="J550" s="315"/>
      <c r="K550" s="316"/>
      <c r="L550" s="317">
        <f t="shared" si="500"/>
        <v>0</v>
      </c>
      <c r="M550" s="318"/>
      <c r="N550" s="319"/>
      <c r="O550" s="319"/>
      <c r="P550" s="319"/>
      <c r="Q550" s="319"/>
      <c r="R550" s="319"/>
      <c r="S550" s="320"/>
      <c r="T550" s="54" t="e">
        <f>HLOOKUP(F506,リスト!$N$7:$AC$25,19,)</f>
        <v>#N/A</v>
      </c>
      <c r="U550" s="52" t="e">
        <f t="shared" si="498"/>
        <v>#N/A</v>
      </c>
    </row>
    <row r="551" spans="1:24" ht="15.6" thickTop="1" thickBot="1">
      <c r="A551" s="1">
        <f t="shared" ref="A551:B551" si="517">A550</f>
        <v>11</v>
      </c>
      <c r="B551" s="1">
        <f t="shared" si="517"/>
        <v>0</v>
      </c>
      <c r="C551" s="289"/>
      <c r="D551" s="278" t="s">
        <v>78</v>
      </c>
      <c r="E551" s="279"/>
      <c r="F551" s="279"/>
      <c r="G551" s="280"/>
      <c r="H551" s="281">
        <f>SUM(H533:I550)</f>
        <v>0</v>
      </c>
      <c r="I551" s="281"/>
      <c r="J551" s="282">
        <f t="shared" ref="J551" si="518">SUM(J533:K550)</f>
        <v>0</v>
      </c>
      <c r="K551" s="283"/>
      <c r="L551" s="283">
        <f t="shared" ref="L551" si="519">SUM(L533:M550)</f>
        <v>0</v>
      </c>
      <c r="M551" s="284"/>
      <c r="N551" s="285"/>
      <c r="O551" s="285"/>
      <c r="P551" s="285"/>
      <c r="Q551" s="285"/>
      <c r="R551" s="285"/>
      <c r="S551" s="286"/>
      <c r="T551" s="54"/>
    </row>
    <row r="552" spans="1:24">
      <c r="A552" s="1">
        <f>F555</f>
        <v>12</v>
      </c>
      <c r="B552" s="1">
        <f>IF(H576&gt;0,1,0)</f>
        <v>0</v>
      </c>
      <c r="C552" s="198" t="s">
        <v>47</v>
      </c>
      <c r="D552" s="198"/>
      <c r="E552" s="198"/>
      <c r="U552" s="11" t="s">
        <v>49</v>
      </c>
      <c r="V552" s="11" t="s">
        <v>199</v>
      </c>
    </row>
    <row r="553" spans="1:24">
      <c r="A553" s="1">
        <f>A552</f>
        <v>12</v>
      </c>
      <c r="B553" s="1">
        <f>B552</f>
        <v>0</v>
      </c>
      <c r="C553" s="192" t="str">
        <f>"やまぐち未来アスリート育成事業　"&amp;基本!$G$24</f>
        <v>やまぐち未来アスリート育成事業　事業計画書</v>
      </c>
      <c r="D553" s="192"/>
      <c r="E553" s="192"/>
      <c r="F553" s="192"/>
      <c r="G553" s="192"/>
      <c r="H553" s="192"/>
      <c r="I553" s="192"/>
      <c r="J553" s="192"/>
      <c r="K553" s="192"/>
      <c r="L553" s="192"/>
      <c r="M553" s="192"/>
      <c r="N553" s="192"/>
      <c r="O553" s="192"/>
      <c r="P553" s="192"/>
      <c r="Q553" s="192"/>
      <c r="R553" s="192"/>
      <c r="S553" s="192"/>
      <c r="U553" s="16" t="str">
        <f t="shared" ref="U553:V556" si="520">IF(U503="","",U503)</f>
        <v>やまぐち未来アスリートチャレンジ事業</v>
      </c>
      <c r="V553" s="16" t="str">
        <f t="shared" si="520"/>
        <v>未来チャレ</v>
      </c>
    </row>
    <row r="554" spans="1:24" ht="15" thickBot="1">
      <c r="A554" s="1">
        <f t="shared" ref="A554:B554" si="521">A553</f>
        <v>12</v>
      </c>
      <c r="B554" s="1">
        <f t="shared" si="521"/>
        <v>0</v>
      </c>
      <c r="C554" s="337" t="s">
        <v>48</v>
      </c>
      <c r="D554" s="337"/>
      <c r="U554" s="32" t="str">
        <f t="shared" si="520"/>
        <v>ジュニアクラブ活動事業</v>
      </c>
      <c r="V554" s="32" t="str">
        <f t="shared" si="520"/>
        <v>Jrクラブ</v>
      </c>
    </row>
    <row r="555" spans="1:24" ht="15" thickBot="1">
      <c r="A555" s="1">
        <f t="shared" ref="A555:B555" si="522">A554</f>
        <v>12</v>
      </c>
      <c r="B555" s="1">
        <f t="shared" si="522"/>
        <v>0</v>
      </c>
      <c r="C555" s="375" t="s">
        <v>50</v>
      </c>
      <c r="D555" s="376"/>
      <c r="E555" s="376"/>
      <c r="F555" s="377">
        <f>F505+1</f>
        <v>12</v>
      </c>
      <c r="G555" s="378"/>
      <c r="U555" s="32" t="str">
        <f t="shared" si="520"/>
        <v>ジュニア指導者育成事業</v>
      </c>
      <c r="V555" s="32" t="str">
        <f t="shared" si="520"/>
        <v>Jr指導者</v>
      </c>
    </row>
    <row r="556" spans="1:24">
      <c r="A556" s="1">
        <f t="shared" ref="A556:B556" si="523">A555</f>
        <v>12</v>
      </c>
      <c r="B556" s="1">
        <f t="shared" si="523"/>
        <v>0</v>
      </c>
      <c r="C556" s="379" t="s">
        <v>49</v>
      </c>
      <c r="D556" s="290"/>
      <c r="E556" s="290"/>
      <c r="F556" s="380"/>
      <c r="G556" s="380"/>
      <c r="H556" s="380"/>
      <c r="I556" s="380"/>
      <c r="J556" s="380"/>
      <c r="K556" s="380"/>
      <c r="L556" s="380"/>
      <c r="M556" s="290" t="s">
        <v>53</v>
      </c>
      <c r="N556" s="290"/>
      <c r="O556" s="290"/>
      <c r="P556" s="380"/>
      <c r="Q556" s="380"/>
      <c r="R556" s="380"/>
      <c r="S556" s="381"/>
      <c r="T556" s="81" t="str">
        <f>IF(F556="","",VLOOKUP(F556,U553:V556,2,))</f>
        <v/>
      </c>
      <c r="U556" s="18" t="str">
        <f t="shared" si="520"/>
        <v>未来アスリート強化事業</v>
      </c>
      <c r="V556" s="18" t="str">
        <f t="shared" si="520"/>
        <v>未来強化</v>
      </c>
    </row>
    <row r="557" spans="1:24">
      <c r="A557" s="1">
        <f t="shared" ref="A557:B557" si="524">A556</f>
        <v>12</v>
      </c>
      <c r="B557" s="1">
        <f t="shared" si="524"/>
        <v>0</v>
      </c>
      <c r="C557" s="389" t="s">
        <v>180</v>
      </c>
      <c r="D557" s="390"/>
      <c r="E557" s="356"/>
      <c r="F557" s="386"/>
      <c r="G557" s="387"/>
      <c r="H557" s="387"/>
      <c r="I557" s="387"/>
      <c r="J557" s="387"/>
      <c r="K557" s="387"/>
      <c r="L557" s="387"/>
      <c r="M557" s="387"/>
      <c r="N557" s="387"/>
      <c r="O557" s="387"/>
      <c r="P557" s="387"/>
      <c r="Q557" s="387"/>
      <c r="R557" s="387"/>
      <c r="S557" s="388"/>
      <c r="U557" s="55"/>
    </row>
    <row r="558" spans="1:24">
      <c r="A558" s="1">
        <f t="shared" ref="A558:B558" si="525">A557</f>
        <v>12</v>
      </c>
      <c r="B558" s="1">
        <f t="shared" si="525"/>
        <v>0</v>
      </c>
      <c r="C558" s="348" t="s">
        <v>51</v>
      </c>
      <c r="D558" s="291"/>
      <c r="E558" s="291"/>
      <c r="F558" s="382"/>
      <c r="G558" s="383"/>
      <c r="H558" s="383"/>
      <c r="I558" s="20" t="str">
        <f>IF(F558="","～",IF(J558="","","～"))</f>
        <v>～</v>
      </c>
      <c r="J558" s="383"/>
      <c r="K558" s="383"/>
      <c r="L558" s="383"/>
      <c r="M558" s="21" t="s">
        <v>52</v>
      </c>
      <c r="N558" s="384" t="str">
        <f>IF(T558=1,IF(F558="","",IF(J558="","",IF(F558=J558,"日帰り",(J558-F558)&amp;"泊"&amp;(J558-F558+1)&amp;"日"))),"")</f>
        <v/>
      </c>
      <c r="O558" s="384"/>
      <c r="P558" s="384"/>
      <c r="Q558" s="13" t="s">
        <v>68</v>
      </c>
      <c r="R558" s="258"/>
      <c r="S558" s="385"/>
      <c r="T558" s="53">
        <f>IF(P556=W561,1,IF(P556=X562,1,0))</f>
        <v>0</v>
      </c>
    </row>
    <row r="559" spans="1:24">
      <c r="A559" s="1">
        <f t="shared" ref="A559:B559" si="526">A558</f>
        <v>12</v>
      </c>
      <c r="B559" s="1">
        <f t="shared" si="526"/>
        <v>0</v>
      </c>
      <c r="C559" s="348" t="s">
        <v>54</v>
      </c>
      <c r="D559" s="346" t="s">
        <v>55</v>
      </c>
      <c r="E559" s="346"/>
      <c r="F559" s="349"/>
      <c r="G559" s="349"/>
      <c r="H559" s="349"/>
      <c r="I559" s="349"/>
      <c r="J559" s="349"/>
      <c r="K559" s="349"/>
      <c r="L559" s="349"/>
      <c r="M559" s="349"/>
      <c r="N559" s="349"/>
      <c r="O559" s="349"/>
      <c r="P559" s="349"/>
      <c r="Q559" s="349"/>
      <c r="R559" s="349"/>
      <c r="S559" s="350"/>
      <c r="U559" s="156" t="s">
        <v>53</v>
      </c>
      <c r="V559" s="156"/>
      <c r="W559" s="156"/>
      <c r="X559" s="156"/>
    </row>
    <row r="560" spans="1:24">
      <c r="A560" s="1">
        <f t="shared" ref="A560:B560" si="527">A559</f>
        <v>12</v>
      </c>
      <c r="B560" s="1">
        <f t="shared" si="527"/>
        <v>0</v>
      </c>
      <c r="C560" s="348"/>
      <c r="D560" s="351" t="s">
        <v>7</v>
      </c>
      <c r="E560" s="351"/>
      <c r="F560" s="352"/>
      <c r="G560" s="352"/>
      <c r="H560" s="352"/>
      <c r="I560" s="352"/>
      <c r="J560" s="352"/>
      <c r="K560" s="352"/>
      <c r="L560" s="352"/>
      <c r="M560" s="352"/>
      <c r="N560" s="352"/>
      <c r="O560" s="352"/>
      <c r="P560" s="352"/>
      <c r="Q560" s="352"/>
      <c r="R560" s="352"/>
      <c r="S560" s="353"/>
      <c r="U560" s="78" t="str">
        <f>U553</f>
        <v>やまぐち未来アスリートチャレンジ事業</v>
      </c>
      <c r="V560" s="78" t="str">
        <f>U554</f>
        <v>ジュニアクラブ活動事業</v>
      </c>
      <c r="W560" s="78" t="str">
        <f>U555</f>
        <v>ジュニア指導者育成事業</v>
      </c>
      <c r="X560" s="78" t="str">
        <f>U556</f>
        <v>未来アスリート強化事業</v>
      </c>
    </row>
    <row r="561" spans="1:24">
      <c r="A561" s="1">
        <f t="shared" ref="A561:B561" si="528">A560</f>
        <v>12</v>
      </c>
      <c r="B561" s="1">
        <f t="shared" si="528"/>
        <v>0</v>
      </c>
      <c r="C561" s="348" t="s">
        <v>56</v>
      </c>
      <c r="D561" s="346" t="s">
        <v>55</v>
      </c>
      <c r="E561" s="346"/>
      <c r="F561" s="349"/>
      <c r="G561" s="349"/>
      <c r="H561" s="349"/>
      <c r="I561" s="349"/>
      <c r="J561" s="349"/>
      <c r="K561" s="349"/>
      <c r="L561" s="349"/>
      <c r="M561" s="349"/>
      <c r="N561" s="349"/>
      <c r="O561" s="349"/>
      <c r="P561" s="349"/>
      <c r="Q561" s="349"/>
      <c r="R561" s="349"/>
      <c r="S561" s="350"/>
      <c r="U561" s="6" t="str">
        <f t="shared" ref="U561:X564" si="529">IF(U511="","",U511)</f>
        <v>①合同体験会</v>
      </c>
      <c r="V561" s="6" t="str">
        <f t="shared" si="529"/>
        <v>①クラブ指導</v>
      </c>
      <c r="W561" s="6" t="str">
        <f t="shared" si="529"/>
        <v>①研修派遣</v>
      </c>
      <c r="X561" s="6" t="str">
        <f t="shared" si="529"/>
        <v>①指導講習会</v>
      </c>
    </row>
    <row r="562" spans="1:24">
      <c r="A562" s="1">
        <f t="shared" ref="A562:B562" si="530">A561</f>
        <v>12</v>
      </c>
      <c r="B562" s="1">
        <f t="shared" si="530"/>
        <v>0</v>
      </c>
      <c r="C562" s="348"/>
      <c r="D562" s="351" t="s">
        <v>7</v>
      </c>
      <c r="E562" s="351"/>
      <c r="F562" s="352"/>
      <c r="G562" s="352"/>
      <c r="H562" s="352"/>
      <c r="I562" s="352"/>
      <c r="J562" s="352"/>
      <c r="K562" s="352"/>
      <c r="L562" s="352"/>
      <c r="M562" s="352"/>
      <c r="N562" s="352"/>
      <c r="O562" s="352"/>
      <c r="P562" s="352"/>
      <c r="Q562" s="352"/>
      <c r="R562" s="352"/>
      <c r="S562" s="353"/>
      <c r="U562" s="8" t="str">
        <f t="shared" si="529"/>
        <v>②体験プログラム</v>
      </c>
      <c r="V562" s="8" t="str">
        <f t="shared" si="529"/>
        <v>②用具整備</v>
      </c>
      <c r="W562" s="8" t="str">
        <f t="shared" si="529"/>
        <v>②指導者研修会</v>
      </c>
      <c r="X562" s="8" t="str">
        <f t="shared" si="529"/>
        <v>②強化活動</v>
      </c>
    </row>
    <row r="563" spans="1:24">
      <c r="A563" s="1">
        <f t="shared" ref="A563:B563" si="531">A562</f>
        <v>12</v>
      </c>
      <c r="B563" s="1">
        <f t="shared" si="531"/>
        <v>0</v>
      </c>
      <c r="C563" s="354" t="s">
        <v>57</v>
      </c>
      <c r="D563" s="291" t="s">
        <v>58</v>
      </c>
      <c r="E563" s="291"/>
      <c r="F563" s="291" t="s">
        <v>61</v>
      </c>
      <c r="G563" s="355"/>
      <c r="H563" s="339" t="s">
        <v>62</v>
      </c>
      <c r="I563" s="296"/>
      <c r="J563" s="356" t="s">
        <v>63</v>
      </c>
      <c r="K563" s="355"/>
      <c r="L563" s="339" t="s">
        <v>64</v>
      </c>
      <c r="M563" s="296"/>
      <c r="N563" s="356" t="s">
        <v>65</v>
      </c>
      <c r="O563" s="355"/>
      <c r="P563" s="339" t="s">
        <v>66</v>
      </c>
      <c r="Q563" s="291"/>
      <c r="R563" s="356" t="s">
        <v>36</v>
      </c>
      <c r="S563" s="295"/>
      <c r="U563" s="8" t="str">
        <f t="shared" si="529"/>
        <v>③育成プログラム</v>
      </c>
      <c r="V563" s="8" t="str">
        <f t="shared" si="529"/>
        <v/>
      </c>
      <c r="W563" s="8" t="str">
        <f t="shared" si="529"/>
        <v/>
      </c>
      <c r="X563" s="8" t="str">
        <f t="shared" si="529"/>
        <v/>
      </c>
    </row>
    <row r="564" spans="1:24">
      <c r="A564" s="1">
        <f t="shared" ref="A564:B564" si="532">A563</f>
        <v>12</v>
      </c>
      <c r="B564" s="1">
        <f t="shared" si="532"/>
        <v>0</v>
      </c>
      <c r="C564" s="348"/>
      <c r="D564" s="346" t="s">
        <v>59</v>
      </c>
      <c r="E564" s="346"/>
      <c r="F564" s="22">
        <f>VLOOKUP("成男未来ｱｽﾘｰﾄ",指導者!$J$133:$AN$156,$F555+1,)</f>
        <v>0</v>
      </c>
      <c r="G564" s="23" t="s">
        <v>67</v>
      </c>
      <c r="H564" s="24">
        <f>VLOOKUP("成女未来ｱｽﾘｰﾄ",指導者!$J$133:$AN$156,$F555+1,)</f>
        <v>0</v>
      </c>
      <c r="I564" s="25" t="s">
        <v>67</v>
      </c>
      <c r="J564" s="24">
        <f>VLOOKUP("少男未来ｱｽﾘｰﾄ",指導者!$J$133:$AN$156,$F555+1,)</f>
        <v>0</v>
      </c>
      <c r="K564" s="23" t="s">
        <v>67</v>
      </c>
      <c r="L564" s="24">
        <f>VLOOKUP("少女未来ｱｽﾘｰﾄ",指導者!$J$133:$AN$156,$F555+1,)</f>
        <v>0</v>
      </c>
      <c r="M564" s="25" t="s">
        <v>67</v>
      </c>
      <c r="N564" s="24">
        <f>VLOOKUP("Jr男未来ｱｽﾘｰﾄ",指導者!$J$133:$AN$156,$F555+1,)</f>
        <v>0</v>
      </c>
      <c r="O564" s="23" t="s">
        <v>67</v>
      </c>
      <c r="P564" s="24">
        <f>VLOOKUP("Jr女未来ｱｽﾘｰﾄ",指導者!$J$133:$AN$156,$F555+1,)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48"/>
      <c r="D565" s="351" t="s">
        <v>60</v>
      </c>
      <c r="E565" s="351"/>
      <c r="F565" s="57" t="s">
        <v>164</v>
      </c>
      <c r="G565" s="28" t="s">
        <v>67</v>
      </c>
      <c r="H565" s="59" t="s">
        <v>164</v>
      </c>
      <c r="I565" s="30" t="s">
        <v>67</v>
      </c>
      <c r="J565" s="29">
        <f>VLOOKUP("少男未来ｱｽﾘｰﾄ",選手!$J$333:$AN$350,$F555+1,)</f>
        <v>0</v>
      </c>
      <c r="K565" s="28" t="s">
        <v>67</v>
      </c>
      <c r="L565" s="29">
        <f>VLOOKUP("少女未来ｱｽﾘｰﾄ",選手!$J$333:$AN$350,$F555+1,)</f>
        <v>0</v>
      </c>
      <c r="M565" s="30" t="s">
        <v>67</v>
      </c>
      <c r="N565" s="29">
        <f>VLOOKUP("Jr男未来ｱｽﾘｰﾄ",選手!$J$333:$AN$350,$F555+1,)</f>
        <v>0</v>
      </c>
      <c r="O565" s="28" t="s">
        <v>67</v>
      </c>
      <c r="P565" s="29">
        <f>VLOOKUP("Jr女未来ｱｽﾘｰﾄ",選手!$J$333:$AN$350,$F555+1,)</f>
        <v>0</v>
      </c>
      <c r="Q565" s="31" t="s">
        <v>67</v>
      </c>
      <c r="R565" s="28">
        <f>SUM(F565:Q565)</f>
        <v>0</v>
      </c>
      <c r="S565" s="34" t="s">
        <v>67</v>
      </c>
    </row>
    <row r="566" spans="1:24">
      <c r="A566" s="1">
        <f t="shared" ref="A566:B566" si="534">A565</f>
        <v>12</v>
      </c>
      <c r="B566" s="1">
        <f t="shared" si="534"/>
        <v>0</v>
      </c>
      <c r="C566" s="366" t="s">
        <v>69</v>
      </c>
      <c r="D566" s="367"/>
      <c r="E566" s="368"/>
      <c r="F566" s="357"/>
      <c r="G566" s="358"/>
      <c r="H566" s="358"/>
      <c r="I566" s="358"/>
      <c r="J566" s="358"/>
      <c r="K566" s="358"/>
      <c r="L566" s="358"/>
      <c r="M566" s="358"/>
      <c r="N566" s="358"/>
      <c r="O566" s="358"/>
      <c r="P566" s="358"/>
      <c r="Q566" s="358"/>
      <c r="R566" s="358"/>
      <c r="S566" s="359"/>
    </row>
    <row r="567" spans="1:24">
      <c r="A567" s="1">
        <f t="shared" ref="A567:B567" si="535">A566</f>
        <v>12</v>
      </c>
      <c r="B567" s="1">
        <f t="shared" si="535"/>
        <v>0</v>
      </c>
      <c r="C567" s="369"/>
      <c r="D567" s="370"/>
      <c r="E567" s="371"/>
      <c r="F567" s="360"/>
      <c r="G567" s="361"/>
      <c r="H567" s="361"/>
      <c r="I567" s="361"/>
      <c r="J567" s="361"/>
      <c r="K567" s="361"/>
      <c r="L567" s="361"/>
      <c r="M567" s="361"/>
      <c r="N567" s="361"/>
      <c r="O567" s="361"/>
      <c r="P567" s="361"/>
      <c r="Q567" s="361"/>
      <c r="R567" s="361"/>
      <c r="S567" s="362"/>
    </row>
    <row r="568" spans="1:24">
      <c r="A568" s="1">
        <f t="shared" ref="A568:B568" si="536">A567</f>
        <v>12</v>
      </c>
      <c r="B568" s="1">
        <f t="shared" si="536"/>
        <v>0</v>
      </c>
      <c r="C568" s="369"/>
      <c r="D568" s="370"/>
      <c r="E568" s="371"/>
      <c r="F568" s="360"/>
      <c r="G568" s="361"/>
      <c r="H568" s="361"/>
      <c r="I568" s="361"/>
      <c r="J568" s="361"/>
      <c r="K568" s="361"/>
      <c r="L568" s="361"/>
      <c r="M568" s="361"/>
      <c r="N568" s="361"/>
      <c r="O568" s="361"/>
      <c r="P568" s="361"/>
      <c r="Q568" s="361"/>
      <c r="R568" s="361"/>
      <c r="S568" s="362"/>
    </row>
    <row r="569" spans="1:24">
      <c r="A569" s="1">
        <f t="shared" ref="A569:B569" si="537">A568</f>
        <v>12</v>
      </c>
      <c r="B569" s="1">
        <f t="shared" si="537"/>
        <v>0</v>
      </c>
      <c r="C569" s="369"/>
      <c r="D569" s="370"/>
      <c r="E569" s="371"/>
      <c r="F569" s="360"/>
      <c r="G569" s="361"/>
      <c r="H569" s="361"/>
      <c r="I569" s="361"/>
      <c r="J569" s="361"/>
      <c r="K569" s="361"/>
      <c r="L569" s="361"/>
      <c r="M569" s="361"/>
      <c r="N569" s="361"/>
      <c r="O569" s="361"/>
      <c r="P569" s="361"/>
      <c r="Q569" s="361"/>
      <c r="R569" s="361"/>
      <c r="S569" s="362"/>
    </row>
    <row r="570" spans="1:24">
      <c r="A570" s="1">
        <f t="shared" ref="A570:B570" si="538">A569</f>
        <v>12</v>
      </c>
      <c r="B570" s="1">
        <f t="shared" si="538"/>
        <v>0</v>
      </c>
      <c r="C570" s="369"/>
      <c r="D570" s="370"/>
      <c r="E570" s="371"/>
      <c r="F570" s="360"/>
      <c r="G570" s="361"/>
      <c r="H570" s="361"/>
      <c r="I570" s="361"/>
      <c r="J570" s="361"/>
      <c r="K570" s="361"/>
      <c r="L570" s="361"/>
      <c r="M570" s="361"/>
      <c r="N570" s="361"/>
      <c r="O570" s="361"/>
      <c r="P570" s="361"/>
      <c r="Q570" s="361"/>
      <c r="R570" s="361"/>
      <c r="S570" s="362"/>
    </row>
    <row r="571" spans="1:24">
      <c r="A571" s="1">
        <f t="shared" ref="A571:B571" si="539">A570</f>
        <v>12</v>
      </c>
      <c r="B571" s="1">
        <f t="shared" si="539"/>
        <v>0</v>
      </c>
      <c r="C571" s="369"/>
      <c r="D571" s="370"/>
      <c r="E571" s="371"/>
      <c r="F571" s="360"/>
      <c r="G571" s="361"/>
      <c r="H571" s="361"/>
      <c r="I571" s="361"/>
      <c r="J571" s="361"/>
      <c r="K571" s="361"/>
      <c r="L571" s="361"/>
      <c r="M571" s="361"/>
      <c r="N571" s="361"/>
      <c r="O571" s="361"/>
      <c r="P571" s="361"/>
      <c r="Q571" s="361"/>
      <c r="R571" s="361"/>
      <c r="S571" s="362"/>
    </row>
    <row r="572" spans="1:24" ht="15" thickBot="1">
      <c r="A572" s="1">
        <f t="shared" ref="A572:B572" si="540">A571</f>
        <v>12</v>
      </c>
      <c r="B572" s="1">
        <f t="shared" si="540"/>
        <v>0</v>
      </c>
      <c r="C572" s="372"/>
      <c r="D572" s="373"/>
      <c r="E572" s="374"/>
      <c r="F572" s="363"/>
      <c r="G572" s="364"/>
      <c r="H572" s="364"/>
      <c r="I572" s="364"/>
      <c r="J572" s="364"/>
      <c r="K572" s="364"/>
      <c r="L572" s="364"/>
      <c r="M572" s="364"/>
      <c r="N572" s="364"/>
      <c r="O572" s="364"/>
      <c r="P572" s="364"/>
      <c r="Q572" s="364"/>
      <c r="R572" s="364"/>
      <c r="S572" s="365"/>
    </row>
    <row r="573" spans="1:24">
      <c r="A573" s="1">
        <f t="shared" ref="A573:B573" si="541">A572</f>
        <v>12</v>
      </c>
      <c r="B573" s="1">
        <f t="shared" si="541"/>
        <v>0</v>
      </c>
    </row>
    <row r="574" spans="1:24" ht="15" thickBot="1">
      <c r="A574" s="1">
        <f t="shared" ref="A574:B574" si="542">A573</f>
        <v>12</v>
      </c>
      <c r="B574" s="1">
        <f t="shared" si="542"/>
        <v>0</v>
      </c>
      <c r="C574" s="337" t="s">
        <v>70</v>
      </c>
      <c r="D574" s="337"/>
      <c r="Q574" s="338" t="s">
        <v>71</v>
      </c>
      <c r="R574" s="338"/>
      <c r="S574" s="338"/>
    </row>
    <row r="575" spans="1:24">
      <c r="A575" s="1">
        <f t="shared" ref="A575:B575" si="543">A574</f>
        <v>12</v>
      </c>
      <c r="B575" s="1">
        <f t="shared" si="543"/>
        <v>0</v>
      </c>
      <c r="C575" s="287" t="s">
        <v>72</v>
      </c>
      <c r="D575" s="290" t="s">
        <v>73</v>
      </c>
      <c r="E575" s="290"/>
      <c r="F575" s="290"/>
      <c r="G575" s="290"/>
      <c r="H575" s="290" t="s">
        <v>79</v>
      </c>
      <c r="I575" s="290"/>
      <c r="J575" s="290" t="s">
        <v>13</v>
      </c>
      <c r="K575" s="290"/>
      <c r="L575" s="290"/>
      <c r="M575" s="290"/>
      <c r="N575" s="290"/>
      <c r="O575" s="290"/>
      <c r="P575" s="290"/>
      <c r="Q575" s="290"/>
      <c r="R575" s="290"/>
      <c r="S575" s="294"/>
    </row>
    <row r="576" spans="1:24">
      <c r="A576" s="1">
        <f t="shared" ref="A576:B576" si="544">A575</f>
        <v>12</v>
      </c>
      <c r="B576" s="1">
        <f t="shared" si="544"/>
        <v>0</v>
      </c>
      <c r="C576" s="288"/>
      <c r="D576" s="346" t="s">
        <v>74</v>
      </c>
      <c r="E576" s="346"/>
      <c r="F576" s="346"/>
      <c r="G576" s="346"/>
      <c r="H576" s="347">
        <f>J601</f>
        <v>0</v>
      </c>
      <c r="I576" s="347"/>
      <c r="J576" s="152"/>
      <c r="K576" s="152"/>
      <c r="L576" s="152"/>
      <c r="M576" s="152"/>
      <c r="N576" s="152"/>
      <c r="O576" s="152"/>
      <c r="P576" s="152"/>
      <c r="Q576" s="152"/>
      <c r="R576" s="152"/>
      <c r="S576" s="305"/>
    </row>
    <row r="577" spans="1:21">
      <c r="A577" s="1">
        <f t="shared" ref="A577:B577" si="545">A576</f>
        <v>12</v>
      </c>
      <c r="B577" s="1">
        <f t="shared" si="545"/>
        <v>0</v>
      </c>
      <c r="C577" s="288"/>
      <c r="D577" s="340" t="s">
        <v>75</v>
      </c>
      <c r="E577" s="340"/>
      <c r="F577" s="340"/>
      <c r="G577" s="340"/>
      <c r="H577" s="330"/>
      <c r="I577" s="330"/>
      <c r="J577" s="335"/>
      <c r="K577" s="335"/>
      <c r="L577" s="335"/>
      <c r="M577" s="335"/>
      <c r="N577" s="335"/>
      <c r="O577" s="335"/>
      <c r="P577" s="335"/>
      <c r="Q577" s="335"/>
      <c r="R577" s="335"/>
      <c r="S577" s="336"/>
    </row>
    <row r="578" spans="1:21">
      <c r="A578" s="1">
        <f t="shared" ref="A578:B578" si="546">A577</f>
        <v>12</v>
      </c>
      <c r="B578" s="1">
        <f t="shared" si="546"/>
        <v>0</v>
      </c>
      <c r="C578" s="288"/>
      <c r="D578" s="340" t="s">
        <v>76</v>
      </c>
      <c r="E578" s="340"/>
      <c r="F578" s="340"/>
      <c r="G578" s="340"/>
      <c r="H578" s="330"/>
      <c r="I578" s="330"/>
      <c r="J578" s="335"/>
      <c r="K578" s="335"/>
      <c r="L578" s="335"/>
      <c r="M578" s="335"/>
      <c r="N578" s="335"/>
      <c r="O578" s="335"/>
      <c r="P578" s="335"/>
      <c r="Q578" s="335"/>
      <c r="R578" s="335"/>
      <c r="S578" s="336"/>
    </row>
    <row r="579" spans="1:21" ht="15" thickBot="1">
      <c r="A579" s="1">
        <f t="shared" ref="A579:B579" si="547">A578</f>
        <v>12</v>
      </c>
      <c r="B579" s="1">
        <f t="shared" si="547"/>
        <v>0</v>
      </c>
      <c r="C579" s="288"/>
      <c r="D579" s="341" t="s">
        <v>77</v>
      </c>
      <c r="E579" s="341"/>
      <c r="F579" s="341"/>
      <c r="G579" s="341"/>
      <c r="H579" s="342">
        <f>H601-SUM(H576:I578)</f>
        <v>0</v>
      </c>
      <c r="I579" s="342"/>
      <c r="J579" s="343"/>
      <c r="K579" s="343"/>
      <c r="L579" s="343"/>
      <c r="M579" s="343"/>
      <c r="N579" s="343"/>
      <c r="O579" s="343"/>
      <c r="P579" s="343"/>
      <c r="Q579" s="343"/>
      <c r="R579" s="343"/>
      <c r="S579" s="344"/>
    </row>
    <row r="580" spans="1:21" ht="15.6" thickTop="1" thickBot="1">
      <c r="A580" s="1">
        <f t="shared" ref="A580:B580" si="548">A579</f>
        <v>12</v>
      </c>
      <c r="B580" s="1">
        <f t="shared" si="548"/>
        <v>0</v>
      </c>
      <c r="C580" s="289"/>
      <c r="D580" s="345" t="s">
        <v>78</v>
      </c>
      <c r="E580" s="345"/>
      <c r="F580" s="345"/>
      <c r="G580" s="345"/>
      <c r="H580" s="281">
        <f>SUM(H576:I579)</f>
        <v>0</v>
      </c>
      <c r="I580" s="281"/>
      <c r="J580" s="285"/>
      <c r="K580" s="285"/>
      <c r="L580" s="285"/>
      <c r="M580" s="285"/>
      <c r="N580" s="285"/>
      <c r="O580" s="285"/>
      <c r="P580" s="285"/>
      <c r="Q580" s="285"/>
      <c r="R580" s="285"/>
      <c r="S580" s="286"/>
    </row>
    <row r="581" spans="1:21">
      <c r="A581" s="1">
        <f t="shared" ref="A581:B581" si="549">A580</f>
        <v>12</v>
      </c>
      <c r="B581" s="1">
        <f t="shared" si="549"/>
        <v>0</v>
      </c>
      <c r="C581" s="287" t="s">
        <v>218</v>
      </c>
      <c r="D581" s="290" t="s">
        <v>73</v>
      </c>
      <c r="E581" s="290"/>
      <c r="F581" s="290" t="s">
        <v>83</v>
      </c>
      <c r="G581" s="290"/>
      <c r="H581" s="290" t="s">
        <v>79</v>
      </c>
      <c r="I581" s="292"/>
      <c r="J581" s="293"/>
      <c r="K581" s="290"/>
      <c r="L581" s="290"/>
      <c r="M581" s="290"/>
      <c r="N581" s="290" t="s">
        <v>82</v>
      </c>
      <c r="O581" s="290"/>
      <c r="P581" s="290"/>
      <c r="Q581" s="290"/>
      <c r="R581" s="290"/>
      <c r="S581" s="294"/>
    </row>
    <row r="582" spans="1:21">
      <c r="A582" s="1">
        <f t="shared" ref="A582:B582" si="550">A581</f>
        <v>12</v>
      </c>
      <c r="B582" s="1">
        <f t="shared" si="550"/>
        <v>0</v>
      </c>
      <c r="C582" s="288"/>
      <c r="D582" s="291"/>
      <c r="E582" s="291"/>
      <c r="F582" s="291"/>
      <c r="G582" s="291"/>
      <c r="H582" s="291"/>
      <c r="I582" s="291"/>
      <c r="J582" s="296" t="s">
        <v>80</v>
      </c>
      <c r="K582" s="297"/>
      <c r="L582" s="297" t="s">
        <v>81</v>
      </c>
      <c r="M582" s="339"/>
      <c r="N582" s="291"/>
      <c r="O582" s="291"/>
      <c r="P582" s="291"/>
      <c r="Q582" s="291"/>
      <c r="R582" s="291"/>
      <c r="S582" s="295"/>
    </row>
    <row r="583" spans="1:21">
      <c r="A583" s="1">
        <f t="shared" ref="A583:B583" si="551">A582</f>
        <v>12</v>
      </c>
      <c r="B583" s="1">
        <f t="shared" si="551"/>
        <v>0</v>
      </c>
      <c r="C583" s="288"/>
      <c r="D583" s="298" t="s">
        <v>88</v>
      </c>
      <c r="E583" s="298"/>
      <c r="F583" s="298" t="s">
        <v>88</v>
      </c>
      <c r="G583" s="298"/>
      <c r="H583" s="323"/>
      <c r="I583" s="323"/>
      <c r="J583" s="324"/>
      <c r="K583" s="325"/>
      <c r="L583" s="326">
        <f>H583-J583</f>
        <v>0</v>
      </c>
      <c r="M583" s="327"/>
      <c r="N583" s="167"/>
      <c r="O583" s="167"/>
      <c r="P583" s="167"/>
      <c r="Q583" s="167"/>
      <c r="R583" s="167"/>
      <c r="S583" s="328"/>
      <c r="T583" s="54" t="e">
        <f>HLOOKUP(F556,リスト!$N$7:$AC$25,2,)</f>
        <v>#N/A</v>
      </c>
      <c r="U583" s="52" t="e">
        <f t="shared" ref="U583:U600" si="552">IF(T583="対象外",IF(J583&gt;0,"補助対象外経費です!!",""),"")</f>
        <v>#N/A</v>
      </c>
    </row>
    <row r="584" spans="1:21">
      <c r="A584" s="1">
        <f t="shared" ref="A584:B584" si="553">A583</f>
        <v>12</v>
      </c>
      <c r="B584" s="1">
        <f t="shared" si="553"/>
        <v>0</v>
      </c>
      <c r="C584" s="288"/>
      <c r="D584" s="298" t="s">
        <v>99</v>
      </c>
      <c r="E584" s="298"/>
      <c r="F584" s="299" t="s">
        <v>84</v>
      </c>
      <c r="G584" s="299"/>
      <c r="H584" s="300"/>
      <c r="I584" s="300"/>
      <c r="J584" s="301"/>
      <c r="K584" s="302"/>
      <c r="L584" s="303">
        <f t="shared" ref="L584:L600" si="554">H584-J584</f>
        <v>0</v>
      </c>
      <c r="M584" s="304"/>
      <c r="N584" s="152"/>
      <c r="O584" s="152"/>
      <c r="P584" s="152"/>
      <c r="Q584" s="152"/>
      <c r="R584" s="152"/>
      <c r="S584" s="305"/>
      <c r="T584" s="54" t="e">
        <f>HLOOKUP(F556,リスト!$N$7:$AC$25,3,)</f>
        <v>#N/A</v>
      </c>
      <c r="U584" s="52" t="e">
        <f t="shared" si="552"/>
        <v>#N/A</v>
      </c>
    </row>
    <row r="585" spans="1:21">
      <c r="A585" s="1">
        <f t="shared" ref="A585:B585" si="555">A584</f>
        <v>12</v>
      </c>
      <c r="B585" s="1">
        <f t="shared" si="555"/>
        <v>0</v>
      </c>
      <c r="C585" s="288"/>
      <c r="D585" s="298"/>
      <c r="E585" s="298"/>
      <c r="F585" s="329" t="s">
        <v>85</v>
      </c>
      <c r="G585" s="329"/>
      <c r="H585" s="330"/>
      <c r="I585" s="330"/>
      <c r="J585" s="331"/>
      <c r="K585" s="332"/>
      <c r="L585" s="333">
        <f t="shared" si="554"/>
        <v>0</v>
      </c>
      <c r="M585" s="334"/>
      <c r="N585" s="335"/>
      <c r="O585" s="335"/>
      <c r="P585" s="335"/>
      <c r="Q585" s="335"/>
      <c r="R585" s="335"/>
      <c r="S585" s="336"/>
      <c r="T585" s="54" t="e">
        <f>HLOOKUP(F556,リスト!$N$7:$AC$25,4,)</f>
        <v>#N/A</v>
      </c>
      <c r="U585" s="52" t="e">
        <f t="shared" si="552"/>
        <v>#N/A</v>
      </c>
    </row>
    <row r="586" spans="1:21">
      <c r="A586" s="1">
        <f t="shared" ref="A586:B586" si="556">A585</f>
        <v>12</v>
      </c>
      <c r="B586" s="1">
        <f t="shared" si="556"/>
        <v>0</v>
      </c>
      <c r="C586" s="288"/>
      <c r="D586" s="298"/>
      <c r="E586" s="298"/>
      <c r="F586" s="306" t="s">
        <v>86</v>
      </c>
      <c r="G586" s="306"/>
      <c r="H586" s="307"/>
      <c r="I586" s="307"/>
      <c r="J586" s="308"/>
      <c r="K586" s="309"/>
      <c r="L586" s="310">
        <f t="shared" si="554"/>
        <v>0</v>
      </c>
      <c r="M586" s="311"/>
      <c r="N586" s="153"/>
      <c r="O586" s="153"/>
      <c r="P586" s="153"/>
      <c r="Q586" s="153"/>
      <c r="R586" s="153"/>
      <c r="S586" s="312"/>
      <c r="T586" s="54" t="e">
        <f>HLOOKUP(F556,リスト!$N$7:$AC$25,5,)</f>
        <v>#N/A</v>
      </c>
      <c r="U586" s="52" t="e">
        <f t="shared" si="552"/>
        <v>#N/A</v>
      </c>
    </row>
    <row r="587" spans="1:21">
      <c r="A587" s="1">
        <f t="shared" ref="A587:B587" si="557">A586</f>
        <v>12</v>
      </c>
      <c r="B587" s="1">
        <f t="shared" si="557"/>
        <v>0</v>
      </c>
      <c r="C587" s="288"/>
      <c r="D587" s="298" t="s">
        <v>100</v>
      </c>
      <c r="E587" s="298"/>
      <c r="F587" s="299" t="s">
        <v>87</v>
      </c>
      <c r="G587" s="299"/>
      <c r="H587" s="300"/>
      <c r="I587" s="300"/>
      <c r="J587" s="301"/>
      <c r="K587" s="302"/>
      <c r="L587" s="303">
        <f t="shared" si="554"/>
        <v>0</v>
      </c>
      <c r="M587" s="304"/>
      <c r="N587" s="152"/>
      <c r="O587" s="152"/>
      <c r="P587" s="152"/>
      <c r="Q587" s="152"/>
      <c r="R587" s="152"/>
      <c r="S587" s="305"/>
      <c r="T587" s="54" t="e">
        <f>HLOOKUP(F556,リスト!$N$7:$AC$25,6,)</f>
        <v>#N/A</v>
      </c>
      <c r="U587" s="52" t="e">
        <f t="shared" si="552"/>
        <v>#N/A</v>
      </c>
    </row>
    <row r="588" spans="1:21">
      <c r="A588" s="1">
        <f t="shared" ref="A588:B588" si="558">A587</f>
        <v>12</v>
      </c>
      <c r="B588" s="1">
        <f t="shared" si="558"/>
        <v>0</v>
      </c>
      <c r="C588" s="288"/>
      <c r="D588" s="298"/>
      <c r="E588" s="298"/>
      <c r="F588" s="329" t="s">
        <v>89</v>
      </c>
      <c r="G588" s="329"/>
      <c r="H588" s="330"/>
      <c r="I588" s="330"/>
      <c r="J588" s="331"/>
      <c r="K588" s="332"/>
      <c r="L588" s="333">
        <f t="shared" si="554"/>
        <v>0</v>
      </c>
      <c r="M588" s="334"/>
      <c r="N588" s="335"/>
      <c r="O588" s="335"/>
      <c r="P588" s="335"/>
      <c r="Q588" s="335"/>
      <c r="R588" s="335"/>
      <c r="S588" s="336"/>
      <c r="T588" s="54" t="e">
        <f>HLOOKUP(F556,リスト!$N$7:$AC$25,7,)</f>
        <v>#N/A</v>
      </c>
      <c r="U588" s="52" t="e">
        <f t="shared" si="552"/>
        <v>#N/A</v>
      </c>
    </row>
    <row r="589" spans="1:21" ht="14.4" customHeight="1">
      <c r="A589" s="1">
        <f t="shared" ref="A589:B589" si="559">A588</f>
        <v>12</v>
      </c>
      <c r="B589" s="1">
        <f t="shared" si="559"/>
        <v>0</v>
      </c>
      <c r="C589" s="288"/>
      <c r="D589" s="298"/>
      <c r="E589" s="298"/>
      <c r="F589" s="329" t="s">
        <v>215</v>
      </c>
      <c r="G589" s="329"/>
      <c r="H589" s="330"/>
      <c r="I589" s="330"/>
      <c r="J589" s="331"/>
      <c r="K589" s="332"/>
      <c r="L589" s="333">
        <f t="shared" si="554"/>
        <v>0</v>
      </c>
      <c r="M589" s="334"/>
      <c r="N589" s="335"/>
      <c r="O589" s="335"/>
      <c r="P589" s="335"/>
      <c r="Q589" s="335"/>
      <c r="R589" s="335"/>
      <c r="S589" s="336"/>
      <c r="T589" s="54" t="e">
        <f>HLOOKUP(F556,リスト!$N$7:$AC$25,8,)</f>
        <v>#N/A</v>
      </c>
      <c r="U589" s="52" t="e">
        <f t="shared" si="552"/>
        <v>#N/A</v>
      </c>
    </row>
    <row r="590" spans="1:21">
      <c r="A590" s="1">
        <f t="shared" ref="A590:B590" si="560">A589</f>
        <v>12</v>
      </c>
      <c r="B590" s="1">
        <f t="shared" si="560"/>
        <v>0</v>
      </c>
      <c r="C590" s="288"/>
      <c r="D590" s="298"/>
      <c r="E590" s="298"/>
      <c r="F590" s="306" t="s">
        <v>90</v>
      </c>
      <c r="G590" s="306"/>
      <c r="H590" s="307"/>
      <c r="I590" s="307"/>
      <c r="J590" s="308"/>
      <c r="K590" s="309"/>
      <c r="L590" s="310">
        <f t="shared" si="554"/>
        <v>0</v>
      </c>
      <c r="M590" s="311"/>
      <c r="N590" s="153"/>
      <c r="O590" s="153"/>
      <c r="P590" s="153"/>
      <c r="Q590" s="153"/>
      <c r="R590" s="153"/>
      <c r="S590" s="312"/>
      <c r="T590" s="54" t="e">
        <f>HLOOKUP(F556,リスト!$N$7:$AC$25,9,)</f>
        <v>#N/A</v>
      </c>
      <c r="U590" s="52" t="e">
        <f t="shared" si="552"/>
        <v>#N/A</v>
      </c>
    </row>
    <row r="591" spans="1:21">
      <c r="A591" s="1">
        <f t="shared" ref="A591:B591" si="561">A590</f>
        <v>12</v>
      </c>
      <c r="B591" s="1">
        <f t="shared" si="561"/>
        <v>0</v>
      </c>
      <c r="C591" s="288"/>
      <c r="D591" s="298" t="s">
        <v>101</v>
      </c>
      <c r="E591" s="298"/>
      <c r="F591" s="299" t="s">
        <v>91</v>
      </c>
      <c r="G591" s="299"/>
      <c r="H591" s="300"/>
      <c r="I591" s="300"/>
      <c r="J591" s="301"/>
      <c r="K591" s="302"/>
      <c r="L591" s="303">
        <f t="shared" si="554"/>
        <v>0</v>
      </c>
      <c r="M591" s="304"/>
      <c r="N591" s="152"/>
      <c r="O591" s="152"/>
      <c r="P591" s="152"/>
      <c r="Q591" s="152"/>
      <c r="R591" s="152"/>
      <c r="S591" s="305"/>
      <c r="T591" s="54" t="e">
        <f>HLOOKUP(F556,リスト!$N$7:$AC$25,10,)</f>
        <v>#N/A</v>
      </c>
      <c r="U591" s="52" t="e">
        <f t="shared" si="552"/>
        <v>#N/A</v>
      </c>
    </row>
    <row r="592" spans="1:21">
      <c r="A592" s="1">
        <f t="shared" ref="A592:B592" si="562">A591</f>
        <v>12</v>
      </c>
      <c r="B592" s="1">
        <f t="shared" si="562"/>
        <v>0</v>
      </c>
      <c r="C592" s="288"/>
      <c r="D592" s="298"/>
      <c r="E592" s="298"/>
      <c r="F592" s="329" t="s">
        <v>92</v>
      </c>
      <c r="G592" s="329"/>
      <c r="H592" s="330"/>
      <c r="I592" s="330"/>
      <c r="J592" s="331"/>
      <c r="K592" s="332"/>
      <c r="L592" s="333">
        <f t="shared" si="554"/>
        <v>0</v>
      </c>
      <c r="M592" s="334"/>
      <c r="N592" s="335"/>
      <c r="O592" s="335"/>
      <c r="P592" s="335"/>
      <c r="Q592" s="335"/>
      <c r="R592" s="335"/>
      <c r="S592" s="336"/>
      <c r="T592" s="54" t="e">
        <f>HLOOKUP(F556,リスト!$N$7:$AC$25,11,)</f>
        <v>#N/A</v>
      </c>
      <c r="U592" s="52" t="e">
        <f t="shared" si="552"/>
        <v>#N/A</v>
      </c>
    </row>
    <row r="593" spans="1:22">
      <c r="A593" s="1">
        <f t="shared" ref="A593:B593" si="563">A592</f>
        <v>12</v>
      </c>
      <c r="B593" s="1">
        <f t="shared" si="563"/>
        <v>0</v>
      </c>
      <c r="C593" s="288"/>
      <c r="D593" s="298"/>
      <c r="E593" s="298"/>
      <c r="F593" s="306" t="s">
        <v>93</v>
      </c>
      <c r="G593" s="306"/>
      <c r="H593" s="307"/>
      <c r="I593" s="307"/>
      <c r="J593" s="308"/>
      <c r="K593" s="309"/>
      <c r="L593" s="310">
        <f t="shared" si="554"/>
        <v>0</v>
      </c>
      <c r="M593" s="311"/>
      <c r="N593" s="153"/>
      <c r="O593" s="153"/>
      <c r="P593" s="153"/>
      <c r="Q593" s="153"/>
      <c r="R593" s="153"/>
      <c r="S593" s="312"/>
      <c r="T593" s="54" t="e">
        <f>HLOOKUP(F556,リスト!$N$7:$AC$25,12,)</f>
        <v>#N/A</v>
      </c>
      <c r="U593" s="52" t="e">
        <f t="shared" si="552"/>
        <v>#N/A</v>
      </c>
    </row>
    <row r="594" spans="1:22">
      <c r="A594" s="1">
        <f t="shared" ref="A594:B594" si="564">A593</f>
        <v>12</v>
      </c>
      <c r="B594" s="1">
        <f t="shared" si="564"/>
        <v>0</v>
      </c>
      <c r="C594" s="288"/>
      <c r="D594" s="298" t="s">
        <v>102</v>
      </c>
      <c r="E594" s="298"/>
      <c r="F594" s="298" t="s">
        <v>102</v>
      </c>
      <c r="G594" s="298"/>
      <c r="H594" s="323"/>
      <c r="I594" s="323"/>
      <c r="J594" s="324"/>
      <c r="K594" s="325"/>
      <c r="L594" s="326">
        <f t="shared" si="554"/>
        <v>0</v>
      </c>
      <c r="M594" s="327"/>
      <c r="N594" s="167"/>
      <c r="O594" s="167"/>
      <c r="P594" s="167"/>
      <c r="Q594" s="167"/>
      <c r="R594" s="167"/>
      <c r="S594" s="328"/>
      <c r="T594" s="54" t="e">
        <f>HLOOKUP(F556,リスト!$N$7:$AC$25,13,)</f>
        <v>#N/A</v>
      </c>
      <c r="U594" s="52" t="e">
        <f t="shared" si="552"/>
        <v>#N/A</v>
      </c>
    </row>
    <row r="595" spans="1:22">
      <c r="A595" s="1">
        <f t="shared" ref="A595:B595" si="565">A594</f>
        <v>12</v>
      </c>
      <c r="B595" s="1">
        <f t="shared" si="565"/>
        <v>0</v>
      </c>
      <c r="C595" s="288"/>
      <c r="D595" s="321" t="s">
        <v>105</v>
      </c>
      <c r="E595" s="298"/>
      <c r="F595" s="299" t="s">
        <v>94</v>
      </c>
      <c r="G595" s="299"/>
      <c r="H595" s="300"/>
      <c r="I595" s="300"/>
      <c r="J595" s="301"/>
      <c r="K595" s="302"/>
      <c r="L595" s="303">
        <f t="shared" si="554"/>
        <v>0</v>
      </c>
      <c r="M595" s="304"/>
      <c r="N595" s="152"/>
      <c r="O595" s="152"/>
      <c r="P595" s="152"/>
      <c r="Q595" s="152"/>
      <c r="R595" s="152"/>
      <c r="S595" s="305"/>
      <c r="T595" s="54" t="e">
        <f>HLOOKUP(F556,リスト!$N$7:$AC$25,14,)</f>
        <v>#N/A</v>
      </c>
      <c r="U595" s="52" t="e">
        <f t="shared" si="552"/>
        <v>#N/A</v>
      </c>
    </row>
    <row r="596" spans="1:22">
      <c r="A596" s="1">
        <f t="shared" ref="A596:B596" si="566">A595</f>
        <v>12</v>
      </c>
      <c r="B596" s="1">
        <f t="shared" si="566"/>
        <v>0</v>
      </c>
      <c r="C596" s="288"/>
      <c r="D596" s="298"/>
      <c r="E596" s="298"/>
      <c r="F596" s="306" t="s">
        <v>95</v>
      </c>
      <c r="G596" s="306"/>
      <c r="H596" s="307"/>
      <c r="I596" s="307"/>
      <c r="J596" s="308"/>
      <c r="K596" s="309"/>
      <c r="L596" s="310">
        <f t="shared" si="554"/>
        <v>0</v>
      </c>
      <c r="M596" s="311"/>
      <c r="N596" s="153"/>
      <c r="O596" s="153"/>
      <c r="P596" s="153"/>
      <c r="Q596" s="153"/>
      <c r="R596" s="153"/>
      <c r="S596" s="312"/>
      <c r="T596" s="54" t="e">
        <f>HLOOKUP(F556,リスト!$N$7:$AC$25,15,)</f>
        <v>#N/A</v>
      </c>
      <c r="U596" s="52" t="e">
        <f t="shared" si="552"/>
        <v>#N/A</v>
      </c>
    </row>
    <row r="597" spans="1:22">
      <c r="A597" s="1">
        <f t="shared" ref="A597:B597" si="567">A596</f>
        <v>12</v>
      </c>
      <c r="B597" s="1">
        <f t="shared" si="567"/>
        <v>0</v>
      </c>
      <c r="C597" s="288"/>
      <c r="D597" s="322" t="s">
        <v>103</v>
      </c>
      <c r="E597" s="322"/>
      <c r="F597" s="298" t="s">
        <v>96</v>
      </c>
      <c r="G597" s="298"/>
      <c r="H597" s="323"/>
      <c r="I597" s="323"/>
      <c r="J597" s="324"/>
      <c r="K597" s="325"/>
      <c r="L597" s="326">
        <f t="shared" si="554"/>
        <v>0</v>
      </c>
      <c r="M597" s="327"/>
      <c r="N597" s="167"/>
      <c r="O597" s="167"/>
      <c r="P597" s="167"/>
      <c r="Q597" s="167"/>
      <c r="R597" s="167"/>
      <c r="S597" s="328"/>
      <c r="T597" s="54" t="e">
        <f>HLOOKUP(F556,リスト!$N$7:$AC$25,16,)</f>
        <v>#N/A</v>
      </c>
      <c r="U597" s="52" t="e">
        <f t="shared" si="552"/>
        <v>#N/A</v>
      </c>
    </row>
    <row r="598" spans="1:22">
      <c r="A598" s="1">
        <f t="shared" ref="A598:B598" si="568">A597</f>
        <v>12</v>
      </c>
      <c r="B598" s="1">
        <f t="shared" si="568"/>
        <v>0</v>
      </c>
      <c r="C598" s="288"/>
      <c r="D598" s="298" t="s">
        <v>104</v>
      </c>
      <c r="E598" s="298"/>
      <c r="F598" s="299" t="s">
        <v>97</v>
      </c>
      <c r="G598" s="299"/>
      <c r="H598" s="300"/>
      <c r="I598" s="300"/>
      <c r="J598" s="301"/>
      <c r="K598" s="302"/>
      <c r="L598" s="303">
        <f t="shared" si="554"/>
        <v>0</v>
      </c>
      <c r="M598" s="304"/>
      <c r="N598" s="152"/>
      <c r="O598" s="152"/>
      <c r="P598" s="152"/>
      <c r="Q598" s="152"/>
      <c r="R598" s="152"/>
      <c r="S598" s="305"/>
      <c r="T598" s="54" t="e">
        <f>HLOOKUP(F556,リスト!$N$7:$AC$25,17,)</f>
        <v>#N/A</v>
      </c>
      <c r="U598" s="52" t="e">
        <f t="shared" si="552"/>
        <v>#N/A</v>
      </c>
    </row>
    <row r="599" spans="1:22">
      <c r="A599" s="1">
        <f t="shared" ref="A599:B599" si="569">A598</f>
        <v>12</v>
      </c>
      <c r="B599" s="1">
        <f t="shared" si="569"/>
        <v>0</v>
      </c>
      <c r="C599" s="288"/>
      <c r="D599" s="298"/>
      <c r="E599" s="298"/>
      <c r="F599" s="306" t="s">
        <v>98</v>
      </c>
      <c r="G599" s="306"/>
      <c r="H599" s="307"/>
      <c r="I599" s="307"/>
      <c r="J599" s="308"/>
      <c r="K599" s="309"/>
      <c r="L599" s="310">
        <f t="shared" si="554"/>
        <v>0</v>
      </c>
      <c r="M599" s="311"/>
      <c r="N599" s="153"/>
      <c r="O599" s="153"/>
      <c r="P599" s="153"/>
      <c r="Q599" s="153"/>
      <c r="R599" s="153"/>
      <c r="S599" s="312"/>
      <c r="T599" s="54" t="e">
        <f>HLOOKUP(F556,リスト!$N$7:$AC$25,18,)</f>
        <v>#N/A</v>
      </c>
      <c r="U599" s="52" t="e">
        <f t="shared" si="552"/>
        <v>#N/A</v>
      </c>
    </row>
    <row r="600" spans="1:22" ht="15" thickBot="1">
      <c r="A600" s="1">
        <f t="shared" ref="A600:B600" si="570">A599</f>
        <v>12</v>
      </c>
      <c r="B600" s="1">
        <f t="shared" si="570"/>
        <v>0</v>
      </c>
      <c r="C600" s="288"/>
      <c r="D600" s="313" t="s">
        <v>77</v>
      </c>
      <c r="E600" s="313"/>
      <c r="F600" s="313" t="s">
        <v>77</v>
      </c>
      <c r="G600" s="313"/>
      <c r="H600" s="314"/>
      <c r="I600" s="314"/>
      <c r="J600" s="315"/>
      <c r="K600" s="316"/>
      <c r="L600" s="317">
        <f t="shared" si="554"/>
        <v>0</v>
      </c>
      <c r="M600" s="318"/>
      <c r="N600" s="319"/>
      <c r="O600" s="319"/>
      <c r="P600" s="319"/>
      <c r="Q600" s="319"/>
      <c r="R600" s="319"/>
      <c r="S600" s="320"/>
      <c r="T600" s="54" t="e">
        <f>HLOOKUP(F556,リスト!$N$7:$AC$25,19,)</f>
        <v>#N/A</v>
      </c>
      <c r="U600" s="52" t="e">
        <f t="shared" si="552"/>
        <v>#N/A</v>
      </c>
    </row>
    <row r="601" spans="1:22" ht="15.6" thickTop="1" thickBot="1">
      <c r="A601" s="1">
        <f t="shared" ref="A601:B601" si="571">A600</f>
        <v>12</v>
      </c>
      <c r="B601" s="1">
        <f t="shared" si="571"/>
        <v>0</v>
      </c>
      <c r="C601" s="289"/>
      <c r="D601" s="278" t="s">
        <v>78</v>
      </c>
      <c r="E601" s="279"/>
      <c r="F601" s="279"/>
      <c r="G601" s="280"/>
      <c r="H601" s="281">
        <f>SUM(H583:I600)</f>
        <v>0</v>
      </c>
      <c r="I601" s="281"/>
      <c r="J601" s="282">
        <f t="shared" ref="J601" si="572">SUM(J583:K600)</f>
        <v>0</v>
      </c>
      <c r="K601" s="283"/>
      <c r="L601" s="283">
        <f t="shared" ref="L601" si="573">SUM(L583:M600)</f>
        <v>0</v>
      </c>
      <c r="M601" s="284"/>
      <c r="N601" s="285"/>
      <c r="O601" s="285"/>
      <c r="P601" s="285"/>
      <c r="Q601" s="285"/>
      <c r="R601" s="285"/>
      <c r="S601" s="286"/>
      <c r="T601" s="54"/>
    </row>
    <row r="602" spans="1:22">
      <c r="A602" s="1">
        <f>F605</f>
        <v>13</v>
      </c>
      <c r="B602" s="1">
        <f>IF(H626&gt;0,1,0)</f>
        <v>0</v>
      </c>
      <c r="C602" s="198" t="s">
        <v>47</v>
      </c>
      <c r="D602" s="198"/>
      <c r="E602" s="198"/>
      <c r="U602" s="11" t="s">
        <v>49</v>
      </c>
      <c r="V602" s="11" t="s">
        <v>199</v>
      </c>
    </row>
    <row r="603" spans="1:22">
      <c r="A603" s="1">
        <f>A602</f>
        <v>13</v>
      </c>
      <c r="B603" s="1">
        <f>B602</f>
        <v>0</v>
      </c>
      <c r="C603" s="192" t="str">
        <f>"やまぐち未来アスリート育成事業　"&amp;基本!$G$24</f>
        <v>やまぐち未来アスリート育成事業　事業計画書</v>
      </c>
      <c r="D603" s="192"/>
      <c r="E603" s="192"/>
      <c r="F603" s="192"/>
      <c r="G603" s="192"/>
      <c r="H603" s="192"/>
      <c r="I603" s="192"/>
      <c r="J603" s="192"/>
      <c r="K603" s="192"/>
      <c r="L603" s="192"/>
      <c r="M603" s="192"/>
      <c r="N603" s="192"/>
      <c r="O603" s="192"/>
      <c r="P603" s="192"/>
      <c r="Q603" s="192"/>
      <c r="R603" s="192"/>
      <c r="S603" s="192"/>
      <c r="U603" s="16" t="str">
        <f t="shared" ref="U603:V606" si="574">IF(U553="","",U553)</f>
        <v>やまぐち未来アスリートチャレンジ事業</v>
      </c>
      <c r="V603" s="16" t="str">
        <f t="shared" si="574"/>
        <v>未来チャレ</v>
      </c>
    </row>
    <row r="604" spans="1:22" ht="15" thickBot="1">
      <c r="A604" s="1">
        <f t="shared" ref="A604:B604" si="575">A603</f>
        <v>13</v>
      </c>
      <c r="B604" s="1">
        <f t="shared" si="575"/>
        <v>0</v>
      </c>
      <c r="C604" s="337" t="s">
        <v>48</v>
      </c>
      <c r="D604" s="337"/>
      <c r="U604" s="32" t="str">
        <f t="shared" si="574"/>
        <v>ジュニアクラブ活動事業</v>
      </c>
      <c r="V604" s="32" t="str">
        <f t="shared" si="574"/>
        <v>Jrクラブ</v>
      </c>
    </row>
    <row r="605" spans="1:22" ht="15" thickBot="1">
      <c r="A605" s="1">
        <f t="shared" ref="A605:B605" si="576">A604</f>
        <v>13</v>
      </c>
      <c r="B605" s="1">
        <f t="shared" si="576"/>
        <v>0</v>
      </c>
      <c r="C605" s="375" t="s">
        <v>50</v>
      </c>
      <c r="D605" s="376"/>
      <c r="E605" s="376"/>
      <c r="F605" s="377">
        <f>F555+1</f>
        <v>13</v>
      </c>
      <c r="G605" s="378"/>
      <c r="U605" s="32" t="str">
        <f t="shared" si="574"/>
        <v>ジュニア指導者育成事業</v>
      </c>
      <c r="V605" s="32" t="str">
        <f t="shared" si="574"/>
        <v>Jr指導者</v>
      </c>
    </row>
    <row r="606" spans="1:22">
      <c r="A606" s="1">
        <f t="shared" ref="A606:B606" si="577">A605</f>
        <v>13</v>
      </c>
      <c r="B606" s="1">
        <f t="shared" si="577"/>
        <v>0</v>
      </c>
      <c r="C606" s="379" t="s">
        <v>49</v>
      </c>
      <c r="D606" s="290"/>
      <c r="E606" s="290"/>
      <c r="F606" s="380"/>
      <c r="G606" s="380"/>
      <c r="H606" s="380"/>
      <c r="I606" s="380"/>
      <c r="J606" s="380"/>
      <c r="K606" s="380"/>
      <c r="L606" s="380"/>
      <c r="M606" s="290" t="s">
        <v>53</v>
      </c>
      <c r="N606" s="290"/>
      <c r="O606" s="290"/>
      <c r="P606" s="380"/>
      <c r="Q606" s="380"/>
      <c r="R606" s="380"/>
      <c r="S606" s="381"/>
      <c r="T606" s="81" t="str">
        <f>IF(F606="","",VLOOKUP(F606,U603:V606,2,))</f>
        <v/>
      </c>
      <c r="U606" s="18" t="str">
        <f t="shared" si="574"/>
        <v>未来アスリート強化事業</v>
      </c>
      <c r="V606" s="18" t="str">
        <f t="shared" si="574"/>
        <v>未来強化</v>
      </c>
    </row>
    <row r="607" spans="1:22">
      <c r="A607" s="1">
        <f t="shared" ref="A607:B607" si="578">A606</f>
        <v>13</v>
      </c>
      <c r="B607" s="1">
        <f t="shared" si="578"/>
        <v>0</v>
      </c>
      <c r="C607" s="389" t="s">
        <v>180</v>
      </c>
      <c r="D607" s="390"/>
      <c r="E607" s="356"/>
      <c r="F607" s="386"/>
      <c r="G607" s="387"/>
      <c r="H607" s="387"/>
      <c r="I607" s="387"/>
      <c r="J607" s="387"/>
      <c r="K607" s="387"/>
      <c r="L607" s="387"/>
      <c r="M607" s="387"/>
      <c r="N607" s="387"/>
      <c r="O607" s="387"/>
      <c r="P607" s="387"/>
      <c r="Q607" s="387"/>
      <c r="R607" s="387"/>
      <c r="S607" s="388"/>
      <c r="U607" s="55"/>
    </row>
    <row r="608" spans="1:22">
      <c r="A608" s="1">
        <f t="shared" ref="A608:B608" si="579">A607</f>
        <v>13</v>
      </c>
      <c r="B608" s="1">
        <f t="shared" si="579"/>
        <v>0</v>
      </c>
      <c r="C608" s="348" t="s">
        <v>51</v>
      </c>
      <c r="D608" s="291"/>
      <c r="E608" s="291"/>
      <c r="F608" s="382"/>
      <c r="G608" s="383"/>
      <c r="H608" s="383"/>
      <c r="I608" s="20" t="str">
        <f>IF(F608="","～",IF(J608="","","～"))</f>
        <v>～</v>
      </c>
      <c r="J608" s="383"/>
      <c r="K608" s="383"/>
      <c r="L608" s="383"/>
      <c r="M608" s="21" t="s">
        <v>52</v>
      </c>
      <c r="N608" s="384" t="str">
        <f>IF(T608=1,IF(F608="","",IF(J608="","",IF(F608=J608,"日帰り",(J608-F608)&amp;"泊"&amp;(J608-F608+1)&amp;"日"))),"")</f>
        <v/>
      </c>
      <c r="O608" s="384"/>
      <c r="P608" s="384"/>
      <c r="Q608" s="13" t="s">
        <v>68</v>
      </c>
      <c r="R608" s="258"/>
      <c r="S608" s="385"/>
      <c r="T608" s="53">
        <f>IF(P606=W611,1,IF(P606=X612,1,0))</f>
        <v>0</v>
      </c>
    </row>
    <row r="609" spans="1:24">
      <c r="A609" s="1">
        <f t="shared" ref="A609:B609" si="580">A608</f>
        <v>13</v>
      </c>
      <c r="B609" s="1">
        <f t="shared" si="580"/>
        <v>0</v>
      </c>
      <c r="C609" s="348" t="s">
        <v>54</v>
      </c>
      <c r="D609" s="346" t="s">
        <v>55</v>
      </c>
      <c r="E609" s="346"/>
      <c r="F609" s="349"/>
      <c r="G609" s="349"/>
      <c r="H609" s="349"/>
      <c r="I609" s="349"/>
      <c r="J609" s="349"/>
      <c r="K609" s="349"/>
      <c r="L609" s="349"/>
      <c r="M609" s="349"/>
      <c r="N609" s="349"/>
      <c r="O609" s="349"/>
      <c r="P609" s="349"/>
      <c r="Q609" s="349"/>
      <c r="R609" s="349"/>
      <c r="S609" s="350"/>
      <c r="U609" s="156" t="s">
        <v>53</v>
      </c>
      <c r="V609" s="156"/>
      <c r="W609" s="156"/>
      <c r="X609" s="156"/>
    </row>
    <row r="610" spans="1:24">
      <c r="A610" s="1">
        <f t="shared" ref="A610:B610" si="581">A609</f>
        <v>13</v>
      </c>
      <c r="B610" s="1">
        <f t="shared" si="581"/>
        <v>0</v>
      </c>
      <c r="C610" s="348"/>
      <c r="D610" s="351" t="s">
        <v>7</v>
      </c>
      <c r="E610" s="351"/>
      <c r="F610" s="352"/>
      <c r="G610" s="352"/>
      <c r="H610" s="352"/>
      <c r="I610" s="352"/>
      <c r="J610" s="352"/>
      <c r="K610" s="352"/>
      <c r="L610" s="352"/>
      <c r="M610" s="352"/>
      <c r="N610" s="352"/>
      <c r="O610" s="352"/>
      <c r="P610" s="352"/>
      <c r="Q610" s="352"/>
      <c r="R610" s="352"/>
      <c r="S610" s="353"/>
      <c r="U610" s="78" t="str">
        <f>U603</f>
        <v>やまぐち未来アスリートチャレンジ事業</v>
      </c>
      <c r="V610" s="78" t="str">
        <f>U604</f>
        <v>ジュニアクラブ活動事業</v>
      </c>
      <c r="W610" s="78" t="str">
        <f>U605</f>
        <v>ジュニア指導者育成事業</v>
      </c>
      <c r="X610" s="78" t="str">
        <f>U606</f>
        <v>未来アスリート強化事業</v>
      </c>
    </row>
    <row r="611" spans="1:24">
      <c r="A611" s="1">
        <f t="shared" ref="A611:B611" si="582">A610</f>
        <v>13</v>
      </c>
      <c r="B611" s="1">
        <f t="shared" si="582"/>
        <v>0</v>
      </c>
      <c r="C611" s="348" t="s">
        <v>56</v>
      </c>
      <c r="D611" s="346" t="s">
        <v>55</v>
      </c>
      <c r="E611" s="346"/>
      <c r="F611" s="349"/>
      <c r="G611" s="349"/>
      <c r="H611" s="349"/>
      <c r="I611" s="349"/>
      <c r="J611" s="349"/>
      <c r="K611" s="349"/>
      <c r="L611" s="349"/>
      <c r="M611" s="349"/>
      <c r="N611" s="349"/>
      <c r="O611" s="349"/>
      <c r="P611" s="349"/>
      <c r="Q611" s="349"/>
      <c r="R611" s="349"/>
      <c r="S611" s="350"/>
      <c r="U611" s="6" t="str">
        <f t="shared" ref="U611:X614" si="583">IF(U561="","",U561)</f>
        <v>①合同体験会</v>
      </c>
      <c r="V611" s="6" t="str">
        <f t="shared" si="583"/>
        <v>①クラブ指導</v>
      </c>
      <c r="W611" s="6" t="str">
        <f t="shared" si="583"/>
        <v>①研修派遣</v>
      </c>
      <c r="X611" s="6" t="str">
        <f t="shared" si="583"/>
        <v>①指導講習会</v>
      </c>
    </row>
    <row r="612" spans="1:24">
      <c r="A612" s="1">
        <f t="shared" ref="A612:B612" si="584">A611</f>
        <v>13</v>
      </c>
      <c r="B612" s="1">
        <f t="shared" si="584"/>
        <v>0</v>
      </c>
      <c r="C612" s="348"/>
      <c r="D612" s="351" t="s">
        <v>7</v>
      </c>
      <c r="E612" s="351"/>
      <c r="F612" s="352"/>
      <c r="G612" s="352"/>
      <c r="H612" s="352"/>
      <c r="I612" s="352"/>
      <c r="J612" s="352"/>
      <c r="K612" s="352"/>
      <c r="L612" s="352"/>
      <c r="M612" s="352"/>
      <c r="N612" s="352"/>
      <c r="O612" s="352"/>
      <c r="P612" s="352"/>
      <c r="Q612" s="352"/>
      <c r="R612" s="352"/>
      <c r="S612" s="353"/>
      <c r="U612" s="8" t="str">
        <f t="shared" si="583"/>
        <v>②体験プログラム</v>
      </c>
      <c r="V612" s="8" t="str">
        <f t="shared" si="583"/>
        <v>②用具整備</v>
      </c>
      <c r="W612" s="8" t="str">
        <f t="shared" si="583"/>
        <v>②指導者研修会</v>
      </c>
      <c r="X612" s="8" t="str">
        <f t="shared" si="583"/>
        <v>②強化活動</v>
      </c>
    </row>
    <row r="613" spans="1:24">
      <c r="A613" s="1">
        <f t="shared" ref="A613:B613" si="585">A612</f>
        <v>13</v>
      </c>
      <c r="B613" s="1">
        <f t="shared" si="585"/>
        <v>0</v>
      </c>
      <c r="C613" s="354" t="s">
        <v>57</v>
      </c>
      <c r="D613" s="291" t="s">
        <v>58</v>
      </c>
      <c r="E613" s="291"/>
      <c r="F613" s="291" t="s">
        <v>61</v>
      </c>
      <c r="G613" s="355"/>
      <c r="H613" s="339" t="s">
        <v>62</v>
      </c>
      <c r="I613" s="296"/>
      <c r="J613" s="356" t="s">
        <v>63</v>
      </c>
      <c r="K613" s="355"/>
      <c r="L613" s="339" t="s">
        <v>64</v>
      </c>
      <c r="M613" s="296"/>
      <c r="N613" s="356" t="s">
        <v>65</v>
      </c>
      <c r="O613" s="355"/>
      <c r="P613" s="339" t="s">
        <v>66</v>
      </c>
      <c r="Q613" s="291"/>
      <c r="R613" s="356" t="s">
        <v>36</v>
      </c>
      <c r="S613" s="295"/>
      <c r="U613" s="8" t="str">
        <f t="shared" si="583"/>
        <v>③育成プログラム</v>
      </c>
      <c r="V613" s="8" t="str">
        <f t="shared" si="583"/>
        <v/>
      </c>
      <c r="W613" s="8" t="str">
        <f t="shared" si="583"/>
        <v/>
      </c>
      <c r="X613" s="8" t="str">
        <f t="shared" si="583"/>
        <v/>
      </c>
    </row>
    <row r="614" spans="1:24">
      <c r="A614" s="1">
        <f t="shared" ref="A614:B614" si="586">A613</f>
        <v>13</v>
      </c>
      <c r="B614" s="1">
        <f t="shared" si="586"/>
        <v>0</v>
      </c>
      <c r="C614" s="348"/>
      <c r="D614" s="346" t="s">
        <v>59</v>
      </c>
      <c r="E614" s="346"/>
      <c r="F614" s="22">
        <f>VLOOKUP("成男未来ｱｽﾘｰﾄ",指導者!$J$133:$AN$156,$F605+1,)</f>
        <v>0</v>
      </c>
      <c r="G614" s="23" t="s">
        <v>67</v>
      </c>
      <c r="H614" s="24">
        <f>VLOOKUP("成女未来ｱｽﾘｰﾄ",指導者!$J$133:$AN$156,$F605+1,)</f>
        <v>0</v>
      </c>
      <c r="I614" s="25" t="s">
        <v>67</v>
      </c>
      <c r="J614" s="24">
        <f>VLOOKUP("少男未来ｱｽﾘｰﾄ",指導者!$J$133:$AN$156,$F605+1,)</f>
        <v>0</v>
      </c>
      <c r="K614" s="23" t="s">
        <v>67</v>
      </c>
      <c r="L614" s="24">
        <f>VLOOKUP("少女未来ｱｽﾘｰﾄ",指導者!$J$133:$AN$156,$F605+1,)</f>
        <v>0</v>
      </c>
      <c r="M614" s="25" t="s">
        <v>67</v>
      </c>
      <c r="N614" s="24">
        <f>VLOOKUP("Jr男未来ｱｽﾘｰﾄ",指導者!$J$133:$AN$156,$F605+1,)</f>
        <v>0</v>
      </c>
      <c r="O614" s="23" t="s">
        <v>67</v>
      </c>
      <c r="P614" s="24">
        <f>VLOOKUP("Jr女未来ｱｽﾘｰﾄ",指導者!$J$133:$AN$156,$F605+1,)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48"/>
      <c r="D615" s="351" t="s">
        <v>60</v>
      </c>
      <c r="E615" s="351"/>
      <c r="F615" s="57" t="s">
        <v>164</v>
      </c>
      <c r="G615" s="28" t="s">
        <v>67</v>
      </c>
      <c r="H615" s="59" t="s">
        <v>164</v>
      </c>
      <c r="I615" s="30" t="s">
        <v>67</v>
      </c>
      <c r="J615" s="29">
        <f>VLOOKUP("少男未来ｱｽﾘｰﾄ",選手!$J$333:$AN$350,$F605+1,)</f>
        <v>0</v>
      </c>
      <c r="K615" s="28" t="s">
        <v>67</v>
      </c>
      <c r="L615" s="29">
        <f>VLOOKUP("少女未来ｱｽﾘｰﾄ",選手!$J$333:$AN$350,$F605+1,)</f>
        <v>0</v>
      </c>
      <c r="M615" s="30" t="s">
        <v>67</v>
      </c>
      <c r="N615" s="29">
        <f>VLOOKUP("Jr男未来ｱｽﾘｰﾄ",選手!$J$333:$AN$350,$F605+1,)</f>
        <v>0</v>
      </c>
      <c r="O615" s="28" t="s">
        <v>67</v>
      </c>
      <c r="P615" s="29">
        <f>VLOOKUP("Jr女未来ｱｽﾘｰﾄ",選手!$J$333:$AN$350,$F605+1,)</f>
        <v>0</v>
      </c>
      <c r="Q615" s="31" t="s">
        <v>67</v>
      </c>
      <c r="R615" s="28">
        <f>SUM(F615:Q615)</f>
        <v>0</v>
      </c>
      <c r="S615" s="34" t="s">
        <v>67</v>
      </c>
    </row>
    <row r="616" spans="1:24">
      <c r="A616" s="1">
        <f t="shared" ref="A616:B616" si="588">A615</f>
        <v>13</v>
      </c>
      <c r="B616" s="1">
        <f t="shared" si="588"/>
        <v>0</v>
      </c>
      <c r="C616" s="366" t="s">
        <v>69</v>
      </c>
      <c r="D616" s="367"/>
      <c r="E616" s="368"/>
      <c r="F616" s="357"/>
      <c r="G616" s="358"/>
      <c r="H616" s="358"/>
      <c r="I616" s="358"/>
      <c r="J616" s="358"/>
      <c r="K616" s="358"/>
      <c r="L616" s="358"/>
      <c r="M616" s="358"/>
      <c r="N616" s="358"/>
      <c r="O616" s="358"/>
      <c r="P616" s="358"/>
      <c r="Q616" s="358"/>
      <c r="R616" s="358"/>
      <c r="S616" s="359"/>
    </row>
    <row r="617" spans="1:24">
      <c r="A617" s="1">
        <f t="shared" ref="A617:B617" si="589">A616</f>
        <v>13</v>
      </c>
      <c r="B617" s="1">
        <f t="shared" si="589"/>
        <v>0</v>
      </c>
      <c r="C617" s="369"/>
      <c r="D617" s="370"/>
      <c r="E617" s="371"/>
      <c r="F617" s="360"/>
      <c r="G617" s="361"/>
      <c r="H617" s="361"/>
      <c r="I617" s="361"/>
      <c r="J617" s="361"/>
      <c r="K617" s="361"/>
      <c r="L617" s="361"/>
      <c r="M617" s="361"/>
      <c r="N617" s="361"/>
      <c r="O617" s="361"/>
      <c r="P617" s="361"/>
      <c r="Q617" s="361"/>
      <c r="R617" s="361"/>
      <c r="S617" s="362"/>
    </row>
    <row r="618" spans="1:24">
      <c r="A618" s="1">
        <f t="shared" ref="A618:B618" si="590">A617</f>
        <v>13</v>
      </c>
      <c r="B618" s="1">
        <f t="shared" si="590"/>
        <v>0</v>
      </c>
      <c r="C618" s="369"/>
      <c r="D618" s="370"/>
      <c r="E618" s="371"/>
      <c r="F618" s="360"/>
      <c r="G618" s="361"/>
      <c r="H618" s="361"/>
      <c r="I618" s="361"/>
      <c r="J618" s="361"/>
      <c r="K618" s="361"/>
      <c r="L618" s="361"/>
      <c r="M618" s="361"/>
      <c r="N618" s="361"/>
      <c r="O618" s="361"/>
      <c r="P618" s="361"/>
      <c r="Q618" s="361"/>
      <c r="R618" s="361"/>
      <c r="S618" s="362"/>
    </row>
    <row r="619" spans="1:24">
      <c r="A619" s="1">
        <f t="shared" ref="A619:B619" si="591">A618</f>
        <v>13</v>
      </c>
      <c r="B619" s="1">
        <f t="shared" si="591"/>
        <v>0</v>
      </c>
      <c r="C619" s="369"/>
      <c r="D619" s="370"/>
      <c r="E619" s="371"/>
      <c r="F619" s="360"/>
      <c r="G619" s="361"/>
      <c r="H619" s="361"/>
      <c r="I619" s="361"/>
      <c r="J619" s="361"/>
      <c r="K619" s="361"/>
      <c r="L619" s="361"/>
      <c r="M619" s="361"/>
      <c r="N619" s="361"/>
      <c r="O619" s="361"/>
      <c r="P619" s="361"/>
      <c r="Q619" s="361"/>
      <c r="R619" s="361"/>
      <c r="S619" s="362"/>
    </row>
    <row r="620" spans="1:24">
      <c r="A620" s="1">
        <f t="shared" ref="A620:B620" si="592">A619</f>
        <v>13</v>
      </c>
      <c r="B620" s="1">
        <f t="shared" si="592"/>
        <v>0</v>
      </c>
      <c r="C620" s="369"/>
      <c r="D620" s="370"/>
      <c r="E620" s="371"/>
      <c r="F620" s="360"/>
      <c r="G620" s="361"/>
      <c r="H620" s="361"/>
      <c r="I620" s="361"/>
      <c r="J620" s="361"/>
      <c r="K620" s="361"/>
      <c r="L620" s="361"/>
      <c r="M620" s="361"/>
      <c r="N620" s="361"/>
      <c r="O620" s="361"/>
      <c r="P620" s="361"/>
      <c r="Q620" s="361"/>
      <c r="R620" s="361"/>
      <c r="S620" s="362"/>
    </row>
    <row r="621" spans="1:24">
      <c r="A621" s="1">
        <f t="shared" ref="A621:B621" si="593">A620</f>
        <v>13</v>
      </c>
      <c r="B621" s="1">
        <f t="shared" si="593"/>
        <v>0</v>
      </c>
      <c r="C621" s="369"/>
      <c r="D621" s="370"/>
      <c r="E621" s="371"/>
      <c r="F621" s="360"/>
      <c r="G621" s="361"/>
      <c r="H621" s="361"/>
      <c r="I621" s="361"/>
      <c r="J621" s="361"/>
      <c r="K621" s="361"/>
      <c r="L621" s="361"/>
      <c r="M621" s="361"/>
      <c r="N621" s="361"/>
      <c r="O621" s="361"/>
      <c r="P621" s="361"/>
      <c r="Q621" s="361"/>
      <c r="R621" s="361"/>
      <c r="S621" s="362"/>
    </row>
    <row r="622" spans="1:24" ht="15" thickBot="1">
      <c r="A622" s="1">
        <f t="shared" ref="A622:B622" si="594">A621</f>
        <v>13</v>
      </c>
      <c r="B622" s="1">
        <f t="shared" si="594"/>
        <v>0</v>
      </c>
      <c r="C622" s="372"/>
      <c r="D622" s="373"/>
      <c r="E622" s="374"/>
      <c r="F622" s="363"/>
      <c r="G622" s="364"/>
      <c r="H622" s="364"/>
      <c r="I622" s="364"/>
      <c r="J622" s="364"/>
      <c r="K622" s="364"/>
      <c r="L622" s="364"/>
      <c r="M622" s="364"/>
      <c r="N622" s="364"/>
      <c r="O622" s="364"/>
      <c r="P622" s="364"/>
      <c r="Q622" s="364"/>
      <c r="R622" s="364"/>
      <c r="S622" s="365"/>
    </row>
    <row r="623" spans="1:24">
      <c r="A623" s="1">
        <f t="shared" ref="A623:B623" si="595">A622</f>
        <v>13</v>
      </c>
      <c r="B623" s="1">
        <f t="shared" si="595"/>
        <v>0</v>
      </c>
    </row>
    <row r="624" spans="1:24" ht="15" thickBot="1">
      <c r="A624" s="1">
        <f t="shared" ref="A624:B624" si="596">A623</f>
        <v>13</v>
      </c>
      <c r="B624" s="1">
        <f t="shared" si="596"/>
        <v>0</v>
      </c>
      <c r="C624" s="337" t="s">
        <v>70</v>
      </c>
      <c r="D624" s="337"/>
      <c r="Q624" s="338" t="s">
        <v>71</v>
      </c>
      <c r="R624" s="338"/>
      <c r="S624" s="338"/>
    </row>
    <row r="625" spans="1:21">
      <c r="A625" s="1">
        <f t="shared" ref="A625:B625" si="597">A624</f>
        <v>13</v>
      </c>
      <c r="B625" s="1">
        <f t="shared" si="597"/>
        <v>0</v>
      </c>
      <c r="C625" s="287" t="s">
        <v>72</v>
      </c>
      <c r="D625" s="290" t="s">
        <v>73</v>
      </c>
      <c r="E625" s="290"/>
      <c r="F625" s="290"/>
      <c r="G625" s="290"/>
      <c r="H625" s="290" t="s">
        <v>79</v>
      </c>
      <c r="I625" s="290"/>
      <c r="J625" s="290" t="s">
        <v>13</v>
      </c>
      <c r="K625" s="290"/>
      <c r="L625" s="290"/>
      <c r="M625" s="290"/>
      <c r="N625" s="290"/>
      <c r="O625" s="290"/>
      <c r="P625" s="290"/>
      <c r="Q625" s="290"/>
      <c r="R625" s="290"/>
      <c r="S625" s="294"/>
    </row>
    <row r="626" spans="1:21">
      <c r="A626" s="1">
        <f t="shared" ref="A626:B626" si="598">A625</f>
        <v>13</v>
      </c>
      <c r="B626" s="1">
        <f t="shared" si="598"/>
        <v>0</v>
      </c>
      <c r="C626" s="288"/>
      <c r="D626" s="346" t="s">
        <v>74</v>
      </c>
      <c r="E626" s="346"/>
      <c r="F626" s="346"/>
      <c r="G626" s="346"/>
      <c r="H626" s="347">
        <f>J651</f>
        <v>0</v>
      </c>
      <c r="I626" s="347"/>
      <c r="J626" s="152"/>
      <c r="K626" s="152"/>
      <c r="L626" s="152"/>
      <c r="M626" s="152"/>
      <c r="N626" s="152"/>
      <c r="O626" s="152"/>
      <c r="P626" s="152"/>
      <c r="Q626" s="152"/>
      <c r="R626" s="152"/>
      <c r="S626" s="305"/>
    </row>
    <row r="627" spans="1:21">
      <c r="A627" s="1">
        <f t="shared" ref="A627:B627" si="599">A626</f>
        <v>13</v>
      </c>
      <c r="B627" s="1">
        <f t="shared" si="599"/>
        <v>0</v>
      </c>
      <c r="C627" s="288"/>
      <c r="D627" s="340" t="s">
        <v>75</v>
      </c>
      <c r="E627" s="340"/>
      <c r="F627" s="340"/>
      <c r="G627" s="340"/>
      <c r="H627" s="330"/>
      <c r="I627" s="330"/>
      <c r="J627" s="335"/>
      <c r="K627" s="335"/>
      <c r="L627" s="335"/>
      <c r="M627" s="335"/>
      <c r="N627" s="335"/>
      <c r="O627" s="335"/>
      <c r="P627" s="335"/>
      <c r="Q627" s="335"/>
      <c r="R627" s="335"/>
      <c r="S627" s="336"/>
    </row>
    <row r="628" spans="1:21">
      <c r="A628" s="1">
        <f t="shared" ref="A628:B628" si="600">A627</f>
        <v>13</v>
      </c>
      <c r="B628" s="1">
        <f t="shared" si="600"/>
        <v>0</v>
      </c>
      <c r="C628" s="288"/>
      <c r="D628" s="340" t="s">
        <v>76</v>
      </c>
      <c r="E628" s="340"/>
      <c r="F628" s="340"/>
      <c r="G628" s="340"/>
      <c r="H628" s="330"/>
      <c r="I628" s="330"/>
      <c r="J628" s="335"/>
      <c r="K628" s="335"/>
      <c r="L628" s="335"/>
      <c r="M628" s="335"/>
      <c r="N628" s="335"/>
      <c r="O628" s="335"/>
      <c r="P628" s="335"/>
      <c r="Q628" s="335"/>
      <c r="R628" s="335"/>
      <c r="S628" s="336"/>
    </row>
    <row r="629" spans="1:21" ht="15" thickBot="1">
      <c r="A629" s="1">
        <f t="shared" ref="A629:B629" si="601">A628</f>
        <v>13</v>
      </c>
      <c r="B629" s="1">
        <f t="shared" si="601"/>
        <v>0</v>
      </c>
      <c r="C629" s="288"/>
      <c r="D629" s="341" t="s">
        <v>77</v>
      </c>
      <c r="E629" s="341"/>
      <c r="F629" s="341"/>
      <c r="G629" s="341"/>
      <c r="H629" s="342">
        <f>H651-SUM(H626:I628)</f>
        <v>0</v>
      </c>
      <c r="I629" s="342"/>
      <c r="J629" s="343"/>
      <c r="K629" s="343"/>
      <c r="L629" s="343"/>
      <c r="M629" s="343"/>
      <c r="N629" s="343"/>
      <c r="O629" s="343"/>
      <c r="P629" s="343"/>
      <c r="Q629" s="343"/>
      <c r="R629" s="343"/>
      <c r="S629" s="344"/>
    </row>
    <row r="630" spans="1:21" ht="15.6" thickTop="1" thickBot="1">
      <c r="A630" s="1">
        <f t="shared" ref="A630:B630" si="602">A629</f>
        <v>13</v>
      </c>
      <c r="B630" s="1">
        <f t="shared" si="602"/>
        <v>0</v>
      </c>
      <c r="C630" s="289"/>
      <c r="D630" s="345" t="s">
        <v>78</v>
      </c>
      <c r="E630" s="345"/>
      <c r="F630" s="345"/>
      <c r="G630" s="345"/>
      <c r="H630" s="281">
        <f>SUM(H626:I629)</f>
        <v>0</v>
      </c>
      <c r="I630" s="281"/>
      <c r="J630" s="285"/>
      <c r="K630" s="285"/>
      <c r="L630" s="285"/>
      <c r="M630" s="285"/>
      <c r="N630" s="285"/>
      <c r="O630" s="285"/>
      <c r="P630" s="285"/>
      <c r="Q630" s="285"/>
      <c r="R630" s="285"/>
      <c r="S630" s="286"/>
    </row>
    <row r="631" spans="1:21">
      <c r="A631" s="1">
        <f t="shared" ref="A631:B631" si="603">A630</f>
        <v>13</v>
      </c>
      <c r="B631" s="1">
        <f t="shared" si="603"/>
        <v>0</v>
      </c>
      <c r="C631" s="287" t="s">
        <v>218</v>
      </c>
      <c r="D631" s="290" t="s">
        <v>73</v>
      </c>
      <c r="E631" s="290"/>
      <c r="F631" s="290" t="s">
        <v>83</v>
      </c>
      <c r="G631" s="290"/>
      <c r="H631" s="290" t="s">
        <v>79</v>
      </c>
      <c r="I631" s="292"/>
      <c r="J631" s="293"/>
      <c r="K631" s="290"/>
      <c r="L631" s="290"/>
      <c r="M631" s="290"/>
      <c r="N631" s="290" t="s">
        <v>82</v>
      </c>
      <c r="O631" s="290"/>
      <c r="P631" s="290"/>
      <c r="Q631" s="290"/>
      <c r="R631" s="290"/>
      <c r="S631" s="294"/>
    </row>
    <row r="632" spans="1:21">
      <c r="A632" s="1">
        <f t="shared" ref="A632:B632" si="604">A631</f>
        <v>13</v>
      </c>
      <c r="B632" s="1">
        <f t="shared" si="604"/>
        <v>0</v>
      </c>
      <c r="C632" s="288"/>
      <c r="D632" s="291"/>
      <c r="E632" s="291"/>
      <c r="F632" s="291"/>
      <c r="G632" s="291"/>
      <c r="H632" s="291"/>
      <c r="I632" s="291"/>
      <c r="J632" s="296" t="s">
        <v>80</v>
      </c>
      <c r="K632" s="297"/>
      <c r="L632" s="297" t="s">
        <v>81</v>
      </c>
      <c r="M632" s="339"/>
      <c r="N632" s="291"/>
      <c r="O632" s="291"/>
      <c r="P632" s="291"/>
      <c r="Q632" s="291"/>
      <c r="R632" s="291"/>
      <c r="S632" s="295"/>
    </row>
    <row r="633" spans="1:21">
      <c r="A633" s="1">
        <f t="shared" ref="A633:B633" si="605">A632</f>
        <v>13</v>
      </c>
      <c r="B633" s="1">
        <f t="shared" si="605"/>
        <v>0</v>
      </c>
      <c r="C633" s="288"/>
      <c r="D633" s="298" t="s">
        <v>88</v>
      </c>
      <c r="E633" s="298"/>
      <c r="F633" s="298" t="s">
        <v>88</v>
      </c>
      <c r="G633" s="298"/>
      <c r="H633" s="323"/>
      <c r="I633" s="323"/>
      <c r="J633" s="324"/>
      <c r="K633" s="325"/>
      <c r="L633" s="326">
        <f>H633-J633</f>
        <v>0</v>
      </c>
      <c r="M633" s="327"/>
      <c r="N633" s="167"/>
      <c r="O633" s="167"/>
      <c r="P633" s="167"/>
      <c r="Q633" s="167"/>
      <c r="R633" s="167"/>
      <c r="S633" s="328"/>
      <c r="T633" s="54" t="e">
        <f>HLOOKUP(F606,リスト!$N$7:$AC$25,2,)</f>
        <v>#N/A</v>
      </c>
      <c r="U633" s="52" t="e">
        <f t="shared" ref="U633:U650" si="606">IF(T633="対象外",IF(J633&gt;0,"補助対象外経費です!!",""),"")</f>
        <v>#N/A</v>
      </c>
    </row>
    <row r="634" spans="1:21">
      <c r="A634" s="1">
        <f t="shared" ref="A634:B634" si="607">A633</f>
        <v>13</v>
      </c>
      <c r="B634" s="1">
        <f t="shared" si="607"/>
        <v>0</v>
      </c>
      <c r="C634" s="288"/>
      <c r="D634" s="298" t="s">
        <v>99</v>
      </c>
      <c r="E634" s="298"/>
      <c r="F634" s="299" t="s">
        <v>84</v>
      </c>
      <c r="G634" s="299"/>
      <c r="H634" s="300"/>
      <c r="I634" s="300"/>
      <c r="J634" s="301"/>
      <c r="K634" s="302"/>
      <c r="L634" s="303">
        <f t="shared" ref="L634:L650" si="608">H634-J634</f>
        <v>0</v>
      </c>
      <c r="M634" s="304"/>
      <c r="N634" s="152"/>
      <c r="O634" s="152"/>
      <c r="P634" s="152"/>
      <c r="Q634" s="152"/>
      <c r="R634" s="152"/>
      <c r="S634" s="305"/>
      <c r="T634" s="54" t="e">
        <f>HLOOKUP(F606,リスト!$N$7:$AC$25,3,)</f>
        <v>#N/A</v>
      </c>
      <c r="U634" s="52" t="e">
        <f t="shared" si="606"/>
        <v>#N/A</v>
      </c>
    </row>
    <row r="635" spans="1:21">
      <c r="A635" s="1">
        <f t="shared" ref="A635:B635" si="609">A634</f>
        <v>13</v>
      </c>
      <c r="B635" s="1">
        <f t="shared" si="609"/>
        <v>0</v>
      </c>
      <c r="C635" s="288"/>
      <c r="D635" s="298"/>
      <c r="E635" s="298"/>
      <c r="F635" s="329" t="s">
        <v>85</v>
      </c>
      <c r="G635" s="329"/>
      <c r="H635" s="330"/>
      <c r="I635" s="330"/>
      <c r="J635" s="331"/>
      <c r="K635" s="332"/>
      <c r="L635" s="333">
        <f t="shared" si="608"/>
        <v>0</v>
      </c>
      <c r="M635" s="334"/>
      <c r="N635" s="335"/>
      <c r="O635" s="335"/>
      <c r="P635" s="335"/>
      <c r="Q635" s="335"/>
      <c r="R635" s="335"/>
      <c r="S635" s="336"/>
      <c r="T635" s="54" t="e">
        <f>HLOOKUP(F606,リスト!$N$7:$AC$25,4,)</f>
        <v>#N/A</v>
      </c>
      <c r="U635" s="52" t="e">
        <f t="shared" si="606"/>
        <v>#N/A</v>
      </c>
    </row>
    <row r="636" spans="1:21">
      <c r="A636" s="1">
        <f t="shared" ref="A636:B636" si="610">A635</f>
        <v>13</v>
      </c>
      <c r="B636" s="1">
        <f t="shared" si="610"/>
        <v>0</v>
      </c>
      <c r="C636" s="288"/>
      <c r="D636" s="298"/>
      <c r="E636" s="298"/>
      <c r="F636" s="306" t="s">
        <v>86</v>
      </c>
      <c r="G636" s="306"/>
      <c r="H636" s="307"/>
      <c r="I636" s="307"/>
      <c r="J636" s="308"/>
      <c r="K636" s="309"/>
      <c r="L636" s="310">
        <f t="shared" si="608"/>
        <v>0</v>
      </c>
      <c r="M636" s="311"/>
      <c r="N636" s="153"/>
      <c r="O636" s="153"/>
      <c r="P636" s="153"/>
      <c r="Q636" s="153"/>
      <c r="R636" s="153"/>
      <c r="S636" s="312"/>
      <c r="T636" s="54" t="e">
        <f>HLOOKUP(F606,リスト!$N$7:$AC$25,5,)</f>
        <v>#N/A</v>
      </c>
      <c r="U636" s="52" t="e">
        <f t="shared" si="606"/>
        <v>#N/A</v>
      </c>
    </row>
    <row r="637" spans="1:21">
      <c r="A637" s="1">
        <f t="shared" ref="A637:B637" si="611">A636</f>
        <v>13</v>
      </c>
      <c r="B637" s="1">
        <f t="shared" si="611"/>
        <v>0</v>
      </c>
      <c r="C637" s="288"/>
      <c r="D637" s="298" t="s">
        <v>100</v>
      </c>
      <c r="E637" s="298"/>
      <c r="F637" s="299" t="s">
        <v>87</v>
      </c>
      <c r="G637" s="299"/>
      <c r="H637" s="300"/>
      <c r="I637" s="300"/>
      <c r="J637" s="301"/>
      <c r="K637" s="302"/>
      <c r="L637" s="303">
        <f t="shared" si="608"/>
        <v>0</v>
      </c>
      <c r="M637" s="304"/>
      <c r="N637" s="152"/>
      <c r="O637" s="152"/>
      <c r="P637" s="152"/>
      <c r="Q637" s="152"/>
      <c r="R637" s="152"/>
      <c r="S637" s="305"/>
      <c r="T637" s="54" t="e">
        <f>HLOOKUP(F606,リスト!$N$7:$AC$25,6,)</f>
        <v>#N/A</v>
      </c>
      <c r="U637" s="52" t="e">
        <f t="shared" si="606"/>
        <v>#N/A</v>
      </c>
    </row>
    <row r="638" spans="1:21">
      <c r="A638" s="1">
        <f t="shared" ref="A638:B638" si="612">A637</f>
        <v>13</v>
      </c>
      <c r="B638" s="1">
        <f t="shared" si="612"/>
        <v>0</v>
      </c>
      <c r="C638" s="288"/>
      <c r="D638" s="298"/>
      <c r="E638" s="298"/>
      <c r="F638" s="329" t="s">
        <v>89</v>
      </c>
      <c r="G638" s="329"/>
      <c r="H638" s="330"/>
      <c r="I638" s="330"/>
      <c r="J638" s="331"/>
      <c r="K638" s="332"/>
      <c r="L638" s="333">
        <f t="shared" si="608"/>
        <v>0</v>
      </c>
      <c r="M638" s="334"/>
      <c r="N638" s="335"/>
      <c r="O638" s="335"/>
      <c r="P638" s="335"/>
      <c r="Q638" s="335"/>
      <c r="R638" s="335"/>
      <c r="S638" s="336"/>
      <c r="T638" s="54" t="e">
        <f>HLOOKUP(F606,リスト!$N$7:$AC$25,7,)</f>
        <v>#N/A</v>
      </c>
      <c r="U638" s="52" t="e">
        <f t="shared" si="606"/>
        <v>#N/A</v>
      </c>
    </row>
    <row r="639" spans="1:21" ht="14.4" customHeight="1">
      <c r="A639" s="1">
        <f t="shared" ref="A639:B639" si="613">A638</f>
        <v>13</v>
      </c>
      <c r="B639" s="1">
        <f t="shared" si="613"/>
        <v>0</v>
      </c>
      <c r="C639" s="288"/>
      <c r="D639" s="298"/>
      <c r="E639" s="298"/>
      <c r="F639" s="329" t="s">
        <v>215</v>
      </c>
      <c r="G639" s="329"/>
      <c r="H639" s="330"/>
      <c r="I639" s="330"/>
      <c r="J639" s="331"/>
      <c r="K639" s="332"/>
      <c r="L639" s="333">
        <f t="shared" si="608"/>
        <v>0</v>
      </c>
      <c r="M639" s="334"/>
      <c r="N639" s="335"/>
      <c r="O639" s="335"/>
      <c r="P639" s="335"/>
      <c r="Q639" s="335"/>
      <c r="R639" s="335"/>
      <c r="S639" s="336"/>
      <c r="T639" s="54" t="e">
        <f>HLOOKUP(F606,リスト!$N$7:$AC$25,8,)</f>
        <v>#N/A</v>
      </c>
      <c r="U639" s="52" t="e">
        <f t="shared" si="606"/>
        <v>#N/A</v>
      </c>
    </row>
    <row r="640" spans="1:21">
      <c r="A640" s="1">
        <f t="shared" ref="A640:B640" si="614">A639</f>
        <v>13</v>
      </c>
      <c r="B640" s="1">
        <f t="shared" si="614"/>
        <v>0</v>
      </c>
      <c r="C640" s="288"/>
      <c r="D640" s="298"/>
      <c r="E640" s="298"/>
      <c r="F640" s="306" t="s">
        <v>90</v>
      </c>
      <c r="G640" s="306"/>
      <c r="H640" s="307"/>
      <c r="I640" s="307"/>
      <c r="J640" s="308"/>
      <c r="K640" s="309"/>
      <c r="L640" s="310">
        <f t="shared" si="608"/>
        <v>0</v>
      </c>
      <c r="M640" s="311"/>
      <c r="N640" s="153"/>
      <c r="O640" s="153"/>
      <c r="P640" s="153"/>
      <c r="Q640" s="153"/>
      <c r="R640" s="153"/>
      <c r="S640" s="312"/>
      <c r="T640" s="54" t="e">
        <f>HLOOKUP(F606,リスト!$N$7:$AC$25,9,)</f>
        <v>#N/A</v>
      </c>
      <c r="U640" s="52" t="e">
        <f t="shared" si="606"/>
        <v>#N/A</v>
      </c>
    </row>
    <row r="641" spans="1:22">
      <c r="A641" s="1">
        <f t="shared" ref="A641:B641" si="615">A640</f>
        <v>13</v>
      </c>
      <c r="B641" s="1">
        <f t="shared" si="615"/>
        <v>0</v>
      </c>
      <c r="C641" s="288"/>
      <c r="D641" s="298" t="s">
        <v>101</v>
      </c>
      <c r="E641" s="298"/>
      <c r="F641" s="299" t="s">
        <v>91</v>
      </c>
      <c r="G641" s="299"/>
      <c r="H641" s="300"/>
      <c r="I641" s="300"/>
      <c r="J641" s="301"/>
      <c r="K641" s="302"/>
      <c r="L641" s="303">
        <f t="shared" si="608"/>
        <v>0</v>
      </c>
      <c r="M641" s="304"/>
      <c r="N641" s="152"/>
      <c r="O641" s="152"/>
      <c r="P641" s="152"/>
      <c r="Q641" s="152"/>
      <c r="R641" s="152"/>
      <c r="S641" s="305"/>
      <c r="T641" s="54" t="e">
        <f>HLOOKUP(F606,リスト!$N$7:$AC$25,10,)</f>
        <v>#N/A</v>
      </c>
      <c r="U641" s="52" t="e">
        <f t="shared" si="606"/>
        <v>#N/A</v>
      </c>
    </row>
    <row r="642" spans="1:22">
      <c r="A642" s="1">
        <f t="shared" ref="A642:B642" si="616">A641</f>
        <v>13</v>
      </c>
      <c r="B642" s="1">
        <f t="shared" si="616"/>
        <v>0</v>
      </c>
      <c r="C642" s="288"/>
      <c r="D642" s="298"/>
      <c r="E642" s="298"/>
      <c r="F642" s="329" t="s">
        <v>92</v>
      </c>
      <c r="G642" s="329"/>
      <c r="H642" s="330"/>
      <c r="I642" s="330"/>
      <c r="J642" s="331"/>
      <c r="K642" s="332"/>
      <c r="L642" s="333">
        <f t="shared" si="608"/>
        <v>0</v>
      </c>
      <c r="M642" s="334"/>
      <c r="N642" s="335"/>
      <c r="O642" s="335"/>
      <c r="P642" s="335"/>
      <c r="Q642" s="335"/>
      <c r="R642" s="335"/>
      <c r="S642" s="336"/>
      <c r="T642" s="54" t="e">
        <f>HLOOKUP(F606,リスト!$N$7:$AC$25,11,)</f>
        <v>#N/A</v>
      </c>
      <c r="U642" s="52" t="e">
        <f t="shared" si="606"/>
        <v>#N/A</v>
      </c>
    </row>
    <row r="643" spans="1:22">
      <c r="A643" s="1">
        <f t="shared" ref="A643:B643" si="617">A642</f>
        <v>13</v>
      </c>
      <c r="B643" s="1">
        <f t="shared" si="617"/>
        <v>0</v>
      </c>
      <c r="C643" s="288"/>
      <c r="D643" s="298"/>
      <c r="E643" s="298"/>
      <c r="F643" s="306" t="s">
        <v>93</v>
      </c>
      <c r="G643" s="306"/>
      <c r="H643" s="307"/>
      <c r="I643" s="307"/>
      <c r="J643" s="308"/>
      <c r="K643" s="309"/>
      <c r="L643" s="310">
        <f t="shared" si="608"/>
        <v>0</v>
      </c>
      <c r="M643" s="311"/>
      <c r="N643" s="153"/>
      <c r="O643" s="153"/>
      <c r="P643" s="153"/>
      <c r="Q643" s="153"/>
      <c r="R643" s="153"/>
      <c r="S643" s="312"/>
      <c r="T643" s="54" t="e">
        <f>HLOOKUP(F606,リスト!$N$7:$AC$25,12,)</f>
        <v>#N/A</v>
      </c>
      <c r="U643" s="52" t="e">
        <f t="shared" si="606"/>
        <v>#N/A</v>
      </c>
    </row>
    <row r="644" spans="1:22">
      <c r="A644" s="1">
        <f t="shared" ref="A644:B644" si="618">A643</f>
        <v>13</v>
      </c>
      <c r="B644" s="1">
        <f t="shared" si="618"/>
        <v>0</v>
      </c>
      <c r="C644" s="288"/>
      <c r="D644" s="298" t="s">
        <v>102</v>
      </c>
      <c r="E644" s="298"/>
      <c r="F644" s="298" t="s">
        <v>102</v>
      </c>
      <c r="G644" s="298"/>
      <c r="H644" s="323"/>
      <c r="I644" s="323"/>
      <c r="J644" s="324"/>
      <c r="K644" s="325"/>
      <c r="L644" s="326">
        <f t="shared" si="608"/>
        <v>0</v>
      </c>
      <c r="M644" s="327"/>
      <c r="N644" s="167"/>
      <c r="O644" s="167"/>
      <c r="P644" s="167"/>
      <c r="Q644" s="167"/>
      <c r="R644" s="167"/>
      <c r="S644" s="328"/>
      <c r="T644" s="54" t="e">
        <f>HLOOKUP(F606,リスト!$N$7:$AC$25,13,)</f>
        <v>#N/A</v>
      </c>
      <c r="U644" s="52" t="e">
        <f t="shared" si="606"/>
        <v>#N/A</v>
      </c>
    </row>
    <row r="645" spans="1:22">
      <c r="A645" s="1">
        <f t="shared" ref="A645:B645" si="619">A644</f>
        <v>13</v>
      </c>
      <c r="B645" s="1">
        <f t="shared" si="619"/>
        <v>0</v>
      </c>
      <c r="C645" s="288"/>
      <c r="D645" s="321" t="s">
        <v>105</v>
      </c>
      <c r="E645" s="298"/>
      <c r="F645" s="299" t="s">
        <v>94</v>
      </c>
      <c r="G645" s="299"/>
      <c r="H645" s="300"/>
      <c r="I645" s="300"/>
      <c r="J645" s="301"/>
      <c r="K645" s="302"/>
      <c r="L645" s="303">
        <f t="shared" si="608"/>
        <v>0</v>
      </c>
      <c r="M645" s="304"/>
      <c r="N645" s="152"/>
      <c r="O645" s="152"/>
      <c r="P645" s="152"/>
      <c r="Q645" s="152"/>
      <c r="R645" s="152"/>
      <c r="S645" s="305"/>
      <c r="T645" s="54" t="e">
        <f>HLOOKUP(F606,リスト!$N$7:$AC$25,14,)</f>
        <v>#N/A</v>
      </c>
      <c r="U645" s="52" t="e">
        <f t="shared" si="606"/>
        <v>#N/A</v>
      </c>
    </row>
    <row r="646" spans="1:22">
      <c r="A646" s="1">
        <f t="shared" ref="A646:B646" si="620">A645</f>
        <v>13</v>
      </c>
      <c r="B646" s="1">
        <f t="shared" si="620"/>
        <v>0</v>
      </c>
      <c r="C646" s="288"/>
      <c r="D646" s="298"/>
      <c r="E646" s="298"/>
      <c r="F646" s="306" t="s">
        <v>95</v>
      </c>
      <c r="G646" s="306"/>
      <c r="H646" s="307"/>
      <c r="I646" s="307"/>
      <c r="J646" s="308"/>
      <c r="K646" s="309"/>
      <c r="L646" s="310">
        <f t="shared" si="608"/>
        <v>0</v>
      </c>
      <c r="M646" s="311"/>
      <c r="N646" s="153"/>
      <c r="O646" s="153"/>
      <c r="P646" s="153"/>
      <c r="Q646" s="153"/>
      <c r="R646" s="153"/>
      <c r="S646" s="312"/>
      <c r="T646" s="54" t="e">
        <f>HLOOKUP(F606,リスト!$N$7:$AC$25,15,)</f>
        <v>#N/A</v>
      </c>
      <c r="U646" s="52" t="e">
        <f t="shared" si="606"/>
        <v>#N/A</v>
      </c>
    </row>
    <row r="647" spans="1:22">
      <c r="A647" s="1">
        <f t="shared" ref="A647:B647" si="621">A646</f>
        <v>13</v>
      </c>
      <c r="B647" s="1">
        <f t="shared" si="621"/>
        <v>0</v>
      </c>
      <c r="C647" s="288"/>
      <c r="D647" s="322" t="s">
        <v>103</v>
      </c>
      <c r="E647" s="322"/>
      <c r="F647" s="298" t="s">
        <v>96</v>
      </c>
      <c r="G647" s="298"/>
      <c r="H647" s="323"/>
      <c r="I647" s="323"/>
      <c r="J647" s="324"/>
      <c r="K647" s="325"/>
      <c r="L647" s="326">
        <f t="shared" si="608"/>
        <v>0</v>
      </c>
      <c r="M647" s="327"/>
      <c r="N647" s="167"/>
      <c r="O647" s="167"/>
      <c r="P647" s="167"/>
      <c r="Q647" s="167"/>
      <c r="R647" s="167"/>
      <c r="S647" s="328"/>
      <c r="T647" s="54" t="e">
        <f>HLOOKUP(F606,リスト!$N$7:$AC$25,16,)</f>
        <v>#N/A</v>
      </c>
      <c r="U647" s="52" t="e">
        <f t="shared" si="606"/>
        <v>#N/A</v>
      </c>
    </row>
    <row r="648" spans="1:22">
      <c r="A648" s="1">
        <f t="shared" ref="A648:B648" si="622">A647</f>
        <v>13</v>
      </c>
      <c r="B648" s="1">
        <f t="shared" si="622"/>
        <v>0</v>
      </c>
      <c r="C648" s="288"/>
      <c r="D648" s="298" t="s">
        <v>104</v>
      </c>
      <c r="E648" s="298"/>
      <c r="F648" s="299" t="s">
        <v>97</v>
      </c>
      <c r="G648" s="299"/>
      <c r="H648" s="300"/>
      <c r="I648" s="300"/>
      <c r="J648" s="301"/>
      <c r="K648" s="302"/>
      <c r="L648" s="303">
        <f t="shared" si="608"/>
        <v>0</v>
      </c>
      <c r="M648" s="304"/>
      <c r="N648" s="152"/>
      <c r="O648" s="152"/>
      <c r="P648" s="152"/>
      <c r="Q648" s="152"/>
      <c r="R648" s="152"/>
      <c r="S648" s="305"/>
      <c r="T648" s="54" t="e">
        <f>HLOOKUP(F606,リスト!$N$7:$AC$25,17,)</f>
        <v>#N/A</v>
      </c>
      <c r="U648" s="52" t="e">
        <f t="shared" si="606"/>
        <v>#N/A</v>
      </c>
    </row>
    <row r="649" spans="1:22">
      <c r="A649" s="1">
        <f t="shared" ref="A649:B649" si="623">A648</f>
        <v>13</v>
      </c>
      <c r="B649" s="1">
        <f t="shared" si="623"/>
        <v>0</v>
      </c>
      <c r="C649" s="288"/>
      <c r="D649" s="298"/>
      <c r="E649" s="298"/>
      <c r="F649" s="306" t="s">
        <v>98</v>
      </c>
      <c r="G649" s="306"/>
      <c r="H649" s="307"/>
      <c r="I649" s="307"/>
      <c r="J649" s="308"/>
      <c r="K649" s="309"/>
      <c r="L649" s="310">
        <f t="shared" si="608"/>
        <v>0</v>
      </c>
      <c r="M649" s="311"/>
      <c r="N649" s="153"/>
      <c r="O649" s="153"/>
      <c r="P649" s="153"/>
      <c r="Q649" s="153"/>
      <c r="R649" s="153"/>
      <c r="S649" s="312"/>
      <c r="T649" s="54" t="e">
        <f>HLOOKUP(F606,リスト!$N$7:$AC$25,18,)</f>
        <v>#N/A</v>
      </c>
      <c r="U649" s="52" t="e">
        <f t="shared" si="606"/>
        <v>#N/A</v>
      </c>
    </row>
    <row r="650" spans="1:22" ht="15" thickBot="1">
      <c r="A650" s="1">
        <f t="shared" ref="A650:B650" si="624">A649</f>
        <v>13</v>
      </c>
      <c r="B650" s="1">
        <f t="shared" si="624"/>
        <v>0</v>
      </c>
      <c r="C650" s="288"/>
      <c r="D650" s="313" t="s">
        <v>77</v>
      </c>
      <c r="E650" s="313"/>
      <c r="F650" s="313" t="s">
        <v>77</v>
      </c>
      <c r="G650" s="313"/>
      <c r="H650" s="314"/>
      <c r="I650" s="314"/>
      <c r="J650" s="315"/>
      <c r="K650" s="316"/>
      <c r="L650" s="317">
        <f t="shared" si="608"/>
        <v>0</v>
      </c>
      <c r="M650" s="318"/>
      <c r="N650" s="319"/>
      <c r="O650" s="319"/>
      <c r="P650" s="319"/>
      <c r="Q650" s="319"/>
      <c r="R650" s="319"/>
      <c r="S650" s="320"/>
      <c r="T650" s="54" t="e">
        <f>HLOOKUP(F606,リスト!$N$7:$AC$25,19,)</f>
        <v>#N/A</v>
      </c>
      <c r="U650" s="52" t="e">
        <f t="shared" si="606"/>
        <v>#N/A</v>
      </c>
    </row>
    <row r="651" spans="1:22" ht="15.6" thickTop="1" thickBot="1">
      <c r="A651" s="1">
        <f t="shared" ref="A651:B651" si="625">A650</f>
        <v>13</v>
      </c>
      <c r="B651" s="1">
        <f t="shared" si="625"/>
        <v>0</v>
      </c>
      <c r="C651" s="289"/>
      <c r="D651" s="278" t="s">
        <v>78</v>
      </c>
      <c r="E651" s="279"/>
      <c r="F651" s="279"/>
      <c r="G651" s="280"/>
      <c r="H651" s="281">
        <f>SUM(H633:I650)</f>
        <v>0</v>
      </c>
      <c r="I651" s="281"/>
      <c r="J651" s="282">
        <f t="shared" ref="J651" si="626">SUM(J633:K650)</f>
        <v>0</v>
      </c>
      <c r="K651" s="283"/>
      <c r="L651" s="283">
        <f t="shared" ref="L651" si="627">SUM(L633:M650)</f>
        <v>0</v>
      </c>
      <c r="M651" s="284"/>
      <c r="N651" s="285"/>
      <c r="O651" s="285"/>
      <c r="P651" s="285"/>
      <c r="Q651" s="285"/>
      <c r="R651" s="285"/>
      <c r="S651" s="286"/>
      <c r="T651" s="54"/>
    </row>
    <row r="652" spans="1:22">
      <c r="A652" s="1">
        <f>F655</f>
        <v>14</v>
      </c>
      <c r="B652" s="1">
        <f>IF(H676&gt;0,1,0)</f>
        <v>0</v>
      </c>
      <c r="C652" s="198" t="s">
        <v>47</v>
      </c>
      <c r="D652" s="198"/>
      <c r="E652" s="198"/>
      <c r="U652" s="11" t="s">
        <v>49</v>
      </c>
      <c r="V652" s="11" t="s">
        <v>199</v>
      </c>
    </row>
    <row r="653" spans="1:22">
      <c r="A653" s="1">
        <f>A652</f>
        <v>14</v>
      </c>
      <c r="B653" s="1">
        <f>B652</f>
        <v>0</v>
      </c>
      <c r="C653" s="192" t="str">
        <f>"やまぐち未来アスリート育成事業　"&amp;基本!$G$24</f>
        <v>やまぐち未来アスリート育成事業　事業計画書</v>
      </c>
      <c r="D653" s="192"/>
      <c r="E653" s="192"/>
      <c r="F653" s="192"/>
      <c r="G653" s="192"/>
      <c r="H653" s="192"/>
      <c r="I653" s="192"/>
      <c r="J653" s="192"/>
      <c r="K653" s="192"/>
      <c r="L653" s="192"/>
      <c r="M653" s="192"/>
      <c r="N653" s="192"/>
      <c r="O653" s="192"/>
      <c r="P653" s="192"/>
      <c r="Q653" s="192"/>
      <c r="R653" s="192"/>
      <c r="S653" s="192"/>
      <c r="U653" s="16" t="str">
        <f t="shared" ref="U653:V656" si="628">IF(U603="","",U603)</f>
        <v>やまぐち未来アスリートチャレンジ事業</v>
      </c>
      <c r="V653" s="16" t="str">
        <f t="shared" si="628"/>
        <v>未来チャレ</v>
      </c>
    </row>
    <row r="654" spans="1:22" ht="15" thickBot="1">
      <c r="A654" s="1">
        <f t="shared" ref="A654:B654" si="629">A653</f>
        <v>14</v>
      </c>
      <c r="B654" s="1">
        <f t="shared" si="629"/>
        <v>0</v>
      </c>
      <c r="C654" s="337" t="s">
        <v>48</v>
      </c>
      <c r="D654" s="337"/>
      <c r="U654" s="32" t="str">
        <f t="shared" si="628"/>
        <v>ジュニアクラブ活動事業</v>
      </c>
      <c r="V654" s="32" t="str">
        <f t="shared" si="628"/>
        <v>Jrクラブ</v>
      </c>
    </row>
    <row r="655" spans="1:22" ht="15" thickBot="1">
      <c r="A655" s="1">
        <f t="shared" ref="A655:B655" si="630">A654</f>
        <v>14</v>
      </c>
      <c r="B655" s="1">
        <f t="shared" si="630"/>
        <v>0</v>
      </c>
      <c r="C655" s="375" t="s">
        <v>50</v>
      </c>
      <c r="D655" s="376"/>
      <c r="E655" s="376"/>
      <c r="F655" s="377">
        <f>F605+1</f>
        <v>14</v>
      </c>
      <c r="G655" s="378"/>
      <c r="U655" s="32" t="str">
        <f t="shared" si="628"/>
        <v>ジュニア指導者育成事業</v>
      </c>
      <c r="V655" s="32" t="str">
        <f t="shared" si="628"/>
        <v>Jr指導者</v>
      </c>
    </row>
    <row r="656" spans="1:22">
      <c r="A656" s="1">
        <f t="shared" ref="A656:B656" si="631">A655</f>
        <v>14</v>
      </c>
      <c r="B656" s="1">
        <f t="shared" si="631"/>
        <v>0</v>
      </c>
      <c r="C656" s="379" t="s">
        <v>49</v>
      </c>
      <c r="D656" s="290"/>
      <c r="E656" s="290"/>
      <c r="F656" s="380"/>
      <c r="G656" s="380"/>
      <c r="H656" s="380"/>
      <c r="I656" s="380"/>
      <c r="J656" s="380"/>
      <c r="K656" s="380"/>
      <c r="L656" s="380"/>
      <c r="M656" s="290" t="s">
        <v>53</v>
      </c>
      <c r="N656" s="290"/>
      <c r="O656" s="290"/>
      <c r="P656" s="380"/>
      <c r="Q656" s="380"/>
      <c r="R656" s="380"/>
      <c r="S656" s="381"/>
      <c r="T656" s="81" t="str">
        <f>IF(F656="","",VLOOKUP(F656,U653:V656,2,))</f>
        <v/>
      </c>
      <c r="U656" s="18" t="str">
        <f t="shared" si="628"/>
        <v>未来アスリート強化事業</v>
      </c>
      <c r="V656" s="18" t="str">
        <f t="shared" si="628"/>
        <v>未来強化</v>
      </c>
    </row>
    <row r="657" spans="1:24">
      <c r="A657" s="1">
        <f t="shared" ref="A657:B657" si="632">A656</f>
        <v>14</v>
      </c>
      <c r="B657" s="1">
        <f t="shared" si="632"/>
        <v>0</v>
      </c>
      <c r="C657" s="389" t="s">
        <v>180</v>
      </c>
      <c r="D657" s="390"/>
      <c r="E657" s="356"/>
      <c r="F657" s="386"/>
      <c r="G657" s="387"/>
      <c r="H657" s="387"/>
      <c r="I657" s="387"/>
      <c r="J657" s="387"/>
      <c r="K657" s="387"/>
      <c r="L657" s="387"/>
      <c r="M657" s="387"/>
      <c r="N657" s="387"/>
      <c r="O657" s="387"/>
      <c r="P657" s="387"/>
      <c r="Q657" s="387"/>
      <c r="R657" s="387"/>
      <c r="S657" s="388"/>
      <c r="U657" s="55"/>
    </row>
    <row r="658" spans="1:24">
      <c r="A658" s="1">
        <f t="shared" ref="A658:B658" si="633">A657</f>
        <v>14</v>
      </c>
      <c r="B658" s="1">
        <f t="shared" si="633"/>
        <v>0</v>
      </c>
      <c r="C658" s="348" t="s">
        <v>51</v>
      </c>
      <c r="D658" s="291"/>
      <c r="E658" s="291"/>
      <c r="F658" s="382"/>
      <c r="G658" s="383"/>
      <c r="H658" s="383"/>
      <c r="I658" s="20" t="str">
        <f>IF(F658="","～",IF(J658="","","～"))</f>
        <v>～</v>
      </c>
      <c r="J658" s="383"/>
      <c r="K658" s="383"/>
      <c r="L658" s="383"/>
      <c r="M658" s="21" t="s">
        <v>52</v>
      </c>
      <c r="N658" s="384" t="str">
        <f>IF(T658=1,IF(F658="","",IF(J658="","",IF(F658=J658,"日帰り",(J658-F658)&amp;"泊"&amp;(J658-F658+1)&amp;"日"))),"")</f>
        <v/>
      </c>
      <c r="O658" s="384"/>
      <c r="P658" s="384"/>
      <c r="Q658" s="13" t="s">
        <v>68</v>
      </c>
      <c r="R658" s="258"/>
      <c r="S658" s="385"/>
      <c r="T658" s="53">
        <f>IF(P656=W661,1,IF(P656=X662,1,0))</f>
        <v>0</v>
      </c>
    </row>
    <row r="659" spans="1:24">
      <c r="A659" s="1">
        <f t="shared" ref="A659:B659" si="634">A658</f>
        <v>14</v>
      </c>
      <c r="B659" s="1">
        <f t="shared" si="634"/>
        <v>0</v>
      </c>
      <c r="C659" s="348" t="s">
        <v>54</v>
      </c>
      <c r="D659" s="346" t="s">
        <v>55</v>
      </c>
      <c r="E659" s="346"/>
      <c r="F659" s="349"/>
      <c r="G659" s="349"/>
      <c r="H659" s="349"/>
      <c r="I659" s="349"/>
      <c r="J659" s="349"/>
      <c r="K659" s="349"/>
      <c r="L659" s="349"/>
      <c r="M659" s="349"/>
      <c r="N659" s="349"/>
      <c r="O659" s="349"/>
      <c r="P659" s="349"/>
      <c r="Q659" s="349"/>
      <c r="R659" s="349"/>
      <c r="S659" s="350"/>
      <c r="U659" s="156" t="s">
        <v>53</v>
      </c>
      <c r="V659" s="156"/>
      <c r="W659" s="156"/>
      <c r="X659" s="156"/>
    </row>
    <row r="660" spans="1:24">
      <c r="A660" s="1">
        <f t="shared" ref="A660:B660" si="635">A659</f>
        <v>14</v>
      </c>
      <c r="B660" s="1">
        <f t="shared" si="635"/>
        <v>0</v>
      </c>
      <c r="C660" s="348"/>
      <c r="D660" s="351" t="s">
        <v>7</v>
      </c>
      <c r="E660" s="351"/>
      <c r="F660" s="352"/>
      <c r="G660" s="352"/>
      <c r="H660" s="352"/>
      <c r="I660" s="352"/>
      <c r="J660" s="352"/>
      <c r="K660" s="352"/>
      <c r="L660" s="352"/>
      <c r="M660" s="352"/>
      <c r="N660" s="352"/>
      <c r="O660" s="352"/>
      <c r="P660" s="352"/>
      <c r="Q660" s="352"/>
      <c r="R660" s="352"/>
      <c r="S660" s="353"/>
      <c r="U660" s="78" t="str">
        <f>U653</f>
        <v>やまぐち未来アスリートチャレンジ事業</v>
      </c>
      <c r="V660" s="78" t="str">
        <f>U654</f>
        <v>ジュニアクラブ活動事業</v>
      </c>
      <c r="W660" s="78" t="str">
        <f>U655</f>
        <v>ジュニア指導者育成事業</v>
      </c>
      <c r="X660" s="78" t="str">
        <f>U656</f>
        <v>未来アスリート強化事業</v>
      </c>
    </row>
    <row r="661" spans="1:24">
      <c r="A661" s="1">
        <f t="shared" ref="A661:B661" si="636">A660</f>
        <v>14</v>
      </c>
      <c r="B661" s="1">
        <f t="shared" si="636"/>
        <v>0</v>
      </c>
      <c r="C661" s="348" t="s">
        <v>56</v>
      </c>
      <c r="D661" s="346" t="s">
        <v>55</v>
      </c>
      <c r="E661" s="346"/>
      <c r="F661" s="349"/>
      <c r="G661" s="349"/>
      <c r="H661" s="349"/>
      <c r="I661" s="349"/>
      <c r="J661" s="349"/>
      <c r="K661" s="349"/>
      <c r="L661" s="349"/>
      <c r="M661" s="349"/>
      <c r="N661" s="349"/>
      <c r="O661" s="349"/>
      <c r="P661" s="349"/>
      <c r="Q661" s="349"/>
      <c r="R661" s="349"/>
      <c r="S661" s="350"/>
      <c r="U661" s="6" t="str">
        <f t="shared" ref="U661:X664" si="637">IF(U611="","",U611)</f>
        <v>①合同体験会</v>
      </c>
      <c r="V661" s="6" t="str">
        <f t="shared" si="637"/>
        <v>①クラブ指導</v>
      </c>
      <c r="W661" s="6" t="str">
        <f t="shared" si="637"/>
        <v>①研修派遣</v>
      </c>
      <c r="X661" s="6" t="str">
        <f t="shared" si="637"/>
        <v>①指導講習会</v>
      </c>
    </row>
    <row r="662" spans="1:24">
      <c r="A662" s="1">
        <f t="shared" ref="A662:B662" si="638">A661</f>
        <v>14</v>
      </c>
      <c r="B662" s="1">
        <f t="shared" si="638"/>
        <v>0</v>
      </c>
      <c r="C662" s="348"/>
      <c r="D662" s="351" t="s">
        <v>7</v>
      </c>
      <c r="E662" s="351"/>
      <c r="F662" s="352"/>
      <c r="G662" s="352"/>
      <c r="H662" s="352"/>
      <c r="I662" s="352"/>
      <c r="J662" s="352"/>
      <c r="K662" s="352"/>
      <c r="L662" s="352"/>
      <c r="M662" s="352"/>
      <c r="N662" s="352"/>
      <c r="O662" s="352"/>
      <c r="P662" s="352"/>
      <c r="Q662" s="352"/>
      <c r="R662" s="352"/>
      <c r="S662" s="353"/>
      <c r="U662" s="8" t="str">
        <f t="shared" si="637"/>
        <v>②体験プログラム</v>
      </c>
      <c r="V662" s="8" t="str">
        <f t="shared" si="637"/>
        <v>②用具整備</v>
      </c>
      <c r="W662" s="8" t="str">
        <f t="shared" si="637"/>
        <v>②指導者研修会</v>
      </c>
      <c r="X662" s="8" t="str">
        <f t="shared" si="637"/>
        <v>②強化活動</v>
      </c>
    </row>
    <row r="663" spans="1:24">
      <c r="A663" s="1">
        <f t="shared" ref="A663:B663" si="639">A662</f>
        <v>14</v>
      </c>
      <c r="B663" s="1">
        <f t="shared" si="639"/>
        <v>0</v>
      </c>
      <c r="C663" s="354" t="s">
        <v>57</v>
      </c>
      <c r="D663" s="291" t="s">
        <v>58</v>
      </c>
      <c r="E663" s="291"/>
      <c r="F663" s="291" t="s">
        <v>61</v>
      </c>
      <c r="G663" s="355"/>
      <c r="H663" s="339" t="s">
        <v>62</v>
      </c>
      <c r="I663" s="296"/>
      <c r="J663" s="356" t="s">
        <v>63</v>
      </c>
      <c r="K663" s="355"/>
      <c r="L663" s="339" t="s">
        <v>64</v>
      </c>
      <c r="M663" s="296"/>
      <c r="N663" s="356" t="s">
        <v>65</v>
      </c>
      <c r="O663" s="355"/>
      <c r="P663" s="339" t="s">
        <v>66</v>
      </c>
      <c r="Q663" s="291"/>
      <c r="R663" s="356" t="s">
        <v>36</v>
      </c>
      <c r="S663" s="295"/>
      <c r="U663" s="8" t="str">
        <f t="shared" si="637"/>
        <v>③育成プログラム</v>
      </c>
      <c r="V663" s="8" t="str">
        <f t="shared" si="637"/>
        <v/>
      </c>
      <c r="W663" s="8" t="str">
        <f t="shared" si="637"/>
        <v/>
      </c>
      <c r="X663" s="8" t="str">
        <f t="shared" si="637"/>
        <v/>
      </c>
    </row>
    <row r="664" spans="1:24">
      <c r="A664" s="1">
        <f t="shared" ref="A664:B664" si="640">A663</f>
        <v>14</v>
      </c>
      <c r="B664" s="1">
        <f t="shared" si="640"/>
        <v>0</v>
      </c>
      <c r="C664" s="348"/>
      <c r="D664" s="346" t="s">
        <v>59</v>
      </c>
      <c r="E664" s="346"/>
      <c r="F664" s="22">
        <f>VLOOKUP("成男未来ｱｽﾘｰﾄ",指導者!$J$133:$AN$156,$F655+1,)</f>
        <v>0</v>
      </c>
      <c r="G664" s="23" t="s">
        <v>67</v>
      </c>
      <c r="H664" s="24">
        <f>VLOOKUP("成女未来ｱｽﾘｰﾄ",指導者!$J$133:$AN$156,$F655+1,)</f>
        <v>0</v>
      </c>
      <c r="I664" s="25" t="s">
        <v>67</v>
      </c>
      <c r="J664" s="24">
        <f>VLOOKUP("少男未来ｱｽﾘｰﾄ",指導者!$J$133:$AN$156,$F655+1,)</f>
        <v>0</v>
      </c>
      <c r="K664" s="23" t="s">
        <v>67</v>
      </c>
      <c r="L664" s="24">
        <f>VLOOKUP("少女未来ｱｽﾘｰﾄ",指導者!$J$133:$AN$156,$F655+1,)</f>
        <v>0</v>
      </c>
      <c r="M664" s="25" t="s">
        <v>67</v>
      </c>
      <c r="N664" s="24">
        <f>VLOOKUP("Jr男未来ｱｽﾘｰﾄ",指導者!$J$133:$AN$156,$F655+1,)</f>
        <v>0</v>
      </c>
      <c r="O664" s="23" t="s">
        <v>67</v>
      </c>
      <c r="P664" s="24">
        <f>VLOOKUP("Jr女未来ｱｽﾘｰﾄ",指導者!$J$133:$AN$156,$F655+1,)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48"/>
      <c r="D665" s="351" t="s">
        <v>60</v>
      </c>
      <c r="E665" s="351"/>
      <c r="F665" s="57" t="s">
        <v>164</v>
      </c>
      <c r="G665" s="28" t="s">
        <v>67</v>
      </c>
      <c r="H665" s="59" t="s">
        <v>164</v>
      </c>
      <c r="I665" s="30" t="s">
        <v>67</v>
      </c>
      <c r="J665" s="29">
        <f>VLOOKUP("少男未来ｱｽﾘｰﾄ",選手!$J$333:$AN$350,$F655+1,)</f>
        <v>0</v>
      </c>
      <c r="K665" s="28" t="s">
        <v>67</v>
      </c>
      <c r="L665" s="29">
        <f>VLOOKUP("少女未来ｱｽﾘｰﾄ",選手!$J$333:$AN$350,$F655+1,)</f>
        <v>0</v>
      </c>
      <c r="M665" s="30" t="s">
        <v>67</v>
      </c>
      <c r="N665" s="29">
        <f>VLOOKUP("Jr男未来ｱｽﾘｰﾄ",選手!$J$333:$AN$350,$F655+1,)</f>
        <v>0</v>
      </c>
      <c r="O665" s="28" t="s">
        <v>67</v>
      </c>
      <c r="P665" s="29">
        <f>VLOOKUP("Jr女未来ｱｽﾘｰﾄ",選手!$J$333:$AN$350,$F655+1,)</f>
        <v>0</v>
      </c>
      <c r="Q665" s="31" t="s">
        <v>67</v>
      </c>
      <c r="R665" s="28">
        <f>SUM(F665:Q665)</f>
        <v>0</v>
      </c>
      <c r="S665" s="34" t="s">
        <v>67</v>
      </c>
    </row>
    <row r="666" spans="1:24">
      <c r="A666" s="1">
        <f t="shared" ref="A666:B666" si="642">A665</f>
        <v>14</v>
      </c>
      <c r="B666" s="1">
        <f t="shared" si="642"/>
        <v>0</v>
      </c>
      <c r="C666" s="366" t="s">
        <v>69</v>
      </c>
      <c r="D666" s="367"/>
      <c r="E666" s="368"/>
      <c r="F666" s="357"/>
      <c r="G666" s="358"/>
      <c r="H666" s="358"/>
      <c r="I666" s="358"/>
      <c r="J666" s="358"/>
      <c r="K666" s="358"/>
      <c r="L666" s="358"/>
      <c r="M666" s="358"/>
      <c r="N666" s="358"/>
      <c r="O666" s="358"/>
      <c r="P666" s="358"/>
      <c r="Q666" s="358"/>
      <c r="R666" s="358"/>
      <c r="S666" s="359"/>
    </row>
    <row r="667" spans="1:24">
      <c r="A667" s="1">
        <f t="shared" ref="A667:B667" si="643">A666</f>
        <v>14</v>
      </c>
      <c r="B667" s="1">
        <f t="shared" si="643"/>
        <v>0</v>
      </c>
      <c r="C667" s="369"/>
      <c r="D667" s="370"/>
      <c r="E667" s="371"/>
      <c r="F667" s="360"/>
      <c r="G667" s="361"/>
      <c r="H667" s="361"/>
      <c r="I667" s="361"/>
      <c r="J667" s="361"/>
      <c r="K667" s="361"/>
      <c r="L667" s="361"/>
      <c r="M667" s="361"/>
      <c r="N667" s="361"/>
      <c r="O667" s="361"/>
      <c r="P667" s="361"/>
      <c r="Q667" s="361"/>
      <c r="R667" s="361"/>
      <c r="S667" s="362"/>
    </row>
    <row r="668" spans="1:24">
      <c r="A668" s="1">
        <f t="shared" ref="A668:B668" si="644">A667</f>
        <v>14</v>
      </c>
      <c r="B668" s="1">
        <f t="shared" si="644"/>
        <v>0</v>
      </c>
      <c r="C668" s="369"/>
      <c r="D668" s="370"/>
      <c r="E668" s="371"/>
      <c r="F668" s="360"/>
      <c r="G668" s="361"/>
      <c r="H668" s="361"/>
      <c r="I668" s="361"/>
      <c r="J668" s="361"/>
      <c r="K668" s="361"/>
      <c r="L668" s="361"/>
      <c r="M668" s="361"/>
      <c r="N668" s="361"/>
      <c r="O668" s="361"/>
      <c r="P668" s="361"/>
      <c r="Q668" s="361"/>
      <c r="R668" s="361"/>
      <c r="S668" s="362"/>
    </row>
    <row r="669" spans="1:24">
      <c r="A669" s="1">
        <f t="shared" ref="A669:B669" si="645">A668</f>
        <v>14</v>
      </c>
      <c r="B669" s="1">
        <f t="shared" si="645"/>
        <v>0</v>
      </c>
      <c r="C669" s="369"/>
      <c r="D669" s="370"/>
      <c r="E669" s="371"/>
      <c r="F669" s="360"/>
      <c r="G669" s="361"/>
      <c r="H669" s="361"/>
      <c r="I669" s="361"/>
      <c r="J669" s="361"/>
      <c r="K669" s="361"/>
      <c r="L669" s="361"/>
      <c r="M669" s="361"/>
      <c r="N669" s="361"/>
      <c r="O669" s="361"/>
      <c r="P669" s="361"/>
      <c r="Q669" s="361"/>
      <c r="R669" s="361"/>
      <c r="S669" s="362"/>
    </row>
    <row r="670" spans="1:24">
      <c r="A670" s="1">
        <f t="shared" ref="A670:B670" si="646">A669</f>
        <v>14</v>
      </c>
      <c r="B670" s="1">
        <f t="shared" si="646"/>
        <v>0</v>
      </c>
      <c r="C670" s="369"/>
      <c r="D670" s="370"/>
      <c r="E670" s="371"/>
      <c r="F670" s="360"/>
      <c r="G670" s="361"/>
      <c r="H670" s="361"/>
      <c r="I670" s="361"/>
      <c r="J670" s="361"/>
      <c r="K670" s="361"/>
      <c r="L670" s="361"/>
      <c r="M670" s="361"/>
      <c r="N670" s="361"/>
      <c r="O670" s="361"/>
      <c r="P670" s="361"/>
      <c r="Q670" s="361"/>
      <c r="R670" s="361"/>
      <c r="S670" s="362"/>
    </row>
    <row r="671" spans="1:24">
      <c r="A671" s="1">
        <f t="shared" ref="A671:B671" si="647">A670</f>
        <v>14</v>
      </c>
      <c r="B671" s="1">
        <f t="shared" si="647"/>
        <v>0</v>
      </c>
      <c r="C671" s="369"/>
      <c r="D671" s="370"/>
      <c r="E671" s="371"/>
      <c r="F671" s="360"/>
      <c r="G671" s="361"/>
      <c r="H671" s="361"/>
      <c r="I671" s="361"/>
      <c r="J671" s="361"/>
      <c r="K671" s="361"/>
      <c r="L671" s="361"/>
      <c r="M671" s="361"/>
      <c r="N671" s="361"/>
      <c r="O671" s="361"/>
      <c r="P671" s="361"/>
      <c r="Q671" s="361"/>
      <c r="R671" s="361"/>
      <c r="S671" s="362"/>
    </row>
    <row r="672" spans="1:24" ht="15" thickBot="1">
      <c r="A672" s="1">
        <f t="shared" ref="A672:B672" si="648">A671</f>
        <v>14</v>
      </c>
      <c r="B672" s="1">
        <f t="shared" si="648"/>
        <v>0</v>
      </c>
      <c r="C672" s="372"/>
      <c r="D672" s="373"/>
      <c r="E672" s="374"/>
      <c r="F672" s="363"/>
      <c r="G672" s="364"/>
      <c r="H672" s="364"/>
      <c r="I672" s="364"/>
      <c r="J672" s="364"/>
      <c r="K672" s="364"/>
      <c r="L672" s="364"/>
      <c r="M672" s="364"/>
      <c r="N672" s="364"/>
      <c r="O672" s="364"/>
      <c r="P672" s="364"/>
      <c r="Q672" s="364"/>
      <c r="R672" s="364"/>
      <c r="S672" s="365"/>
    </row>
    <row r="673" spans="1:21">
      <c r="A673" s="1">
        <f t="shared" ref="A673:B673" si="649">A672</f>
        <v>14</v>
      </c>
      <c r="B673" s="1">
        <f t="shared" si="649"/>
        <v>0</v>
      </c>
    </row>
    <row r="674" spans="1:21" ht="15" thickBot="1">
      <c r="A674" s="1">
        <f t="shared" ref="A674:B674" si="650">A673</f>
        <v>14</v>
      </c>
      <c r="B674" s="1">
        <f t="shared" si="650"/>
        <v>0</v>
      </c>
      <c r="C674" s="337" t="s">
        <v>70</v>
      </c>
      <c r="D674" s="337"/>
      <c r="Q674" s="338" t="s">
        <v>71</v>
      </c>
      <c r="R674" s="338"/>
      <c r="S674" s="338"/>
    </row>
    <row r="675" spans="1:21">
      <c r="A675" s="1">
        <f t="shared" ref="A675:B675" si="651">A674</f>
        <v>14</v>
      </c>
      <c r="B675" s="1">
        <f t="shared" si="651"/>
        <v>0</v>
      </c>
      <c r="C675" s="287" t="s">
        <v>72</v>
      </c>
      <c r="D675" s="290" t="s">
        <v>73</v>
      </c>
      <c r="E675" s="290"/>
      <c r="F675" s="290"/>
      <c r="G675" s="290"/>
      <c r="H675" s="290" t="s">
        <v>79</v>
      </c>
      <c r="I675" s="290"/>
      <c r="J675" s="290" t="s">
        <v>13</v>
      </c>
      <c r="K675" s="290"/>
      <c r="L675" s="290"/>
      <c r="M675" s="290"/>
      <c r="N675" s="290"/>
      <c r="O675" s="290"/>
      <c r="P675" s="290"/>
      <c r="Q675" s="290"/>
      <c r="R675" s="290"/>
      <c r="S675" s="294"/>
    </row>
    <row r="676" spans="1:21">
      <c r="A676" s="1">
        <f t="shared" ref="A676:B676" si="652">A675</f>
        <v>14</v>
      </c>
      <c r="B676" s="1">
        <f t="shared" si="652"/>
        <v>0</v>
      </c>
      <c r="C676" s="288"/>
      <c r="D676" s="346" t="s">
        <v>74</v>
      </c>
      <c r="E676" s="346"/>
      <c r="F676" s="346"/>
      <c r="G676" s="346"/>
      <c r="H676" s="347">
        <f>J701</f>
        <v>0</v>
      </c>
      <c r="I676" s="347"/>
      <c r="J676" s="152"/>
      <c r="K676" s="152"/>
      <c r="L676" s="152"/>
      <c r="M676" s="152"/>
      <c r="N676" s="152"/>
      <c r="O676" s="152"/>
      <c r="P676" s="152"/>
      <c r="Q676" s="152"/>
      <c r="R676" s="152"/>
      <c r="S676" s="305"/>
    </row>
    <row r="677" spans="1:21">
      <c r="A677" s="1">
        <f t="shared" ref="A677:B677" si="653">A676</f>
        <v>14</v>
      </c>
      <c r="B677" s="1">
        <f t="shared" si="653"/>
        <v>0</v>
      </c>
      <c r="C677" s="288"/>
      <c r="D677" s="340" t="s">
        <v>75</v>
      </c>
      <c r="E677" s="340"/>
      <c r="F677" s="340"/>
      <c r="G677" s="340"/>
      <c r="H677" s="330"/>
      <c r="I677" s="330"/>
      <c r="J677" s="335"/>
      <c r="K677" s="335"/>
      <c r="L677" s="335"/>
      <c r="M677" s="335"/>
      <c r="N677" s="335"/>
      <c r="O677" s="335"/>
      <c r="P677" s="335"/>
      <c r="Q677" s="335"/>
      <c r="R677" s="335"/>
      <c r="S677" s="336"/>
    </row>
    <row r="678" spans="1:21">
      <c r="A678" s="1">
        <f t="shared" ref="A678:B678" si="654">A677</f>
        <v>14</v>
      </c>
      <c r="B678" s="1">
        <f t="shared" si="654"/>
        <v>0</v>
      </c>
      <c r="C678" s="288"/>
      <c r="D678" s="340" t="s">
        <v>76</v>
      </c>
      <c r="E678" s="340"/>
      <c r="F678" s="340"/>
      <c r="G678" s="340"/>
      <c r="H678" s="330"/>
      <c r="I678" s="330"/>
      <c r="J678" s="335"/>
      <c r="K678" s="335"/>
      <c r="L678" s="335"/>
      <c r="M678" s="335"/>
      <c r="N678" s="335"/>
      <c r="O678" s="335"/>
      <c r="P678" s="335"/>
      <c r="Q678" s="335"/>
      <c r="R678" s="335"/>
      <c r="S678" s="336"/>
    </row>
    <row r="679" spans="1:21" ht="15" thickBot="1">
      <c r="A679" s="1">
        <f t="shared" ref="A679:B679" si="655">A678</f>
        <v>14</v>
      </c>
      <c r="B679" s="1">
        <f t="shared" si="655"/>
        <v>0</v>
      </c>
      <c r="C679" s="288"/>
      <c r="D679" s="341" t="s">
        <v>77</v>
      </c>
      <c r="E679" s="341"/>
      <c r="F679" s="341"/>
      <c r="G679" s="341"/>
      <c r="H679" s="342">
        <f>H701-SUM(H676:I678)</f>
        <v>0</v>
      </c>
      <c r="I679" s="342"/>
      <c r="J679" s="343"/>
      <c r="K679" s="343"/>
      <c r="L679" s="343"/>
      <c r="M679" s="343"/>
      <c r="N679" s="343"/>
      <c r="O679" s="343"/>
      <c r="P679" s="343"/>
      <c r="Q679" s="343"/>
      <c r="R679" s="343"/>
      <c r="S679" s="344"/>
    </row>
    <row r="680" spans="1:21" ht="15.6" thickTop="1" thickBot="1">
      <c r="A680" s="1">
        <f t="shared" ref="A680:B680" si="656">A679</f>
        <v>14</v>
      </c>
      <c r="B680" s="1">
        <f t="shared" si="656"/>
        <v>0</v>
      </c>
      <c r="C680" s="289"/>
      <c r="D680" s="345" t="s">
        <v>78</v>
      </c>
      <c r="E680" s="345"/>
      <c r="F680" s="345"/>
      <c r="G680" s="345"/>
      <c r="H680" s="281">
        <f>SUM(H676:I679)</f>
        <v>0</v>
      </c>
      <c r="I680" s="281"/>
      <c r="J680" s="285"/>
      <c r="K680" s="285"/>
      <c r="L680" s="285"/>
      <c r="M680" s="285"/>
      <c r="N680" s="285"/>
      <c r="O680" s="285"/>
      <c r="P680" s="285"/>
      <c r="Q680" s="285"/>
      <c r="R680" s="285"/>
      <c r="S680" s="286"/>
    </row>
    <row r="681" spans="1:21">
      <c r="A681" s="1">
        <f t="shared" ref="A681:B681" si="657">A680</f>
        <v>14</v>
      </c>
      <c r="B681" s="1">
        <f t="shared" si="657"/>
        <v>0</v>
      </c>
      <c r="C681" s="287" t="s">
        <v>218</v>
      </c>
      <c r="D681" s="290" t="s">
        <v>73</v>
      </c>
      <c r="E681" s="290"/>
      <c r="F681" s="290" t="s">
        <v>83</v>
      </c>
      <c r="G681" s="290"/>
      <c r="H681" s="290" t="s">
        <v>79</v>
      </c>
      <c r="I681" s="292"/>
      <c r="J681" s="293"/>
      <c r="K681" s="290"/>
      <c r="L681" s="290"/>
      <c r="M681" s="290"/>
      <c r="N681" s="290" t="s">
        <v>82</v>
      </c>
      <c r="O681" s="290"/>
      <c r="P681" s="290"/>
      <c r="Q681" s="290"/>
      <c r="R681" s="290"/>
      <c r="S681" s="294"/>
    </row>
    <row r="682" spans="1:21">
      <c r="A682" s="1">
        <f t="shared" ref="A682:B682" si="658">A681</f>
        <v>14</v>
      </c>
      <c r="B682" s="1">
        <f t="shared" si="658"/>
        <v>0</v>
      </c>
      <c r="C682" s="288"/>
      <c r="D682" s="291"/>
      <c r="E682" s="291"/>
      <c r="F682" s="291"/>
      <c r="G682" s="291"/>
      <c r="H682" s="291"/>
      <c r="I682" s="291"/>
      <c r="J682" s="296" t="s">
        <v>80</v>
      </c>
      <c r="K682" s="297"/>
      <c r="L682" s="297" t="s">
        <v>81</v>
      </c>
      <c r="M682" s="339"/>
      <c r="N682" s="291"/>
      <c r="O682" s="291"/>
      <c r="P682" s="291"/>
      <c r="Q682" s="291"/>
      <c r="R682" s="291"/>
      <c r="S682" s="295"/>
    </row>
    <row r="683" spans="1:21">
      <c r="A683" s="1">
        <f t="shared" ref="A683:B683" si="659">A682</f>
        <v>14</v>
      </c>
      <c r="B683" s="1">
        <f t="shared" si="659"/>
        <v>0</v>
      </c>
      <c r="C683" s="288"/>
      <c r="D683" s="298" t="s">
        <v>88</v>
      </c>
      <c r="E683" s="298"/>
      <c r="F683" s="298" t="s">
        <v>88</v>
      </c>
      <c r="G683" s="298"/>
      <c r="H683" s="323"/>
      <c r="I683" s="323"/>
      <c r="J683" s="324"/>
      <c r="K683" s="325"/>
      <c r="L683" s="326">
        <f>H683-J683</f>
        <v>0</v>
      </c>
      <c r="M683" s="327"/>
      <c r="N683" s="167"/>
      <c r="O683" s="167"/>
      <c r="P683" s="167"/>
      <c r="Q683" s="167"/>
      <c r="R683" s="167"/>
      <c r="S683" s="328"/>
      <c r="T683" s="54" t="e">
        <f>HLOOKUP(F656,リスト!$N$7:$AC$25,2,)</f>
        <v>#N/A</v>
      </c>
      <c r="U683" s="52" t="e">
        <f t="shared" ref="U683:U700" si="660">IF(T683="対象外",IF(J683&gt;0,"補助対象外経費です!!",""),"")</f>
        <v>#N/A</v>
      </c>
    </row>
    <row r="684" spans="1:21">
      <c r="A684" s="1">
        <f t="shared" ref="A684:B684" si="661">A683</f>
        <v>14</v>
      </c>
      <c r="B684" s="1">
        <f t="shared" si="661"/>
        <v>0</v>
      </c>
      <c r="C684" s="288"/>
      <c r="D684" s="298" t="s">
        <v>99</v>
      </c>
      <c r="E684" s="298"/>
      <c r="F684" s="299" t="s">
        <v>84</v>
      </c>
      <c r="G684" s="299"/>
      <c r="H684" s="300"/>
      <c r="I684" s="300"/>
      <c r="J684" s="301"/>
      <c r="K684" s="302"/>
      <c r="L684" s="303">
        <f t="shared" ref="L684:L700" si="662">H684-J684</f>
        <v>0</v>
      </c>
      <c r="M684" s="304"/>
      <c r="N684" s="152"/>
      <c r="O684" s="152"/>
      <c r="P684" s="152"/>
      <c r="Q684" s="152"/>
      <c r="R684" s="152"/>
      <c r="S684" s="305"/>
      <c r="T684" s="54" t="e">
        <f>HLOOKUP(F656,リスト!$N$7:$AC$25,3,)</f>
        <v>#N/A</v>
      </c>
      <c r="U684" s="52" t="e">
        <f t="shared" si="660"/>
        <v>#N/A</v>
      </c>
    </row>
    <row r="685" spans="1:21">
      <c r="A685" s="1">
        <f t="shared" ref="A685:B685" si="663">A684</f>
        <v>14</v>
      </c>
      <c r="B685" s="1">
        <f t="shared" si="663"/>
        <v>0</v>
      </c>
      <c r="C685" s="288"/>
      <c r="D685" s="298"/>
      <c r="E685" s="298"/>
      <c r="F685" s="329" t="s">
        <v>85</v>
      </c>
      <c r="G685" s="329"/>
      <c r="H685" s="330"/>
      <c r="I685" s="330"/>
      <c r="J685" s="331"/>
      <c r="K685" s="332"/>
      <c r="L685" s="333">
        <f t="shared" si="662"/>
        <v>0</v>
      </c>
      <c r="M685" s="334"/>
      <c r="N685" s="335"/>
      <c r="O685" s="335"/>
      <c r="P685" s="335"/>
      <c r="Q685" s="335"/>
      <c r="R685" s="335"/>
      <c r="S685" s="336"/>
      <c r="T685" s="54" t="e">
        <f>HLOOKUP(F656,リスト!$N$7:$AC$25,4,)</f>
        <v>#N/A</v>
      </c>
      <c r="U685" s="52" t="e">
        <f t="shared" si="660"/>
        <v>#N/A</v>
      </c>
    </row>
    <row r="686" spans="1:21">
      <c r="A686" s="1">
        <f t="shared" ref="A686:B686" si="664">A685</f>
        <v>14</v>
      </c>
      <c r="B686" s="1">
        <f t="shared" si="664"/>
        <v>0</v>
      </c>
      <c r="C686" s="288"/>
      <c r="D686" s="298"/>
      <c r="E686" s="298"/>
      <c r="F686" s="306" t="s">
        <v>86</v>
      </c>
      <c r="G686" s="306"/>
      <c r="H686" s="307"/>
      <c r="I686" s="307"/>
      <c r="J686" s="308"/>
      <c r="K686" s="309"/>
      <c r="L686" s="310">
        <f t="shared" si="662"/>
        <v>0</v>
      </c>
      <c r="M686" s="311"/>
      <c r="N686" s="153"/>
      <c r="O686" s="153"/>
      <c r="P686" s="153"/>
      <c r="Q686" s="153"/>
      <c r="R686" s="153"/>
      <c r="S686" s="312"/>
      <c r="T686" s="54" t="e">
        <f>HLOOKUP(F656,リスト!$N$7:$AC$25,5,)</f>
        <v>#N/A</v>
      </c>
      <c r="U686" s="52" t="e">
        <f t="shared" si="660"/>
        <v>#N/A</v>
      </c>
    </row>
    <row r="687" spans="1:21">
      <c r="A687" s="1">
        <f t="shared" ref="A687:B687" si="665">A686</f>
        <v>14</v>
      </c>
      <c r="B687" s="1">
        <f t="shared" si="665"/>
        <v>0</v>
      </c>
      <c r="C687" s="288"/>
      <c r="D687" s="298" t="s">
        <v>100</v>
      </c>
      <c r="E687" s="298"/>
      <c r="F687" s="299" t="s">
        <v>87</v>
      </c>
      <c r="G687" s="299"/>
      <c r="H687" s="300"/>
      <c r="I687" s="300"/>
      <c r="J687" s="301"/>
      <c r="K687" s="302"/>
      <c r="L687" s="303">
        <f t="shared" si="662"/>
        <v>0</v>
      </c>
      <c r="M687" s="304"/>
      <c r="N687" s="152"/>
      <c r="O687" s="152"/>
      <c r="P687" s="152"/>
      <c r="Q687" s="152"/>
      <c r="R687" s="152"/>
      <c r="S687" s="305"/>
      <c r="T687" s="54" t="e">
        <f>HLOOKUP(F656,リスト!$N$7:$AC$25,6,)</f>
        <v>#N/A</v>
      </c>
      <c r="U687" s="52" t="e">
        <f t="shared" si="660"/>
        <v>#N/A</v>
      </c>
    </row>
    <row r="688" spans="1:21">
      <c r="A688" s="1">
        <f t="shared" ref="A688:B688" si="666">A687</f>
        <v>14</v>
      </c>
      <c r="B688" s="1">
        <f t="shared" si="666"/>
        <v>0</v>
      </c>
      <c r="C688" s="288"/>
      <c r="D688" s="298"/>
      <c r="E688" s="298"/>
      <c r="F688" s="329" t="s">
        <v>89</v>
      </c>
      <c r="G688" s="329"/>
      <c r="H688" s="330"/>
      <c r="I688" s="330"/>
      <c r="J688" s="331"/>
      <c r="K688" s="332"/>
      <c r="L688" s="333">
        <f t="shared" si="662"/>
        <v>0</v>
      </c>
      <c r="M688" s="334"/>
      <c r="N688" s="335"/>
      <c r="O688" s="335"/>
      <c r="P688" s="335"/>
      <c r="Q688" s="335"/>
      <c r="R688" s="335"/>
      <c r="S688" s="336"/>
      <c r="T688" s="54" t="e">
        <f>HLOOKUP(F656,リスト!$N$7:$AC$25,7,)</f>
        <v>#N/A</v>
      </c>
      <c r="U688" s="52" t="e">
        <f t="shared" si="660"/>
        <v>#N/A</v>
      </c>
    </row>
    <row r="689" spans="1:22" ht="14.4" customHeight="1">
      <c r="A689" s="1">
        <f t="shared" ref="A689:B689" si="667">A688</f>
        <v>14</v>
      </c>
      <c r="B689" s="1">
        <f t="shared" si="667"/>
        <v>0</v>
      </c>
      <c r="C689" s="288"/>
      <c r="D689" s="298"/>
      <c r="E689" s="298"/>
      <c r="F689" s="329" t="s">
        <v>215</v>
      </c>
      <c r="G689" s="329"/>
      <c r="H689" s="330"/>
      <c r="I689" s="330"/>
      <c r="J689" s="331"/>
      <c r="K689" s="332"/>
      <c r="L689" s="333">
        <f t="shared" si="662"/>
        <v>0</v>
      </c>
      <c r="M689" s="334"/>
      <c r="N689" s="335"/>
      <c r="O689" s="335"/>
      <c r="P689" s="335"/>
      <c r="Q689" s="335"/>
      <c r="R689" s="335"/>
      <c r="S689" s="336"/>
      <c r="T689" s="54" t="e">
        <f>HLOOKUP(F656,リスト!$N$7:$AC$25,8,)</f>
        <v>#N/A</v>
      </c>
      <c r="U689" s="52" t="e">
        <f t="shared" si="660"/>
        <v>#N/A</v>
      </c>
    </row>
    <row r="690" spans="1:22">
      <c r="A690" s="1">
        <f t="shared" ref="A690:B690" si="668">A689</f>
        <v>14</v>
      </c>
      <c r="B690" s="1">
        <f t="shared" si="668"/>
        <v>0</v>
      </c>
      <c r="C690" s="288"/>
      <c r="D690" s="298"/>
      <c r="E690" s="298"/>
      <c r="F690" s="306" t="s">
        <v>90</v>
      </c>
      <c r="G690" s="306"/>
      <c r="H690" s="307"/>
      <c r="I690" s="307"/>
      <c r="J690" s="308"/>
      <c r="K690" s="309"/>
      <c r="L690" s="310">
        <f t="shared" si="662"/>
        <v>0</v>
      </c>
      <c r="M690" s="311"/>
      <c r="N690" s="153"/>
      <c r="O690" s="153"/>
      <c r="P690" s="153"/>
      <c r="Q690" s="153"/>
      <c r="R690" s="153"/>
      <c r="S690" s="312"/>
      <c r="T690" s="54" t="e">
        <f>HLOOKUP(F656,リスト!$N$7:$AC$25,9,)</f>
        <v>#N/A</v>
      </c>
      <c r="U690" s="52" t="e">
        <f t="shared" si="660"/>
        <v>#N/A</v>
      </c>
    </row>
    <row r="691" spans="1:22">
      <c r="A691" s="1">
        <f t="shared" ref="A691:B691" si="669">A690</f>
        <v>14</v>
      </c>
      <c r="B691" s="1">
        <f t="shared" si="669"/>
        <v>0</v>
      </c>
      <c r="C691" s="288"/>
      <c r="D691" s="298" t="s">
        <v>101</v>
      </c>
      <c r="E691" s="298"/>
      <c r="F691" s="299" t="s">
        <v>91</v>
      </c>
      <c r="G691" s="299"/>
      <c r="H691" s="300"/>
      <c r="I691" s="300"/>
      <c r="J691" s="301"/>
      <c r="K691" s="302"/>
      <c r="L691" s="303">
        <f t="shared" si="662"/>
        <v>0</v>
      </c>
      <c r="M691" s="304"/>
      <c r="N691" s="152"/>
      <c r="O691" s="152"/>
      <c r="P691" s="152"/>
      <c r="Q691" s="152"/>
      <c r="R691" s="152"/>
      <c r="S691" s="305"/>
      <c r="T691" s="54" t="e">
        <f>HLOOKUP(F656,リスト!$N$7:$AC$25,10,)</f>
        <v>#N/A</v>
      </c>
      <c r="U691" s="52" t="e">
        <f t="shared" si="660"/>
        <v>#N/A</v>
      </c>
    </row>
    <row r="692" spans="1:22">
      <c r="A692" s="1">
        <f t="shared" ref="A692:B692" si="670">A691</f>
        <v>14</v>
      </c>
      <c r="B692" s="1">
        <f t="shared" si="670"/>
        <v>0</v>
      </c>
      <c r="C692" s="288"/>
      <c r="D692" s="298"/>
      <c r="E692" s="298"/>
      <c r="F692" s="329" t="s">
        <v>92</v>
      </c>
      <c r="G692" s="329"/>
      <c r="H692" s="330"/>
      <c r="I692" s="330"/>
      <c r="J692" s="331"/>
      <c r="K692" s="332"/>
      <c r="L692" s="333">
        <f t="shared" si="662"/>
        <v>0</v>
      </c>
      <c r="M692" s="334"/>
      <c r="N692" s="335"/>
      <c r="O692" s="335"/>
      <c r="P692" s="335"/>
      <c r="Q692" s="335"/>
      <c r="R692" s="335"/>
      <c r="S692" s="336"/>
      <c r="T692" s="54" t="e">
        <f>HLOOKUP(F656,リスト!$N$7:$AC$25,11,)</f>
        <v>#N/A</v>
      </c>
      <c r="U692" s="52" t="e">
        <f t="shared" si="660"/>
        <v>#N/A</v>
      </c>
    </row>
    <row r="693" spans="1:22">
      <c r="A693" s="1">
        <f t="shared" ref="A693:B693" si="671">A692</f>
        <v>14</v>
      </c>
      <c r="B693" s="1">
        <f t="shared" si="671"/>
        <v>0</v>
      </c>
      <c r="C693" s="288"/>
      <c r="D693" s="298"/>
      <c r="E693" s="298"/>
      <c r="F693" s="306" t="s">
        <v>93</v>
      </c>
      <c r="G693" s="306"/>
      <c r="H693" s="307"/>
      <c r="I693" s="307"/>
      <c r="J693" s="308"/>
      <c r="K693" s="309"/>
      <c r="L693" s="310">
        <f t="shared" si="662"/>
        <v>0</v>
      </c>
      <c r="M693" s="311"/>
      <c r="N693" s="153"/>
      <c r="O693" s="153"/>
      <c r="P693" s="153"/>
      <c r="Q693" s="153"/>
      <c r="R693" s="153"/>
      <c r="S693" s="312"/>
      <c r="T693" s="54" t="e">
        <f>HLOOKUP(F656,リスト!$N$7:$AC$25,12,)</f>
        <v>#N/A</v>
      </c>
      <c r="U693" s="52" t="e">
        <f t="shared" si="660"/>
        <v>#N/A</v>
      </c>
    </row>
    <row r="694" spans="1:22">
      <c r="A694" s="1">
        <f t="shared" ref="A694:B694" si="672">A693</f>
        <v>14</v>
      </c>
      <c r="B694" s="1">
        <f t="shared" si="672"/>
        <v>0</v>
      </c>
      <c r="C694" s="288"/>
      <c r="D694" s="298" t="s">
        <v>102</v>
      </c>
      <c r="E694" s="298"/>
      <c r="F694" s="298" t="s">
        <v>102</v>
      </c>
      <c r="G694" s="298"/>
      <c r="H694" s="323"/>
      <c r="I694" s="323"/>
      <c r="J694" s="324"/>
      <c r="K694" s="325"/>
      <c r="L694" s="326">
        <f t="shared" si="662"/>
        <v>0</v>
      </c>
      <c r="M694" s="327"/>
      <c r="N694" s="167"/>
      <c r="O694" s="167"/>
      <c r="P694" s="167"/>
      <c r="Q694" s="167"/>
      <c r="R694" s="167"/>
      <c r="S694" s="328"/>
      <c r="T694" s="54" t="e">
        <f>HLOOKUP(F656,リスト!$N$7:$AC$25,13,)</f>
        <v>#N/A</v>
      </c>
      <c r="U694" s="52" t="e">
        <f t="shared" si="660"/>
        <v>#N/A</v>
      </c>
    </row>
    <row r="695" spans="1:22">
      <c r="A695" s="1">
        <f t="shared" ref="A695:B695" si="673">A694</f>
        <v>14</v>
      </c>
      <c r="B695" s="1">
        <f t="shared" si="673"/>
        <v>0</v>
      </c>
      <c r="C695" s="288"/>
      <c r="D695" s="321" t="s">
        <v>105</v>
      </c>
      <c r="E695" s="298"/>
      <c r="F695" s="299" t="s">
        <v>94</v>
      </c>
      <c r="G695" s="299"/>
      <c r="H695" s="300"/>
      <c r="I695" s="300"/>
      <c r="J695" s="301"/>
      <c r="K695" s="302"/>
      <c r="L695" s="303">
        <f t="shared" si="662"/>
        <v>0</v>
      </c>
      <c r="M695" s="304"/>
      <c r="N695" s="152"/>
      <c r="O695" s="152"/>
      <c r="P695" s="152"/>
      <c r="Q695" s="152"/>
      <c r="R695" s="152"/>
      <c r="S695" s="305"/>
      <c r="T695" s="54" t="e">
        <f>HLOOKUP(F656,リスト!$N$7:$AC$25,14,)</f>
        <v>#N/A</v>
      </c>
      <c r="U695" s="52" t="e">
        <f t="shared" si="660"/>
        <v>#N/A</v>
      </c>
    </row>
    <row r="696" spans="1:22">
      <c r="A696" s="1">
        <f t="shared" ref="A696:B696" si="674">A695</f>
        <v>14</v>
      </c>
      <c r="B696" s="1">
        <f t="shared" si="674"/>
        <v>0</v>
      </c>
      <c r="C696" s="288"/>
      <c r="D696" s="298"/>
      <c r="E696" s="298"/>
      <c r="F696" s="306" t="s">
        <v>95</v>
      </c>
      <c r="G696" s="306"/>
      <c r="H696" s="307"/>
      <c r="I696" s="307"/>
      <c r="J696" s="308"/>
      <c r="K696" s="309"/>
      <c r="L696" s="310">
        <f t="shared" si="662"/>
        <v>0</v>
      </c>
      <c r="M696" s="311"/>
      <c r="N696" s="153"/>
      <c r="O696" s="153"/>
      <c r="P696" s="153"/>
      <c r="Q696" s="153"/>
      <c r="R696" s="153"/>
      <c r="S696" s="312"/>
      <c r="T696" s="54" t="e">
        <f>HLOOKUP(F656,リスト!$N$7:$AC$25,15,)</f>
        <v>#N/A</v>
      </c>
      <c r="U696" s="52" t="e">
        <f t="shared" si="660"/>
        <v>#N/A</v>
      </c>
    </row>
    <row r="697" spans="1:22">
      <c r="A697" s="1">
        <f t="shared" ref="A697:B697" si="675">A696</f>
        <v>14</v>
      </c>
      <c r="B697" s="1">
        <f t="shared" si="675"/>
        <v>0</v>
      </c>
      <c r="C697" s="288"/>
      <c r="D697" s="322" t="s">
        <v>103</v>
      </c>
      <c r="E697" s="322"/>
      <c r="F697" s="298" t="s">
        <v>96</v>
      </c>
      <c r="G697" s="298"/>
      <c r="H697" s="323"/>
      <c r="I697" s="323"/>
      <c r="J697" s="324"/>
      <c r="K697" s="325"/>
      <c r="L697" s="326">
        <f t="shared" si="662"/>
        <v>0</v>
      </c>
      <c r="M697" s="327"/>
      <c r="N697" s="167"/>
      <c r="O697" s="167"/>
      <c r="P697" s="167"/>
      <c r="Q697" s="167"/>
      <c r="R697" s="167"/>
      <c r="S697" s="328"/>
      <c r="T697" s="54" t="e">
        <f>HLOOKUP(F656,リスト!$N$7:$AC$25,16,)</f>
        <v>#N/A</v>
      </c>
      <c r="U697" s="52" t="e">
        <f t="shared" si="660"/>
        <v>#N/A</v>
      </c>
    </row>
    <row r="698" spans="1:22">
      <c r="A698" s="1">
        <f t="shared" ref="A698:B698" si="676">A697</f>
        <v>14</v>
      </c>
      <c r="B698" s="1">
        <f t="shared" si="676"/>
        <v>0</v>
      </c>
      <c r="C698" s="288"/>
      <c r="D698" s="298" t="s">
        <v>104</v>
      </c>
      <c r="E698" s="298"/>
      <c r="F698" s="299" t="s">
        <v>97</v>
      </c>
      <c r="G698" s="299"/>
      <c r="H698" s="300"/>
      <c r="I698" s="300"/>
      <c r="J698" s="301"/>
      <c r="K698" s="302"/>
      <c r="L698" s="303">
        <f t="shared" si="662"/>
        <v>0</v>
      </c>
      <c r="M698" s="304"/>
      <c r="N698" s="152"/>
      <c r="O698" s="152"/>
      <c r="P698" s="152"/>
      <c r="Q698" s="152"/>
      <c r="R698" s="152"/>
      <c r="S698" s="305"/>
      <c r="T698" s="54" t="e">
        <f>HLOOKUP(F656,リスト!$N$7:$AC$25,17,)</f>
        <v>#N/A</v>
      </c>
      <c r="U698" s="52" t="e">
        <f t="shared" si="660"/>
        <v>#N/A</v>
      </c>
    </row>
    <row r="699" spans="1:22">
      <c r="A699" s="1">
        <f t="shared" ref="A699:B699" si="677">A698</f>
        <v>14</v>
      </c>
      <c r="B699" s="1">
        <f t="shared" si="677"/>
        <v>0</v>
      </c>
      <c r="C699" s="288"/>
      <c r="D699" s="298"/>
      <c r="E699" s="298"/>
      <c r="F699" s="306" t="s">
        <v>98</v>
      </c>
      <c r="G699" s="306"/>
      <c r="H699" s="307"/>
      <c r="I699" s="307"/>
      <c r="J699" s="308"/>
      <c r="K699" s="309"/>
      <c r="L699" s="310">
        <f t="shared" si="662"/>
        <v>0</v>
      </c>
      <c r="M699" s="311"/>
      <c r="N699" s="153"/>
      <c r="O699" s="153"/>
      <c r="P699" s="153"/>
      <c r="Q699" s="153"/>
      <c r="R699" s="153"/>
      <c r="S699" s="312"/>
      <c r="T699" s="54" t="e">
        <f>HLOOKUP(F656,リスト!$N$7:$AC$25,18,)</f>
        <v>#N/A</v>
      </c>
      <c r="U699" s="52" t="e">
        <f t="shared" si="660"/>
        <v>#N/A</v>
      </c>
    </row>
    <row r="700" spans="1:22" ht="15" thickBot="1">
      <c r="A700" s="1">
        <f t="shared" ref="A700:B700" si="678">A699</f>
        <v>14</v>
      </c>
      <c r="B700" s="1">
        <f t="shared" si="678"/>
        <v>0</v>
      </c>
      <c r="C700" s="288"/>
      <c r="D700" s="313" t="s">
        <v>77</v>
      </c>
      <c r="E700" s="313"/>
      <c r="F700" s="313" t="s">
        <v>77</v>
      </c>
      <c r="G700" s="313"/>
      <c r="H700" s="314"/>
      <c r="I700" s="314"/>
      <c r="J700" s="315"/>
      <c r="K700" s="316"/>
      <c r="L700" s="317">
        <f t="shared" si="662"/>
        <v>0</v>
      </c>
      <c r="M700" s="318"/>
      <c r="N700" s="319"/>
      <c r="O700" s="319"/>
      <c r="P700" s="319"/>
      <c r="Q700" s="319"/>
      <c r="R700" s="319"/>
      <c r="S700" s="320"/>
      <c r="T700" s="54" t="e">
        <f>HLOOKUP(F656,リスト!$N$7:$AC$25,19,)</f>
        <v>#N/A</v>
      </c>
      <c r="U700" s="52" t="e">
        <f t="shared" si="660"/>
        <v>#N/A</v>
      </c>
    </row>
    <row r="701" spans="1:22" ht="15.6" thickTop="1" thickBot="1">
      <c r="A701" s="1">
        <f t="shared" ref="A701:B701" si="679">A700</f>
        <v>14</v>
      </c>
      <c r="B701" s="1">
        <f t="shared" si="679"/>
        <v>0</v>
      </c>
      <c r="C701" s="289"/>
      <c r="D701" s="278" t="s">
        <v>78</v>
      </c>
      <c r="E701" s="279"/>
      <c r="F701" s="279"/>
      <c r="G701" s="280"/>
      <c r="H701" s="281">
        <f>SUM(H683:I700)</f>
        <v>0</v>
      </c>
      <c r="I701" s="281"/>
      <c r="J701" s="282">
        <f t="shared" ref="J701" si="680">SUM(J683:K700)</f>
        <v>0</v>
      </c>
      <c r="K701" s="283"/>
      <c r="L701" s="283">
        <f t="shared" ref="L701" si="681">SUM(L683:M700)</f>
        <v>0</v>
      </c>
      <c r="M701" s="284"/>
      <c r="N701" s="285"/>
      <c r="O701" s="285"/>
      <c r="P701" s="285"/>
      <c r="Q701" s="285"/>
      <c r="R701" s="285"/>
      <c r="S701" s="286"/>
      <c r="T701" s="54"/>
    </row>
    <row r="702" spans="1:22">
      <c r="A702" s="1">
        <f>F705</f>
        <v>15</v>
      </c>
      <c r="B702" s="1">
        <f>IF(H726&gt;0,1,0)</f>
        <v>0</v>
      </c>
      <c r="C702" s="198" t="s">
        <v>47</v>
      </c>
      <c r="D702" s="198"/>
      <c r="E702" s="198"/>
      <c r="U702" s="11" t="s">
        <v>49</v>
      </c>
      <c r="V702" s="11" t="s">
        <v>199</v>
      </c>
    </row>
    <row r="703" spans="1:22">
      <c r="A703" s="1">
        <f>A702</f>
        <v>15</v>
      </c>
      <c r="B703" s="1">
        <f>B702</f>
        <v>0</v>
      </c>
      <c r="C703" s="192" t="str">
        <f>"やまぐち未来アスリート育成事業　"&amp;基本!$G$24</f>
        <v>やまぐち未来アスリート育成事業　事業計画書</v>
      </c>
      <c r="D703" s="192"/>
      <c r="E703" s="192"/>
      <c r="F703" s="192"/>
      <c r="G703" s="192"/>
      <c r="H703" s="192"/>
      <c r="I703" s="192"/>
      <c r="J703" s="192"/>
      <c r="K703" s="192"/>
      <c r="L703" s="192"/>
      <c r="M703" s="192"/>
      <c r="N703" s="192"/>
      <c r="O703" s="192"/>
      <c r="P703" s="192"/>
      <c r="Q703" s="192"/>
      <c r="R703" s="192"/>
      <c r="S703" s="192"/>
      <c r="U703" s="16" t="str">
        <f t="shared" ref="U703:V706" si="682">IF(U653="","",U653)</f>
        <v>やまぐち未来アスリートチャレンジ事業</v>
      </c>
      <c r="V703" s="16" t="str">
        <f t="shared" si="682"/>
        <v>未来チャレ</v>
      </c>
    </row>
    <row r="704" spans="1:22" ht="15" thickBot="1">
      <c r="A704" s="1">
        <f t="shared" ref="A704:B704" si="683">A703</f>
        <v>15</v>
      </c>
      <c r="B704" s="1">
        <f t="shared" si="683"/>
        <v>0</v>
      </c>
      <c r="C704" s="337" t="s">
        <v>48</v>
      </c>
      <c r="D704" s="337"/>
      <c r="U704" s="32" t="str">
        <f t="shared" si="682"/>
        <v>ジュニアクラブ活動事業</v>
      </c>
      <c r="V704" s="32" t="str">
        <f t="shared" si="682"/>
        <v>Jrクラブ</v>
      </c>
    </row>
    <row r="705" spans="1:24" ht="15" thickBot="1">
      <c r="A705" s="1">
        <f t="shared" ref="A705:B705" si="684">A704</f>
        <v>15</v>
      </c>
      <c r="B705" s="1">
        <f t="shared" si="684"/>
        <v>0</v>
      </c>
      <c r="C705" s="375" t="s">
        <v>50</v>
      </c>
      <c r="D705" s="376"/>
      <c r="E705" s="376"/>
      <c r="F705" s="377">
        <f>F655+1</f>
        <v>15</v>
      </c>
      <c r="G705" s="378"/>
      <c r="U705" s="32" t="str">
        <f t="shared" si="682"/>
        <v>ジュニア指導者育成事業</v>
      </c>
      <c r="V705" s="32" t="str">
        <f t="shared" si="682"/>
        <v>Jr指導者</v>
      </c>
    </row>
    <row r="706" spans="1:24">
      <c r="A706" s="1">
        <f t="shared" ref="A706:B706" si="685">A705</f>
        <v>15</v>
      </c>
      <c r="B706" s="1">
        <f t="shared" si="685"/>
        <v>0</v>
      </c>
      <c r="C706" s="379" t="s">
        <v>49</v>
      </c>
      <c r="D706" s="290"/>
      <c r="E706" s="290"/>
      <c r="F706" s="380"/>
      <c r="G706" s="380"/>
      <c r="H706" s="380"/>
      <c r="I706" s="380"/>
      <c r="J706" s="380"/>
      <c r="K706" s="380"/>
      <c r="L706" s="380"/>
      <c r="M706" s="290" t="s">
        <v>53</v>
      </c>
      <c r="N706" s="290"/>
      <c r="O706" s="290"/>
      <c r="P706" s="380"/>
      <c r="Q706" s="380"/>
      <c r="R706" s="380"/>
      <c r="S706" s="381"/>
      <c r="T706" s="81" t="str">
        <f>IF(F706="","",VLOOKUP(F706,U703:V706,2,))</f>
        <v/>
      </c>
      <c r="U706" s="18" t="str">
        <f t="shared" si="682"/>
        <v>未来アスリート強化事業</v>
      </c>
      <c r="V706" s="18" t="str">
        <f t="shared" si="682"/>
        <v>未来強化</v>
      </c>
    </row>
    <row r="707" spans="1:24">
      <c r="A707" s="1">
        <f t="shared" ref="A707:B707" si="686">A706</f>
        <v>15</v>
      </c>
      <c r="B707" s="1">
        <f t="shared" si="686"/>
        <v>0</v>
      </c>
      <c r="C707" s="389" t="s">
        <v>180</v>
      </c>
      <c r="D707" s="390"/>
      <c r="E707" s="356"/>
      <c r="F707" s="386"/>
      <c r="G707" s="387"/>
      <c r="H707" s="387"/>
      <c r="I707" s="387"/>
      <c r="J707" s="387"/>
      <c r="K707" s="387"/>
      <c r="L707" s="387"/>
      <c r="M707" s="387"/>
      <c r="N707" s="387"/>
      <c r="O707" s="387"/>
      <c r="P707" s="387"/>
      <c r="Q707" s="387"/>
      <c r="R707" s="387"/>
      <c r="S707" s="388"/>
      <c r="U707" s="55"/>
    </row>
    <row r="708" spans="1:24">
      <c r="A708" s="1">
        <f t="shared" ref="A708:B708" si="687">A707</f>
        <v>15</v>
      </c>
      <c r="B708" s="1">
        <f t="shared" si="687"/>
        <v>0</v>
      </c>
      <c r="C708" s="348" t="s">
        <v>51</v>
      </c>
      <c r="D708" s="291"/>
      <c r="E708" s="291"/>
      <c r="F708" s="382"/>
      <c r="G708" s="383"/>
      <c r="H708" s="383"/>
      <c r="I708" s="20" t="str">
        <f>IF(F708="","～",IF(J708="","","～"))</f>
        <v>～</v>
      </c>
      <c r="J708" s="383"/>
      <c r="K708" s="383"/>
      <c r="L708" s="383"/>
      <c r="M708" s="21" t="s">
        <v>52</v>
      </c>
      <c r="N708" s="384" t="str">
        <f>IF(T708=1,IF(F708="","",IF(J708="","",IF(F708=J708,"日帰り",(J708-F708)&amp;"泊"&amp;(J708-F708+1)&amp;"日"))),"")</f>
        <v/>
      </c>
      <c r="O708" s="384"/>
      <c r="P708" s="384"/>
      <c r="Q708" s="13" t="s">
        <v>68</v>
      </c>
      <c r="R708" s="258"/>
      <c r="S708" s="385"/>
      <c r="T708" s="53">
        <f>IF(P706=W711,1,IF(P706=X712,1,0))</f>
        <v>0</v>
      </c>
    </row>
    <row r="709" spans="1:24">
      <c r="A709" s="1">
        <f t="shared" ref="A709:B709" si="688">A708</f>
        <v>15</v>
      </c>
      <c r="B709" s="1">
        <f t="shared" si="688"/>
        <v>0</v>
      </c>
      <c r="C709" s="348" t="s">
        <v>54</v>
      </c>
      <c r="D709" s="346" t="s">
        <v>55</v>
      </c>
      <c r="E709" s="346"/>
      <c r="F709" s="349"/>
      <c r="G709" s="349"/>
      <c r="H709" s="349"/>
      <c r="I709" s="349"/>
      <c r="J709" s="349"/>
      <c r="K709" s="349"/>
      <c r="L709" s="349"/>
      <c r="M709" s="349"/>
      <c r="N709" s="349"/>
      <c r="O709" s="349"/>
      <c r="P709" s="349"/>
      <c r="Q709" s="349"/>
      <c r="R709" s="349"/>
      <c r="S709" s="350"/>
      <c r="U709" s="156" t="s">
        <v>53</v>
      </c>
      <c r="V709" s="156"/>
      <c r="W709" s="156"/>
      <c r="X709" s="156"/>
    </row>
    <row r="710" spans="1:24">
      <c r="A710" s="1">
        <f t="shared" ref="A710:B710" si="689">A709</f>
        <v>15</v>
      </c>
      <c r="B710" s="1">
        <f t="shared" si="689"/>
        <v>0</v>
      </c>
      <c r="C710" s="348"/>
      <c r="D710" s="351" t="s">
        <v>7</v>
      </c>
      <c r="E710" s="351"/>
      <c r="F710" s="352"/>
      <c r="G710" s="352"/>
      <c r="H710" s="352"/>
      <c r="I710" s="352"/>
      <c r="J710" s="352"/>
      <c r="K710" s="352"/>
      <c r="L710" s="352"/>
      <c r="M710" s="352"/>
      <c r="N710" s="352"/>
      <c r="O710" s="352"/>
      <c r="P710" s="352"/>
      <c r="Q710" s="352"/>
      <c r="R710" s="352"/>
      <c r="S710" s="353"/>
      <c r="U710" s="78" t="str">
        <f>U703</f>
        <v>やまぐち未来アスリートチャレンジ事業</v>
      </c>
      <c r="V710" s="78" t="str">
        <f>U704</f>
        <v>ジュニアクラブ活動事業</v>
      </c>
      <c r="W710" s="78" t="str">
        <f>U705</f>
        <v>ジュニア指導者育成事業</v>
      </c>
      <c r="X710" s="78" t="str">
        <f>U706</f>
        <v>未来アスリート強化事業</v>
      </c>
    </row>
    <row r="711" spans="1:24">
      <c r="A711" s="1">
        <f t="shared" ref="A711:B711" si="690">A710</f>
        <v>15</v>
      </c>
      <c r="B711" s="1">
        <f t="shared" si="690"/>
        <v>0</v>
      </c>
      <c r="C711" s="348" t="s">
        <v>56</v>
      </c>
      <c r="D711" s="346" t="s">
        <v>55</v>
      </c>
      <c r="E711" s="346"/>
      <c r="F711" s="349"/>
      <c r="G711" s="349"/>
      <c r="H711" s="349"/>
      <c r="I711" s="349"/>
      <c r="J711" s="349"/>
      <c r="K711" s="349"/>
      <c r="L711" s="349"/>
      <c r="M711" s="349"/>
      <c r="N711" s="349"/>
      <c r="O711" s="349"/>
      <c r="P711" s="349"/>
      <c r="Q711" s="349"/>
      <c r="R711" s="349"/>
      <c r="S711" s="350"/>
      <c r="U711" s="6" t="str">
        <f t="shared" ref="U711:X714" si="691">IF(U661="","",U661)</f>
        <v>①合同体験会</v>
      </c>
      <c r="V711" s="6" t="str">
        <f t="shared" si="691"/>
        <v>①クラブ指導</v>
      </c>
      <c r="W711" s="6" t="str">
        <f t="shared" si="691"/>
        <v>①研修派遣</v>
      </c>
      <c r="X711" s="6" t="str">
        <f t="shared" si="691"/>
        <v>①指導講習会</v>
      </c>
    </row>
    <row r="712" spans="1:24">
      <c r="A712" s="1">
        <f t="shared" ref="A712:B712" si="692">A711</f>
        <v>15</v>
      </c>
      <c r="B712" s="1">
        <f t="shared" si="692"/>
        <v>0</v>
      </c>
      <c r="C712" s="348"/>
      <c r="D712" s="351" t="s">
        <v>7</v>
      </c>
      <c r="E712" s="351"/>
      <c r="F712" s="352"/>
      <c r="G712" s="352"/>
      <c r="H712" s="352"/>
      <c r="I712" s="352"/>
      <c r="J712" s="352"/>
      <c r="K712" s="352"/>
      <c r="L712" s="352"/>
      <c r="M712" s="352"/>
      <c r="N712" s="352"/>
      <c r="O712" s="352"/>
      <c r="P712" s="352"/>
      <c r="Q712" s="352"/>
      <c r="R712" s="352"/>
      <c r="S712" s="353"/>
      <c r="U712" s="8" t="str">
        <f t="shared" si="691"/>
        <v>②体験プログラム</v>
      </c>
      <c r="V712" s="8" t="str">
        <f t="shared" si="691"/>
        <v>②用具整備</v>
      </c>
      <c r="W712" s="8" t="str">
        <f t="shared" si="691"/>
        <v>②指導者研修会</v>
      </c>
      <c r="X712" s="8" t="str">
        <f t="shared" si="691"/>
        <v>②強化活動</v>
      </c>
    </row>
    <row r="713" spans="1:24">
      <c r="A713" s="1">
        <f t="shared" ref="A713:B713" si="693">A712</f>
        <v>15</v>
      </c>
      <c r="B713" s="1">
        <f t="shared" si="693"/>
        <v>0</v>
      </c>
      <c r="C713" s="354" t="s">
        <v>57</v>
      </c>
      <c r="D713" s="291" t="s">
        <v>58</v>
      </c>
      <c r="E713" s="291"/>
      <c r="F713" s="291" t="s">
        <v>61</v>
      </c>
      <c r="G713" s="355"/>
      <c r="H713" s="339" t="s">
        <v>62</v>
      </c>
      <c r="I713" s="296"/>
      <c r="J713" s="356" t="s">
        <v>63</v>
      </c>
      <c r="K713" s="355"/>
      <c r="L713" s="339" t="s">
        <v>64</v>
      </c>
      <c r="M713" s="296"/>
      <c r="N713" s="356" t="s">
        <v>65</v>
      </c>
      <c r="O713" s="355"/>
      <c r="P713" s="339" t="s">
        <v>66</v>
      </c>
      <c r="Q713" s="291"/>
      <c r="R713" s="356" t="s">
        <v>36</v>
      </c>
      <c r="S713" s="295"/>
      <c r="U713" s="8" t="str">
        <f t="shared" si="691"/>
        <v>③育成プログラム</v>
      </c>
      <c r="V713" s="8" t="str">
        <f t="shared" si="691"/>
        <v/>
      </c>
      <c r="W713" s="8" t="str">
        <f t="shared" si="691"/>
        <v/>
      </c>
      <c r="X713" s="8" t="str">
        <f t="shared" si="691"/>
        <v/>
      </c>
    </row>
    <row r="714" spans="1:24">
      <c r="A714" s="1">
        <f t="shared" ref="A714:B714" si="694">A713</f>
        <v>15</v>
      </c>
      <c r="B714" s="1">
        <f t="shared" si="694"/>
        <v>0</v>
      </c>
      <c r="C714" s="348"/>
      <c r="D714" s="346" t="s">
        <v>59</v>
      </c>
      <c r="E714" s="346"/>
      <c r="F714" s="22">
        <f>VLOOKUP("成男未来ｱｽﾘｰﾄ",指導者!$J$133:$AN$156,$F705+1,)</f>
        <v>0</v>
      </c>
      <c r="G714" s="23" t="s">
        <v>67</v>
      </c>
      <c r="H714" s="24">
        <f>VLOOKUP("成女未来ｱｽﾘｰﾄ",指導者!$J$133:$AN$156,$F705+1,)</f>
        <v>0</v>
      </c>
      <c r="I714" s="25" t="s">
        <v>67</v>
      </c>
      <c r="J714" s="24">
        <f>VLOOKUP("少男未来ｱｽﾘｰﾄ",指導者!$J$133:$AN$156,$F705+1,)</f>
        <v>0</v>
      </c>
      <c r="K714" s="23" t="s">
        <v>67</v>
      </c>
      <c r="L714" s="24">
        <f>VLOOKUP("少女未来ｱｽﾘｰﾄ",指導者!$J$133:$AN$156,$F705+1,)</f>
        <v>0</v>
      </c>
      <c r="M714" s="25" t="s">
        <v>67</v>
      </c>
      <c r="N714" s="24">
        <f>VLOOKUP("Jr男未来ｱｽﾘｰﾄ",指導者!$J$133:$AN$156,$F705+1,)</f>
        <v>0</v>
      </c>
      <c r="O714" s="23" t="s">
        <v>67</v>
      </c>
      <c r="P714" s="24">
        <f>VLOOKUP("Jr女未来ｱｽﾘｰﾄ",指導者!$J$133:$AN$156,$F705+1,)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48"/>
      <c r="D715" s="351" t="s">
        <v>60</v>
      </c>
      <c r="E715" s="351"/>
      <c r="F715" s="57" t="s">
        <v>164</v>
      </c>
      <c r="G715" s="28" t="s">
        <v>67</v>
      </c>
      <c r="H715" s="59" t="s">
        <v>164</v>
      </c>
      <c r="I715" s="30" t="s">
        <v>67</v>
      </c>
      <c r="J715" s="29">
        <f>VLOOKUP("少男未来ｱｽﾘｰﾄ",選手!$J$333:$AN$350,$F705+1,)</f>
        <v>0</v>
      </c>
      <c r="K715" s="28" t="s">
        <v>67</v>
      </c>
      <c r="L715" s="29">
        <f>VLOOKUP("少女未来ｱｽﾘｰﾄ",選手!$J$333:$AN$350,$F705+1,)</f>
        <v>0</v>
      </c>
      <c r="M715" s="30" t="s">
        <v>67</v>
      </c>
      <c r="N715" s="29">
        <f>VLOOKUP("Jr男未来ｱｽﾘｰﾄ",選手!$J$333:$AN$350,$F705+1,)</f>
        <v>0</v>
      </c>
      <c r="O715" s="28" t="s">
        <v>67</v>
      </c>
      <c r="P715" s="29">
        <f>VLOOKUP("Jr女未来ｱｽﾘｰﾄ",選手!$J$333:$AN$350,$F705+1,)</f>
        <v>0</v>
      </c>
      <c r="Q715" s="31" t="s">
        <v>67</v>
      </c>
      <c r="R715" s="28">
        <f>SUM(F715:Q715)</f>
        <v>0</v>
      </c>
      <c r="S715" s="34" t="s">
        <v>67</v>
      </c>
    </row>
    <row r="716" spans="1:24">
      <c r="A716" s="1">
        <f t="shared" ref="A716:B716" si="696">A715</f>
        <v>15</v>
      </c>
      <c r="B716" s="1">
        <f t="shared" si="696"/>
        <v>0</v>
      </c>
      <c r="C716" s="366" t="s">
        <v>69</v>
      </c>
      <c r="D716" s="367"/>
      <c r="E716" s="368"/>
      <c r="F716" s="357"/>
      <c r="G716" s="358"/>
      <c r="H716" s="358"/>
      <c r="I716" s="358"/>
      <c r="J716" s="358"/>
      <c r="K716" s="358"/>
      <c r="L716" s="358"/>
      <c r="M716" s="358"/>
      <c r="N716" s="358"/>
      <c r="O716" s="358"/>
      <c r="P716" s="358"/>
      <c r="Q716" s="358"/>
      <c r="R716" s="358"/>
      <c r="S716" s="359"/>
    </row>
    <row r="717" spans="1:24">
      <c r="A717" s="1">
        <f t="shared" ref="A717:B717" si="697">A716</f>
        <v>15</v>
      </c>
      <c r="B717" s="1">
        <f t="shared" si="697"/>
        <v>0</v>
      </c>
      <c r="C717" s="369"/>
      <c r="D717" s="370"/>
      <c r="E717" s="371"/>
      <c r="F717" s="360"/>
      <c r="G717" s="361"/>
      <c r="H717" s="361"/>
      <c r="I717" s="361"/>
      <c r="J717" s="361"/>
      <c r="K717" s="361"/>
      <c r="L717" s="361"/>
      <c r="M717" s="361"/>
      <c r="N717" s="361"/>
      <c r="O717" s="361"/>
      <c r="P717" s="361"/>
      <c r="Q717" s="361"/>
      <c r="R717" s="361"/>
      <c r="S717" s="362"/>
    </row>
    <row r="718" spans="1:24">
      <c r="A718" s="1">
        <f t="shared" ref="A718:B718" si="698">A717</f>
        <v>15</v>
      </c>
      <c r="B718" s="1">
        <f t="shared" si="698"/>
        <v>0</v>
      </c>
      <c r="C718" s="369"/>
      <c r="D718" s="370"/>
      <c r="E718" s="371"/>
      <c r="F718" s="360"/>
      <c r="G718" s="361"/>
      <c r="H718" s="361"/>
      <c r="I718" s="361"/>
      <c r="J718" s="361"/>
      <c r="K718" s="361"/>
      <c r="L718" s="361"/>
      <c r="M718" s="361"/>
      <c r="N718" s="361"/>
      <c r="O718" s="361"/>
      <c r="P718" s="361"/>
      <c r="Q718" s="361"/>
      <c r="R718" s="361"/>
      <c r="S718" s="362"/>
    </row>
    <row r="719" spans="1:24">
      <c r="A719" s="1">
        <f t="shared" ref="A719:B719" si="699">A718</f>
        <v>15</v>
      </c>
      <c r="B719" s="1">
        <f t="shared" si="699"/>
        <v>0</v>
      </c>
      <c r="C719" s="369"/>
      <c r="D719" s="370"/>
      <c r="E719" s="371"/>
      <c r="F719" s="360"/>
      <c r="G719" s="361"/>
      <c r="H719" s="361"/>
      <c r="I719" s="361"/>
      <c r="J719" s="361"/>
      <c r="K719" s="361"/>
      <c r="L719" s="361"/>
      <c r="M719" s="361"/>
      <c r="N719" s="361"/>
      <c r="O719" s="361"/>
      <c r="P719" s="361"/>
      <c r="Q719" s="361"/>
      <c r="R719" s="361"/>
      <c r="S719" s="362"/>
    </row>
    <row r="720" spans="1:24">
      <c r="A720" s="1">
        <f t="shared" ref="A720:B720" si="700">A719</f>
        <v>15</v>
      </c>
      <c r="B720" s="1">
        <f t="shared" si="700"/>
        <v>0</v>
      </c>
      <c r="C720" s="369"/>
      <c r="D720" s="370"/>
      <c r="E720" s="371"/>
      <c r="F720" s="360"/>
      <c r="G720" s="361"/>
      <c r="H720" s="361"/>
      <c r="I720" s="361"/>
      <c r="J720" s="361"/>
      <c r="K720" s="361"/>
      <c r="L720" s="361"/>
      <c r="M720" s="361"/>
      <c r="N720" s="361"/>
      <c r="O720" s="361"/>
      <c r="P720" s="361"/>
      <c r="Q720" s="361"/>
      <c r="R720" s="361"/>
      <c r="S720" s="362"/>
    </row>
    <row r="721" spans="1:21">
      <c r="A721" s="1">
        <f t="shared" ref="A721:B721" si="701">A720</f>
        <v>15</v>
      </c>
      <c r="B721" s="1">
        <f t="shared" si="701"/>
        <v>0</v>
      </c>
      <c r="C721" s="369"/>
      <c r="D721" s="370"/>
      <c r="E721" s="371"/>
      <c r="F721" s="360"/>
      <c r="G721" s="361"/>
      <c r="H721" s="361"/>
      <c r="I721" s="361"/>
      <c r="J721" s="361"/>
      <c r="K721" s="361"/>
      <c r="L721" s="361"/>
      <c r="M721" s="361"/>
      <c r="N721" s="361"/>
      <c r="O721" s="361"/>
      <c r="P721" s="361"/>
      <c r="Q721" s="361"/>
      <c r="R721" s="361"/>
      <c r="S721" s="362"/>
    </row>
    <row r="722" spans="1:21" ht="15" thickBot="1">
      <c r="A722" s="1">
        <f t="shared" ref="A722:B722" si="702">A721</f>
        <v>15</v>
      </c>
      <c r="B722" s="1">
        <f t="shared" si="702"/>
        <v>0</v>
      </c>
      <c r="C722" s="372"/>
      <c r="D722" s="373"/>
      <c r="E722" s="374"/>
      <c r="F722" s="363"/>
      <c r="G722" s="364"/>
      <c r="H722" s="364"/>
      <c r="I722" s="364"/>
      <c r="J722" s="364"/>
      <c r="K722" s="364"/>
      <c r="L722" s="364"/>
      <c r="M722" s="364"/>
      <c r="N722" s="364"/>
      <c r="O722" s="364"/>
      <c r="P722" s="364"/>
      <c r="Q722" s="364"/>
      <c r="R722" s="364"/>
      <c r="S722" s="365"/>
    </row>
    <row r="723" spans="1:21">
      <c r="A723" s="1">
        <f t="shared" ref="A723:B723" si="703">A722</f>
        <v>15</v>
      </c>
      <c r="B723" s="1">
        <f t="shared" si="703"/>
        <v>0</v>
      </c>
    </row>
    <row r="724" spans="1:21" ht="15" thickBot="1">
      <c r="A724" s="1">
        <f t="shared" ref="A724:B724" si="704">A723</f>
        <v>15</v>
      </c>
      <c r="B724" s="1">
        <f t="shared" si="704"/>
        <v>0</v>
      </c>
      <c r="C724" s="337" t="s">
        <v>70</v>
      </c>
      <c r="D724" s="337"/>
      <c r="Q724" s="338" t="s">
        <v>71</v>
      </c>
      <c r="R724" s="338"/>
      <c r="S724" s="338"/>
    </row>
    <row r="725" spans="1:21">
      <c r="A725" s="1">
        <f t="shared" ref="A725:B725" si="705">A724</f>
        <v>15</v>
      </c>
      <c r="B725" s="1">
        <f t="shared" si="705"/>
        <v>0</v>
      </c>
      <c r="C725" s="287" t="s">
        <v>72</v>
      </c>
      <c r="D725" s="290" t="s">
        <v>73</v>
      </c>
      <c r="E725" s="290"/>
      <c r="F725" s="290"/>
      <c r="G725" s="290"/>
      <c r="H725" s="290" t="s">
        <v>79</v>
      </c>
      <c r="I725" s="290"/>
      <c r="J725" s="290" t="s">
        <v>13</v>
      </c>
      <c r="K725" s="290"/>
      <c r="L725" s="290"/>
      <c r="M725" s="290"/>
      <c r="N725" s="290"/>
      <c r="O725" s="290"/>
      <c r="P725" s="290"/>
      <c r="Q725" s="290"/>
      <c r="R725" s="290"/>
      <c r="S725" s="294"/>
    </row>
    <row r="726" spans="1:21">
      <c r="A726" s="1">
        <f t="shared" ref="A726:B726" si="706">A725</f>
        <v>15</v>
      </c>
      <c r="B726" s="1">
        <f t="shared" si="706"/>
        <v>0</v>
      </c>
      <c r="C726" s="288"/>
      <c r="D726" s="346" t="s">
        <v>74</v>
      </c>
      <c r="E726" s="346"/>
      <c r="F726" s="346"/>
      <c r="G726" s="346"/>
      <c r="H726" s="347">
        <f>J751</f>
        <v>0</v>
      </c>
      <c r="I726" s="347"/>
      <c r="J726" s="152"/>
      <c r="K726" s="152"/>
      <c r="L726" s="152"/>
      <c r="M726" s="152"/>
      <c r="N726" s="152"/>
      <c r="O726" s="152"/>
      <c r="P726" s="152"/>
      <c r="Q726" s="152"/>
      <c r="R726" s="152"/>
      <c r="S726" s="305"/>
    </row>
    <row r="727" spans="1:21">
      <c r="A727" s="1">
        <f t="shared" ref="A727:B727" si="707">A726</f>
        <v>15</v>
      </c>
      <c r="B727" s="1">
        <f t="shared" si="707"/>
        <v>0</v>
      </c>
      <c r="C727" s="288"/>
      <c r="D727" s="340" t="s">
        <v>75</v>
      </c>
      <c r="E727" s="340"/>
      <c r="F727" s="340"/>
      <c r="G727" s="340"/>
      <c r="H727" s="330"/>
      <c r="I727" s="330"/>
      <c r="J727" s="335"/>
      <c r="K727" s="335"/>
      <c r="L727" s="335"/>
      <c r="M727" s="335"/>
      <c r="N727" s="335"/>
      <c r="O727" s="335"/>
      <c r="P727" s="335"/>
      <c r="Q727" s="335"/>
      <c r="R727" s="335"/>
      <c r="S727" s="336"/>
    </row>
    <row r="728" spans="1:21">
      <c r="A728" s="1">
        <f t="shared" ref="A728:B728" si="708">A727</f>
        <v>15</v>
      </c>
      <c r="B728" s="1">
        <f t="shared" si="708"/>
        <v>0</v>
      </c>
      <c r="C728" s="288"/>
      <c r="D728" s="340" t="s">
        <v>76</v>
      </c>
      <c r="E728" s="340"/>
      <c r="F728" s="340"/>
      <c r="G728" s="340"/>
      <c r="H728" s="330"/>
      <c r="I728" s="330"/>
      <c r="J728" s="335"/>
      <c r="K728" s="335"/>
      <c r="L728" s="335"/>
      <c r="M728" s="335"/>
      <c r="N728" s="335"/>
      <c r="O728" s="335"/>
      <c r="P728" s="335"/>
      <c r="Q728" s="335"/>
      <c r="R728" s="335"/>
      <c r="S728" s="336"/>
    </row>
    <row r="729" spans="1:21" ht="15" thickBot="1">
      <c r="A729" s="1">
        <f t="shared" ref="A729:B729" si="709">A728</f>
        <v>15</v>
      </c>
      <c r="B729" s="1">
        <f t="shared" si="709"/>
        <v>0</v>
      </c>
      <c r="C729" s="288"/>
      <c r="D729" s="341" t="s">
        <v>77</v>
      </c>
      <c r="E729" s="341"/>
      <c r="F729" s="341"/>
      <c r="G729" s="341"/>
      <c r="H729" s="342">
        <f>H751-SUM(H726:I728)</f>
        <v>0</v>
      </c>
      <c r="I729" s="342"/>
      <c r="J729" s="343"/>
      <c r="K729" s="343"/>
      <c r="L729" s="343"/>
      <c r="M729" s="343"/>
      <c r="N729" s="343"/>
      <c r="O729" s="343"/>
      <c r="P729" s="343"/>
      <c r="Q729" s="343"/>
      <c r="R729" s="343"/>
      <c r="S729" s="344"/>
    </row>
    <row r="730" spans="1:21" ht="15.6" thickTop="1" thickBot="1">
      <c r="A730" s="1">
        <f t="shared" ref="A730:B730" si="710">A729</f>
        <v>15</v>
      </c>
      <c r="B730" s="1">
        <f t="shared" si="710"/>
        <v>0</v>
      </c>
      <c r="C730" s="289"/>
      <c r="D730" s="345" t="s">
        <v>78</v>
      </c>
      <c r="E730" s="345"/>
      <c r="F730" s="345"/>
      <c r="G730" s="345"/>
      <c r="H730" s="281">
        <f>SUM(H726:I729)</f>
        <v>0</v>
      </c>
      <c r="I730" s="281"/>
      <c r="J730" s="285"/>
      <c r="K730" s="285"/>
      <c r="L730" s="285"/>
      <c r="M730" s="285"/>
      <c r="N730" s="285"/>
      <c r="O730" s="285"/>
      <c r="P730" s="285"/>
      <c r="Q730" s="285"/>
      <c r="R730" s="285"/>
      <c r="S730" s="286"/>
    </row>
    <row r="731" spans="1:21">
      <c r="A731" s="1">
        <f t="shared" ref="A731:B731" si="711">A730</f>
        <v>15</v>
      </c>
      <c r="B731" s="1">
        <f t="shared" si="711"/>
        <v>0</v>
      </c>
      <c r="C731" s="287" t="s">
        <v>218</v>
      </c>
      <c r="D731" s="290" t="s">
        <v>73</v>
      </c>
      <c r="E731" s="290"/>
      <c r="F731" s="290" t="s">
        <v>83</v>
      </c>
      <c r="G731" s="290"/>
      <c r="H731" s="290" t="s">
        <v>79</v>
      </c>
      <c r="I731" s="292"/>
      <c r="J731" s="293"/>
      <c r="K731" s="290"/>
      <c r="L731" s="290"/>
      <c r="M731" s="290"/>
      <c r="N731" s="290" t="s">
        <v>82</v>
      </c>
      <c r="O731" s="290"/>
      <c r="P731" s="290"/>
      <c r="Q731" s="290"/>
      <c r="R731" s="290"/>
      <c r="S731" s="294"/>
    </row>
    <row r="732" spans="1:21">
      <c r="A732" s="1">
        <f t="shared" ref="A732:B732" si="712">A731</f>
        <v>15</v>
      </c>
      <c r="B732" s="1">
        <f t="shared" si="712"/>
        <v>0</v>
      </c>
      <c r="C732" s="288"/>
      <c r="D732" s="291"/>
      <c r="E732" s="291"/>
      <c r="F732" s="291"/>
      <c r="G732" s="291"/>
      <c r="H732" s="291"/>
      <c r="I732" s="291"/>
      <c r="J732" s="296" t="s">
        <v>80</v>
      </c>
      <c r="K732" s="297"/>
      <c r="L732" s="297" t="s">
        <v>81</v>
      </c>
      <c r="M732" s="339"/>
      <c r="N732" s="291"/>
      <c r="O732" s="291"/>
      <c r="P732" s="291"/>
      <c r="Q732" s="291"/>
      <c r="R732" s="291"/>
      <c r="S732" s="295"/>
    </row>
    <row r="733" spans="1:21">
      <c r="A733" s="1">
        <f t="shared" ref="A733:B733" si="713">A732</f>
        <v>15</v>
      </c>
      <c r="B733" s="1">
        <f t="shared" si="713"/>
        <v>0</v>
      </c>
      <c r="C733" s="288"/>
      <c r="D733" s="298" t="s">
        <v>88</v>
      </c>
      <c r="E733" s="298"/>
      <c r="F733" s="298" t="s">
        <v>88</v>
      </c>
      <c r="G733" s="298"/>
      <c r="H733" s="323"/>
      <c r="I733" s="323"/>
      <c r="J733" s="324"/>
      <c r="K733" s="325"/>
      <c r="L733" s="326">
        <f>H733-J733</f>
        <v>0</v>
      </c>
      <c r="M733" s="327"/>
      <c r="N733" s="167"/>
      <c r="O733" s="167"/>
      <c r="P733" s="167"/>
      <c r="Q733" s="167"/>
      <c r="R733" s="167"/>
      <c r="S733" s="328"/>
      <c r="T733" s="54" t="e">
        <f>HLOOKUP(F706,リスト!$N$7:$AC$25,2,)</f>
        <v>#N/A</v>
      </c>
      <c r="U733" s="52" t="e">
        <f t="shared" ref="U733:U750" si="714">IF(T733="対象外",IF(J733&gt;0,"補助対象外経費です!!",""),"")</f>
        <v>#N/A</v>
      </c>
    </row>
    <row r="734" spans="1:21">
      <c r="A734" s="1">
        <f t="shared" ref="A734:B734" si="715">A733</f>
        <v>15</v>
      </c>
      <c r="B734" s="1">
        <f t="shared" si="715"/>
        <v>0</v>
      </c>
      <c r="C734" s="288"/>
      <c r="D734" s="298" t="s">
        <v>99</v>
      </c>
      <c r="E734" s="298"/>
      <c r="F734" s="299" t="s">
        <v>84</v>
      </c>
      <c r="G734" s="299"/>
      <c r="H734" s="300"/>
      <c r="I734" s="300"/>
      <c r="J734" s="301"/>
      <c r="K734" s="302"/>
      <c r="L734" s="303">
        <f t="shared" ref="L734:L750" si="716">H734-J734</f>
        <v>0</v>
      </c>
      <c r="M734" s="304"/>
      <c r="N734" s="152"/>
      <c r="O734" s="152"/>
      <c r="P734" s="152"/>
      <c r="Q734" s="152"/>
      <c r="R734" s="152"/>
      <c r="S734" s="305"/>
      <c r="T734" s="54" t="e">
        <f>HLOOKUP(F706,リスト!$N$7:$AC$25,3,)</f>
        <v>#N/A</v>
      </c>
      <c r="U734" s="52" t="e">
        <f t="shared" si="714"/>
        <v>#N/A</v>
      </c>
    </row>
    <row r="735" spans="1:21">
      <c r="A735" s="1">
        <f t="shared" ref="A735:B735" si="717">A734</f>
        <v>15</v>
      </c>
      <c r="B735" s="1">
        <f t="shared" si="717"/>
        <v>0</v>
      </c>
      <c r="C735" s="288"/>
      <c r="D735" s="298"/>
      <c r="E735" s="298"/>
      <c r="F735" s="329" t="s">
        <v>85</v>
      </c>
      <c r="G735" s="329"/>
      <c r="H735" s="330"/>
      <c r="I735" s="330"/>
      <c r="J735" s="331"/>
      <c r="K735" s="332"/>
      <c r="L735" s="333">
        <f t="shared" si="716"/>
        <v>0</v>
      </c>
      <c r="M735" s="334"/>
      <c r="N735" s="335"/>
      <c r="O735" s="335"/>
      <c r="P735" s="335"/>
      <c r="Q735" s="335"/>
      <c r="R735" s="335"/>
      <c r="S735" s="336"/>
      <c r="T735" s="54" t="e">
        <f>HLOOKUP(F706,リスト!$N$7:$AC$25,4,)</f>
        <v>#N/A</v>
      </c>
      <c r="U735" s="52" t="e">
        <f t="shared" si="714"/>
        <v>#N/A</v>
      </c>
    </row>
    <row r="736" spans="1:21">
      <c r="A736" s="1">
        <f t="shared" ref="A736:B736" si="718">A735</f>
        <v>15</v>
      </c>
      <c r="B736" s="1">
        <f t="shared" si="718"/>
        <v>0</v>
      </c>
      <c r="C736" s="288"/>
      <c r="D736" s="298"/>
      <c r="E736" s="298"/>
      <c r="F736" s="306" t="s">
        <v>86</v>
      </c>
      <c r="G736" s="306"/>
      <c r="H736" s="307"/>
      <c r="I736" s="307"/>
      <c r="J736" s="308"/>
      <c r="K736" s="309"/>
      <c r="L736" s="310">
        <f t="shared" si="716"/>
        <v>0</v>
      </c>
      <c r="M736" s="311"/>
      <c r="N736" s="153"/>
      <c r="O736" s="153"/>
      <c r="P736" s="153"/>
      <c r="Q736" s="153"/>
      <c r="R736" s="153"/>
      <c r="S736" s="312"/>
      <c r="T736" s="54" t="e">
        <f>HLOOKUP(F706,リスト!$N$7:$AC$25,5,)</f>
        <v>#N/A</v>
      </c>
      <c r="U736" s="52" t="e">
        <f t="shared" si="714"/>
        <v>#N/A</v>
      </c>
    </row>
    <row r="737" spans="1:22">
      <c r="A737" s="1">
        <f t="shared" ref="A737:B737" si="719">A736</f>
        <v>15</v>
      </c>
      <c r="B737" s="1">
        <f t="shared" si="719"/>
        <v>0</v>
      </c>
      <c r="C737" s="288"/>
      <c r="D737" s="298" t="s">
        <v>100</v>
      </c>
      <c r="E737" s="298"/>
      <c r="F737" s="299" t="s">
        <v>87</v>
      </c>
      <c r="G737" s="299"/>
      <c r="H737" s="300"/>
      <c r="I737" s="300"/>
      <c r="J737" s="301"/>
      <c r="K737" s="302"/>
      <c r="L737" s="303">
        <f t="shared" si="716"/>
        <v>0</v>
      </c>
      <c r="M737" s="304"/>
      <c r="N737" s="152"/>
      <c r="O737" s="152"/>
      <c r="P737" s="152"/>
      <c r="Q737" s="152"/>
      <c r="R737" s="152"/>
      <c r="S737" s="305"/>
      <c r="T737" s="54" t="e">
        <f>HLOOKUP(F706,リスト!$N$7:$AC$25,6,)</f>
        <v>#N/A</v>
      </c>
      <c r="U737" s="52" t="e">
        <f t="shared" si="714"/>
        <v>#N/A</v>
      </c>
    </row>
    <row r="738" spans="1:22">
      <c r="A738" s="1">
        <f t="shared" ref="A738:B738" si="720">A737</f>
        <v>15</v>
      </c>
      <c r="B738" s="1">
        <f t="shared" si="720"/>
        <v>0</v>
      </c>
      <c r="C738" s="288"/>
      <c r="D738" s="298"/>
      <c r="E738" s="298"/>
      <c r="F738" s="329" t="s">
        <v>89</v>
      </c>
      <c r="G738" s="329"/>
      <c r="H738" s="330"/>
      <c r="I738" s="330"/>
      <c r="J738" s="331"/>
      <c r="K738" s="332"/>
      <c r="L738" s="333">
        <f t="shared" si="716"/>
        <v>0</v>
      </c>
      <c r="M738" s="334"/>
      <c r="N738" s="335"/>
      <c r="O738" s="335"/>
      <c r="P738" s="335"/>
      <c r="Q738" s="335"/>
      <c r="R738" s="335"/>
      <c r="S738" s="336"/>
      <c r="T738" s="54" t="e">
        <f>HLOOKUP(F706,リスト!$N$7:$AC$25,7,)</f>
        <v>#N/A</v>
      </c>
      <c r="U738" s="52" t="e">
        <f t="shared" si="714"/>
        <v>#N/A</v>
      </c>
    </row>
    <row r="739" spans="1:22" ht="14.4" customHeight="1">
      <c r="A739" s="1">
        <f t="shared" ref="A739:B739" si="721">A738</f>
        <v>15</v>
      </c>
      <c r="B739" s="1">
        <f t="shared" si="721"/>
        <v>0</v>
      </c>
      <c r="C739" s="288"/>
      <c r="D739" s="298"/>
      <c r="E739" s="298"/>
      <c r="F739" s="329" t="s">
        <v>215</v>
      </c>
      <c r="G739" s="329"/>
      <c r="H739" s="330"/>
      <c r="I739" s="330"/>
      <c r="J739" s="331"/>
      <c r="K739" s="332"/>
      <c r="L739" s="333">
        <f t="shared" si="716"/>
        <v>0</v>
      </c>
      <c r="M739" s="334"/>
      <c r="N739" s="335"/>
      <c r="O739" s="335"/>
      <c r="P739" s="335"/>
      <c r="Q739" s="335"/>
      <c r="R739" s="335"/>
      <c r="S739" s="336"/>
      <c r="T739" s="54" t="e">
        <f>HLOOKUP(F706,リスト!$N$7:$AC$25,8,)</f>
        <v>#N/A</v>
      </c>
      <c r="U739" s="52" t="e">
        <f t="shared" si="714"/>
        <v>#N/A</v>
      </c>
    </row>
    <row r="740" spans="1:22">
      <c r="A740" s="1">
        <f t="shared" ref="A740:B740" si="722">A739</f>
        <v>15</v>
      </c>
      <c r="B740" s="1">
        <f t="shared" si="722"/>
        <v>0</v>
      </c>
      <c r="C740" s="288"/>
      <c r="D740" s="298"/>
      <c r="E740" s="298"/>
      <c r="F740" s="306" t="s">
        <v>90</v>
      </c>
      <c r="G740" s="306"/>
      <c r="H740" s="307"/>
      <c r="I740" s="307"/>
      <c r="J740" s="308"/>
      <c r="K740" s="309"/>
      <c r="L740" s="310">
        <f t="shared" si="716"/>
        <v>0</v>
      </c>
      <c r="M740" s="311"/>
      <c r="N740" s="153"/>
      <c r="O740" s="153"/>
      <c r="P740" s="153"/>
      <c r="Q740" s="153"/>
      <c r="R740" s="153"/>
      <c r="S740" s="312"/>
      <c r="T740" s="54" t="e">
        <f>HLOOKUP(F706,リスト!$N$7:$AC$25,9,)</f>
        <v>#N/A</v>
      </c>
      <c r="U740" s="52" t="e">
        <f t="shared" si="714"/>
        <v>#N/A</v>
      </c>
    </row>
    <row r="741" spans="1:22">
      <c r="A741" s="1">
        <f t="shared" ref="A741:B741" si="723">A740</f>
        <v>15</v>
      </c>
      <c r="B741" s="1">
        <f t="shared" si="723"/>
        <v>0</v>
      </c>
      <c r="C741" s="288"/>
      <c r="D741" s="298" t="s">
        <v>101</v>
      </c>
      <c r="E741" s="298"/>
      <c r="F741" s="299" t="s">
        <v>91</v>
      </c>
      <c r="G741" s="299"/>
      <c r="H741" s="300"/>
      <c r="I741" s="300"/>
      <c r="J741" s="301"/>
      <c r="K741" s="302"/>
      <c r="L741" s="303">
        <f t="shared" si="716"/>
        <v>0</v>
      </c>
      <c r="M741" s="304"/>
      <c r="N741" s="152"/>
      <c r="O741" s="152"/>
      <c r="P741" s="152"/>
      <c r="Q741" s="152"/>
      <c r="R741" s="152"/>
      <c r="S741" s="305"/>
      <c r="T741" s="54" t="e">
        <f>HLOOKUP(F706,リスト!$N$7:$AC$25,10,)</f>
        <v>#N/A</v>
      </c>
      <c r="U741" s="52" t="e">
        <f t="shared" si="714"/>
        <v>#N/A</v>
      </c>
    </row>
    <row r="742" spans="1:22">
      <c r="A742" s="1">
        <f t="shared" ref="A742:B742" si="724">A741</f>
        <v>15</v>
      </c>
      <c r="B742" s="1">
        <f t="shared" si="724"/>
        <v>0</v>
      </c>
      <c r="C742" s="288"/>
      <c r="D742" s="298"/>
      <c r="E742" s="298"/>
      <c r="F742" s="329" t="s">
        <v>92</v>
      </c>
      <c r="G742" s="329"/>
      <c r="H742" s="330"/>
      <c r="I742" s="330"/>
      <c r="J742" s="331"/>
      <c r="K742" s="332"/>
      <c r="L742" s="333">
        <f t="shared" si="716"/>
        <v>0</v>
      </c>
      <c r="M742" s="334"/>
      <c r="N742" s="335"/>
      <c r="O742" s="335"/>
      <c r="P742" s="335"/>
      <c r="Q742" s="335"/>
      <c r="R742" s="335"/>
      <c r="S742" s="336"/>
      <c r="T742" s="54" t="e">
        <f>HLOOKUP(F706,リスト!$N$7:$AC$25,11,)</f>
        <v>#N/A</v>
      </c>
      <c r="U742" s="52" t="e">
        <f t="shared" si="714"/>
        <v>#N/A</v>
      </c>
    </row>
    <row r="743" spans="1:22">
      <c r="A743" s="1">
        <f t="shared" ref="A743:B743" si="725">A742</f>
        <v>15</v>
      </c>
      <c r="B743" s="1">
        <f t="shared" si="725"/>
        <v>0</v>
      </c>
      <c r="C743" s="288"/>
      <c r="D743" s="298"/>
      <c r="E743" s="298"/>
      <c r="F743" s="306" t="s">
        <v>93</v>
      </c>
      <c r="G743" s="306"/>
      <c r="H743" s="307"/>
      <c r="I743" s="307"/>
      <c r="J743" s="308"/>
      <c r="K743" s="309"/>
      <c r="L743" s="310">
        <f t="shared" si="716"/>
        <v>0</v>
      </c>
      <c r="M743" s="311"/>
      <c r="N743" s="153"/>
      <c r="O743" s="153"/>
      <c r="P743" s="153"/>
      <c r="Q743" s="153"/>
      <c r="R743" s="153"/>
      <c r="S743" s="312"/>
      <c r="T743" s="54" t="e">
        <f>HLOOKUP(F706,リスト!$N$7:$AC$25,12,)</f>
        <v>#N/A</v>
      </c>
      <c r="U743" s="52" t="e">
        <f t="shared" si="714"/>
        <v>#N/A</v>
      </c>
    </row>
    <row r="744" spans="1:22">
      <c r="A744" s="1">
        <f t="shared" ref="A744:B744" si="726">A743</f>
        <v>15</v>
      </c>
      <c r="B744" s="1">
        <f t="shared" si="726"/>
        <v>0</v>
      </c>
      <c r="C744" s="288"/>
      <c r="D744" s="298" t="s">
        <v>102</v>
      </c>
      <c r="E744" s="298"/>
      <c r="F744" s="298" t="s">
        <v>102</v>
      </c>
      <c r="G744" s="298"/>
      <c r="H744" s="323"/>
      <c r="I744" s="323"/>
      <c r="J744" s="324"/>
      <c r="K744" s="325"/>
      <c r="L744" s="326">
        <f t="shared" si="716"/>
        <v>0</v>
      </c>
      <c r="M744" s="327"/>
      <c r="N744" s="167"/>
      <c r="O744" s="167"/>
      <c r="P744" s="167"/>
      <c r="Q744" s="167"/>
      <c r="R744" s="167"/>
      <c r="S744" s="328"/>
      <c r="T744" s="54" t="e">
        <f>HLOOKUP(F706,リスト!$N$7:$AC$25,13,)</f>
        <v>#N/A</v>
      </c>
      <c r="U744" s="52" t="e">
        <f t="shared" si="714"/>
        <v>#N/A</v>
      </c>
    </row>
    <row r="745" spans="1:22">
      <c r="A745" s="1">
        <f t="shared" ref="A745:B745" si="727">A744</f>
        <v>15</v>
      </c>
      <c r="B745" s="1">
        <f t="shared" si="727"/>
        <v>0</v>
      </c>
      <c r="C745" s="288"/>
      <c r="D745" s="321" t="s">
        <v>105</v>
      </c>
      <c r="E745" s="298"/>
      <c r="F745" s="299" t="s">
        <v>94</v>
      </c>
      <c r="G745" s="299"/>
      <c r="H745" s="300"/>
      <c r="I745" s="300"/>
      <c r="J745" s="301"/>
      <c r="K745" s="302"/>
      <c r="L745" s="303">
        <f t="shared" si="716"/>
        <v>0</v>
      </c>
      <c r="M745" s="304"/>
      <c r="N745" s="152"/>
      <c r="O745" s="152"/>
      <c r="P745" s="152"/>
      <c r="Q745" s="152"/>
      <c r="R745" s="152"/>
      <c r="S745" s="305"/>
      <c r="T745" s="54" t="e">
        <f>HLOOKUP(F706,リスト!$N$7:$AC$25,14,)</f>
        <v>#N/A</v>
      </c>
      <c r="U745" s="52" t="e">
        <f t="shared" si="714"/>
        <v>#N/A</v>
      </c>
    </row>
    <row r="746" spans="1:22">
      <c r="A746" s="1">
        <f t="shared" ref="A746:B746" si="728">A745</f>
        <v>15</v>
      </c>
      <c r="B746" s="1">
        <f t="shared" si="728"/>
        <v>0</v>
      </c>
      <c r="C746" s="288"/>
      <c r="D746" s="298"/>
      <c r="E746" s="298"/>
      <c r="F746" s="306" t="s">
        <v>95</v>
      </c>
      <c r="G746" s="306"/>
      <c r="H746" s="307"/>
      <c r="I746" s="307"/>
      <c r="J746" s="308"/>
      <c r="K746" s="309"/>
      <c r="L746" s="310">
        <f t="shared" si="716"/>
        <v>0</v>
      </c>
      <c r="M746" s="311"/>
      <c r="N746" s="153"/>
      <c r="O746" s="153"/>
      <c r="P746" s="153"/>
      <c r="Q746" s="153"/>
      <c r="R746" s="153"/>
      <c r="S746" s="312"/>
      <c r="T746" s="54" t="e">
        <f>HLOOKUP(F706,リスト!$N$7:$AC$25,15,)</f>
        <v>#N/A</v>
      </c>
      <c r="U746" s="52" t="e">
        <f t="shared" si="714"/>
        <v>#N/A</v>
      </c>
    </row>
    <row r="747" spans="1:22">
      <c r="A747" s="1">
        <f t="shared" ref="A747:B747" si="729">A746</f>
        <v>15</v>
      </c>
      <c r="B747" s="1">
        <f t="shared" si="729"/>
        <v>0</v>
      </c>
      <c r="C747" s="288"/>
      <c r="D747" s="322" t="s">
        <v>103</v>
      </c>
      <c r="E747" s="322"/>
      <c r="F747" s="298" t="s">
        <v>96</v>
      </c>
      <c r="G747" s="298"/>
      <c r="H747" s="323"/>
      <c r="I747" s="323"/>
      <c r="J747" s="324"/>
      <c r="K747" s="325"/>
      <c r="L747" s="326">
        <f t="shared" si="716"/>
        <v>0</v>
      </c>
      <c r="M747" s="327"/>
      <c r="N747" s="167"/>
      <c r="O747" s="167"/>
      <c r="P747" s="167"/>
      <c r="Q747" s="167"/>
      <c r="R747" s="167"/>
      <c r="S747" s="328"/>
      <c r="T747" s="54" t="e">
        <f>HLOOKUP(F706,リスト!$N$7:$AC$25,16,)</f>
        <v>#N/A</v>
      </c>
      <c r="U747" s="52" t="e">
        <f t="shared" si="714"/>
        <v>#N/A</v>
      </c>
    </row>
    <row r="748" spans="1:22">
      <c r="A748" s="1">
        <f t="shared" ref="A748:B748" si="730">A747</f>
        <v>15</v>
      </c>
      <c r="B748" s="1">
        <f t="shared" si="730"/>
        <v>0</v>
      </c>
      <c r="C748" s="288"/>
      <c r="D748" s="298" t="s">
        <v>104</v>
      </c>
      <c r="E748" s="298"/>
      <c r="F748" s="299" t="s">
        <v>97</v>
      </c>
      <c r="G748" s="299"/>
      <c r="H748" s="300"/>
      <c r="I748" s="300"/>
      <c r="J748" s="301"/>
      <c r="K748" s="302"/>
      <c r="L748" s="303">
        <f t="shared" si="716"/>
        <v>0</v>
      </c>
      <c r="M748" s="304"/>
      <c r="N748" s="152"/>
      <c r="O748" s="152"/>
      <c r="P748" s="152"/>
      <c r="Q748" s="152"/>
      <c r="R748" s="152"/>
      <c r="S748" s="305"/>
      <c r="T748" s="54" t="e">
        <f>HLOOKUP(F706,リスト!$N$7:$AC$25,17,)</f>
        <v>#N/A</v>
      </c>
      <c r="U748" s="52" t="e">
        <f t="shared" si="714"/>
        <v>#N/A</v>
      </c>
    </row>
    <row r="749" spans="1:22">
      <c r="A749" s="1">
        <f t="shared" ref="A749:B749" si="731">A748</f>
        <v>15</v>
      </c>
      <c r="B749" s="1">
        <f t="shared" si="731"/>
        <v>0</v>
      </c>
      <c r="C749" s="288"/>
      <c r="D749" s="298"/>
      <c r="E749" s="298"/>
      <c r="F749" s="306" t="s">
        <v>98</v>
      </c>
      <c r="G749" s="306"/>
      <c r="H749" s="307"/>
      <c r="I749" s="307"/>
      <c r="J749" s="308"/>
      <c r="K749" s="309"/>
      <c r="L749" s="310">
        <f t="shared" si="716"/>
        <v>0</v>
      </c>
      <c r="M749" s="311"/>
      <c r="N749" s="153"/>
      <c r="O749" s="153"/>
      <c r="P749" s="153"/>
      <c r="Q749" s="153"/>
      <c r="R749" s="153"/>
      <c r="S749" s="312"/>
      <c r="T749" s="54" t="e">
        <f>HLOOKUP(F706,リスト!$N$7:$AC$25,18,)</f>
        <v>#N/A</v>
      </c>
      <c r="U749" s="52" t="e">
        <f t="shared" si="714"/>
        <v>#N/A</v>
      </c>
    </row>
    <row r="750" spans="1:22" ht="15" thickBot="1">
      <c r="A750" s="1">
        <f t="shared" ref="A750:B750" si="732">A749</f>
        <v>15</v>
      </c>
      <c r="B750" s="1">
        <f t="shared" si="732"/>
        <v>0</v>
      </c>
      <c r="C750" s="288"/>
      <c r="D750" s="313" t="s">
        <v>77</v>
      </c>
      <c r="E750" s="313"/>
      <c r="F750" s="313" t="s">
        <v>77</v>
      </c>
      <c r="G750" s="313"/>
      <c r="H750" s="314"/>
      <c r="I750" s="314"/>
      <c r="J750" s="315"/>
      <c r="K750" s="316"/>
      <c r="L750" s="317">
        <f t="shared" si="716"/>
        <v>0</v>
      </c>
      <c r="M750" s="318"/>
      <c r="N750" s="319"/>
      <c r="O750" s="319"/>
      <c r="P750" s="319"/>
      <c r="Q750" s="319"/>
      <c r="R750" s="319"/>
      <c r="S750" s="320"/>
      <c r="T750" s="54" t="e">
        <f>HLOOKUP(F706,リスト!$N$7:$AC$25,19,)</f>
        <v>#N/A</v>
      </c>
      <c r="U750" s="52" t="e">
        <f t="shared" si="714"/>
        <v>#N/A</v>
      </c>
    </row>
    <row r="751" spans="1:22" ht="15.6" thickTop="1" thickBot="1">
      <c r="A751" s="1">
        <f t="shared" ref="A751:B751" si="733">A750</f>
        <v>15</v>
      </c>
      <c r="B751" s="1">
        <f t="shared" si="733"/>
        <v>0</v>
      </c>
      <c r="C751" s="289"/>
      <c r="D751" s="278" t="s">
        <v>78</v>
      </c>
      <c r="E751" s="279"/>
      <c r="F751" s="279"/>
      <c r="G751" s="280"/>
      <c r="H751" s="281">
        <f>SUM(H733:I750)</f>
        <v>0</v>
      </c>
      <c r="I751" s="281"/>
      <c r="J751" s="282">
        <f t="shared" ref="J751" si="734">SUM(J733:K750)</f>
        <v>0</v>
      </c>
      <c r="K751" s="283"/>
      <c r="L751" s="283">
        <f t="shared" ref="L751" si="735">SUM(L733:M750)</f>
        <v>0</v>
      </c>
      <c r="M751" s="284"/>
      <c r="N751" s="285"/>
      <c r="O751" s="285"/>
      <c r="P751" s="285"/>
      <c r="Q751" s="285"/>
      <c r="R751" s="285"/>
      <c r="S751" s="286"/>
      <c r="T751" s="54"/>
    </row>
    <row r="752" spans="1:22">
      <c r="A752" s="1">
        <f>F755</f>
        <v>16</v>
      </c>
      <c r="B752" s="1">
        <f>IF(H776&gt;0,1,0)</f>
        <v>0</v>
      </c>
      <c r="C752" s="198" t="s">
        <v>47</v>
      </c>
      <c r="D752" s="198"/>
      <c r="E752" s="198"/>
      <c r="U752" s="11" t="s">
        <v>49</v>
      </c>
      <c r="V752" s="11" t="s">
        <v>199</v>
      </c>
    </row>
    <row r="753" spans="1:24">
      <c r="A753" s="1">
        <f>A752</f>
        <v>16</v>
      </c>
      <c r="B753" s="1">
        <f>B752</f>
        <v>0</v>
      </c>
      <c r="C753" s="192" t="str">
        <f>"やまぐち未来アスリート育成事業　"&amp;基本!$G$24</f>
        <v>やまぐち未来アスリート育成事業　事業計画書</v>
      </c>
      <c r="D753" s="192"/>
      <c r="E753" s="192"/>
      <c r="F753" s="192"/>
      <c r="G753" s="192"/>
      <c r="H753" s="192"/>
      <c r="I753" s="192"/>
      <c r="J753" s="192"/>
      <c r="K753" s="192"/>
      <c r="L753" s="192"/>
      <c r="M753" s="192"/>
      <c r="N753" s="192"/>
      <c r="O753" s="192"/>
      <c r="P753" s="192"/>
      <c r="Q753" s="192"/>
      <c r="R753" s="192"/>
      <c r="S753" s="192"/>
      <c r="U753" s="16" t="str">
        <f t="shared" ref="U753:V756" si="736">IF(U703="","",U703)</f>
        <v>やまぐち未来アスリートチャレンジ事業</v>
      </c>
      <c r="V753" s="16" t="str">
        <f t="shared" si="736"/>
        <v>未来チャレ</v>
      </c>
    </row>
    <row r="754" spans="1:24" ht="15" thickBot="1">
      <c r="A754" s="1">
        <f t="shared" ref="A754:B754" si="737">A753</f>
        <v>16</v>
      </c>
      <c r="B754" s="1">
        <f t="shared" si="737"/>
        <v>0</v>
      </c>
      <c r="C754" s="337" t="s">
        <v>48</v>
      </c>
      <c r="D754" s="337"/>
      <c r="U754" s="32" t="str">
        <f t="shared" si="736"/>
        <v>ジュニアクラブ活動事業</v>
      </c>
      <c r="V754" s="32" t="str">
        <f t="shared" si="736"/>
        <v>Jrクラブ</v>
      </c>
    </row>
    <row r="755" spans="1:24" ht="15" thickBot="1">
      <c r="A755" s="1">
        <f t="shared" ref="A755:B755" si="738">A754</f>
        <v>16</v>
      </c>
      <c r="B755" s="1">
        <f t="shared" si="738"/>
        <v>0</v>
      </c>
      <c r="C755" s="375" t="s">
        <v>50</v>
      </c>
      <c r="D755" s="376"/>
      <c r="E755" s="376"/>
      <c r="F755" s="377">
        <f>F705+1</f>
        <v>16</v>
      </c>
      <c r="G755" s="378"/>
      <c r="U755" s="32" t="str">
        <f t="shared" si="736"/>
        <v>ジュニア指導者育成事業</v>
      </c>
      <c r="V755" s="32" t="str">
        <f t="shared" si="736"/>
        <v>Jr指導者</v>
      </c>
    </row>
    <row r="756" spans="1:24">
      <c r="A756" s="1">
        <f t="shared" ref="A756:B756" si="739">A755</f>
        <v>16</v>
      </c>
      <c r="B756" s="1">
        <f t="shared" si="739"/>
        <v>0</v>
      </c>
      <c r="C756" s="379" t="s">
        <v>49</v>
      </c>
      <c r="D756" s="290"/>
      <c r="E756" s="290"/>
      <c r="F756" s="380"/>
      <c r="G756" s="380"/>
      <c r="H756" s="380"/>
      <c r="I756" s="380"/>
      <c r="J756" s="380"/>
      <c r="K756" s="380"/>
      <c r="L756" s="380"/>
      <c r="M756" s="290" t="s">
        <v>53</v>
      </c>
      <c r="N756" s="290"/>
      <c r="O756" s="290"/>
      <c r="P756" s="380"/>
      <c r="Q756" s="380"/>
      <c r="R756" s="380"/>
      <c r="S756" s="381"/>
      <c r="T756" s="81" t="str">
        <f>IF(F756="","",VLOOKUP(F756,U753:V756,2,))</f>
        <v/>
      </c>
      <c r="U756" s="18" t="str">
        <f t="shared" si="736"/>
        <v>未来アスリート強化事業</v>
      </c>
      <c r="V756" s="18" t="str">
        <f t="shared" si="736"/>
        <v>未来強化</v>
      </c>
    </row>
    <row r="757" spans="1:24">
      <c r="A757" s="1">
        <f t="shared" ref="A757:B757" si="740">A756</f>
        <v>16</v>
      </c>
      <c r="B757" s="1">
        <f t="shared" si="740"/>
        <v>0</v>
      </c>
      <c r="C757" s="389" t="s">
        <v>180</v>
      </c>
      <c r="D757" s="390"/>
      <c r="E757" s="356"/>
      <c r="F757" s="386"/>
      <c r="G757" s="387"/>
      <c r="H757" s="387"/>
      <c r="I757" s="387"/>
      <c r="J757" s="387"/>
      <c r="K757" s="387"/>
      <c r="L757" s="387"/>
      <c r="M757" s="387"/>
      <c r="N757" s="387"/>
      <c r="O757" s="387"/>
      <c r="P757" s="387"/>
      <c r="Q757" s="387"/>
      <c r="R757" s="387"/>
      <c r="S757" s="388"/>
      <c r="U757" s="55"/>
    </row>
    <row r="758" spans="1:24">
      <c r="A758" s="1">
        <f t="shared" ref="A758:B758" si="741">A757</f>
        <v>16</v>
      </c>
      <c r="B758" s="1">
        <f t="shared" si="741"/>
        <v>0</v>
      </c>
      <c r="C758" s="348" t="s">
        <v>51</v>
      </c>
      <c r="D758" s="291"/>
      <c r="E758" s="291"/>
      <c r="F758" s="382"/>
      <c r="G758" s="383"/>
      <c r="H758" s="383"/>
      <c r="I758" s="20" t="str">
        <f>IF(F758="","～",IF(J758="","","～"))</f>
        <v>～</v>
      </c>
      <c r="J758" s="383"/>
      <c r="K758" s="383"/>
      <c r="L758" s="383"/>
      <c r="M758" s="21" t="s">
        <v>52</v>
      </c>
      <c r="N758" s="384" t="str">
        <f>IF(T758=1,IF(F758="","",IF(J758="","",IF(F758=J758,"日帰り",(J758-F758)&amp;"泊"&amp;(J758-F758+1)&amp;"日"))),"")</f>
        <v/>
      </c>
      <c r="O758" s="384"/>
      <c r="P758" s="384"/>
      <c r="Q758" s="13" t="s">
        <v>68</v>
      </c>
      <c r="R758" s="258"/>
      <c r="S758" s="385"/>
      <c r="T758" s="53">
        <f>IF(P756=W761,1,IF(P756=X762,1,0))</f>
        <v>0</v>
      </c>
    </row>
    <row r="759" spans="1:24">
      <c r="A759" s="1">
        <f t="shared" ref="A759:B759" si="742">A758</f>
        <v>16</v>
      </c>
      <c r="B759" s="1">
        <f t="shared" si="742"/>
        <v>0</v>
      </c>
      <c r="C759" s="348" t="s">
        <v>54</v>
      </c>
      <c r="D759" s="346" t="s">
        <v>55</v>
      </c>
      <c r="E759" s="346"/>
      <c r="F759" s="349"/>
      <c r="G759" s="349"/>
      <c r="H759" s="349"/>
      <c r="I759" s="349"/>
      <c r="J759" s="349"/>
      <c r="K759" s="349"/>
      <c r="L759" s="349"/>
      <c r="M759" s="349"/>
      <c r="N759" s="349"/>
      <c r="O759" s="349"/>
      <c r="P759" s="349"/>
      <c r="Q759" s="349"/>
      <c r="R759" s="349"/>
      <c r="S759" s="350"/>
      <c r="U759" s="156" t="s">
        <v>53</v>
      </c>
      <c r="V759" s="156"/>
      <c r="W759" s="156"/>
      <c r="X759" s="156"/>
    </row>
    <row r="760" spans="1:24">
      <c r="A760" s="1">
        <f t="shared" ref="A760:B760" si="743">A759</f>
        <v>16</v>
      </c>
      <c r="B760" s="1">
        <f t="shared" si="743"/>
        <v>0</v>
      </c>
      <c r="C760" s="348"/>
      <c r="D760" s="351" t="s">
        <v>7</v>
      </c>
      <c r="E760" s="351"/>
      <c r="F760" s="352"/>
      <c r="G760" s="352"/>
      <c r="H760" s="352"/>
      <c r="I760" s="352"/>
      <c r="J760" s="352"/>
      <c r="K760" s="352"/>
      <c r="L760" s="352"/>
      <c r="M760" s="352"/>
      <c r="N760" s="352"/>
      <c r="O760" s="352"/>
      <c r="P760" s="352"/>
      <c r="Q760" s="352"/>
      <c r="R760" s="352"/>
      <c r="S760" s="353"/>
      <c r="U760" s="78" t="str">
        <f>U753</f>
        <v>やまぐち未来アスリートチャレンジ事業</v>
      </c>
      <c r="V760" s="78" t="str">
        <f>U754</f>
        <v>ジュニアクラブ活動事業</v>
      </c>
      <c r="W760" s="78" t="str">
        <f>U755</f>
        <v>ジュニア指導者育成事業</v>
      </c>
      <c r="X760" s="78" t="str">
        <f>U756</f>
        <v>未来アスリート強化事業</v>
      </c>
    </row>
    <row r="761" spans="1:24">
      <c r="A761" s="1">
        <f t="shared" ref="A761:B761" si="744">A760</f>
        <v>16</v>
      </c>
      <c r="B761" s="1">
        <f t="shared" si="744"/>
        <v>0</v>
      </c>
      <c r="C761" s="348" t="s">
        <v>56</v>
      </c>
      <c r="D761" s="346" t="s">
        <v>55</v>
      </c>
      <c r="E761" s="346"/>
      <c r="F761" s="349"/>
      <c r="G761" s="349"/>
      <c r="H761" s="349"/>
      <c r="I761" s="349"/>
      <c r="J761" s="349"/>
      <c r="K761" s="349"/>
      <c r="L761" s="349"/>
      <c r="M761" s="349"/>
      <c r="N761" s="349"/>
      <c r="O761" s="349"/>
      <c r="P761" s="349"/>
      <c r="Q761" s="349"/>
      <c r="R761" s="349"/>
      <c r="S761" s="350"/>
      <c r="U761" s="6" t="str">
        <f t="shared" ref="U761:X764" si="745">IF(U711="","",U711)</f>
        <v>①合同体験会</v>
      </c>
      <c r="V761" s="6" t="str">
        <f t="shared" si="745"/>
        <v>①クラブ指導</v>
      </c>
      <c r="W761" s="6" t="str">
        <f t="shared" si="745"/>
        <v>①研修派遣</v>
      </c>
      <c r="X761" s="6" t="str">
        <f t="shared" si="745"/>
        <v>①指導講習会</v>
      </c>
    </row>
    <row r="762" spans="1:24">
      <c r="A762" s="1">
        <f t="shared" ref="A762:B762" si="746">A761</f>
        <v>16</v>
      </c>
      <c r="B762" s="1">
        <f t="shared" si="746"/>
        <v>0</v>
      </c>
      <c r="C762" s="348"/>
      <c r="D762" s="351" t="s">
        <v>7</v>
      </c>
      <c r="E762" s="351"/>
      <c r="F762" s="352"/>
      <c r="G762" s="352"/>
      <c r="H762" s="352"/>
      <c r="I762" s="352"/>
      <c r="J762" s="352"/>
      <c r="K762" s="352"/>
      <c r="L762" s="352"/>
      <c r="M762" s="352"/>
      <c r="N762" s="352"/>
      <c r="O762" s="352"/>
      <c r="P762" s="352"/>
      <c r="Q762" s="352"/>
      <c r="R762" s="352"/>
      <c r="S762" s="353"/>
      <c r="U762" s="8" t="str">
        <f t="shared" si="745"/>
        <v>②体験プログラム</v>
      </c>
      <c r="V762" s="8" t="str">
        <f t="shared" si="745"/>
        <v>②用具整備</v>
      </c>
      <c r="W762" s="8" t="str">
        <f t="shared" si="745"/>
        <v>②指導者研修会</v>
      </c>
      <c r="X762" s="8" t="str">
        <f t="shared" si="745"/>
        <v>②強化活動</v>
      </c>
    </row>
    <row r="763" spans="1:24">
      <c r="A763" s="1">
        <f t="shared" ref="A763:B763" si="747">A762</f>
        <v>16</v>
      </c>
      <c r="B763" s="1">
        <f t="shared" si="747"/>
        <v>0</v>
      </c>
      <c r="C763" s="354" t="s">
        <v>57</v>
      </c>
      <c r="D763" s="291" t="s">
        <v>58</v>
      </c>
      <c r="E763" s="291"/>
      <c r="F763" s="291" t="s">
        <v>61</v>
      </c>
      <c r="G763" s="355"/>
      <c r="H763" s="339" t="s">
        <v>62</v>
      </c>
      <c r="I763" s="296"/>
      <c r="J763" s="356" t="s">
        <v>63</v>
      </c>
      <c r="K763" s="355"/>
      <c r="L763" s="339" t="s">
        <v>64</v>
      </c>
      <c r="M763" s="296"/>
      <c r="N763" s="356" t="s">
        <v>65</v>
      </c>
      <c r="O763" s="355"/>
      <c r="P763" s="339" t="s">
        <v>66</v>
      </c>
      <c r="Q763" s="291"/>
      <c r="R763" s="356" t="s">
        <v>36</v>
      </c>
      <c r="S763" s="295"/>
      <c r="U763" s="8" t="str">
        <f t="shared" si="745"/>
        <v>③育成プログラム</v>
      </c>
      <c r="V763" s="8" t="str">
        <f t="shared" si="745"/>
        <v/>
      </c>
      <c r="W763" s="8" t="str">
        <f t="shared" si="745"/>
        <v/>
      </c>
      <c r="X763" s="8" t="str">
        <f t="shared" si="745"/>
        <v/>
      </c>
    </row>
    <row r="764" spans="1:24">
      <c r="A764" s="1">
        <f t="shared" ref="A764:B764" si="748">A763</f>
        <v>16</v>
      </c>
      <c r="B764" s="1">
        <f t="shared" si="748"/>
        <v>0</v>
      </c>
      <c r="C764" s="348"/>
      <c r="D764" s="346" t="s">
        <v>59</v>
      </c>
      <c r="E764" s="346"/>
      <c r="F764" s="22">
        <f>VLOOKUP("成男未来ｱｽﾘｰﾄ",指導者!$J$133:$AN$156,$F755+1,)</f>
        <v>0</v>
      </c>
      <c r="G764" s="23" t="s">
        <v>67</v>
      </c>
      <c r="H764" s="24">
        <f>VLOOKUP("成女未来ｱｽﾘｰﾄ",指導者!$J$133:$AN$156,$F755+1,)</f>
        <v>0</v>
      </c>
      <c r="I764" s="25" t="s">
        <v>67</v>
      </c>
      <c r="J764" s="24">
        <f>VLOOKUP("少男未来ｱｽﾘｰﾄ",指導者!$J$133:$AN$156,$F755+1,)</f>
        <v>0</v>
      </c>
      <c r="K764" s="23" t="s">
        <v>67</v>
      </c>
      <c r="L764" s="24">
        <f>VLOOKUP("少女未来ｱｽﾘｰﾄ",指導者!$J$133:$AN$156,$F755+1,)</f>
        <v>0</v>
      </c>
      <c r="M764" s="25" t="s">
        <v>67</v>
      </c>
      <c r="N764" s="24">
        <f>VLOOKUP("Jr男未来ｱｽﾘｰﾄ",指導者!$J$133:$AN$156,$F755+1,)</f>
        <v>0</v>
      </c>
      <c r="O764" s="23" t="s">
        <v>67</v>
      </c>
      <c r="P764" s="24">
        <f>VLOOKUP("Jr女未来ｱｽﾘｰﾄ",指導者!$J$133:$AN$156,$F755+1,)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48"/>
      <c r="D765" s="351" t="s">
        <v>60</v>
      </c>
      <c r="E765" s="351"/>
      <c r="F765" s="57" t="s">
        <v>164</v>
      </c>
      <c r="G765" s="28" t="s">
        <v>67</v>
      </c>
      <c r="H765" s="59" t="s">
        <v>164</v>
      </c>
      <c r="I765" s="30" t="s">
        <v>67</v>
      </c>
      <c r="J765" s="29">
        <f>VLOOKUP("少男未来ｱｽﾘｰﾄ",選手!$J$333:$AN$350,$F755+1,)</f>
        <v>0</v>
      </c>
      <c r="K765" s="28" t="s">
        <v>67</v>
      </c>
      <c r="L765" s="29">
        <f>VLOOKUP("少女未来ｱｽﾘｰﾄ",選手!$J$333:$AN$350,$F755+1,)</f>
        <v>0</v>
      </c>
      <c r="M765" s="30" t="s">
        <v>67</v>
      </c>
      <c r="N765" s="29">
        <f>VLOOKUP("Jr男未来ｱｽﾘｰﾄ",選手!$J$333:$AN$350,$F755+1,)</f>
        <v>0</v>
      </c>
      <c r="O765" s="28" t="s">
        <v>67</v>
      </c>
      <c r="P765" s="29">
        <f>VLOOKUP("Jr女未来ｱｽﾘｰﾄ",選手!$J$333:$AN$350,$F755+1,)</f>
        <v>0</v>
      </c>
      <c r="Q765" s="31" t="s">
        <v>67</v>
      </c>
      <c r="R765" s="28">
        <f>SUM(F765:Q765)</f>
        <v>0</v>
      </c>
      <c r="S765" s="34" t="s">
        <v>67</v>
      </c>
    </row>
    <row r="766" spans="1:24">
      <c r="A766" s="1">
        <f t="shared" ref="A766:B766" si="750">A765</f>
        <v>16</v>
      </c>
      <c r="B766" s="1">
        <f t="shared" si="750"/>
        <v>0</v>
      </c>
      <c r="C766" s="366" t="s">
        <v>69</v>
      </c>
      <c r="D766" s="367"/>
      <c r="E766" s="368"/>
      <c r="F766" s="357"/>
      <c r="G766" s="358"/>
      <c r="H766" s="358"/>
      <c r="I766" s="358"/>
      <c r="J766" s="358"/>
      <c r="K766" s="358"/>
      <c r="L766" s="358"/>
      <c r="M766" s="358"/>
      <c r="N766" s="358"/>
      <c r="O766" s="358"/>
      <c r="P766" s="358"/>
      <c r="Q766" s="358"/>
      <c r="R766" s="358"/>
      <c r="S766" s="359"/>
    </row>
    <row r="767" spans="1:24">
      <c r="A767" s="1">
        <f t="shared" ref="A767:B767" si="751">A766</f>
        <v>16</v>
      </c>
      <c r="B767" s="1">
        <f t="shared" si="751"/>
        <v>0</v>
      </c>
      <c r="C767" s="369"/>
      <c r="D767" s="370"/>
      <c r="E767" s="371"/>
      <c r="F767" s="360"/>
      <c r="G767" s="361"/>
      <c r="H767" s="361"/>
      <c r="I767" s="361"/>
      <c r="J767" s="361"/>
      <c r="K767" s="361"/>
      <c r="L767" s="361"/>
      <c r="M767" s="361"/>
      <c r="N767" s="361"/>
      <c r="O767" s="361"/>
      <c r="P767" s="361"/>
      <c r="Q767" s="361"/>
      <c r="R767" s="361"/>
      <c r="S767" s="362"/>
    </row>
    <row r="768" spans="1:24">
      <c r="A768" s="1">
        <f t="shared" ref="A768:B768" si="752">A767</f>
        <v>16</v>
      </c>
      <c r="B768" s="1">
        <f t="shared" si="752"/>
        <v>0</v>
      </c>
      <c r="C768" s="369"/>
      <c r="D768" s="370"/>
      <c r="E768" s="371"/>
      <c r="F768" s="360"/>
      <c r="G768" s="361"/>
      <c r="H768" s="361"/>
      <c r="I768" s="361"/>
      <c r="J768" s="361"/>
      <c r="K768" s="361"/>
      <c r="L768" s="361"/>
      <c r="M768" s="361"/>
      <c r="N768" s="361"/>
      <c r="O768" s="361"/>
      <c r="P768" s="361"/>
      <c r="Q768" s="361"/>
      <c r="R768" s="361"/>
      <c r="S768" s="362"/>
    </row>
    <row r="769" spans="1:21">
      <c r="A769" s="1">
        <f t="shared" ref="A769:B769" si="753">A768</f>
        <v>16</v>
      </c>
      <c r="B769" s="1">
        <f t="shared" si="753"/>
        <v>0</v>
      </c>
      <c r="C769" s="369"/>
      <c r="D769" s="370"/>
      <c r="E769" s="371"/>
      <c r="F769" s="360"/>
      <c r="G769" s="361"/>
      <c r="H769" s="361"/>
      <c r="I769" s="361"/>
      <c r="J769" s="361"/>
      <c r="K769" s="361"/>
      <c r="L769" s="361"/>
      <c r="M769" s="361"/>
      <c r="N769" s="361"/>
      <c r="O769" s="361"/>
      <c r="P769" s="361"/>
      <c r="Q769" s="361"/>
      <c r="R769" s="361"/>
      <c r="S769" s="362"/>
    </row>
    <row r="770" spans="1:21">
      <c r="A770" s="1">
        <f t="shared" ref="A770:B770" si="754">A769</f>
        <v>16</v>
      </c>
      <c r="B770" s="1">
        <f t="shared" si="754"/>
        <v>0</v>
      </c>
      <c r="C770" s="369"/>
      <c r="D770" s="370"/>
      <c r="E770" s="371"/>
      <c r="F770" s="360"/>
      <c r="G770" s="361"/>
      <c r="H770" s="361"/>
      <c r="I770" s="361"/>
      <c r="J770" s="361"/>
      <c r="K770" s="361"/>
      <c r="L770" s="361"/>
      <c r="M770" s="361"/>
      <c r="N770" s="361"/>
      <c r="O770" s="361"/>
      <c r="P770" s="361"/>
      <c r="Q770" s="361"/>
      <c r="R770" s="361"/>
      <c r="S770" s="362"/>
    </row>
    <row r="771" spans="1:21">
      <c r="A771" s="1">
        <f t="shared" ref="A771:B771" si="755">A770</f>
        <v>16</v>
      </c>
      <c r="B771" s="1">
        <f t="shared" si="755"/>
        <v>0</v>
      </c>
      <c r="C771" s="369"/>
      <c r="D771" s="370"/>
      <c r="E771" s="371"/>
      <c r="F771" s="360"/>
      <c r="G771" s="361"/>
      <c r="H771" s="361"/>
      <c r="I771" s="361"/>
      <c r="J771" s="361"/>
      <c r="K771" s="361"/>
      <c r="L771" s="361"/>
      <c r="M771" s="361"/>
      <c r="N771" s="361"/>
      <c r="O771" s="361"/>
      <c r="P771" s="361"/>
      <c r="Q771" s="361"/>
      <c r="R771" s="361"/>
      <c r="S771" s="362"/>
    </row>
    <row r="772" spans="1:21" ht="15" thickBot="1">
      <c r="A772" s="1">
        <f t="shared" ref="A772:B772" si="756">A771</f>
        <v>16</v>
      </c>
      <c r="B772" s="1">
        <f t="shared" si="756"/>
        <v>0</v>
      </c>
      <c r="C772" s="372"/>
      <c r="D772" s="373"/>
      <c r="E772" s="374"/>
      <c r="F772" s="363"/>
      <c r="G772" s="364"/>
      <c r="H772" s="364"/>
      <c r="I772" s="364"/>
      <c r="J772" s="364"/>
      <c r="K772" s="364"/>
      <c r="L772" s="364"/>
      <c r="M772" s="364"/>
      <c r="N772" s="364"/>
      <c r="O772" s="364"/>
      <c r="P772" s="364"/>
      <c r="Q772" s="364"/>
      <c r="R772" s="364"/>
      <c r="S772" s="365"/>
    </row>
    <row r="773" spans="1:21">
      <c r="A773" s="1">
        <f t="shared" ref="A773:B773" si="757">A772</f>
        <v>16</v>
      </c>
      <c r="B773" s="1">
        <f t="shared" si="757"/>
        <v>0</v>
      </c>
    </row>
    <row r="774" spans="1:21" ht="15" thickBot="1">
      <c r="A774" s="1">
        <f t="shared" ref="A774:B774" si="758">A773</f>
        <v>16</v>
      </c>
      <c r="B774" s="1">
        <f t="shared" si="758"/>
        <v>0</v>
      </c>
      <c r="C774" s="337" t="s">
        <v>70</v>
      </c>
      <c r="D774" s="337"/>
      <c r="Q774" s="338" t="s">
        <v>71</v>
      </c>
      <c r="R774" s="338"/>
      <c r="S774" s="338"/>
    </row>
    <row r="775" spans="1:21">
      <c r="A775" s="1">
        <f t="shared" ref="A775:B775" si="759">A774</f>
        <v>16</v>
      </c>
      <c r="B775" s="1">
        <f t="shared" si="759"/>
        <v>0</v>
      </c>
      <c r="C775" s="287" t="s">
        <v>72</v>
      </c>
      <c r="D775" s="290" t="s">
        <v>73</v>
      </c>
      <c r="E775" s="290"/>
      <c r="F775" s="290"/>
      <c r="G775" s="290"/>
      <c r="H775" s="290" t="s">
        <v>79</v>
      </c>
      <c r="I775" s="290"/>
      <c r="J775" s="290" t="s">
        <v>13</v>
      </c>
      <c r="K775" s="290"/>
      <c r="L775" s="290"/>
      <c r="M775" s="290"/>
      <c r="N775" s="290"/>
      <c r="O775" s="290"/>
      <c r="P775" s="290"/>
      <c r="Q775" s="290"/>
      <c r="R775" s="290"/>
      <c r="S775" s="294"/>
    </row>
    <row r="776" spans="1:21">
      <c r="A776" s="1">
        <f t="shared" ref="A776:B776" si="760">A775</f>
        <v>16</v>
      </c>
      <c r="B776" s="1">
        <f t="shared" si="760"/>
        <v>0</v>
      </c>
      <c r="C776" s="288"/>
      <c r="D776" s="346" t="s">
        <v>74</v>
      </c>
      <c r="E776" s="346"/>
      <c r="F776" s="346"/>
      <c r="G776" s="346"/>
      <c r="H776" s="347">
        <f>J801</f>
        <v>0</v>
      </c>
      <c r="I776" s="347"/>
      <c r="J776" s="152"/>
      <c r="K776" s="152"/>
      <c r="L776" s="152"/>
      <c r="M776" s="152"/>
      <c r="N776" s="152"/>
      <c r="O776" s="152"/>
      <c r="P776" s="152"/>
      <c r="Q776" s="152"/>
      <c r="R776" s="152"/>
      <c r="S776" s="305"/>
    </row>
    <row r="777" spans="1:21">
      <c r="A777" s="1">
        <f t="shared" ref="A777:B777" si="761">A776</f>
        <v>16</v>
      </c>
      <c r="B777" s="1">
        <f t="shared" si="761"/>
        <v>0</v>
      </c>
      <c r="C777" s="288"/>
      <c r="D777" s="340" t="s">
        <v>75</v>
      </c>
      <c r="E777" s="340"/>
      <c r="F777" s="340"/>
      <c r="G777" s="340"/>
      <c r="H777" s="330"/>
      <c r="I777" s="330"/>
      <c r="J777" s="335"/>
      <c r="K777" s="335"/>
      <c r="L777" s="335"/>
      <c r="M777" s="335"/>
      <c r="N777" s="335"/>
      <c r="O777" s="335"/>
      <c r="P777" s="335"/>
      <c r="Q777" s="335"/>
      <c r="R777" s="335"/>
      <c r="S777" s="336"/>
    </row>
    <row r="778" spans="1:21">
      <c r="A778" s="1">
        <f t="shared" ref="A778:B778" si="762">A777</f>
        <v>16</v>
      </c>
      <c r="B778" s="1">
        <f t="shared" si="762"/>
        <v>0</v>
      </c>
      <c r="C778" s="288"/>
      <c r="D778" s="340" t="s">
        <v>76</v>
      </c>
      <c r="E778" s="340"/>
      <c r="F778" s="340"/>
      <c r="G778" s="340"/>
      <c r="H778" s="330"/>
      <c r="I778" s="330"/>
      <c r="J778" s="335"/>
      <c r="K778" s="335"/>
      <c r="L778" s="335"/>
      <c r="M778" s="335"/>
      <c r="N778" s="335"/>
      <c r="O778" s="335"/>
      <c r="P778" s="335"/>
      <c r="Q778" s="335"/>
      <c r="R778" s="335"/>
      <c r="S778" s="336"/>
    </row>
    <row r="779" spans="1:21" ht="15" thickBot="1">
      <c r="A779" s="1">
        <f t="shared" ref="A779:B779" si="763">A778</f>
        <v>16</v>
      </c>
      <c r="B779" s="1">
        <f t="shared" si="763"/>
        <v>0</v>
      </c>
      <c r="C779" s="288"/>
      <c r="D779" s="341" t="s">
        <v>77</v>
      </c>
      <c r="E779" s="341"/>
      <c r="F779" s="341"/>
      <c r="G779" s="341"/>
      <c r="H779" s="342">
        <f>H801-SUM(H776:I778)</f>
        <v>0</v>
      </c>
      <c r="I779" s="342"/>
      <c r="J779" s="343"/>
      <c r="K779" s="343"/>
      <c r="L779" s="343"/>
      <c r="M779" s="343"/>
      <c r="N779" s="343"/>
      <c r="O779" s="343"/>
      <c r="P779" s="343"/>
      <c r="Q779" s="343"/>
      <c r="R779" s="343"/>
      <c r="S779" s="344"/>
    </row>
    <row r="780" spans="1:21" ht="15.6" thickTop="1" thickBot="1">
      <c r="A780" s="1">
        <f t="shared" ref="A780:B780" si="764">A779</f>
        <v>16</v>
      </c>
      <c r="B780" s="1">
        <f t="shared" si="764"/>
        <v>0</v>
      </c>
      <c r="C780" s="289"/>
      <c r="D780" s="345" t="s">
        <v>78</v>
      </c>
      <c r="E780" s="345"/>
      <c r="F780" s="345"/>
      <c r="G780" s="345"/>
      <c r="H780" s="281">
        <f>SUM(H776:I779)</f>
        <v>0</v>
      </c>
      <c r="I780" s="281"/>
      <c r="J780" s="285"/>
      <c r="K780" s="285"/>
      <c r="L780" s="285"/>
      <c r="M780" s="285"/>
      <c r="N780" s="285"/>
      <c r="O780" s="285"/>
      <c r="P780" s="285"/>
      <c r="Q780" s="285"/>
      <c r="R780" s="285"/>
      <c r="S780" s="286"/>
    </row>
    <row r="781" spans="1:21">
      <c r="A781" s="1">
        <f t="shared" ref="A781:B781" si="765">A780</f>
        <v>16</v>
      </c>
      <c r="B781" s="1">
        <f t="shared" si="765"/>
        <v>0</v>
      </c>
      <c r="C781" s="287" t="s">
        <v>218</v>
      </c>
      <c r="D781" s="290" t="s">
        <v>73</v>
      </c>
      <c r="E781" s="290"/>
      <c r="F781" s="290" t="s">
        <v>83</v>
      </c>
      <c r="G781" s="290"/>
      <c r="H781" s="290" t="s">
        <v>79</v>
      </c>
      <c r="I781" s="292"/>
      <c r="J781" s="293"/>
      <c r="K781" s="290"/>
      <c r="L781" s="290"/>
      <c r="M781" s="290"/>
      <c r="N781" s="290" t="s">
        <v>82</v>
      </c>
      <c r="O781" s="290"/>
      <c r="P781" s="290"/>
      <c r="Q781" s="290"/>
      <c r="R781" s="290"/>
      <c r="S781" s="294"/>
    </row>
    <row r="782" spans="1:21">
      <c r="A782" s="1">
        <f t="shared" ref="A782:B782" si="766">A781</f>
        <v>16</v>
      </c>
      <c r="B782" s="1">
        <f t="shared" si="766"/>
        <v>0</v>
      </c>
      <c r="C782" s="288"/>
      <c r="D782" s="291"/>
      <c r="E782" s="291"/>
      <c r="F782" s="291"/>
      <c r="G782" s="291"/>
      <c r="H782" s="291"/>
      <c r="I782" s="291"/>
      <c r="J782" s="296" t="s">
        <v>80</v>
      </c>
      <c r="K782" s="297"/>
      <c r="L782" s="297" t="s">
        <v>81</v>
      </c>
      <c r="M782" s="339"/>
      <c r="N782" s="291"/>
      <c r="O782" s="291"/>
      <c r="P782" s="291"/>
      <c r="Q782" s="291"/>
      <c r="R782" s="291"/>
      <c r="S782" s="295"/>
    </row>
    <row r="783" spans="1:21">
      <c r="A783" s="1">
        <f t="shared" ref="A783:B783" si="767">A782</f>
        <v>16</v>
      </c>
      <c r="B783" s="1">
        <f t="shared" si="767"/>
        <v>0</v>
      </c>
      <c r="C783" s="288"/>
      <c r="D783" s="298" t="s">
        <v>88</v>
      </c>
      <c r="E783" s="298"/>
      <c r="F783" s="298" t="s">
        <v>88</v>
      </c>
      <c r="G783" s="298"/>
      <c r="H783" s="323"/>
      <c r="I783" s="323"/>
      <c r="J783" s="324"/>
      <c r="K783" s="325"/>
      <c r="L783" s="326">
        <f>H783-J783</f>
        <v>0</v>
      </c>
      <c r="M783" s="327"/>
      <c r="N783" s="167"/>
      <c r="O783" s="167"/>
      <c r="P783" s="167"/>
      <c r="Q783" s="167"/>
      <c r="R783" s="167"/>
      <c r="S783" s="328"/>
      <c r="T783" s="54" t="e">
        <f>HLOOKUP(F756,リスト!$N$7:$AC$25,2,)</f>
        <v>#N/A</v>
      </c>
      <c r="U783" s="52" t="e">
        <f t="shared" ref="U783:U800" si="768">IF(T783="対象外",IF(J783&gt;0,"補助対象外経費です!!",""),"")</f>
        <v>#N/A</v>
      </c>
    </row>
    <row r="784" spans="1:21">
      <c r="A784" s="1">
        <f t="shared" ref="A784:B784" si="769">A783</f>
        <v>16</v>
      </c>
      <c r="B784" s="1">
        <f t="shared" si="769"/>
        <v>0</v>
      </c>
      <c r="C784" s="288"/>
      <c r="D784" s="298" t="s">
        <v>99</v>
      </c>
      <c r="E784" s="298"/>
      <c r="F784" s="299" t="s">
        <v>84</v>
      </c>
      <c r="G784" s="299"/>
      <c r="H784" s="300"/>
      <c r="I784" s="300"/>
      <c r="J784" s="301"/>
      <c r="K784" s="302"/>
      <c r="L784" s="303">
        <f t="shared" ref="L784:L800" si="770">H784-J784</f>
        <v>0</v>
      </c>
      <c r="M784" s="304"/>
      <c r="N784" s="152"/>
      <c r="O784" s="152"/>
      <c r="P784" s="152"/>
      <c r="Q784" s="152"/>
      <c r="R784" s="152"/>
      <c r="S784" s="305"/>
      <c r="T784" s="54" t="e">
        <f>HLOOKUP(F756,リスト!$N$7:$AC$25,3,)</f>
        <v>#N/A</v>
      </c>
      <c r="U784" s="52" t="e">
        <f t="shared" si="768"/>
        <v>#N/A</v>
      </c>
    </row>
    <row r="785" spans="1:21">
      <c r="A785" s="1">
        <f t="shared" ref="A785:B785" si="771">A784</f>
        <v>16</v>
      </c>
      <c r="B785" s="1">
        <f t="shared" si="771"/>
        <v>0</v>
      </c>
      <c r="C785" s="288"/>
      <c r="D785" s="298"/>
      <c r="E785" s="298"/>
      <c r="F785" s="329" t="s">
        <v>85</v>
      </c>
      <c r="G785" s="329"/>
      <c r="H785" s="330"/>
      <c r="I785" s="330"/>
      <c r="J785" s="331"/>
      <c r="K785" s="332"/>
      <c r="L785" s="333">
        <f t="shared" si="770"/>
        <v>0</v>
      </c>
      <c r="M785" s="334"/>
      <c r="N785" s="335"/>
      <c r="O785" s="335"/>
      <c r="P785" s="335"/>
      <c r="Q785" s="335"/>
      <c r="R785" s="335"/>
      <c r="S785" s="336"/>
      <c r="T785" s="54" t="e">
        <f>HLOOKUP(F756,リスト!$N$7:$AC$25,4,)</f>
        <v>#N/A</v>
      </c>
      <c r="U785" s="52" t="e">
        <f t="shared" si="768"/>
        <v>#N/A</v>
      </c>
    </row>
    <row r="786" spans="1:21">
      <c r="A786" s="1">
        <f t="shared" ref="A786:B786" si="772">A785</f>
        <v>16</v>
      </c>
      <c r="B786" s="1">
        <f t="shared" si="772"/>
        <v>0</v>
      </c>
      <c r="C786" s="288"/>
      <c r="D786" s="298"/>
      <c r="E786" s="298"/>
      <c r="F786" s="306" t="s">
        <v>86</v>
      </c>
      <c r="G786" s="306"/>
      <c r="H786" s="307"/>
      <c r="I786" s="307"/>
      <c r="J786" s="308"/>
      <c r="K786" s="309"/>
      <c r="L786" s="310">
        <f t="shared" si="770"/>
        <v>0</v>
      </c>
      <c r="M786" s="311"/>
      <c r="N786" s="153"/>
      <c r="O786" s="153"/>
      <c r="P786" s="153"/>
      <c r="Q786" s="153"/>
      <c r="R786" s="153"/>
      <c r="S786" s="312"/>
      <c r="T786" s="54" t="e">
        <f>HLOOKUP(F756,リスト!$N$7:$AC$25,5,)</f>
        <v>#N/A</v>
      </c>
      <c r="U786" s="52" t="e">
        <f t="shared" si="768"/>
        <v>#N/A</v>
      </c>
    </row>
    <row r="787" spans="1:21">
      <c r="A787" s="1">
        <f t="shared" ref="A787:B787" si="773">A786</f>
        <v>16</v>
      </c>
      <c r="B787" s="1">
        <f t="shared" si="773"/>
        <v>0</v>
      </c>
      <c r="C787" s="288"/>
      <c r="D787" s="298" t="s">
        <v>100</v>
      </c>
      <c r="E787" s="298"/>
      <c r="F787" s="299" t="s">
        <v>87</v>
      </c>
      <c r="G787" s="299"/>
      <c r="H787" s="300"/>
      <c r="I787" s="300"/>
      <c r="J787" s="301"/>
      <c r="K787" s="302"/>
      <c r="L787" s="303">
        <f t="shared" si="770"/>
        <v>0</v>
      </c>
      <c r="M787" s="304"/>
      <c r="N787" s="152"/>
      <c r="O787" s="152"/>
      <c r="P787" s="152"/>
      <c r="Q787" s="152"/>
      <c r="R787" s="152"/>
      <c r="S787" s="305"/>
      <c r="T787" s="54" t="e">
        <f>HLOOKUP(F756,リスト!$N$7:$AC$25,6,)</f>
        <v>#N/A</v>
      </c>
      <c r="U787" s="52" t="e">
        <f t="shared" si="768"/>
        <v>#N/A</v>
      </c>
    </row>
    <row r="788" spans="1:21">
      <c r="A788" s="1">
        <f t="shared" ref="A788:B788" si="774">A787</f>
        <v>16</v>
      </c>
      <c r="B788" s="1">
        <f t="shared" si="774"/>
        <v>0</v>
      </c>
      <c r="C788" s="288"/>
      <c r="D788" s="298"/>
      <c r="E788" s="298"/>
      <c r="F788" s="329" t="s">
        <v>89</v>
      </c>
      <c r="G788" s="329"/>
      <c r="H788" s="330"/>
      <c r="I788" s="330"/>
      <c r="J788" s="331"/>
      <c r="K788" s="332"/>
      <c r="L788" s="333">
        <f t="shared" si="770"/>
        <v>0</v>
      </c>
      <c r="M788" s="334"/>
      <c r="N788" s="335"/>
      <c r="O788" s="335"/>
      <c r="P788" s="335"/>
      <c r="Q788" s="335"/>
      <c r="R788" s="335"/>
      <c r="S788" s="336"/>
      <c r="T788" s="54" t="e">
        <f>HLOOKUP(F756,リスト!$N$7:$AC$25,7,)</f>
        <v>#N/A</v>
      </c>
      <c r="U788" s="52" t="e">
        <f t="shared" si="768"/>
        <v>#N/A</v>
      </c>
    </row>
    <row r="789" spans="1:21" ht="14.4" customHeight="1">
      <c r="A789" s="1">
        <f t="shared" ref="A789:B789" si="775">A788</f>
        <v>16</v>
      </c>
      <c r="B789" s="1">
        <f t="shared" si="775"/>
        <v>0</v>
      </c>
      <c r="C789" s="288"/>
      <c r="D789" s="298"/>
      <c r="E789" s="298"/>
      <c r="F789" s="329" t="s">
        <v>215</v>
      </c>
      <c r="G789" s="329"/>
      <c r="H789" s="330"/>
      <c r="I789" s="330"/>
      <c r="J789" s="331"/>
      <c r="K789" s="332"/>
      <c r="L789" s="333">
        <f t="shared" si="770"/>
        <v>0</v>
      </c>
      <c r="M789" s="334"/>
      <c r="N789" s="335"/>
      <c r="O789" s="335"/>
      <c r="P789" s="335"/>
      <c r="Q789" s="335"/>
      <c r="R789" s="335"/>
      <c r="S789" s="336"/>
      <c r="T789" s="54" t="e">
        <f>HLOOKUP(F756,リスト!$N$7:$AC$25,8,)</f>
        <v>#N/A</v>
      </c>
      <c r="U789" s="52" t="e">
        <f t="shared" si="768"/>
        <v>#N/A</v>
      </c>
    </row>
    <row r="790" spans="1:21">
      <c r="A790" s="1">
        <f t="shared" ref="A790:B790" si="776">A789</f>
        <v>16</v>
      </c>
      <c r="B790" s="1">
        <f t="shared" si="776"/>
        <v>0</v>
      </c>
      <c r="C790" s="288"/>
      <c r="D790" s="298"/>
      <c r="E790" s="298"/>
      <c r="F790" s="306" t="s">
        <v>90</v>
      </c>
      <c r="G790" s="306"/>
      <c r="H790" s="307"/>
      <c r="I790" s="307"/>
      <c r="J790" s="308"/>
      <c r="K790" s="309"/>
      <c r="L790" s="310">
        <f t="shared" si="770"/>
        <v>0</v>
      </c>
      <c r="M790" s="311"/>
      <c r="N790" s="153"/>
      <c r="O790" s="153"/>
      <c r="P790" s="153"/>
      <c r="Q790" s="153"/>
      <c r="R790" s="153"/>
      <c r="S790" s="312"/>
      <c r="T790" s="54" t="e">
        <f>HLOOKUP(F756,リスト!$N$7:$AC$25,9,)</f>
        <v>#N/A</v>
      </c>
      <c r="U790" s="52" t="e">
        <f t="shared" si="768"/>
        <v>#N/A</v>
      </c>
    </row>
    <row r="791" spans="1:21">
      <c r="A791" s="1">
        <f t="shared" ref="A791:B791" si="777">A790</f>
        <v>16</v>
      </c>
      <c r="B791" s="1">
        <f t="shared" si="777"/>
        <v>0</v>
      </c>
      <c r="C791" s="288"/>
      <c r="D791" s="298" t="s">
        <v>101</v>
      </c>
      <c r="E791" s="298"/>
      <c r="F791" s="299" t="s">
        <v>91</v>
      </c>
      <c r="G791" s="299"/>
      <c r="H791" s="300"/>
      <c r="I791" s="300"/>
      <c r="J791" s="301"/>
      <c r="K791" s="302"/>
      <c r="L791" s="303">
        <f t="shared" si="770"/>
        <v>0</v>
      </c>
      <c r="M791" s="304"/>
      <c r="N791" s="152"/>
      <c r="O791" s="152"/>
      <c r="P791" s="152"/>
      <c r="Q791" s="152"/>
      <c r="R791" s="152"/>
      <c r="S791" s="305"/>
      <c r="T791" s="54" t="e">
        <f>HLOOKUP(F756,リスト!$N$7:$AC$25,10,)</f>
        <v>#N/A</v>
      </c>
      <c r="U791" s="52" t="e">
        <f t="shared" si="768"/>
        <v>#N/A</v>
      </c>
    </row>
    <row r="792" spans="1:21">
      <c r="A792" s="1">
        <f t="shared" ref="A792:B792" si="778">A791</f>
        <v>16</v>
      </c>
      <c r="B792" s="1">
        <f t="shared" si="778"/>
        <v>0</v>
      </c>
      <c r="C792" s="288"/>
      <c r="D792" s="298"/>
      <c r="E792" s="298"/>
      <c r="F792" s="329" t="s">
        <v>92</v>
      </c>
      <c r="G792" s="329"/>
      <c r="H792" s="330"/>
      <c r="I792" s="330"/>
      <c r="J792" s="331"/>
      <c r="K792" s="332"/>
      <c r="L792" s="333">
        <f t="shared" si="770"/>
        <v>0</v>
      </c>
      <c r="M792" s="334"/>
      <c r="N792" s="335"/>
      <c r="O792" s="335"/>
      <c r="P792" s="335"/>
      <c r="Q792" s="335"/>
      <c r="R792" s="335"/>
      <c r="S792" s="336"/>
      <c r="T792" s="54" t="e">
        <f>HLOOKUP(F756,リスト!$N$7:$AC$25,11,)</f>
        <v>#N/A</v>
      </c>
      <c r="U792" s="52" t="e">
        <f t="shared" si="768"/>
        <v>#N/A</v>
      </c>
    </row>
    <row r="793" spans="1:21">
      <c r="A793" s="1">
        <f t="shared" ref="A793:B793" si="779">A792</f>
        <v>16</v>
      </c>
      <c r="B793" s="1">
        <f t="shared" si="779"/>
        <v>0</v>
      </c>
      <c r="C793" s="288"/>
      <c r="D793" s="298"/>
      <c r="E793" s="298"/>
      <c r="F793" s="306" t="s">
        <v>93</v>
      </c>
      <c r="G793" s="306"/>
      <c r="H793" s="307"/>
      <c r="I793" s="307"/>
      <c r="J793" s="308"/>
      <c r="K793" s="309"/>
      <c r="L793" s="310">
        <f t="shared" si="770"/>
        <v>0</v>
      </c>
      <c r="M793" s="311"/>
      <c r="N793" s="153"/>
      <c r="O793" s="153"/>
      <c r="P793" s="153"/>
      <c r="Q793" s="153"/>
      <c r="R793" s="153"/>
      <c r="S793" s="312"/>
      <c r="T793" s="54" t="e">
        <f>HLOOKUP(F756,リスト!$N$7:$AC$25,12,)</f>
        <v>#N/A</v>
      </c>
      <c r="U793" s="52" t="e">
        <f t="shared" si="768"/>
        <v>#N/A</v>
      </c>
    </row>
    <row r="794" spans="1:21">
      <c r="A794" s="1">
        <f t="shared" ref="A794:B794" si="780">A793</f>
        <v>16</v>
      </c>
      <c r="B794" s="1">
        <f t="shared" si="780"/>
        <v>0</v>
      </c>
      <c r="C794" s="288"/>
      <c r="D794" s="298" t="s">
        <v>102</v>
      </c>
      <c r="E794" s="298"/>
      <c r="F794" s="298" t="s">
        <v>102</v>
      </c>
      <c r="G794" s="298"/>
      <c r="H794" s="323"/>
      <c r="I794" s="323"/>
      <c r="J794" s="324"/>
      <c r="K794" s="325"/>
      <c r="L794" s="326">
        <f t="shared" si="770"/>
        <v>0</v>
      </c>
      <c r="M794" s="327"/>
      <c r="N794" s="167"/>
      <c r="O794" s="167"/>
      <c r="P794" s="167"/>
      <c r="Q794" s="167"/>
      <c r="R794" s="167"/>
      <c r="S794" s="328"/>
      <c r="T794" s="54" t="e">
        <f>HLOOKUP(F756,リスト!$N$7:$AC$25,13,)</f>
        <v>#N/A</v>
      </c>
      <c r="U794" s="52" t="e">
        <f t="shared" si="768"/>
        <v>#N/A</v>
      </c>
    </row>
    <row r="795" spans="1:21">
      <c r="A795" s="1">
        <f t="shared" ref="A795:B795" si="781">A794</f>
        <v>16</v>
      </c>
      <c r="B795" s="1">
        <f t="shared" si="781"/>
        <v>0</v>
      </c>
      <c r="C795" s="288"/>
      <c r="D795" s="321" t="s">
        <v>105</v>
      </c>
      <c r="E795" s="298"/>
      <c r="F795" s="299" t="s">
        <v>94</v>
      </c>
      <c r="G795" s="299"/>
      <c r="H795" s="300"/>
      <c r="I795" s="300"/>
      <c r="J795" s="301"/>
      <c r="K795" s="302"/>
      <c r="L795" s="303">
        <f t="shared" si="770"/>
        <v>0</v>
      </c>
      <c r="M795" s="304"/>
      <c r="N795" s="152"/>
      <c r="O795" s="152"/>
      <c r="P795" s="152"/>
      <c r="Q795" s="152"/>
      <c r="R795" s="152"/>
      <c r="S795" s="305"/>
      <c r="T795" s="54" t="e">
        <f>HLOOKUP(F756,リスト!$N$7:$AC$25,14,)</f>
        <v>#N/A</v>
      </c>
      <c r="U795" s="52" t="e">
        <f t="shared" si="768"/>
        <v>#N/A</v>
      </c>
    </row>
    <row r="796" spans="1:21">
      <c r="A796" s="1">
        <f t="shared" ref="A796:B796" si="782">A795</f>
        <v>16</v>
      </c>
      <c r="B796" s="1">
        <f t="shared" si="782"/>
        <v>0</v>
      </c>
      <c r="C796" s="288"/>
      <c r="D796" s="298"/>
      <c r="E796" s="298"/>
      <c r="F796" s="306" t="s">
        <v>95</v>
      </c>
      <c r="G796" s="306"/>
      <c r="H796" s="307"/>
      <c r="I796" s="307"/>
      <c r="J796" s="308"/>
      <c r="K796" s="309"/>
      <c r="L796" s="310">
        <f t="shared" si="770"/>
        <v>0</v>
      </c>
      <c r="M796" s="311"/>
      <c r="N796" s="153"/>
      <c r="O796" s="153"/>
      <c r="P796" s="153"/>
      <c r="Q796" s="153"/>
      <c r="R796" s="153"/>
      <c r="S796" s="312"/>
      <c r="T796" s="54" t="e">
        <f>HLOOKUP(F756,リスト!$N$7:$AC$25,15,)</f>
        <v>#N/A</v>
      </c>
      <c r="U796" s="52" t="e">
        <f t="shared" si="768"/>
        <v>#N/A</v>
      </c>
    </row>
    <row r="797" spans="1:21">
      <c r="A797" s="1">
        <f t="shared" ref="A797:B797" si="783">A796</f>
        <v>16</v>
      </c>
      <c r="B797" s="1">
        <f t="shared" si="783"/>
        <v>0</v>
      </c>
      <c r="C797" s="288"/>
      <c r="D797" s="322" t="s">
        <v>103</v>
      </c>
      <c r="E797" s="322"/>
      <c r="F797" s="298" t="s">
        <v>96</v>
      </c>
      <c r="G797" s="298"/>
      <c r="H797" s="323"/>
      <c r="I797" s="323"/>
      <c r="J797" s="324"/>
      <c r="K797" s="325"/>
      <c r="L797" s="326">
        <f t="shared" si="770"/>
        <v>0</v>
      </c>
      <c r="M797" s="327"/>
      <c r="N797" s="167"/>
      <c r="O797" s="167"/>
      <c r="P797" s="167"/>
      <c r="Q797" s="167"/>
      <c r="R797" s="167"/>
      <c r="S797" s="328"/>
      <c r="T797" s="54" t="e">
        <f>HLOOKUP(F756,リスト!$N$7:$AC$25,16,)</f>
        <v>#N/A</v>
      </c>
      <c r="U797" s="52" t="e">
        <f t="shared" si="768"/>
        <v>#N/A</v>
      </c>
    </row>
    <row r="798" spans="1:21">
      <c r="A798" s="1">
        <f t="shared" ref="A798:B798" si="784">A797</f>
        <v>16</v>
      </c>
      <c r="B798" s="1">
        <f t="shared" si="784"/>
        <v>0</v>
      </c>
      <c r="C798" s="288"/>
      <c r="D798" s="298" t="s">
        <v>104</v>
      </c>
      <c r="E798" s="298"/>
      <c r="F798" s="299" t="s">
        <v>97</v>
      </c>
      <c r="G798" s="299"/>
      <c r="H798" s="300"/>
      <c r="I798" s="300"/>
      <c r="J798" s="301"/>
      <c r="K798" s="302"/>
      <c r="L798" s="303">
        <f t="shared" si="770"/>
        <v>0</v>
      </c>
      <c r="M798" s="304"/>
      <c r="N798" s="152"/>
      <c r="O798" s="152"/>
      <c r="P798" s="152"/>
      <c r="Q798" s="152"/>
      <c r="R798" s="152"/>
      <c r="S798" s="305"/>
      <c r="T798" s="54" t="e">
        <f>HLOOKUP(F756,リスト!$N$7:$AC$25,17,)</f>
        <v>#N/A</v>
      </c>
      <c r="U798" s="52" t="e">
        <f t="shared" si="768"/>
        <v>#N/A</v>
      </c>
    </row>
    <row r="799" spans="1:21">
      <c r="A799" s="1">
        <f t="shared" ref="A799:B799" si="785">A798</f>
        <v>16</v>
      </c>
      <c r="B799" s="1">
        <f t="shared" si="785"/>
        <v>0</v>
      </c>
      <c r="C799" s="288"/>
      <c r="D799" s="298"/>
      <c r="E799" s="298"/>
      <c r="F799" s="306" t="s">
        <v>98</v>
      </c>
      <c r="G799" s="306"/>
      <c r="H799" s="307"/>
      <c r="I799" s="307"/>
      <c r="J799" s="308"/>
      <c r="K799" s="309"/>
      <c r="L799" s="310">
        <f t="shared" si="770"/>
        <v>0</v>
      </c>
      <c r="M799" s="311"/>
      <c r="N799" s="153"/>
      <c r="O799" s="153"/>
      <c r="P799" s="153"/>
      <c r="Q799" s="153"/>
      <c r="R799" s="153"/>
      <c r="S799" s="312"/>
      <c r="T799" s="54" t="e">
        <f>HLOOKUP(F756,リスト!$N$7:$AC$25,18,)</f>
        <v>#N/A</v>
      </c>
      <c r="U799" s="52" t="e">
        <f t="shared" si="768"/>
        <v>#N/A</v>
      </c>
    </row>
    <row r="800" spans="1:21" ht="15" thickBot="1">
      <c r="A800" s="1">
        <f t="shared" ref="A800:B800" si="786">A799</f>
        <v>16</v>
      </c>
      <c r="B800" s="1">
        <f t="shared" si="786"/>
        <v>0</v>
      </c>
      <c r="C800" s="288"/>
      <c r="D800" s="313" t="s">
        <v>77</v>
      </c>
      <c r="E800" s="313"/>
      <c r="F800" s="313" t="s">
        <v>77</v>
      </c>
      <c r="G800" s="313"/>
      <c r="H800" s="314"/>
      <c r="I800" s="314"/>
      <c r="J800" s="315"/>
      <c r="K800" s="316"/>
      <c r="L800" s="317">
        <f t="shared" si="770"/>
        <v>0</v>
      </c>
      <c r="M800" s="318"/>
      <c r="N800" s="319"/>
      <c r="O800" s="319"/>
      <c r="P800" s="319"/>
      <c r="Q800" s="319"/>
      <c r="R800" s="319"/>
      <c r="S800" s="320"/>
      <c r="T800" s="54" t="e">
        <f>HLOOKUP(F756,リスト!$N$7:$AC$25,19,)</f>
        <v>#N/A</v>
      </c>
      <c r="U800" s="52" t="e">
        <f t="shared" si="768"/>
        <v>#N/A</v>
      </c>
    </row>
    <row r="801" spans="1:24" ht="15.6" thickTop="1" thickBot="1">
      <c r="A801" s="1">
        <f t="shared" ref="A801:B801" si="787">A800</f>
        <v>16</v>
      </c>
      <c r="B801" s="1">
        <f t="shared" si="787"/>
        <v>0</v>
      </c>
      <c r="C801" s="289"/>
      <c r="D801" s="278" t="s">
        <v>78</v>
      </c>
      <c r="E801" s="279"/>
      <c r="F801" s="279"/>
      <c r="G801" s="280"/>
      <c r="H801" s="281">
        <f>SUM(H783:I800)</f>
        <v>0</v>
      </c>
      <c r="I801" s="281"/>
      <c r="J801" s="282">
        <f t="shared" ref="J801" si="788">SUM(J783:K800)</f>
        <v>0</v>
      </c>
      <c r="K801" s="283"/>
      <c r="L801" s="283">
        <f t="shared" ref="L801" si="789">SUM(L783:M800)</f>
        <v>0</v>
      </c>
      <c r="M801" s="284"/>
      <c r="N801" s="285"/>
      <c r="O801" s="285"/>
      <c r="P801" s="285"/>
      <c r="Q801" s="285"/>
      <c r="R801" s="285"/>
      <c r="S801" s="286"/>
      <c r="T801" s="54"/>
    </row>
    <row r="802" spans="1:24">
      <c r="A802" s="1">
        <f>F805</f>
        <v>17</v>
      </c>
      <c r="B802" s="1">
        <f>IF(H826&gt;0,1,0)</f>
        <v>0</v>
      </c>
      <c r="C802" s="198" t="s">
        <v>47</v>
      </c>
      <c r="D802" s="198"/>
      <c r="E802" s="198"/>
      <c r="U802" s="11" t="s">
        <v>49</v>
      </c>
      <c r="V802" s="11" t="s">
        <v>199</v>
      </c>
    </row>
    <row r="803" spans="1:24">
      <c r="A803" s="1">
        <f>A802</f>
        <v>17</v>
      </c>
      <c r="B803" s="1">
        <f>B802</f>
        <v>0</v>
      </c>
      <c r="C803" s="192" t="str">
        <f>"やまぐち未来アスリート育成事業　"&amp;基本!$G$24</f>
        <v>やまぐち未来アスリート育成事業　事業計画書</v>
      </c>
      <c r="D803" s="192"/>
      <c r="E803" s="192"/>
      <c r="F803" s="192"/>
      <c r="G803" s="192"/>
      <c r="H803" s="192"/>
      <c r="I803" s="192"/>
      <c r="J803" s="192"/>
      <c r="K803" s="192"/>
      <c r="L803" s="192"/>
      <c r="M803" s="192"/>
      <c r="N803" s="192"/>
      <c r="O803" s="192"/>
      <c r="P803" s="192"/>
      <c r="Q803" s="192"/>
      <c r="R803" s="192"/>
      <c r="S803" s="192"/>
      <c r="U803" s="16" t="str">
        <f t="shared" ref="U803:V806" si="790">IF(U753="","",U753)</f>
        <v>やまぐち未来アスリートチャレンジ事業</v>
      </c>
      <c r="V803" s="16" t="str">
        <f t="shared" si="790"/>
        <v>未来チャレ</v>
      </c>
    </row>
    <row r="804" spans="1:24" ht="15" thickBot="1">
      <c r="A804" s="1">
        <f t="shared" ref="A804:B804" si="791">A803</f>
        <v>17</v>
      </c>
      <c r="B804" s="1">
        <f t="shared" si="791"/>
        <v>0</v>
      </c>
      <c r="C804" s="337" t="s">
        <v>48</v>
      </c>
      <c r="D804" s="337"/>
      <c r="U804" s="32" t="str">
        <f t="shared" si="790"/>
        <v>ジュニアクラブ活動事業</v>
      </c>
      <c r="V804" s="32" t="str">
        <f t="shared" si="790"/>
        <v>Jrクラブ</v>
      </c>
    </row>
    <row r="805" spans="1:24" ht="15" thickBot="1">
      <c r="A805" s="1">
        <f t="shared" ref="A805:B805" si="792">A804</f>
        <v>17</v>
      </c>
      <c r="B805" s="1">
        <f t="shared" si="792"/>
        <v>0</v>
      </c>
      <c r="C805" s="375" t="s">
        <v>50</v>
      </c>
      <c r="D805" s="376"/>
      <c r="E805" s="376"/>
      <c r="F805" s="377">
        <f>F755+1</f>
        <v>17</v>
      </c>
      <c r="G805" s="378"/>
      <c r="U805" s="32" t="str">
        <f t="shared" si="790"/>
        <v>ジュニア指導者育成事業</v>
      </c>
      <c r="V805" s="32" t="str">
        <f t="shared" si="790"/>
        <v>Jr指導者</v>
      </c>
    </row>
    <row r="806" spans="1:24">
      <c r="A806" s="1">
        <f t="shared" ref="A806:B806" si="793">A805</f>
        <v>17</v>
      </c>
      <c r="B806" s="1">
        <f t="shared" si="793"/>
        <v>0</v>
      </c>
      <c r="C806" s="379" t="s">
        <v>49</v>
      </c>
      <c r="D806" s="290"/>
      <c r="E806" s="290"/>
      <c r="F806" s="380"/>
      <c r="G806" s="380"/>
      <c r="H806" s="380"/>
      <c r="I806" s="380"/>
      <c r="J806" s="380"/>
      <c r="K806" s="380"/>
      <c r="L806" s="380"/>
      <c r="M806" s="290" t="s">
        <v>53</v>
      </c>
      <c r="N806" s="290"/>
      <c r="O806" s="290"/>
      <c r="P806" s="380"/>
      <c r="Q806" s="380"/>
      <c r="R806" s="380"/>
      <c r="S806" s="381"/>
      <c r="T806" s="81" t="str">
        <f>IF(F806="","",VLOOKUP(F806,U803:V806,2,))</f>
        <v/>
      </c>
      <c r="U806" s="18" t="str">
        <f t="shared" si="790"/>
        <v>未来アスリート強化事業</v>
      </c>
      <c r="V806" s="18" t="str">
        <f t="shared" si="790"/>
        <v>未来強化</v>
      </c>
    </row>
    <row r="807" spans="1:24">
      <c r="A807" s="1">
        <f t="shared" ref="A807:B807" si="794">A806</f>
        <v>17</v>
      </c>
      <c r="B807" s="1">
        <f t="shared" si="794"/>
        <v>0</v>
      </c>
      <c r="C807" s="389" t="s">
        <v>180</v>
      </c>
      <c r="D807" s="390"/>
      <c r="E807" s="356"/>
      <c r="F807" s="386"/>
      <c r="G807" s="387"/>
      <c r="H807" s="387"/>
      <c r="I807" s="387"/>
      <c r="J807" s="387"/>
      <c r="K807" s="387"/>
      <c r="L807" s="387"/>
      <c r="M807" s="387"/>
      <c r="N807" s="387"/>
      <c r="O807" s="387"/>
      <c r="P807" s="387"/>
      <c r="Q807" s="387"/>
      <c r="R807" s="387"/>
      <c r="S807" s="388"/>
      <c r="U807" s="55"/>
    </row>
    <row r="808" spans="1:24">
      <c r="A808" s="1">
        <f t="shared" ref="A808:B808" si="795">A807</f>
        <v>17</v>
      </c>
      <c r="B808" s="1">
        <f t="shared" si="795"/>
        <v>0</v>
      </c>
      <c r="C808" s="348" t="s">
        <v>51</v>
      </c>
      <c r="D808" s="291"/>
      <c r="E808" s="291"/>
      <c r="F808" s="382"/>
      <c r="G808" s="383"/>
      <c r="H808" s="383"/>
      <c r="I808" s="20" t="str">
        <f>IF(F808="","～",IF(J808="","","～"))</f>
        <v>～</v>
      </c>
      <c r="J808" s="383"/>
      <c r="K808" s="383"/>
      <c r="L808" s="383"/>
      <c r="M808" s="21" t="s">
        <v>52</v>
      </c>
      <c r="N808" s="384" t="str">
        <f>IF(T808=1,IF(F808="","",IF(J808="","",IF(F808=J808,"日帰り",(J808-F808)&amp;"泊"&amp;(J808-F808+1)&amp;"日"))),"")</f>
        <v/>
      </c>
      <c r="O808" s="384"/>
      <c r="P808" s="384"/>
      <c r="Q808" s="13" t="s">
        <v>68</v>
      </c>
      <c r="R808" s="258"/>
      <c r="S808" s="385"/>
      <c r="T808" s="53">
        <f>IF(P806=W811,1,IF(P806=X812,1,0))</f>
        <v>0</v>
      </c>
    </row>
    <row r="809" spans="1:24">
      <c r="A809" s="1">
        <f t="shared" ref="A809:B809" si="796">A808</f>
        <v>17</v>
      </c>
      <c r="B809" s="1">
        <f t="shared" si="796"/>
        <v>0</v>
      </c>
      <c r="C809" s="348" t="s">
        <v>54</v>
      </c>
      <c r="D809" s="346" t="s">
        <v>55</v>
      </c>
      <c r="E809" s="346"/>
      <c r="F809" s="349"/>
      <c r="G809" s="349"/>
      <c r="H809" s="349"/>
      <c r="I809" s="349"/>
      <c r="J809" s="349"/>
      <c r="K809" s="349"/>
      <c r="L809" s="349"/>
      <c r="M809" s="349"/>
      <c r="N809" s="349"/>
      <c r="O809" s="349"/>
      <c r="P809" s="349"/>
      <c r="Q809" s="349"/>
      <c r="R809" s="349"/>
      <c r="S809" s="350"/>
      <c r="U809" s="156" t="s">
        <v>53</v>
      </c>
      <c r="V809" s="156"/>
      <c r="W809" s="156"/>
      <c r="X809" s="156"/>
    </row>
    <row r="810" spans="1:24">
      <c r="A810" s="1">
        <f t="shared" ref="A810:B810" si="797">A809</f>
        <v>17</v>
      </c>
      <c r="B810" s="1">
        <f t="shared" si="797"/>
        <v>0</v>
      </c>
      <c r="C810" s="348"/>
      <c r="D810" s="351" t="s">
        <v>7</v>
      </c>
      <c r="E810" s="351"/>
      <c r="F810" s="352"/>
      <c r="G810" s="352"/>
      <c r="H810" s="352"/>
      <c r="I810" s="352"/>
      <c r="J810" s="352"/>
      <c r="K810" s="352"/>
      <c r="L810" s="352"/>
      <c r="M810" s="352"/>
      <c r="N810" s="352"/>
      <c r="O810" s="352"/>
      <c r="P810" s="352"/>
      <c r="Q810" s="352"/>
      <c r="R810" s="352"/>
      <c r="S810" s="353"/>
      <c r="U810" s="78" t="str">
        <f>U803</f>
        <v>やまぐち未来アスリートチャレンジ事業</v>
      </c>
      <c r="V810" s="78" t="str">
        <f>U804</f>
        <v>ジュニアクラブ活動事業</v>
      </c>
      <c r="W810" s="78" t="str">
        <f>U805</f>
        <v>ジュニア指導者育成事業</v>
      </c>
      <c r="X810" s="78" t="str">
        <f>U806</f>
        <v>未来アスリート強化事業</v>
      </c>
    </row>
    <row r="811" spans="1:24">
      <c r="A811" s="1">
        <f t="shared" ref="A811:B811" si="798">A810</f>
        <v>17</v>
      </c>
      <c r="B811" s="1">
        <f t="shared" si="798"/>
        <v>0</v>
      </c>
      <c r="C811" s="348" t="s">
        <v>56</v>
      </c>
      <c r="D811" s="346" t="s">
        <v>55</v>
      </c>
      <c r="E811" s="346"/>
      <c r="F811" s="349"/>
      <c r="G811" s="349"/>
      <c r="H811" s="349"/>
      <c r="I811" s="349"/>
      <c r="J811" s="349"/>
      <c r="K811" s="349"/>
      <c r="L811" s="349"/>
      <c r="M811" s="349"/>
      <c r="N811" s="349"/>
      <c r="O811" s="349"/>
      <c r="P811" s="349"/>
      <c r="Q811" s="349"/>
      <c r="R811" s="349"/>
      <c r="S811" s="350"/>
      <c r="U811" s="6" t="str">
        <f t="shared" ref="U811:X814" si="799">IF(U761="","",U761)</f>
        <v>①合同体験会</v>
      </c>
      <c r="V811" s="6" t="str">
        <f t="shared" si="799"/>
        <v>①クラブ指導</v>
      </c>
      <c r="W811" s="6" t="str">
        <f t="shared" si="799"/>
        <v>①研修派遣</v>
      </c>
      <c r="X811" s="6" t="str">
        <f t="shared" si="799"/>
        <v>①指導講習会</v>
      </c>
    </row>
    <row r="812" spans="1:24">
      <c r="A812" s="1">
        <f t="shared" ref="A812:B812" si="800">A811</f>
        <v>17</v>
      </c>
      <c r="B812" s="1">
        <f t="shared" si="800"/>
        <v>0</v>
      </c>
      <c r="C812" s="348"/>
      <c r="D812" s="351" t="s">
        <v>7</v>
      </c>
      <c r="E812" s="351"/>
      <c r="F812" s="352"/>
      <c r="G812" s="352"/>
      <c r="H812" s="352"/>
      <c r="I812" s="352"/>
      <c r="J812" s="352"/>
      <c r="K812" s="352"/>
      <c r="L812" s="352"/>
      <c r="M812" s="352"/>
      <c r="N812" s="352"/>
      <c r="O812" s="352"/>
      <c r="P812" s="352"/>
      <c r="Q812" s="352"/>
      <c r="R812" s="352"/>
      <c r="S812" s="353"/>
      <c r="U812" s="8" t="str">
        <f t="shared" si="799"/>
        <v>②体験プログラム</v>
      </c>
      <c r="V812" s="8" t="str">
        <f t="shared" si="799"/>
        <v>②用具整備</v>
      </c>
      <c r="W812" s="8" t="str">
        <f t="shared" si="799"/>
        <v>②指導者研修会</v>
      </c>
      <c r="X812" s="8" t="str">
        <f t="shared" si="799"/>
        <v>②強化活動</v>
      </c>
    </row>
    <row r="813" spans="1:24">
      <c r="A813" s="1">
        <f t="shared" ref="A813:B813" si="801">A812</f>
        <v>17</v>
      </c>
      <c r="B813" s="1">
        <f t="shared" si="801"/>
        <v>0</v>
      </c>
      <c r="C813" s="354" t="s">
        <v>57</v>
      </c>
      <c r="D813" s="291" t="s">
        <v>58</v>
      </c>
      <c r="E813" s="291"/>
      <c r="F813" s="291" t="s">
        <v>61</v>
      </c>
      <c r="G813" s="355"/>
      <c r="H813" s="339" t="s">
        <v>62</v>
      </c>
      <c r="I813" s="296"/>
      <c r="J813" s="356" t="s">
        <v>63</v>
      </c>
      <c r="K813" s="355"/>
      <c r="L813" s="339" t="s">
        <v>64</v>
      </c>
      <c r="M813" s="296"/>
      <c r="N813" s="356" t="s">
        <v>65</v>
      </c>
      <c r="O813" s="355"/>
      <c r="P813" s="339" t="s">
        <v>66</v>
      </c>
      <c r="Q813" s="291"/>
      <c r="R813" s="356" t="s">
        <v>36</v>
      </c>
      <c r="S813" s="295"/>
      <c r="U813" s="8" t="str">
        <f t="shared" si="799"/>
        <v>③育成プログラム</v>
      </c>
      <c r="V813" s="8" t="str">
        <f t="shared" si="799"/>
        <v/>
      </c>
      <c r="W813" s="8" t="str">
        <f t="shared" si="799"/>
        <v/>
      </c>
      <c r="X813" s="8" t="str">
        <f t="shared" si="799"/>
        <v/>
      </c>
    </row>
    <row r="814" spans="1:24">
      <c r="A814" s="1">
        <f t="shared" ref="A814:B814" si="802">A813</f>
        <v>17</v>
      </c>
      <c r="B814" s="1">
        <f t="shared" si="802"/>
        <v>0</v>
      </c>
      <c r="C814" s="348"/>
      <c r="D814" s="346" t="s">
        <v>59</v>
      </c>
      <c r="E814" s="346"/>
      <c r="F814" s="22">
        <f>VLOOKUP("成男未来ｱｽﾘｰﾄ",指導者!$J$133:$AN$156,$F805+1,)</f>
        <v>0</v>
      </c>
      <c r="G814" s="23" t="s">
        <v>67</v>
      </c>
      <c r="H814" s="24">
        <f>VLOOKUP("成女未来ｱｽﾘｰﾄ",指導者!$J$133:$AN$156,$F805+1,)</f>
        <v>0</v>
      </c>
      <c r="I814" s="25" t="s">
        <v>67</v>
      </c>
      <c r="J814" s="24">
        <f>VLOOKUP("少男未来ｱｽﾘｰﾄ",指導者!$J$133:$AN$156,$F805+1,)</f>
        <v>0</v>
      </c>
      <c r="K814" s="23" t="s">
        <v>67</v>
      </c>
      <c r="L814" s="24">
        <f>VLOOKUP("少女未来ｱｽﾘｰﾄ",指導者!$J$133:$AN$156,$F805+1,)</f>
        <v>0</v>
      </c>
      <c r="M814" s="25" t="s">
        <v>67</v>
      </c>
      <c r="N814" s="24">
        <f>VLOOKUP("Jr男未来ｱｽﾘｰﾄ",指導者!$J$133:$AN$156,$F805+1,)</f>
        <v>0</v>
      </c>
      <c r="O814" s="23" t="s">
        <v>67</v>
      </c>
      <c r="P814" s="24">
        <f>VLOOKUP("Jr女未来ｱｽﾘｰﾄ",指導者!$J$133:$AN$156,$F805+1,)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48"/>
      <c r="D815" s="351" t="s">
        <v>60</v>
      </c>
      <c r="E815" s="351"/>
      <c r="F815" s="57" t="s">
        <v>164</v>
      </c>
      <c r="G815" s="28" t="s">
        <v>67</v>
      </c>
      <c r="H815" s="59" t="s">
        <v>164</v>
      </c>
      <c r="I815" s="30" t="s">
        <v>67</v>
      </c>
      <c r="J815" s="29">
        <f>VLOOKUP("少男未来ｱｽﾘｰﾄ",選手!$J$333:$AN$350,$F805+1,)</f>
        <v>0</v>
      </c>
      <c r="K815" s="28" t="s">
        <v>67</v>
      </c>
      <c r="L815" s="29">
        <f>VLOOKUP("少女未来ｱｽﾘｰﾄ",選手!$J$333:$AN$350,$F805+1,)</f>
        <v>0</v>
      </c>
      <c r="M815" s="30" t="s">
        <v>67</v>
      </c>
      <c r="N815" s="29">
        <f>VLOOKUP("Jr男未来ｱｽﾘｰﾄ",選手!$J$333:$AN$350,$F805+1,)</f>
        <v>0</v>
      </c>
      <c r="O815" s="28" t="s">
        <v>67</v>
      </c>
      <c r="P815" s="29">
        <f>VLOOKUP("Jr女未来ｱｽﾘｰﾄ",選手!$J$333:$AN$350,$F805+1,)</f>
        <v>0</v>
      </c>
      <c r="Q815" s="31" t="s">
        <v>67</v>
      </c>
      <c r="R815" s="28">
        <f>SUM(F815:Q815)</f>
        <v>0</v>
      </c>
      <c r="S815" s="34" t="s">
        <v>67</v>
      </c>
    </row>
    <row r="816" spans="1:24">
      <c r="A816" s="1">
        <f t="shared" ref="A816:B816" si="804">A815</f>
        <v>17</v>
      </c>
      <c r="B816" s="1">
        <f t="shared" si="804"/>
        <v>0</v>
      </c>
      <c r="C816" s="366" t="s">
        <v>69</v>
      </c>
      <c r="D816" s="367"/>
      <c r="E816" s="368"/>
      <c r="F816" s="357"/>
      <c r="G816" s="358"/>
      <c r="H816" s="358"/>
      <c r="I816" s="358"/>
      <c r="J816" s="358"/>
      <c r="K816" s="358"/>
      <c r="L816" s="358"/>
      <c r="M816" s="358"/>
      <c r="N816" s="358"/>
      <c r="O816" s="358"/>
      <c r="P816" s="358"/>
      <c r="Q816" s="358"/>
      <c r="R816" s="358"/>
      <c r="S816" s="359"/>
    </row>
    <row r="817" spans="1:19">
      <c r="A817" s="1">
        <f t="shared" ref="A817:B817" si="805">A816</f>
        <v>17</v>
      </c>
      <c r="B817" s="1">
        <f t="shared" si="805"/>
        <v>0</v>
      </c>
      <c r="C817" s="369"/>
      <c r="D817" s="370"/>
      <c r="E817" s="371"/>
      <c r="F817" s="360"/>
      <c r="G817" s="361"/>
      <c r="H817" s="361"/>
      <c r="I817" s="361"/>
      <c r="J817" s="361"/>
      <c r="K817" s="361"/>
      <c r="L817" s="361"/>
      <c r="M817" s="361"/>
      <c r="N817" s="361"/>
      <c r="O817" s="361"/>
      <c r="P817" s="361"/>
      <c r="Q817" s="361"/>
      <c r="R817" s="361"/>
      <c r="S817" s="362"/>
    </row>
    <row r="818" spans="1:19">
      <c r="A818" s="1">
        <f t="shared" ref="A818:B818" si="806">A817</f>
        <v>17</v>
      </c>
      <c r="B818" s="1">
        <f t="shared" si="806"/>
        <v>0</v>
      </c>
      <c r="C818" s="369"/>
      <c r="D818" s="370"/>
      <c r="E818" s="371"/>
      <c r="F818" s="360"/>
      <c r="G818" s="361"/>
      <c r="H818" s="361"/>
      <c r="I818" s="361"/>
      <c r="J818" s="361"/>
      <c r="K818" s="361"/>
      <c r="L818" s="361"/>
      <c r="M818" s="361"/>
      <c r="N818" s="361"/>
      <c r="O818" s="361"/>
      <c r="P818" s="361"/>
      <c r="Q818" s="361"/>
      <c r="R818" s="361"/>
      <c r="S818" s="362"/>
    </row>
    <row r="819" spans="1:19">
      <c r="A819" s="1">
        <f t="shared" ref="A819:B819" si="807">A818</f>
        <v>17</v>
      </c>
      <c r="B819" s="1">
        <f t="shared" si="807"/>
        <v>0</v>
      </c>
      <c r="C819" s="369"/>
      <c r="D819" s="370"/>
      <c r="E819" s="371"/>
      <c r="F819" s="360"/>
      <c r="G819" s="361"/>
      <c r="H819" s="361"/>
      <c r="I819" s="361"/>
      <c r="J819" s="361"/>
      <c r="K819" s="361"/>
      <c r="L819" s="361"/>
      <c r="M819" s="361"/>
      <c r="N819" s="361"/>
      <c r="O819" s="361"/>
      <c r="P819" s="361"/>
      <c r="Q819" s="361"/>
      <c r="R819" s="361"/>
      <c r="S819" s="362"/>
    </row>
    <row r="820" spans="1:19">
      <c r="A820" s="1">
        <f t="shared" ref="A820:B820" si="808">A819</f>
        <v>17</v>
      </c>
      <c r="B820" s="1">
        <f t="shared" si="808"/>
        <v>0</v>
      </c>
      <c r="C820" s="369"/>
      <c r="D820" s="370"/>
      <c r="E820" s="371"/>
      <c r="F820" s="360"/>
      <c r="G820" s="361"/>
      <c r="H820" s="361"/>
      <c r="I820" s="361"/>
      <c r="J820" s="361"/>
      <c r="K820" s="361"/>
      <c r="L820" s="361"/>
      <c r="M820" s="361"/>
      <c r="N820" s="361"/>
      <c r="O820" s="361"/>
      <c r="P820" s="361"/>
      <c r="Q820" s="361"/>
      <c r="R820" s="361"/>
      <c r="S820" s="362"/>
    </row>
    <row r="821" spans="1:19">
      <c r="A821" s="1">
        <f t="shared" ref="A821:B821" si="809">A820</f>
        <v>17</v>
      </c>
      <c r="B821" s="1">
        <f t="shared" si="809"/>
        <v>0</v>
      </c>
      <c r="C821" s="369"/>
      <c r="D821" s="370"/>
      <c r="E821" s="371"/>
      <c r="F821" s="360"/>
      <c r="G821" s="361"/>
      <c r="H821" s="361"/>
      <c r="I821" s="361"/>
      <c r="J821" s="361"/>
      <c r="K821" s="361"/>
      <c r="L821" s="361"/>
      <c r="M821" s="361"/>
      <c r="N821" s="361"/>
      <c r="O821" s="361"/>
      <c r="P821" s="361"/>
      <c r="Q821" s="361"/>
      <c r="R821" s="361"/>
      <c r="S821" s="362"/>
    </row>
    <row r="822" spans="1:19" ht="15" thickBot="1">
      <c r="A822" s="1">
        <f t="shared" ref="A822:B822" si="810">A821</f>
        <v>17</v>
      </c>
      <c r="B822" s="1">
        <f t="shared" si="810"/>
        <v>0</v>
      </c>
      <c r="C822" s="372"/>
      <c r="D822" s="373"/>
      <c r="E822" s="374"/>
      <c r="F822" s="363"/>
      <c r="G822" s="364"/>
      <c r="H822" s="364"/>
      <c r="I822" s="364"/>
      <c r="J822" s="364"/>
      <c r="K822" s="364"/>
      <c r="L822" s="364"/>
      <c r="M822" s="364"/>
      <c r="N822" s="364"/>
      <c r="O822" s="364"/>
      <c r="P822" s="364"/>
      <c r="Q822" s="364"/>
      <c r="R822" s="364"/>
      <c r="S822" s="365"/>
    </row>
    <row r="823" spans="1:19">
      <c r="A823" s="1">
        <f t="shared" ref="A823:B823" si="811">A822</f>
        <v>17</v>
      </c>
      <c r="B823" s="1">
        <f t="shared" si="811"/>
        <v>0</v>
      </c>
    </row>
    <row r="824" spans="1:19" ht="15" thickBot="1">
      <c r="A824" s="1">
        <f t="shared" ref="A824:B824" si="812">A823</f>
        <v>17</v>
      </c>
      <c r="B824" s="1">
        <f t="shared" si="812"/>
        <v>0</v>
      </c>
      <c r="C824" s="337" t="s">
        <v>70</v>
      </c>
      <c r="D824" s="337"/>
      <c r="Q824" s="338" t="s">
        <v>71</v>
      </c>
      <c r="R824" s="338"/>
      <c r="S824" s="338"/>
    </row>
    <row r="825" spans="1:19">
      <c r="A825" s="1">
        <f t="shared" ref="A825:B825" si="813">A824</f>
        <v>17</v>
      </c>
      <c r="B825" s="1">
        <f t="shared" si="813"/>
        <v>0</v>
      </c>
      <c r="C825" s="287" t="s">
        <v>72</v>
      </c>
      <c r="D825" s="290" t="s">
        <v>73</v>
      </c>
      <c r="E825" s="290"/>
      <c r="F825" s="290"/>
      <c r="G825" s="290"/>
      <c r="H825" s="290" t="s">
        <v>79</v>
      </c>
      <c r="I825" s="290"/>
      <c r="J825" s="290" t="s">
        <v>13</v>
      </c>
      <c r="K825" s="290"/>
      <c r="L825" s="290"/>
      <c r="M825" s="290"/>
      <c r="N825" s="290"/>
      <c r="O825" s="290"/>
      <c r="P825" s="290"/>
      <c r="Q825" s="290"/>
      <c r="R825" s="290"/>
      <c r="S825" s="294"/>
    </row>
    <row r="826" spans="1:19">
      <c r="A826" s="1">
        <f t="shared" ref="A826:B826" si="814">A825</f>
        <v>17</v>
      </c>
      <c r="B826" s="1">
        <f t="shared" si="814"/>
        <v>0</v>
      </c>
      <c r="C826" s="288"/>
      <c r="D826" s="346" t="s">
        <v>74</v>
      </c>
      <c r="E826" s="346"/>
      <c r="F826" s="346"/>
      <c r="G826" s="346"/>
      <c r="H826" s="347">
        <f>J851</f>
        <v>0</v>
      </c>
      <c r="I826" s="347"/>
      <c r="J826" s="152"/>
      <c r="K826" s="152"/>
      <c r="L826" s="152"/>
      <c r="M826" s="152"/>
      <c r="N826" s="152"/>
      <c r="O826" s="152"/>
      <c r="P826" s="152"/>
      <c r="Q826" s="152"/>
      <c r="R826" s="152"/>
      <c r="S826" s="305"/>
    </row>
    <row r="827" spans="1:19">
      <c r="A827" s="1">
        <f t="shared" ref="A827:B827" si="815">A826</f>
        <v>17</v>
      </c>
      <c r="B827" s="1">
        <f t="shared" si="815"/>
        <v>0</v>
      </c>
      <c r="C827" s="288"/>
      <c r="D827" s="340" t="s">
        <v>75</v>
      </c>
      <c r="E827" s="340"/>
      <c r="F827" s="340"/>
      <c r="G827" s="340"/>
      <c r="H827" s="330"/>
      <c r="I827" s="330"/>
      <c r="J827" s="335"/>
      <c r="K827" s="335"/>
      <c r="L827" s="335"/>
      <c r="M827" s="335"/>
      <c r="N827" s="335"/>
      <c r="O827" s="335"/>
      <c r="P827" s="335"/>
      <c r="Q827" s="335"/>
      <c r="R827" s="335"/>
      <c r="S827" s="336"/>
    </row>
    <row r="828" spans="1:19">
      <c r="A828" s="1">
        <f t="shared" ref="A828:B828" si="816">A827</f>
        <v>17</v>
      </c>
      <c r="B828" s="1">
        <f t="shared" si="816"/>
        <v>0</v>
      </c>
      <c r="C828" s="288"/>
      <c r="D828" s="340" t="s">
        <v>76</v>
      </c>
      <c r="E828" s="340"/>
      <c r="F828" s="340"/>
      <c r="G828" s="340"/>
      <c r="H828" s="330"/>
      <c r="I828" s="330"/>
      <c r="J828" s="335"/>
      <c r="K828" s="335"/>
      <c r="L828" s="335"/>
      <c r="M828" s="335"/>
      <c r="N828" s="335"/>
      <c r="O828" s="335"/>
      <c r="P828" s="335"/>
      <c r="Q828" s="335"/>
      <c r="R828" s="335"/>
      <c r="S828" s="336"/>
    </row>
    <row r="829" spans="1:19" ht="15" thickBot="1">
      <c r="A829" s="1">
        <f t="shared" ref="A829:B829" si="817">A828</f>
        <v>17</v>
      </c>
      <c r="B829" s="1">
        <f t="shared" si="817"/>
        <v>0</v>
      </c>
      <c r="C829" s="288"/>
      <c r="D829" s="341" t="s">
        <v>77</v>
      </c>
      <c r="E829" s="341"/>
      <c r="F829" s="341"/>
      <c r="G829" s="341"/>
      <c r="H829" s="342">
        <f>H851-SUM(H826:I828)</f>
        <v>0</v>
      </c>
      <c r="I829" s="342"/>
      <c r="J829" s="343"/>
      <c r="K829" s="343"/>
      <c r="L829" s="343"/>
      <c r="M829" s="343"/>
      <c r="N829" s="343"/>
      <c r="O829" s="343"/>
      <c r="P829" s="343"/>
      <c r="Q829" s="343"/>
      <c r="R829" s="343"/>
      <c r="S829" s="344"/>
    </row>
    <row r="830" spans="1:19" ht="15.6" thickTop="1" thickBot="1">
      <c r="A830" s="1">
        <f t="shared" ref="A830:B830" si="818">A829</f>
        <v>17</v>
      </c>
      <c r="B830" s="1">
        <f t="shared" si="818"/>
        <v>0</v>
      </c>
      <c r="C830" s="289"/>
      <c r="D830" s="345" t="s">
        <v>78</v>
      </c>
      <c r="E830" s="345"/>
      <c r="F830" s="345"/>
      <c r="G830" s="345"/>
      <c r="H830" s="281">
        <f>SUM(H826:I829)</f>
        <v>0</v>
      </c>
      <c r="I830" s="281"/>
      <c r="J830" s="285"/>
      <c r="K830" s="285"/>
      <c r="L830" s="285"/>
      <c r="M830" s="285"/>
      <c r="N830" s="285"/>
      <c r="O830" s="285"/>
      <c r="P830" s="285"/>
      <c r="Q830" s="285"/>
      <c r="R830" s="285"/>
      <c r="S830" s="286"/>
    </row>
    <row r="831" spans="1:19">
      <c r="A831" s="1">
        <f t="shared" ref="A831:B831" si="819">A830</f>
        <v>17</v>
      </c>
      <c r="B831" s="1">
        <f t="shared" si="819"/>
        <v>0</v>
      </c>
      <c r="C831" s="287" t="s">
        <v>218</v>
      </c>
      <c r="D831" s="290" t="s">
        <v>73</v>
      </c>
      <c r="E831" s="290"/>
      <c r="F831" s="290" t="s">
        <v>83</v>
      </c>
      <c r="G831" s="290"/>
      <c r="H831" s="290" t="s">
        <v>79</v>
      </c>
      <c r="I831" s="292"/>
      <c r="J831" s="293"/>
      <c r="K831" s="290"/>
      <c r="L831" s="290"/>
      <c r="M831" s="290"/>
      <c r="N831" s="290" t="s">
        <v>82</v>
      </c>
      <c r="O831" s="290"/>
      <c r="P831" s="290"/>
      <c r="Q831" s="290"/>
      <c r="R831" s="290"/>
      <c r="S831" s="294"/>
    </row>
    <row r="832" spans="1:19">
      <c r="A832" s="1">
        <f t="shared" ref="A832:B832" si="820">A831</f>
        <v>17</v>
      </c>
      <c r="B832" s="1">
        <f t="shared" si="820"/>
        <v>0</v>
      </c>
      <c r="C832" s="288"/>
      <c r="D832" s="291"/>
      <c r="E832" s="291"/>
      <c r="F832" s="291"/>
      <c r="G832" s="291"/>
      <c r="H832" s="291"/>
      <c r="I832" s="291"/>
      <c r="J832" s="296" t="s">
        <v>80</v>
      </c>
      <c r="K832" s="297"/>
      <c r="L832" s="297" t="s">
        <v>81</v>
      </c>
      <c r="M832" s="339"/>
      <c r="N832" s="291"/>
      <c r="O832" s="291"/>
      <c r="P832" s="291"/>
      <c r="Q832" s="291"/>
      <c r="R832" s="291"/>
      <c r="S832" s="295"/>
    </row>
    <row r="833" spans="1:21">
      <c r="A833" s="1">
        <f t="shared" ref="A833:B833" si="821">A832</f>
        <v>17</v>
      </c>
      <c r="B833" s="1">
        <f t="shared" si="821"/>
        <v>0</v>
      </c>
      <c r="C833" s="288"/>
      <c r="D833" s="298" t="s">
        <v>88</v>
      </c>
      <c r="E833" s="298"/>
      <c r="F833" s="298" t="s">
        <v>88</v>
      </c>
      <c r="G833" s="298"/>
      <c r="H833" s="323"/>
      <c r="I833" s="323"/>
      <c r="J833" s="324"/>
      <c r="K833" s="325"/>
      <c r="L833" s="326">
        <f>H833-J833</f>
        <v>0</v>
      </c>
      <c r="M833" s="327"/>
      <c r="N833" s="167"/>
      <c r="O833" s="167"/>
      <c r="P833" s="167"/>
      <c r="Q833" s="167"/>
      <c r="R833" s="167"/>
      <c r="S833" s="328"/>
      <c r="T833" s="54" t="e">
        <f>HLOOKUP(F806,リスト!$N$7:$AC$25,2,)</f>
        <v>#N/A</v>
      </c>
      <c r="U833" s="52" t="e">
        <f t="shared" ref="U833:U850" si="822">IF(T833="対象外",IF(J833&gt;0,"補助対象外経費です!!",""),"")</f>
        <v>#N/A</v>
      </c>
    </row>
    <row r="834" spans="1:21">
      <c r="A834" s="1">
        <f t="shared" ref="A834:B834" si="823">A833</f>
        <v>17</v>
      </c>
      <c r="B834" s="1">
        <f t="shared" si="823"/>
        <v>0</v>
      </c>
      <c r="C834" s="288"/>
      <c r="D834" s="298" t="s">
        <v>99</v>
      </c>
      <c r="E834" s="298"/>
      <c r="F834" s="299" t="s">
        <v>84</v>
      </c>
      <c r="G834" s="299"/>
      <c r="H834" s="300"/>
      <c r="I834" s="300"/>
      <c r="J834" s="301"/>
      <c r="K834" s="302"/>
      <c r="L834" s="303">
        <f t="shared" ref="L834:L850" si="824">H834-J834</f>
        <v>0</v>
      </c>
      <c r="M834" s="304"/>
      <c r="N834" s="152"/>
      <c r="O834" s="152"/>
      <c r="P834" s="152"/>
      <c r="Q834" s="152"/>
      <c r="R834" s="152"/>
      <c r="S834" s="305"/>
      <c r="T834" s="54" t="e">
        <f>HLOOKUP(F806,リスト!$N$7:$AC$25,3,)</f>
        <v>#N/A</v>
      </c>
      <c r="U834" s="52" t="e">
        <f t="shared" si="822"/>
        <v>#N/A</v>
      </c>
    </row>
    <row r="835" spans="1:21">
      <c r="A835" s="1">
        <f t="shared" ref="A835:B835" si="825">A834</f>
        <v>17</v>
      </c>
      <c r="B835" s="1">
        <f t="shared" si="825"/>
        <v>0</v>
      </c>
      <c r="C835" s="288"/>
      <c r="D835" s="298"/>
      <c r="E835" s="298"/>
      <c r="F835" s="329" t="s">
        <v>85</v>
      </c>
      <c r="G835" s="329"/>
      <c r="H835" s="330"/>
      <c r="I835" s="330"/>
      <c r="J835" s="331"/>
      <c r="K835" s="332"/>
      <c r="L835" s="333">
        <f t="shared" si="824"/>
        <v>0</v>
      </c>
      <c r="M835" s="334"/>
      <c r="N835" s="335"/>
      <c r="O835" s="335"/>
      <c r="P835" s="335"/>
      <c r="Q835" s="335"/>
      <c r="R835" s="335"/>
      <c r="S835" s="336"/>
      <c r="T835" s="54" t="e">
        <f>HLOOKUP(F806,リスト!$N$7:$AC$25,4,)</f>
        <v>#N/A</v>
      </c>
      <c r="U835" s="52" t="e">
        <f t="shared" si="822"/>
        <v>#N/A</v>
      </c>
    </row>
    <row r="836" spans="1:21">
      <c r="A836" s="1">
        <f t="shared" ref="A836:B836" si="826">A835</f>
        <v>17</v>
      </c>
      <c r="B836" s="1">
        <f t="shared" si="826"/>
        <v>0</v>
      </c>
      <c r="C836" s="288"/>
      <c r="D836" s="298"/>
      <c r="E836" s="298"/>
      <c r="F836" s="306" t="s">
        <v>86</v>
      </c>
      <c r="G836" s="306"/>
      <c r="H836" s="307"/>
      <c r="I836" s="307"/>
      <c r="J836" s="308"/>
      <c r="K836" s="309"/>
      <c r="L836" s="310">
        <f t="shared" si="824"/>
        <v>0</v>
      </c>
      <c r="M836" s="311"/>
      <c r="N836" s="153"/>
      <c r="O836" s="153"/>
      <c r="P836" s="153"/>
      <c r="Q836" s="153"/>
      <c r="R836" s="153"/>
      <c r="S836" s="312"/>
      <c r="T836" s="54" t="e">
        <f>HLOOKUP(F806,リスト!$N$7:$AC$25,5,)</f>
        <v>#N/A</v>
      </c>
      <c r="U836" s="52" t="e">
        <f t="shared" si="822"/>
        <v>#N/A</v>
      </c>
    </row>
    <row r="837" spans="1:21">
      <c r="A837" s="1">
        <f t="shared" ref="A837:B837" si="827">A836</f>
        <v>17</v>
      </c>
      <c r="B837" s="1">
        <f t="shared" si="827"/>
        <v>0</v>
      </c>
      <c r="C837" s="288"/>
      <c r="D837" s="298" t="s">
        <v>100</v>
      </c>
      <c r="E837" s="298"/>
      <c r="F837" s="299" t="s">
        <v>87</v>
      </c>
      <c r="G837" s="299"/>
      <c r="H837" s="300"/>
      <c r="I837" s="300"/>
      <c r="J837" s="301"/>
      <c r="K837" s="302"/>
      <c r="L837" s="303">
        <f t="shared" si="824"/>
        <v>0</v>
      </c>
      <c r="M837" s="304"/>
      <c r="N837" s="152"/>
      <c r="O837" s="152"/>
      <c r="P837" s="152"/>
      <c r="Q837" s="152"/>
      <c r="R837" s="152"/>
      <c r="S837" s="305"/>
      <c r="T837" s="54" t="e">
        <f>HLOOKUP(F806,リスト!$N$7:$AC$25,6,)</f>
        <v>#N/A</v>
      </c>
      <c r="U837" s="52" t="e">
        <f t="shared" si="822"/>
        <v>#N/A</v>
      </c>
    </row>
    <row r="838" spans="1:21">
      <c r="A838" s="1">
        <f t="shared" ref="A838:B838" si="828">A837</f>
        <v>17</v>
      </c>
      <c r="B838" s="1">
        <f t="shared" si="828"/>
        <v>0</v>
      </c>
      <c r="C838" s="288"/>
      <c r="D838" s="298"/>
      <c r="E838" s="298"/>
      <c r="F838" s="329" t="s">
        <v>89</v>
      </c>
      <c r="G838" s="329"/>
      <c r="H838" s="330"/>
      <c r="I838" s="330"/>
      <c r="J838" s="331"/>
      <c r="K838" s="332"/>
      <c r="L838" s="333">
        <f t="shared" si="824"/>
        <v>0</v>
      </c>
      <c r="M838" s="334"/>
      <c r="N838" s="335"/>
      <c r="O838" s="335"/>
      <c r="P838" s="335"/>
      <c r="Q838" s="335"/>
      <c r="R838" s="335"/>
      <c r="S838" s="336"/>
      <c r="T838" s="54" t="e">
        <f>HLOOKUP(F806,リスト!$N$7:$AC$25,7,)</f>
        <v>#N/A</v>
      </c>
      <c r="U838" s="52" t="e">
        <f t="shared" si="822"/>
        <v>#N/A</v>
      </c>
    </row>
    <row r="839" spans="1:21" ht="14.4" customHeight="1">
      <c r="A839" s="1">
        <f t="shared" ref="A839:B839" si="829">A838</f>
        <v>17</v>
      </c>
      <c r="B839" s="1">
        <f t="shared" si="829"/>
        <v>0</v>
      </c>
      <c r="C839" s="288"/>
      <c r="D839" s="298"/>
      <c r="E839" s="298"/>
      <c r="F839" s="329" t="s">
        <v>215</v>
      </c>
      <c r="G839" s="329"/>
      <c r="H839" s="330"/>
      <c r="I839" s="330"/>
      <c r="J839" s="331"/>
      <c r="K839" s="332"/>
      <c r="L839" s="333">
        <f t="shared" si="824"/>
        <v>0</v>
      </c>
      <c r="M839" s="334"/>
      <c r="N839" s="335"/>
      <c r="O839" s="335"/>
      <c r="P839" s="335"/>
      <c r="Q839" s="335"/>
      <c r="R839" s="335"/>
      <c r="S839" s="336"/>
      <c r="T839" s="54" t="e">
        <f>HLOOKUP(F806,リスト!$N$7:$AC$25,8,)</f>
        <v>#N/A</v>
      </c>
      <c r="U839" s="52" t="e">
        <f t="shared" si="822"/>
        <v>#N/A</v>
      </c>
    </row>
    <row r="840" spans="1:21">
      <c r="A840" s="1">
        <f t="shared" ref="A840:B840" si="830">A839</f>
        <v>17</v>
      </c>
      <c r="B840" s="1">
        <f t="shared" si="830"/>
        <v>0</v>
      </c>
      <c r="C840" s="288"/>
      <c r="D840" s="298"/>
      <c r="E840" s="298"/>
      <c r="F840" s="306" t="s">
        <v>90</v>
      </c>
      <c r="G840" s="306"/>
      <c r="H840" s="307"/>
      <c r="I840" s="307"/>
      <c r="J840" s="308"/>
      <c r="K840" s="309"/>
      <c r="L840" s="310">
        <f t="shared" si="824"/>
        <v>0</v>
      </c>
      <c r="M840" s="311"/>
      <c r="N840" s="153"/>
      <c r="O840" s="153"/>
      <c r="P840" s="153"/>
      <c r="Q840" s="153"/>
      <c r="R840" s="153"/>
      <c r="S840" s="312"/>
      <c r="T840" s="54" t="e">
        <f>HLOOKUP(F806,リスト!$N$7:$AC$25,9,)</f>
        <v>#N/A</v>
      </c>
      <c r="U840" s="52" t="e">
        <f t="shared" si="822"/>
        <v>#N/A</v>
      </c>
    </row>
    <row r="841" spans="1:21">
      <c r="A841" s="1">
        <f t="shared" ref="A841:B841" si="831">A840</f>
        <v>17</v>
      </c>
      <c r="B841" s="1">
        <f t="shared" si="831"/>
        <v>0</v>
      </c>
      <c r="C841" s="288"/>
      <c r="D841" s="298" t="s">
        <v>101</v>
      </c>
      <c r="E841" s="298"/>
      <c r="F841" s="299" t="s">
        <v>91</v>
      </c>
      <c r="G841" s="299"/>
      <c r="H841" s="300"/>
      <c r="I841" s="300"/>
      <c r="J841" s="301"/>
      <c r="K841" s="302"/>
      <c r="L841" s="303">
        <f t="shared" si="824"/>
        <v>0</v>
      </c>
      <c r="M841" s="304"/>
      <c r="N841" s="152"/>
      <c r="O841" s="152"/>
      <c r="P841" s="152"/>
      <c r="Q841" s="152"/>
      <c r="R841" s="152"/>
      <c r="S841" s="305"/>
      <c r="T841" s="54" t="e">
        <f>HLOOKUP(F806,リスト!$N$7:$AC$25,10,)</f>
        <v>#N/A</v>
      </c>
      <c r="U841" s="52" t="e">
        <f t="shared" si="822"/>
        <v>#N/A</v>
      </c>
    </row>
    <row r="842" spans="1:21">
      <c r="A842" s="1">
        <f t="shared" ref="A842:B842" si="832">A841</f>
        <v>17</v>
      </c>
      <c r="B842" s="1">
        <f t="shared" si="832"/>
        <v>0</v>
      </c>
      <c r="C842" s="288"/>
      <c r="D842" s="298"/>
      <c r="E842" s="298"/>
      <c r="F842" s="329" t="s">
        <v>92</v>
      </c>
      <c r="G842" s="329"/>
      <c r="H842" s="330"/>
      <c r="I842" s="330"/>
      <c r="J842" s="331"/>
      <c r="K842" s="332"/>
      <c r="L842" s="333">
        <f t="shared" si="824"/>
        <v>0</v>
      </c>
      <c r="M842" s="334"/>
      <c r="N842" s="335"/>
      <c r="O842" s="335"/>
      <c r="P842" s="335"/>
      <c r="Q842" s="335"/>
      <c r="R842" s="335"/>
      <c r="S842" s="336"/>
      <c r="T842" s="54" t="e">
        <f>HLOOKUP(F806,リスト!$N$7:$AC$25,11,)</f>
        <v>#N/A</v>
      </c>
      <c r="U842" s="52" t="e">
        <f t="shared" si="822"/>
        <v>#N/A</v>
      </c>
    </row>
    <row r="843" spans="1:21">
      <c r="A843" s="1">
        <f t="shared" ref="A843:B843" si="833">A842</f>
        <v>17</v>
      </c>
      <c r="B843" s="1">
        <f t="shared" si="833"/>
        <v>0</v>
      </c>
      <c r="C843" s="288"/>
      <c r="D843" s="298"/>
      <c r="E843" s="298"/>
      <c r="F843" s="306" t="s">
        <v>93</v>
      </c>
      <c r="G843" s="306"/>
      <c r="H843" s="307"/>
      <c r="I843" s="307"/>
      <c r="J843" s="308"/>
      <c r="K843" s="309"/>
      <c r="L843" s="310">
        <f t="shared" si="824"/>
        <v>0</v>
      </c>
      <c r="M843" s="311"/>
      <c r="N843" s="153"/>
      <c r="O843" s="153"/>
      <c r="P843" s="153"/>
      <c r="Q843" s="153"/>
      <c r="R843" s="153"/>
      <c r="S843" s="312"/>
      <c r="T843" s="54" t="e">
        <f>HLOOKUP(F806,リスト!$N$7:$AC$25,12,)</f>
        <v>#N/A</v>
      </c>
      <c r="U843" s="52" t="e">
        <f t="shared" si="822"/>
        <v>#N/A</v>
      </c>
    </row>
    <row r="844" spans="1:21">
      <c r="A844" s="1">
        <f t="shared" ref="A844:B844" si="834">A843</f>
        <v>17</v>
      </c>
      <c r="B844" s="1">
        <f t="shared" si="834"/>
        <v>0</v>
      </c>
      <c r="C844" s="288"/>
      <c r="D844" s="298" t="s">
        <v>102</v>
      </c>
      <c r="E844" s="298"/>
      <c r="F844" s="298" t="s">
        <v>102</v>
      </c>
      <c r="G844" s="298"/>
      <c r="H844" s="323"/>
      <c r="I844" s="323"/>
      <c r="J844" s="324"/>
      <c r="K844" s="325"/>
      <c r="L844" s="326">
        <f t="shared" si="824"/>
        <v>0</v>
      </c>
      <c r="M844" s="327"/>
      <c r="N844" s="167"/>
      <c r="O844" s="167"/>
      <c r="P844" s="167"/>
      <c r="Q844" s="167"/>
      <c r="R844" s="167"/>
      <c r="S844" s="328"/>
      <c r="T844" s="54" t="e">
        <f>HLOOKUP(F806,リスト!$N$7:$AC$25,13,)</f>
        <v>#N/A</v>
      </c>
      <c r="U844" s="52" t="e">
        <f t="shared" si="822"/>
        <v>#N/A</v>
      </c>
    </row>
    <row r="845" spans="1:21">
      <c r="A845" s="1">
        <f t="shared" ref="A845:B845" si="835">A844</f>
        <v>17</v>
      </c>
      <c r="B845" s="1">
        <f t="shared" si="835"/>
        <v>0</v>
      </c>
      <c r="C845" s="288"/>
      <c r="D845" s="321" t="s">
        <v>105</v>
      </c>
      <c r="E845" s="298"/>
      <c r="F845" s="299" t="s">
        <v>94</v>
      </c>
      <c r="G845" s="299"/>
      <c r="H845" s="300"/>
      <c r="I845" s="300"/>
      <c r="J845" s="301"/>
      <c r="K845" s="302"/>
      <c r="L845" s="303">
        <f t="shared" si="824"/>
        <v>0</v>
      </c>
      <c r="M845" s="304"/>
      <c r="N845" s="152"/>
      <c r="O845" s="152"/>
      <c r="P845" s="152"/>
      <c r="Q845" s="152"/>
      <c r="R845" s="152"/>
      <c r="S845" s="305"/>
      <c r="T845" s="54" t="e">
        <f>HLOOKUP(F806,リスト!$N$7:$AC$25,14,)</f>
        <v>#N/A</v>
      </c>
      <c r="U845" s="52" t="e">
        <f t="shared" si="822"/>
        <v>#N/A</v>
      </c>
    </row>
    <row r="846" spans="1:21">
      <c r="A846" s="1">
        <f t="shared" ref="A846:B846" si="836">A845</f>
        <v>17</v>
      </c>
      <c r="B846" s="1">
        <f t="shared" si="836"/>
        <v>0</v>
      </c>
      <c r="C846" s="288"/>
      <c r="D846" s="298"/>
      <c r="E846" s="298"/>
      <c r="F846" s="306" t="s">
        <v>95</v>
      </c>
      <c r="G846" s="306"/>
      <c r="H846" s="307"/>
      <c r="I846" s="307"/>
      <c r="J846" s="308"/>
      <c r="K846" s="309"/>
      <c r="L846" s="310">
        <f t="shared" si="824"/>
        <v>0</v>
      </c>
      <c r="M846" s="311"/>
      <c r="N846" s="153"/>
      <c r="O846" s="153"/>
      <c r="P846" s="153"/>
      <c r="Q846" s="153"/>
      <c r="R846" s="153"/>
      <c r="S846" s="312"/>
      <c r="T846" s="54" t="e">
        <f>HLOOKUP(F806,リスト!$N$7:$AC$25,15,)</f>
        <v>#N/A</v>
      </c>
      <c r="U846" s="52" t="e">
        <f t="shared" si="822"/>
        <v>#N/A</v>
      </c>
    </row>
    <row r="847" spans="1:21">
      <c r="A847" s="1">
        <f t="shared" ref="A847:B847" si="837">A846</f>
        <v>17</v>
      </c>
      <c r="B847" s="1">
        <f t="shared" si="837"/>
        <v>0</v>
      </c>
      <c r="C847" s="288"/>
      <c r="D847" s="322" t="s">
        <v>103</v>
      </c>
      <c r="E847" s="322"/>
      <c r="F847" s="298" t="s">
        <v>96</v>
      </c>
      <c r="G847" s="298"/>
      <c r="H847" s="323"/>
      <c r="I847" s="323"/>
      <c r="J847" s="324"/>
      <c r="K847" s="325"/>
      <c r="L847" s="326">
        <f t="shared" si="824"/>
        <v>0</v>
      </c>
      <c r="M847" s="327"/>
      <c r="N847" s="167"/>
      <c r="O847" s="167"/>
      <c r="P847" s="167"/>
      <c r="Q847" s="167"/>
      <c r="R847" s="167"/>
      <c r="S847" s="328"/>
      <c r="T847" s="54" t="e">
        <f>HLOOKUP(F806,リスト!$N$7:$AC$25,16,)</f>
        <v>#N/A</v>
      </c>
      <c r="U847" s="52" t="e">
        <f t="shared" si="822"/>
        <v>#N/A</v>
      </c>
    </row>
    <row r="848" spans="1:21">
      <c r="A848" s="1">
        <f t="shared" ref="A848:B848" si="838">A847</f>
        <v>17</v>
      </c>
      <c r="B848" s="1">
        <f t="shared" si="838"/>
        <v>0</v>
      </c>
      <c r="C848" s="288"/>
      <c r="D848" s="298" t="s">
        <v>104</v>
      </c>
      <c r="E848" s="298"/>
      <c r="F848" s="299" t="s">
        <v>97</v>
      </c>
      <c r="G848" s="299"/>
      <c r="H848" s="300"/>
      <c r="I848" s="300"/>
      <c r="J848" s="301"/>
      <c r="K848" s="302"/>
      <c r="L848" s="303">
        <f t="shared" si="824"/>
        <v>0</v>
      </c>
      <c r="M848" s="304"/>
      <c r="N848" s="152"/>
      <c r="O848" s="152"/>
      <c r="P848" s="152"/>
      <c r="Q848" s="152"/>
      <c r="R848" s="152"/>
      <c r="S848" s="305"/>
      <c r="T848" s="54" t="e">
        <f>HLOOKUP(F806,リスト!$N$7:$AC$25,17,)</f>
        <v>#N/A</v>
      </c>
      <c r="U848" s="52" t="e">
        <f t="shared" si="822"/>
        <v>#N/A</v>
      </c>
    </row>
    <row r="849" spans="1:24">
      <c r="A849" s="1">
        <f t="shared" ref="A849:B849" si="839">A848</f>
        <v>17</v>
      </c>
      <c r="B849" s="1">
        <f t="shared" si="839"/>
        <v>0</v>
      </c>
      <c r="C849" s="288"/>
      <c r="D849" s="298"/>
      <c r="E849" s="298"/>
      <c r="F849" s="306" t="s">
        <v>98</v>
      </c>
      <c r="G849" s="306"/>
      <c r="H849" s="307"/>
      <c r="I849" s="307"/>
      <c r="J849" s="308"/>
      <c r="K849" s="309"/>
      <c r="L849" s="310">
        <f t="shared" si="824"/>
        <v>0</v>
      </c>
      <c r="M849" s="311"/>
      <c r="N849" s="153"/>
      <c r="O849" s="153"/>
      <c r="P849" s="153"/>
      <c r="Q849" s="153"/>
      <c r="R849" s="153"/>
      <c r="S849" s="312"/>
      <c r="T849" s="54" t="e">
        <f>HLOOKUP(F806,リスト!$N$7:$AC$25,18,)</f>
        <v>#N/A</v>
      </c>
      <c r="U849" s="52" t="e">
        <f t="shared" si="822"/>
        <v>#N/A</v>
      </c>
    </row>
    <row r="850" spans="1:24" ht="15" thickBot="1">
      <c r="A850" s="1">
        <f t="shared" ref="A850:B850" si="840">A849</f>
        <v>17</v>
      </c>
      <c r="B850" s="1">
        <f t="shared" si="840"/>
        <v>0</v>
      </c>
      <c r="C850" s="288"/>
      <c r="D850" s="313" t="s">
        <v>77</v>
      </c>
      <c r="E850" s="313"/>
      <c r="F850" s="313" t="s">
        <v>77</v>
      </c>
      <c r="G850" s="313"/>
      <c r="H850" s="314"/>
      <c r="I850" s="314"/>
      <c r="J850" s="315"/>
      <c r="K850" s="316"/>
      <c r="L850" s="317">
        <f t="shared" si="824"/>
        <v>0</v>
      </c>
      <c r="M850" s="318"/>
      <c r="N850" s="319"/>
      <c r="O850" s="319"/>
      <c r="P850" s="319"/>
      <c r="Q850" s="319"/>
      <c r="R850" s="319"/>
      <c r="S850" s="320"/>
      <c r="T850" s="54" t="e">
        <f>HLOOKUP(F806,リスト!$N$7:$AC$25,19,)</f>
        <v>#N/A</v>
      </c>
      <c r="U850" s="52" t="e">
        <f t="shared" si="822"/>
        <v>#N/A</v>
      </c>
    </row>
    <row r="851" spans="1:24" ht="15.6" thickTop="1" thickBot="1">
      <c r="A851" s="1">
        <f t="shared" ref="A851:B851" si="841">A850</f>
        <v>17</v>
      </c>
      <c r="B851" s="1">
        <f t="shared" si="841"/>
        <v>0</v>
      </c>
      <c r="C851" s="289"/>
      <c r="D851" s="278" t="s">
        <v>78</v>
      </c>
      <c r="E851" s="279"/>
      <c r="F851" s="279"/>
      <c r="G851" s="280"/>
      <c r="H851" s="281">
        <f>SUM(H833:I850)</f>
        <v>0</v>
      </c>
      <c r="I851" s="281"/>
      <c r="J851" s="282">
        <f t="shared" ref="J851" si="842">SUM(J833:K850)</f>
        <v>0</v>
      </c>
      <c r="K851" s="283"/>
      <c r="L851" s="283">
        <f t="shared" ref="L851" si="843">SUM(L833:M850)</f>
        <v>0</v>
      </c>
      <c r="M851" s="284"/>
      <c r="N851" s="285"/>
      <c r="O851" s="285"/>
      <c r="P851" s="285"/>
      <c r="Q851" s="285"/>
      <c r="R851" s="285"/>
      <c r="S851" s="286"/>
      <c r="T851" s="54"/>
    </row>
    <row r="852" spans="1:24">
      <c r="A852" s="1">
        <f>F855</f>
        <v>18</v>
      </c>
      <c r="B852" s="1">
        <f>IF(H876&gt;0,1,0)</f>
        <v>0</v>
      </c>
      <c r="C852" s="198" t="s">
        <v>47</v>
      </c>
      <c r="D852" s="198"/>
      <c r="E852" s="198"/>
      <c r="U852" s="11" t="s">
        <v>49</v>
      </c>
      <c r="V852" s="11" t="s">
        <v>199</v>
      </c>
    </row>
    <row r="853" spans="1:24">
      <c r="A853" s="1">
        <f>A852</f>
        <v>18</v>
      </c>
      <c r="B853" s="1">
        <f>B852</f>
        <v>0</v>
      </c>
      <c r="C853" s="192" t="str">
        <f>"やまぐち未来アスリート育成事業　"&amp;基本!$G$24</f>
        <v>やまぐち未来アスリート育成事業　事業計画書</v>
      </c>
      <c r="D853" s="192"/>
      <c r="E853" s="192"/>
      <c r="F853" s="192"/>
      <c r="G853" s="192"/>
      <c r="H853" s="192"/>
      <c r="I853" s="192"/>
      <c r="J853" s="192"/>
      <c r="K853" s="192"/>
      <c r="L853" s="192"/>
      <c r="M853" s="192"/>
      <c r="N853" s="192"/>
      <c r="O853" s="192"/>
      <c r="P853" s="192"/>
      <c r="Q853" s="192"/>
      <c r="R853" s="192"/>
      <c r="S853" s="192"/>
      <c r="U853" s="16" t="str">
        <f t="shared" ref="U853:V856" si="844">IF(U803="","",U803)</f>
        <v>やまぐち未来アスリートチャレンジ事業</v>
      </c>
      <c r="V853" s="16" t="str">
        <f t="shared" si="844"/>
        <v>未来チャレ</v>
      </c>
    </row>
    <row r="854" spans="1:24" ht="15" thickBot="1">
      <c r="A854" s="1">
        <f t="shared" ref="A854:B854" si="845">A853</f>
        <v>18</v>
      </c>
      <c r="B854" s="1">
        <f t="shared" si="845"/>
        <v>0</v>
      </c>
      <c r="C854" s="337" t="s">
        <v>48</v>
      </c>
      <c r="D854" s="337"/>
      <c r="U854" s="32" t="str">
        <f t="shared" si="844"/>
        <v>ジュニアクラブ活動事業</v>
      </c>
      <c r="V854" s="32" t="str">
        <f t="shared" si="844"/>
        <v>Jrクラブ</v>
      </c>
    </row>
    <row r="855" spans="1:24" ht="15" thickBot="1">
      <c r="A855" s="1">
        <f t="shared" ref="A855:B855" si="846">A854</f>
        <v>18</v>
      </c>
      <c r="B855" s="1">
        <f t="shared" si="846"/>
        <v>0</v>
      </c>
      <c r="C855" s="375" t="s">
        <v>50</v>
      </c>
      <c r="D855" s="376"/>
      <c r="E855" s="376"/>
      <c r="F855" s="377">
        <f>F805+1</f>
        <v>18</v>
      </c>
      <c r="G855" s="378"/>
      <c r="U855" s="32" t="str">
        <f t="shared" si="844"/>
        <v>ジュニア指導者育成事業</v>
      </c>
      <c r="V855" s="32" t="str">
        <f t="shared" si="844"/>
        <v>Jr指導者</v>
      </c>
    </row>
    <row r="856" spans="1:24">
      <c r="A856" s="1">
        <f t="shared" ref="A856:B856" si="847">A855</f>
        <v>18</v>
      </c>
      <c r="B856" s="1">
        <f t="shared" si="847"/>
        <v>0</v>
      </c>
      <c r="C856" s="379" t="s">
        <v>49</v>
      </c>
      <c r="D856" s="290"/>
      <c r="E856" s="290"/>
      <c r="F856" s="380"/>
      <c r="G856" s="380"/>
      <c r="H856" s="380"/>
      <c r="I856" s="380"/>
      <c r="J856" s="380"/>
      <c r="K856" s="380"/>
      <c r="L856" s="380"/>
      <c r="M856" s="290" t="s">
        <v>53</v>
      </c>
      <c r="N856" s="290"/>
      <c r="O856" s="290"/>
      <c r="P856" s="380"/>
      <c r="Q856" s="380"/>
      <c r="R856" s="380"/>
      <c r="S856" s="381"/>
      <c r="T856" s="81" t="str">
        <f>IF(F856="","",VLOOKUP(F856,U853:V856,2,))</f>
        <v/>
      </c>
      <c r="U856" s="18" t="str">
        <f t="shared" si="844"/>
        <v>未来アスリート強化事業</v>
      </c>
      <c r="V856" s="18" t="str">
        <f t="shared" si="844"/>
        <v>未来強化</v>
      </c>
    </row>
    <row r="857" spans="1:24">
      <c r="A857" s="1">
        <f t="shared" ref="A857:B857" si="848">A856</f>
        <v>18</v>
      </c>
      <c r="B857" s="1">
        <f t="shared" si="848"/>
        <v>0</v>
      </c>
      <c r="C857" s="389" t="s">
        <v>180</v>
      </c>
      <c r="D857" s="390"/>
      <c r="E857" s="356"/>
      <c r="F857" s="386"/>
      <c r="G857" s="387"/>
      <c r="H857" s="387"/>
      <c r="I857" s="387"/>
      <c r="J857" s="387"/>
      <c r="K857" s="387"/>
      <c r="L857" s="387"/>
      <c r="M857" s="387"/>
      <c r="N857" s="387"/>
      <c r="O857" s="387"/>
      <c r="P857" s="387"/>
      <c r="Q857" s="387"/>
      <c r="R857" s="387"/>
      <c r="S857" s="388"/>
      <c r="U857" s="55"/>
    </row>
    <row r="858" spans="1:24">
      <c r="A858" s="1">
        <f t="shared" ref="A858:B858" si="849">A857</f>
        <v>18</v>
      </c>
      <c r="B858" s="1">
        <f t="shared" si="849"/>
        <v>0</v>
      </c>
      <c r="C858" s="348" t="s">
        <v>51</v>
      </c>
      <c r="D858" s="291"/>
      <c r="E858" s="291"/>
      <c r="F858" s="382"/>
      <c r="G858" s="383"/>
      <c r="H858" s="383"/>
      <c r="I858" s="20" t="str">
        <f>IF(F858="","～",IF(J858="","","～"))</f>
        <v>～</v>
      </c>
      <c r="J858" s="383"/>
      <c r="K858" s="383"/>
      <c r="L858" s="383"/>
      <c r="M858" s="21" t="s">
        <v>52</v>
      </c>
      <c r="N858" s="384" t="str">
        <f>IF(T858=1,IF(F858="","",IF(J858="","",IF(F858=J858,"日帰り",(J858-F858)&amp;"泊"&amp;(J858-F858+1)&amp;"日"))),"")</f>
        <v/>
      </c>
      <c r="O858" s="384"/>
      <c r="P858" s="384"/>
      <c r="Q858" s="13" t="s">
        <v>68</v>
      </c>
      <c r="R858" s="258"/>
      <c r="S858" s="385"/>
      <c r="T858" s="53">
        <f>IF(P856=W861,1,IF(P856=X862,1,0))</f>
        <v>0</v>
      </c>
    </row>
    <row r="859" spans="1:24">
      <c r="A859" s="1">
        <f t="shared" ref="A859:B859" si="850">A858</f>
        <v>18</v>
      </c>
      <c r="B859" s="1">
        <f t="shared" si="850"/>
        <v>0</v>
      </c>
      <c r="C859" s="348" t="s">
        <v>54</v>
      </c>
      <c r="D859" s="346" t="s">
        <v>55</v>
      </c>
      <c r="E859" s="346"/>
      <c r="F859" s="349"/>
      <c r="G859" s="349"/>
      <c r="H859" s="349"/>
      <c r="I859" s="349"/>
      <c r="J859" s="349"/>
      <c r="K859" s="349"/>
      <c r="L859" s="349"/>
      <c r="M859" s="349"/>
      <c r="N859" s="349"/>
      <c r="O859" s="349"/>
      <c r="P859" s="349"/>
      <c r="Q859" s="349"/>
      <c r="R859" s="349"/>
      <c r="S859" s="350"/>
      <c r="U859" s="156" t="s">
        <v>53</v>
      </c>
      <c r="V859" s="156"/>
      <c r="W859" s="156"/>
      <c r="X859" s="156"/>
    </row>
    <row r="860" spans="1:24">
      <c r="A860" s="1">
        <f t="shared" ref="A860:B860" si="851">A859</f>
        <v>18</v>
      </c>
      <c r="B860" s="1">
        <f t="shared" si="851"/>
        <v>0</v>
      </c>
      <c r="C860" s="348"/>
      <c r="D860" s="351" t="s">
        <v>7</v>
      </c>
      <c r="E860" s="351"/>
      <c r="F860" s="352"/>
      <c r="G860" s="352"/>
      <c r="H860" s="352"/>
      <c r="I860" s="352"/>
      <c r="J860" s="352"/>
      <c r="K860" s="352"/>
      <c r="L860" s="352"/>
      <c r="M860" s="352"/>
      <c r="N860" s="352"/>
      <c r="O860" s="352"/>
      <c r="P860" s="352"/>
      <c r="Q860" s="352"/>
      <c r="R860" s="352"/>
      <c r="S860" s="353"/>
      <c r="U860" s="78" t="str">
        <f>U853</f>
        <v>やまぐち未来アスリートチャレンジ事業</v>
      </c>
      <c r="V860" s="78" t="str">
        <f>U854</f>
        <v>ジュニアクラブ活動事業</v>
      </c>
      <c r="W860" s="78" t="str">
        <f>U855</f>
        <v>ジュニア指導者育成事業</v>
      </c>
      <c r="X860" s="78" t="str">
        <f>U856</f>
        <v>未来アスリート強化事業</v>
      </c>
    </row>
    <row r="861" spans="1:24">
      <c r="A861" s="1">
        <f t="shared" ref="A861:B861" si="852">A860</f>
        <v>18</v>
      </c>
      <c r="B861" s="1">
        <f t="shared" si="852"/>
        <v>0</v>
      </c>
      <c r="C861" s="348" t="s">
        <v>56</v>
      </c>
      <c r="D861" s="346" t="s">
        <v>55</v>
      </c>
      <c r="E861" s="346"/>
      <c r="F861" s="349"/>
      <c r="G861" s="349"/>
      <c r="H861" s="349"/>
      <c r="I861" s="349"/>
      <c r="J861" s="349"/>
      <c r="K861" s="349"/>
      <c r="L861" s="349"/>
      <c r="M861" s="349"/>
      <c r="N861" s="349"/>
      <c r="O861" s="349"/>
      <c r="P861" s="349"/>
      <c r="Q861" s="349"/>
      <c r="R861" s="349"/>
      <c r="S861" s="350"/>
      <c r="U861" s="6" t="str">
        <f t="shared" ref="U861:X864" si="853">IF(U811="","",U811)</f>
        <v>①合同体験会</v>
      </c>
      <c r="V861" s="6" t="str">
        <f t="shared" si="853"/>
        <v>①クラブ指導</v>
      </c>
      <c r="W861" s="6" t="str">
        <f t="shared" si="853"/>
        <v>①研修派遣</v>
      </c>
      <c r="X861" s="6" t="str">
        <f t="shared" si="853"/>
        <v>①指導講習会</v>
      </c>
    </row>
    <row r="862" spans="1:24">
      <c r="A862" s="1">
        <f t="shared" ref="A862:B862" si="854">A861</f>
        <v>18</v>
      </c>
      <c r="B862" s="1">
        <f t="shared" si="854"/>
        <v>0</v>
      </c>
      <c r="C862" s="348"/>
      <c r="D862" s="351" t="s">
        <v>7</v>
      </c>
      <c r="E862" s="351"/>
      <c r="F862" s="352"/>
      <c r="G862" s="352"/>
      <c r="H862" s="352"/>
      <c r="I862" s="352"/>
      <c r="J862" s="352"/>
      <c r="K862" s="352"/>
      <c r="L862" s="352"/>
      <c r="M862" s="352"/>
      <c r="N862" s="352"/>
      <c r="O862" s="352"/>
      <c r="P862" s="352"/>
      <c r="Q862" s="352"/>
      <c r="R862" s="352"/>
      <c r="S862" s="353"/>
      <c r="U862" s="8" t="str">
        <f t="shared" si="853"/>
        <v>②体験プログラム</v>
      </c>
      <c r="V862" s="8" t="str">
        <f t="shared" si="853"/>
        <v>②用具整備</v>
      </c>
      <c r="W862" s="8" t="str">
        <f t="shared" si="853"/>
        <v>②指導者研修会</v>
      </c>
      <c r="X862" s="8" t="str">
        <f t="shared" si="853"/>
        <v>②強化活動</v>
      </c>
    </row>
    <row r="863" spans="1:24">
      <c r="A863" s="1">
        <f t="shared" ref="A863:B863" si="855">A862</f>
        <v>18</v>
      </c>
      <c r="B863" s="1">
        <f t="shared" si="855"/>
        <v>0</v>
      </c>
      <c r="C863" s="354" t="s">
        <v>57</v>
      </c>
      <c r="D863" s="291" t="s">
        <v>58</v>
      </c>
      <c r="E863" s="291"/>
      <c r="F863" s="291" t="s">
        <v>61</v>
      </c>
      <c r="G863" s="355"/>
      <c r="H863" s="339" t="s">
        <v>62</v>
      </c>
      <c r="I863" s="296"/>
      <c r="J863" s="356" t="s">
        <v>63</v>
      </c>
      <c r="K863" s="355"/>
      <c r="L863" s="339" t="s">
        <v>64</v>
      </c>
      <c r="M863" s="296"/>
      <c r="N863" s="356" t="s">
        <v>65</v>
      </c>
      <c r="O863" s="355"/>
      <c r="P863" s="339" t="s">
        <v>66</v>
      </c>
      <c r="Q863" s="291"/>
      <c r="R863" s="356" t="s">
        <v>36</v>
      </c>
      <c r="S863" s="295"/>
      <c r="U863" s="8" t="str">
        <f t="shared" si="853"/>
        <v>③育成プログラム</v>
      </c>
      <c r="V863" s="8" t="str">
        <f t="shared" si="853"/>
        <v/>
      </c>
      <c r="W863" s="8" t="str">
        <f t="shared" si="853"/>
        <v/>
      </c>
      <c r="X863" s="8" t="str">
        <f t="shared" si="853"/>
        <v/>
      </c>
    </row>
    <row r="864" spans="1:24">
      <c r="A864" s="1">
        <f t="shared" ref="A864:B864" si="856">A863</f>
        <v>18</v>
      </c>
      <c r="B864" s="1">
        <f t="shared" si="856"/>
        <v>0</v>
      </c>
      <c r="C864" s="348"/>
      <c r="D864" s="346" t="s">
        <v>59</v>
      </c>
      <c r="E864" s="346"/>
      <c r="F864" s="22">
        <f>VLOOKUP("成男未来ｱｽﾘｰﾄ",指導者!$J$133:$AN$156,$F855+1,)</f>
        <v>0</v>
      </c>
      <c r="G864" s="23" t="s">
        <v>67</v>
      </c>
      <c r="H864" s="24">
        <f>VLOOKUP("成女未来ｱｽﾘｰﾄ",指導者!$J$133:$AN$156,$F855+1,)</f>
        <v>0</v>
      </c>
      <c r="I864" s="25" t="s">
        <v>67</v>
      </c>
      <c r="J864" s="24">
        <f>VLOOKUP("少男未来ｱｽﾘｰﾄ",指導者!$J$133:$AN$156,$F855+1,)</f>
        <v>0</v>
      </c>
      <c r="K864" s="23" t="s">
        <v>67</v>
      </c>
      <c r="L864" s="24">
        <f>VLOOKUP("少女未来ｱｽﾘｰﾄ",指導者!$J$133:$AN$156,$F855+1,)</f>
        <v>0</v>
      </c>
      <c r="M864" s="25" t="s">
        <v>67</v>
      </c>
      <c r="N864" s="24">
        <f>VLOOKUP("Jr男未来ｱｽﾘｰﾄ",指導者!$J$133:$AN$156,$F855+1,)</f>
        <v>0</v>
      </c>
      <c r="O864" s="23" t="s">
        <v>67</v>
      </c>
      <c r="P864" s="24">
        <f>VLOOKUP("Jr女未来ｱｽﾘｰﾄ",指導者!$J$133:$AN$156,$F855+1,)</f>
        <v>0</v>
      </c>
      <c r="Q864" s="26" t="s">
        <v>67</v>
      </c>
      <c r="R864" s="23">
        <f>SUM(F864:Q864)</f>
        <v>0</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48"/>
      <c r="D865" s="351" t="s">
        <v>60</v>
      </c>
      <c r="E865" s="351"/>
      <c r="F865" s="57" t="s">
        <v>164</v>
      </c>
      <c r="G865" s="28" t="s">
        <v>67</v>
      </c>
      <c r="H865" s="59" t="s">
        <v>164</v>
      </c>
      <c r="I865" s="30" t="s">
        <v>67</v>
      </c>
      <c r="J865" s="29">
        <f>VLOOKUP("少男未来ｱｽﾘｰﾄ",選手!$J$333:$AN$350,$F855+1,)</f>
        <v>0</v>
      </c>
      <c r="K865" s="28" t="s">
        <v>67</v>
      </c>
      <c r="L865" s="29">
        <f>VLOOKUP("少女未来ｱｽﾘｰﾄ",選手!$J$333:$AN$350,$F855+1,)</f>
        <v>0</v>
      </c>
      <c r="M865" s="30" t="s">
        <v>67</v>
      </c>
      <c r="N865" s="29">
        <f>VLOOKUP("Jr男未来ｱｽﾘｰﾄ",選手!$J$333:$AN$350,$F855+1,)</f>
        <v>0</v>
      </c>
      <c r="O865" s="28" t="s">
        <v>67</v>
      </c>
      <c r="P865" s="29">
        <f>VLOOKUP("Jr女未来ｱｽﾘｰﾄ",選手!$J$333:$AN$350,$F855+1,)</f>
        <v>0</v>
      </c>
      <c r="Q865" s="31" t="s">
        <v>67</v>
      </c>
      <c r="R865" s="28">
        <f>SUM(F865:Q865)</f>
        <v>0</v>
      </c>
      <c r="S865" s="34" t="s">
        <v>67</v>
      </c>
    </row>
    <row r="866" spans="1:19">
      <c r="A866" s="1">
        <f t="shared" ref="A866:B866" si="858">A865</f>
        <v>18</v>
      </c>
      <c r="B866" s="1">
        <f t="shared" si="858"/>
        <v>0</v>
      </c>
      <c r="C866" s="366" t="s">
        <v>69</v>
      </c>
      <c r="D866" s="367"/>
      <c r="E866" s="368"/>
      <c r="F866" s="357"/>
      <c r="G866" s="358"/>
      <c r="H866" s="358"/>
      <c r="I866" s="358"/>
      <c r="J866" s="358"/>
      <c r="K866" s="358"/>
      <c r="L866" s="358"/>
      <c r="M866" s="358"/>
      <c r="N866" s="358"/>
      <c r="O866" s="358"/>
      <c r="P866" s="358"/>
      <c r="Q866" s="358"/>
      <c r="R866" s="358"/>
      <c r="S866" s="359"/>
    </row>
    <row r="867" spans="1:19">
      <c r="A867" s="1">
        <f t="shared" ref="A867:B867" si="859">A866</f>
        <v>18</v>
      </c>
      <c r="B867" s="1">
        <f t="shared" si="859"/>
        <v>0</v>
      </c>
      <c r="C867" s="369"/>
      <c r="D867" s="370"/>
      <c r="E867" s="371"/>
      <c r="F867" s="360"/>
      <c r="G867" s="361"/>
      <c r="H867" s="361"/>
      <c r="I867" s="361"/>
      <c r="J867" s="361"/>
      <c r="K867" s="361"/>
      <c r="L867" s="361"/>
      <c r="M867" s="361"/>
      <c r="N867" s="361"/>
      <c r="O867" s="361"/>
      <c r="P867" s="361"/>
      <c r="Q867" s="361"/>
      <c r="R867" s="361"/>
      <c r="S867" s="362"/>
    </row>
    <row r="868" spans="1:19">
      <c r="A868" s="1">
        <f t="shared" ref="A868:B868" si="860">A867</f>
        <v>18</v>
      </c>
      <c r="B868" s="1">
        <f t="shared" si="860"/>
        <v>0</v>
      </c>
      <c r="C868" s="369"/>
      <c r="D868" s="370"/>
      <c r="E868" s="371"/>
      <c r="F868" s="360"/>
      <c r="G868" s="361"/>
      <c r="H868" s="361"/>
      <c r="I868" s="361"/>
      <c r="J868" s="361"/>
      <c r="K868" s="361"/>
      <c r="L868" s="361"/>
      <c r="M868" s="361"/>
      <c r="N868" s="361"/>
      <c r="O868" s="361"/>
      <c r="P868" s="361"/>
      <c r="Q868" s="361"/>
      <c r="R868" s="361"/>
      <c r="S868" s="362"/>
    </row>
    <row r="869" spans="1:19">
      <c r="A869" s="1">
        <f t="shared" ref="A869:B869" si="861">A868</f>
        <v>18</v>
      </c>
      <c r="B869" s="1">
        <f t="shared" si="861"/>
        <v>0</v>
      </c>
      <c r="C869" s="369"/>
      <c r="D869" s="370"/>
      <c r="E869" s="371"/>
      <c r="F869" s="360"/>
      <c r="G869" s="361"/>
      <c r="H869" s="361"/>
      <c r="I869" s="361"/>
      <c r="J869" s="361"/>
      <c r="K869" s="361"/>
      <c r="L869" s="361"/>
      <c r="M869" s="361"/>
      <c r="N869" s="361"/>
      <c r="O869" s="361"/>
      <c r="P869" s="361"/>
      <c r="Q869" s="361"/>
      <c r="R869" s="361"/>
      <c r="S869" s="362"/>
    </row>
    <row r="870" spans="1:19">
      <c r="A870" s="1">
        <f t="shared" ref="A870:B870" si="862">A869</f>
        <v>18</v>
      </c>
      <c r="B870" s="1">
        <f t="shared" si="862"/>
        <v>0</v>
      </c>
      <c r="C870" s="369"/>
      <c r="D870" s="370"/>
      <c r="E870" s="371"/>
      <c r="F870" s="360"/>
      <c r="G870" s="361"/>
      <c r="H870" s="361"/>
      <c r="I870" s="361"/>
      <c r="J870" s="361"/>
      <c r="K870" s="361"/>
      <c r="L870" s="361"/>
      <c r="M870" s="361"/>
      <c r="N870" s="361"/>
      <c r="O870" s="361"/>
      <c r="P870" s="361"/>
      <c r="Q870" s="361"/>
      <c r="R870" s="361"/>
      <c r="S870" s="362"/>
    </row>
    <row r="871" spans="1:19">
      <c r="A871" s="1">
        <f t="shared" ref="A871:B871" si="863">A870</f>
        <v>18</v>
      </c>
      <c r="B871" s="1">
        <f t="shared" si="863"/>
        <v>0</v>
      </c>
      <c r="C871" s="369"/>
      <c r="D871" s="370"/>
      <c r="E871" s="371"/>
      <c r="F871" s="360"/>
      <c r="G871" s="361"/>
      <c r="H871" s="361"/>
      <c r="I871" s="361"/>
      <c r="J871" s="361"/>
      <c r="K871" s="361"/>
      <c r="L871" s="361"/>
      <c r="M871" s="361"/>
      <c r="N871" s="361"/>
      <c r="O871" s="361"/>
      <c r="P871" s="361"/>
      <c r="Q871" s="361"/>
      <c r="R871" s="361"/>
      <c r="S871" s="362"/>
    </row>
    <row r="872" spans="1:19" ht="15" thickBot="1">
      <c r="A872" s="1">
        <f t="shared" ref="A872:B872" si="864">A871</f>
        <v>18</v>
      </c>
      <c r="B872" s="1">
        <f t="shared" si="864"/>
        <v>0</v>
      </c>
      <c r="C872" s="372"/>
      <c r="D872" s="373"/>
      <c r="E872" s="374"/>
      <c r="F872" s="363"/>
      <c r="G872" s="364"/>
      <c r="H872" s="364"/>
      <c r="I872" s="364"/>
      <c r="J872" s="364"/>
      <c r="K872" s="364"/>
      <c r="L872" s="364"/>
      <c r="M872" s="364"/>
      <c r="N872" s="364"/>
      <c r="O872" s="364"/>
      <c r="P872" s="364"/>
      <c r="Q872" s="364"/>
      <c r="R872" s="364"/>
      <c r="S872" s="365"/>
    </row>
    <row r="873" spans="1:19">
      <c r="A873" s="1">
        <f t="shared" ref="A873:B873" si="865">A872</f>
        <v>18</v>
      </c>
      <c r="B873" s="1">
        <f t="shared" si="865"/>
        <v>0</v>
      </c>
    </row>
    <row r="874" spans="1:19" ht="15" thickBot="1">
      <c r="A874" s="1">
        <f t="shared" ref="A874:B874" si="866">A873</f>
        <v>18</v>
      </c>
      <c r="B874" s="1">
        <f t="shared" si="866"/>
        <v>0</v>
      </c>
      <c r="C874" s="337" t="s">
        <v>70</v>
      </c>
      <c r="D874" s="337"/>
      <c r="Q874" s="338" t="s">
        <v>71</v>
      </c>
      <c r="R874" s="338"/>
      <c r="S874" s="338"/>
    </row>
    <row r="875" spans="1:19">
      <c r="A875" s="1">
        <f t="shared" ref="A875:B875" si="867">A874</f>
        <v>18</v>
      </c>
      <c r="B875" s="1">
        <f t="shared" si="867"/>
        <v>0</v>
      </c>
      <c r="C875" s="287" t="s">
        <v>72</v>
      </c>
      <c r="D875" s="290" t="s">
        <v>73</v>
      </c>
      <c r="E875" s="290"/>
      <c r="F875" s="290"/>
      <c r="G875" s="290"/>
      <c r="H875" s="290" t="s">
        <v>79</v>
      </c>
      <c r="I875" s="290"/>
      <c r="J875" s="290" t="s">
        <v>13</v>
      </c>
      <c r="K875" s="290"/>
      <c r="L875" s="290"/>
      <c r="M875" s="290"/>
      <c r="N875" s="290"/>
      <c r="O875" s="290"/>
      <c r="P875" s="290"/>
      <c r="Q875" s="290"/>
      <c r="R875" s="290"/>
      <c r="S875" s="294"/>
    </row>
    <row r="876" spans="1:19">
      <c r="A876" s="1">
        <f t="shared" ref="A876:B876" si="868">A875</f>
        <v>18</v>
      </c>
      <c r="B876" s="1">
        <f t="shared" si="868"/>
        <v>0</v>
      </c>
      <c r="C876" s="288"/>
      <c r="D876" s="346" t="s">
        <v>74</v>
      </c>
      <c r="E876" s="346"/>
      <c r="F876" s="346"/>
      <c r="G876" s="346"/>
      <c r="H876" s="347">
        <f>J901</f>
        <v>0</v>
      </c>
      <c r="I876" s="347"/>
      <c r="J876" s="152"/>
      <c r="K876" s="152"/>
      <c r="L876" s="152"/>
      <c r="M876" s="152"/>
      <c r="N876" s="152"/>
      <c r="O876" s="152"/>
      <c r="P876" s="152"/>
      <c r="Q876" s="152"/>
      <c r="R876" s="152"/>
      <c r="S876" s="305"/>
    </row>
    <row r="877" spans="1:19">
      <c r="A877" s="1">
        <f t="shared" ref="A877:B877" si="869">A876</f>
        <v>18</v>
      </c>
      <c r="B877" s="1">
        <f t="shared" si="869"/>
        <v>0</v>
      </c>
      <c r="C877" s="288"/>
      <c r="D877" s="340" t="s">
        <v>75</v>
      </c>
      <c r="E877" s="340"/>
      <c r="F877" s="340"/>
      <c r="G877" s="340"/>
      <c r="H877" s="330"/>
      <c r="I877" s="330"/>
      <c r="J877" s="335"/>
      <c r="K877" s="335"/>
      <c r="L877" s="335"/>
      <c r="M877" s="335"/>
      <c r="N877" s="335"/>
      <c r="O877" s="335"/>
      <c r="P877" s="335"/>
      <c r="Q877" s="335"/>
      <c r="R877" s="335"/>
      <c r="S877" s="336"/>
    </row>
    <row r="878" spans="1:19">
      <c r="A878" s="1">
        <f t="shared" ref="A878:B878" si="870">A877</f>
        <v>18</v>
      </c>
      <c r="B878" s="1">
        <f t="shared" si="870"/>
        <v>0</v>
      </c>
      <c r="C878" s="288"/>
      <c r="D878" s="340" t="s">
        <v>76</v>
      </c>
      <c r="E878" s="340"/>
      <c r="F878" s="340"/>
      <c r="G878" s="340"/>
      <c r="H878" s="330"/>
      <c r="I878" s="330"/>
      <c r="J878" s="335"/>
      <c r="K878" s="335"/>
      <c r="L878" s="335"/>
      <c r="M878" s="335"/>
      <c r="N878" s="335"/>
      <c r="O878" s="335"/>
      <c r="P878" s="335"/>
      <c r="Q878" s="335"/>
      <c r="R878" s="335"/>
      <c r="S878" s="336"/>
    </row>
    <row r="879" spans="1:19" ht="15" thickBot="1">
      <c r="A879" s="1">
        <f t="shared" ref="A879:B879" si="871">A878</f>
        <v>18</v>
      </c>
      <c r="B879" s="1">
        <f t="shared" si="871"/>
        <v>0</v>
      </c>
      <c r="C879" s="288"/>
      <c r="D879" s="341" t="s">
        <v>77</v>
      </c>
      <c r="E879" s="341"/>
      <c r="F879" s="341"/>
      <c r="G879" s="341"/>
      <c r="H879" s="342">
        <f>H901-SUM(H876:I878)</f>
        <v>0</v>
      </c>
      <c r="I879" s="342"/>
      <c r="J879" s="343"/>
      <c r="K879" s="343"/>
      <c r="L879" s="343"/>
      <c r="M879" s="343"/>
      <c r="N879" s="343"/>
      <c r="O879" s="343"/>
      <c r="P879" s="343"/>
      <c r="Q879" s="343"/>
      <c r="R879" s="343"/>
      <c r="S879" s="344"/>
    </row>
    <row r="880" spans="1:19" ht="15.6" thickTop="1" thickBot="1">
      <c r="A880" s="1">
        <f t="shared" ref="A880:B880" si="872">A879</f>
        <v>18</v>
      </c>
      <c r="B880" s="1">
        <f t="shared" si="872"/>
        <v>0</v>
      </c>
      <c r="C880" s="289"/>
      <c r="D880" s="345" t="s">
        <v>78</v>
      </c>
      <c r="E880" s="345"/>
      <c r="F880" s="345"/>
      <c r="G880" s="345"/>
      <c r="H880" s="281">
        <f>SUM(H876:I879)</f>
        <v>0</v>
      </c>
      <c r="I880" s="281"/>
      <c r="J880" s="285"/>
      <c r="K880" s="285"/>
      <c r="L880" s="285"/>
      <c r="M880" s="285"/>
      <c r="N880" s="285"/>
      <c r="O880" s="285"/>
      <c r="P880" s="285"/>
      <c r="Q880" s="285"/>
      <c r="R880" s="285"/>
      <c r="S880" s="286"/>
    </row>
    <row r="881" spans="1:21">
      <c r="A881" s="1">
        <f t="shared" ref="A881:B881" si="873">A880</f>
        <v>18</v>
      </c>
      <c r="B881" s="1">
        <f t="shared" si="873"/>
        <v>0</v>
      </c>
      <c r="C881" s="287" t="s">
        <v>218</v>
      </c>
      <c r="D881" s="290" t="s">
        <v>73</v>
      </c>
      <c r="E881" s="290"/>
      <c r="F881" s="290" t="s">
        <v>83</v>
      </c>
      <c r="G881" s="290"/>
      <c r="H881" s="290" t="s">
        <v>79</v>
      </c>
      <c r="I881" s="292"/>
      <c r="J881" s="293"/>
      <c r="K881" s="290"/>
      <c r="L881" s="290"/>
      <c r="M881" s="290"/>
      <c r="N881" s="290" t="s">
        <v>82</v>
      </c>
      <c r="O881" s="290"/>
      <c r="P881" s="290"/>
      <c r="Q881" s="290"/>
      <c r="R881" s="290"/>
      <c r="S881" s="294"/>
    </row>
    <row r="882" spans="1:21">
      <c r="A882" s="1">
        <f t="shared" ref="A882:B882" si="874">A881</f>
        <v>18</v>
      </c>
      <c r="B882" s="1">
        <f t="shared" si="874"/>
        <v>0</v>
      </c>
      <c r="C882" s="288"/>
      <c r="D882" s="291"/>
      <c r="E882" s="291"/>
      <c r="F882" s="291"/>
      <c r="G882" s="291"/>
      <c r="H882" s="291"/>
      <c r="I882" s="291"/>
      <c r="J882" s="296" t="s">
        <v>80</v>
      </c>
      <c r="K882" s="297"/>
      <c r="L882" s="297" t="s">
        <v>81</v>
      </c>
      <c r="M882" s="339"/>
      <c r="N882" s="291"/>
      <c r="O882" s="291"/>
      <c r="P882" s="291"/>
      <c r="Q882" s="291"/>
      <c r="R882" s="291"/>
      <c r="S882" s="295"/>
    </row>
    <row r="883" spans="1:21">
      <c r="A883" s="1">
        <f t="shared" ref="A883:B883" si="875">A882</f>
        <v>18</v>
      </c>
      <c r="B883" s="1">
        <f t="shared" si="875"/>
        <v>0</v>
      </c>
      <c r="C883" s="288"/>
      <c r="D883" s="298" t="s">
        <v>88</v>
      </c>
      <c r="E883" s="298"/>
      <c r="F883" s="298" t="s">
        <v>88</v>
      </c>
      <c r="G883" s="298"/>
      <c r="H883" s="323"/>
      <c r="I883" s="323"/>
      <c r="J883" s="324"/>
      <c r="K883" s="325"/>
      <c r="L883" s="326">
        <f>H883-J883</f>
        <v>0</v>
      </c>
      <c r="M883" s="327"/>
      <c r="N883" s="167"/>
      <c r="O883" s="167"/>
      <c r="P883" s="167"/>
      <c r="Q883" s="167"/>
      <c r="R883" s="167"/>
      <c r="S883" s="328"/>
      <c r="T883" s="54" t="e">
        <f>HLOOKUP(F856,リスト!$N$7:$AC$25,2,)</f>
        <v>#N/A</v>
      </c>
      <c r="U883" s="52" t="e">
        <f t="shared" ref="U883:U900" si="876">IF(T883="対象外",IF(J883&gt;0,"補助対象外経費です!!",""),"")</f>
        <v>#N/A</v>
      </c>
    </row>
    <row r="884" spans="1:21">
      <c r="A884" s="1">
        <f t="shared" ref="A884:B884" si="877">A883</f>
        <v>18</v>
      </c>
      <c r="B884" s="1">
        <f t="shared" si="877"/>
        <v>0</v>
      </c>
      <c r="C884" s="288"/>
      <c r="D884" s="298" t="s">
        <v>99</v>
      </c>
      <c r="E884" s="298"/>
      <c r="F884" s="299" t="s">
        <v>84</v>
      </c>
      <c r="G884" s="299"/>
      <c r="H884" s="300"/>
      <c r="I884" s="300"/>
      <c r="J884" s="301"/>
      <c r="K884" s="302"/>
      <c r="L884" s="303">
        <f t="shared" ref="L884:L900" si="878">H884-J884</f>
        <v>0</v>
      </c>
      <c r="M884" s="304"/>
      <c r="N884" s="152"/>
      <c r="O884" s="152"/>
      <c r="P884" s="152"/>
      <c r="Q884" s="152"/>
      <c r="R884" s="152"/>
      <c r="S884" s="305"/>
      <c r="T884" s="54" t="e">
        <f>HLOOKUP(F856,リスト!$N$7:$AC$25,3,)</f>
        <v>#N/A</v>
      </c>
      <c r="U884" s="52" t="e">
        <f t="shared" si="876"/>
        <v>#N/A</v>
      </c>
    </row>
    <row r="885" spans="1:21">
      <c r="A885" s="1">
        <f t="shared" ref="A885:B885" si="879">A884</f>
        <v>18</v>
      </c>
      <c r="B885" s="1">
        <f t="shared" si="879"/>
        <v>0</v>
      </c>
      <c r="C885" s="288"/>
      <c r="D885" s="298"/>
      <c r="E885" s="298"/>
      <c r="F885" s="329" t="s">
        <v>85</v>
      </c>
      <c r="G885" s="329"/>
      <c r="H885" s="330"/>
      <c r="I885" s="330"/>
      <c r="J885" s="331"/>
      <c r="K885" s="332"/>
      <c r="L885" s="333">
        <f t="shared" si="878"/>
        <v>0</v>
      </c>
      <c r="M885" s="334"/>
      <c r="N885" s="335"/>
      <c r="O885" s="335"/>
      <c r="P885" s="335"/>
      <c r="Q885" s="335"/>
      <c r="R885" s="335"/>
      <c r="S885" s="336"/>
      <c r="T885" s="54" t="e">
        <f>HLOOKUP(F856,リスト!$N$7:$AC$25,4,)</f>
        <v>#N/A</v>
      </c>
      <c r="U885" s="52" t="e">
        <f t="shared" si="876"/>
        <v>#N/A</v>
      </c>
    </row>
    <row r="886" spans="1:21">
      <c r="A886" s="1">
        <f t="shared" ref="A886:B886" si="880">A885</f>
        <v>18</v>
      </c>
      <c r="B886" s="1">
        <f t="shared" si="880"/>
        <v>0</v>
      </c>
      <c r="C886" s="288"/>
      <c r="D886" s="298"/>
      <c r="E886" s="298"/>
      <c r="F886" s="306" t="s">
        <v>86</v>
      </c>
      <c r="G886" s="306"/>
      <c r="H886" s="307"/>
      <c r="I886" s="307"/>
      <c r="J886" s="308"/>
      <c r="K886" s="309"/>
      <c r="L886" s="310">
        <f t="shared" si="878"/>
        <v>0</v>
      </c>
      <c r="M886" s="311"/>
      <c r="N886" s="153"/>
      <c r="O886" s="153"/>
      <c r="P886" s="153"/>
      <c r="Q886" s="153"/>
      <c r="R886" s="153"/>
      <c r="S886" s="312"/>
      <c r="T886" s="54" t="e">
        <f>HLOOKUP(F856,リスト!$N$7:$AC$25,5,)</f>
        <v>#N/A</v>
      </c>
      <c r="U886" s="52" t="e">
        <f t="shared" si="876"/>
        <v>#N/A</v>
      </c>
    </row>
    <row r="887" spans="1:21">
      <c r="A887" s="1">
        <f t="shared" ref="A887:B887" si="881">A886</f>
        <v>18</v>
      </c>
      <c r="B887" s="1">
        <f t="shared" si="881"/>
        <v>0</v>
      </c>
      <c r="C887" s="288"/>
      <c r="D887" s="298" t="s">
        <v>100</v>
      </c>
      <c r="E887" s="298"/>
      <c r="F887" s="299" t="s">
        <v>87</v>
      </c>
      <c r="G887" s="299"/>
      <c r="H887" s="300"/>
      <c r="I887" s="300"/>
      <c r="J887" s="301"/>
      <c r="K887" s="302"/>
      <c r="L887" s="303">
        <f t="shared" si="878"/>
        <v>0</v>
      </c>
      <c r="M887" s="304"/>
      <c r="N887" s="152"/>
      <c r="O887" s="152"/>
      <c r="P887" s="152"/>
      <c r="Q887" s="152"/>
      <c r="R887" s="152"/>
      <c r="S887" s="305"/>
      <c r="T887" s="54" t="e">
        <f>HLOOKUP(F856,リスト!$N$7:$AC$25,6,)</f>
        <v>#N/A</v>
      </c>
      <c r="U887" s="52" t="e">
        <f t="shared" si="876"/>
        <v>#N/A</v>
      </c>
    </row>
    <row r="888" spans="1:21">
      <c r="A888" s="1">
        <f t="shared" ref="A888:B888" si="882">A887</f>
        <v>18</v>
      </c>
      <c r="B888" s="1">
        <f t="shared" si="882"/>
        <v>0</v>
      </c>
      <c r="C888" s="288"/>
      <c r="D888" s="298"/>
      <c r="E888" s="298"/>
      <c r="F888" s="329" t="s">
        <v>89</v>
      </c>
      <c r="G888" s="329"/>
      <c r="H888" s="330"/>
      <c r="I888" s="330"/>
      <c r="J888" s="331"/>
      <c r="K888" s="332"/>
      <c r="L888" s="333">
        <f t="shared" si="878"/>
        <v>0</v>
      </c>
      <c r="M888" s="334"/>
      <c r="N888" s="335"/>
      <c r="O888" s="335"/>
      <c r="P888" s="335"/>
      <c r="Q888" s="335"/>
      <c r="R888" s="335"/>
      <c r="S888" s="336"/>
      <c r="T888" s="54" t="e">
        <f>HLOOKUP(F856,リスト!$N$7:$AC$25,7,)</f>
        <v>#N/A</v>
      </c>
      <c r="U888" s="52" t="e">
        <f t="shared" si="876"/>
        <v>#N/A</v>
      </c>
    </row>
    <row r="889" spans="1:21" ht="14.4" customHeight="1">
      <c r="A889" s="1">
        <f t="shared" ref="A889:B889" si="883">A888</f>
        <v>18</v>
      </c>
      <c r="B889" s="1">
        <f t="shared" si="883"/>
        <v>0</v>
      </c>
      <c r="C889" s="288"/>
      <c r="D889" s="298"/>
      <c r="E889" s="298"/>
      <c r="F889" s="329" t="s">
        <v>215</v>
      </c>
      <c r="G889" s="329"/>
      <c r="H889" s="330"/>
      <c r="I889" s="330"/>
      <c r="J889" s="331"/>
      <c r="K889" s="332"/>
      <c r="L889" s="333">
        <f t="shared" si="878"/>
        <v>0</v>
      </c>
      <c r="M889" s="334"/>
      <c r="N889" s="335"/>
      <c r="O889" s="335"/>
      <c r="P889" s="335"/>
      <c r="Q889" s="335"/>
      <c r="R889" s="335"/>
      <c r="S889" s="336"/>
      <c r="T889" s="54" t="e">
        <f>HLOOKUP(F856,リスト!$N$7:$AC$25,8,)</f>
        <v>#N/A</v>
      </c>
      <c r="U889" s="52" t="e">
        <f t="shared" si="876"/>
        <v>#N/A</v>
      </c>
    </row>
    <row r="890" spans="1:21">
      <c r="A890" s="1">
        <f t="shared" ref="A890:B890" si="884">A889</f>
        <v>18</v>
      </c>
      <c r="B890" s="1">
        <f t="shared" si="884"/>
        <v>0</v>
      </c>
      <c r="C890" s="288"/>
      <c r="D890" s="298"/>
      <c r="E890" s="298"/>
      <c r="F890" s="306" t="s">
        <v>90</v>
      </c>
      <c r="G890" s="306"/>
      <c r="H890" s="307"/>
      <c r="I890" s="307"/>
      <c r="J890" s="308"/>
      <c r="K890" s="309"/>
      <c r="L890" s="310">
        <f t="shared" si="878"/>
        <v>0</v>
      </c>
      <c r="M890" s="311"/>
      <c r="N890" s="153"/>
      <c r="O890" s="153"/>
      <c r="P890" s="153"/>
      <c r="Q890" s="153"/>
      <c r="R890" s="153"/>
      <c r="S890" s="312"/>
      <c r="T890" s="54" t="e">
        <f>HLOOKUP(F856,リスト!$N$7:$AC$25,9,)</f>
        <v>#N/A</v>
      </c>
      <c r="U890" s="52" t="e">
        <f t="shared" si="876"/>
        <v>#N/A</v>
      </c>
    </row>
    <row r="891" spans="1:21">
      <c r="A891" s="1">
        <f t="shared" ref="A891:B891" si="885">A890</f>
        <v>18</v>
      </c>
      <c r="B891" s="1">
        <f t="shared" si="885"/>
        <v>0</v>
      </c>
      <c r="C891" s="288"/>
      <c r="D891" s="298" t="s">
        <v>101</v>
      </c>
      <c r="E891" s="298"/>
      <c r="F891" s="299" t="s">
        <v>91</v>
      </c>
      <c r="G891" s="299"/>
      <c r="H891" s="300"/>
      <c r="I891" s="300"/>
      <c r="J891" s="301"/>
      <c r="K891" s="302"/>
      <c r="L891" s="303">
        <f t="shared" si="878"/>
        <v>0</v>
      </c>
      <c r="M891" s="304"/>
      <c r="N891" s="152"/>
      <c r="O891" s="152"/>
      <c r="P891" s="152"/>
      <c r="Q891" s="152"/>
      <c r="R891" s="152"/>
      <c r="S891" s="305"/>
      <c r="T891" s="54" t="e">
        <f>HLOOKUP(F856,リスト!$N$7:$AC$25,10,)</f>
        <v>#N/A</v>
      </c>
      <c r="U891" s="52" t="e">
        <f t="shared" si="876"/>
        <v>#N/A</v>
      </c>
    </row>
    <row r="892" spans="1:21">
      <c r="A892" s="1">
        <f t="shared" ref="A892:B892" si="886">A891</f>
        <v>18</v>
      </c>
      <c r="B892" s="1">
        <f t="shared" si="886"/>
        <v>0</v>
      </c>
      <c r="C892" s="288"/>
      <c r="D892" s="298"/>
      <c r="E892" s="298"/>
      <c r="F892" s="329" t="s">
        <v>92</v>
      </c>
      <c r="G892" s="329"/>
      <c r="H892" s="330"/>
      <c r="I892" s="330"/>
      <c r="J892" s="331"/>
      <c r="K892" s="332"/>
      <c r="L892" s="333">
        <f t="shared" si="878"/>
        <v>0</v>
      </c>
      <c r="M892" s="334"/>
      <c r="N892" s="335"/>
      <c r="O892" s="335"/>
      <c r="P892" s="335"/>
      <c r="Q892" s="335"/>
      <c r="R892" s="335"/>
      <c r="S892" s="336"/>
      <c r="T892" s="54" t="e">
        <f>HLOOKUP(F856,リスト!$N$7:$AC$25,11,)</f>
        <v>#N/A</v>
      </c>
      <c r="U892" s="52" t="e">
        <f t="shared" si="876"/>
        <v>#N/A</v>
      </c>
    </row>
    <row r="893" spans="1:21">
      <c r="A893" s="1">
        <f t="shared" ref="A893:B893" si="887">A892</f>
        <v>18</v>
      </c>
      <c r="B893" s="1">
        <f t="shared" si="887"/>
        <v>0</v>
      </c>
      <c r="C893" s="288"/>
      <c r="D893" s="298"/>
      <c r="E893" s="298"/>
      <c r="F893" s="306" t="s">
        <v>93</v>
      </c>
      <c r="G893" s="306"/>
      <c r="H893" s="307"/>
      <c r="I893" s="307"/>
      <c r="J893" s="308"/>
      <c r="K893" s="309"/>
      <c r="L893" s="310">
        <f t="shared" si="878"/>
        <v>0</v>
      </c>
      <c r="M893" s="311"/>
      <c r="N893" s="153"/>
      <c r="O893" s="153"/>
      <c r="P893" s="153"/>
      <c r="Q893" s="153"/>
      <c r="R893" s="153"/>
      <c r="S893" s="312"/>
      <c r="T893" s="54" t="e">
        <f>HLOOKUP(F856,リスト!$N$7:$AC$25,12,)</f>
        <v>#N/A</v>
      </c>
      <c r="U893" s="52" t="e">
        <f t="shared" si="876"/>
        <v>#N/A</v>
      </c>
    </row>
    <row r="894" spans="1:21">
      <c r="A894" s="1">
        <f t="shared" ref="A894:B894" si="888">A893</f>
        <v>18</v>
      </c>
      <c r="B894" s="1">
        <f t="shared" si="888"/>
        <v>0</v>
      </c>
      <c r="C894" s="288"/>
      <c r="D894" s="298" t="s">
        <v>102</v>
      </c>
      <c r="E894" s="298"/>
      <c r="F894" s="298" t="s">
        <v>102</v>
      </c>
      <c r="G894" s="298"/>
      <c r="H894" s="323"/>
      <c r="I894" s="323"/>
      <c r="J894" s="324"/>
      <c r="K894" s="325"/>
      <c r="L894" s="326">
        <f t="shared" si="878"/>
        <v>0</v>
      </c>
      <c r="M894" s="327"/>
      <c r="N894" s="167"/>
      <c r="O894" s="167"/>
      <c r="P894" s="167"/>
      <c r="Q894" s="167"/>
      <c r="R894" s="167"/>
      <c r="S894" s="328"/>
      <c r="T894" s="54" t="e">
        <f>HLOOKUP(F856,リスト!$N$7:$AC$25,13,)</f>
        <v>#N/A</v>
      </c>
      <c r="U894" s="52" t="e">
        <f t="shared" si="876"/>
        <v>#N/A</v>
      </c>
    </row>
    <row r="895" spans="1:21">
      <c r="A895" s="1">
        <f t="shared" ref="A895:B895" si="889">A894</f>
        <v>18</v>
      </c>
      <c r="B895" s="1">
        <f t="shared" si="889"/>
        <v>0</v>
      </c>
      <c r="C895" s="288"/>
      <c r="D895" s="321" t="s">
        <v>105</v>
      </c>
      <c r="E895" s="298"/>
      <c r="F895" s="299" t="s">
        <v>94</v>
      </c>
      <c r="G895" s="299"/>
      <c r="H895" s="300"/>
      <c r="I895" s="300"/>
      <c r="J895" s="301"/>
      <c r="K895" s="302"/>
      <c r="L895" s="303">
        <f t="shared" si="878"/>
        <v>0</v>
      </c>
      <c r="M895" s="304"/>
      <c r="N895" s="152"/>
      <c r="O895" s="152"/>
      <c r="P895" s="152"/>
      <c r="Q895" s="152"/>
      <c r="R895" s="152"/>
      <c r="S895" s="305"/>
      <c r="T895" s="54" t="e">
        <f>HLOOKUP(F856,リスト!$N$7:$AC$25,14,)</f>
        <v>#N/A</v>
      </c>
      <c r="U895" s="52" t="e">
        <f t="shared" si="876"/>
        <v>#N/A</v>
      </c>
    </row>
    <row r="896" spans="1:21">
      <c r="A896" s="1">
        <f t="shared" ref="A896:B896" si="890">A895</f>
        <v>18</v>
      </c>
      <c r="B896" s="1">
        <f t="shared" si="890"/>
        <v>0</v>
      </c>
      <c r="C896" s="288"/>
      <c r="D896" s="298"/>
      <c r="E896" s="298"/>
      <c r="F896" s="306" t="s">
        <v>95</v>
      </c>
      <c r="G896" s="306"/>
      <c r="H896" s="307"/>
      <c r="I896" s="307"/>
      <c r="J896" s="308"/>
      <c r="K896" s="309"/>
      <c r="L896" s="310">
        <f t="shared" si="878"/>
        <v>0</v>
      </c>
      <c r="M896" s="311"/>
      <c r="N896" s="153"/>
      <c r="O896" s="153"/>
      <c r="P896" s="153"/>
      <c r="Q896" s="153"/>
      <c r="R896" s="153"/>
      <c r="S896" s="312"/>
      <c r="T896" s="54" t="e">
        <f>HLOOKUP(F856,リスト!$N$7:$AC$25,15,)</f>
        <v>#N/A</v>
      </c>
      <c r="U896" s="52" t="e">
        <f t="shared" si="876"/>
        <v>#N/A</v>
      </c>
    </row>
    <row r="897" spans="1:24">
      <c r="A897" s="1">
        <f t="shared" ref="A897:B897" si="891">A896</f>
        <v>18</v>
      </c>
      <c r="B897" s="1">
        <f t="shared" si="891"/>
        <v>0</v>
      </c>
      <c r="C897" s="288"/>
      <c r="D897" s="322" t="s">
        <v>103</v>
      </c>
      <c r="E897" s="322"/>
      <c r="F897" s="298" t="s">
        <v>96</v>
      </c>
      <c r="G897" s="298"/>
      <c r="H897" s="323"/>
      <c r="I897" s="323"/>
      <c r="J897" s="324"/>
      <c r="K897" s="325"/>
      <c r="L897" s="326">
        <f t="shared" si="878"/>
        <v>0</v>
      </c>
      <c r="M897" s="327"/>
      <c r="N897" s="167"/>
      <c r="O897" s="167"/>
      <c r="P897" s="167"/>
      <c r="Q897" s="167"/>
      <c r="R897" s="167"/>
      <c r="S897" s="328"/>
      <c r="T897" s="54" t="e">
        <f>HLOOKUP(F856,リスト!$N$7:$AC$25,16,)</f>
        <v>#N/A</v>
      </c>
      <c r="U897" s="52" t="e">
        <f t="shared" si="876"/>
        <v>#N/A</v>
      </c>
    </row>
    <row r="898" spans="1:24">
      <c r="A898" s="1">
        <f t="shared" ref="A898:B898" si="892">A897</f>
        <v>18</v>
      </c>
      <c r="B898" s="1">
        <f t="shared" si="892"/>
        <v>0</v>
      </c>
      <c r="C898" s="288"/>
      <c r="D898" s="298" t="s">
        <v>104</v>
      </c>
      <c r="E898" s="298"/>
      <c r="F898" s="299" t="s">
        <v>97</v>
      </c>
      <c r="G898" s="299"/>
      <c r="H898" s="300"/>
      <c r="I898" s="300"/>
      <c r="J898" s="301"/>
      <c r="K898" s="302"/>
      <c r="L898" s="303">
        <f t="shared" si="878"/>
        <v>0</v>
      </c>
      <c r="M898" s="304"/>
      <c r="N898" s="152"/>
      <c r="O898" s="152"/>
      <c r="P898" s="152"/>
      <c r="Q898" s="152"/>
      <c r="R898" s="152"/>
      <c r="S898" s="305"/>
      <c r="T898" s="54" t="e">
        <f>HLOOKUP(F856,リスト!$N$7:$AC$25,17,)</f>
        <v>#N/A</v>
      </c>
      <c r="U898" s="52" t="e">
        <f t="shared" si="876"/>
        <v>#N/A</v>
      </c>
    </row>
    <row r="899" spans="1:24">
      <c r="A899" s="1">
        <f t="shared" ref="A899:B899" si="893">A898</f>
        <v>18</v>
      </c>
      <c r="B899" s="1">
        <f t="shared" si="893"/>
        <v>0</v>
      </c>
      <c r="C899" s="288"/>
      <c r="D899" s="298"/>
      <c r="E899" s="298"/>
      <c r="F899" s="306" t="s">
        <v>98</v>
      </c>
      <c r="G899" s="306"/>
      <c r="H899" s="307"/>
      <c r="I899" s="307"/>
      <c r="J899" s="308"/>
      <c r="K899" s="309"/>
      <c r="L899" s="310">
        <f t="shared" si="878"/>
        <v>0</v>
      </c>
      <c r="M899" s="311"/>
      <c r="N899" s="153"/>
      <c r="O899" s="153"/>
      <c r="P899" s="153"/>
      <c r="Q899" s="153"/>
      <c r="R899" s="153"/>
      <c r="S899" s="312"/>
      <c r="T899" s="54" t="e">
        <f>HLOOKUP(F856,リスト!$N$7:$AC$25,18,)</f>
        <v>#N/A</v>
      </c>
      <c r="U899" s="52" t="e">
        <f t="shared" si="876"/>
        <v>#N/A</v>
      </c>
    </row>
    <row r="900" spans="1:24" ht="15" thickBot="1">
      <c r="A900" s="1">
        <f t="shared" ref="A900:B900" si="894">A899</f>
        <v>18</v>
      </c>
      <c r="B900" s="1">
        <f t="shared" si="894"/>
        <v>0</v>
      </c>
      <c r="C900" s="288"/>
      <c r="D900" s="313" t="s">
        <v>77</v>
      </c>
      <c r="E900" s="313"/>
      <c r="F900" s="313" t="s">
        <v>77</v>
      </c>
      <c r="G900" s="313"/>
      <c r="H900" s="314"/>
      <c r="I900" s="314"/>
      <c r="J900" s="315"/>
      <c r="K900" s="316"/>
      <c r="L900" s="317">
        <f t="shared" si="878"/>
        <v>0</v>
      </c>
      <c r="M900" s="318"/>
      <c r="N900" s="319"/>
      <c r="O900" s="319"/>
      <c r="P900" s="319"/>
      <c r="Q900" s="319"/>
      <c r="R900" s="319"/>
      <c r="S900" s="320"/>
      <c r="T900" s="54" t="e">
        <f>HLOOKUP(F856,リスト!$N$7:$AC$25,19,)</f>
        <v>#N/A</v>
      </c>
      <c r="U900" s="52" t="e">
        <f t="shared" si="876"/>
        <v>#N/A</v>
      </c>
    </row>
    <row r="901" spans="1:24" ht="15.6" thickTop="1" thickBot="1">
      <c r="A901" s="1">
        <f t="shared" ref="A901:B901" si="895">A900</f>
        <v>18</v>
      </c>
      <c r="B901" s="1">
        <f t="shared" si="895"/>
        <v>0</v>
      </c>
      <c r="C901" s="289"/>
      <c r="D901" s="278" t="s">
        <v>78</v>
      </c>
      <c r="E901" s="279"/>
      <c r="F901" s="279"/>
      <c r="G901" s="280"/>
      <c r="H901" s="281">
        <f>SUM(H883:I900)</f>
        <v>0</v>
      </c>
      <c r="I901" s="281"/>
      <c r="J901" s="282">
        <f t="shared" ref="J901" si="896">SUM(J883:K900)</f>
        <v>0</v>
      </c>
      <c r="K901" s="283"/>
      <c r="L901" s="283">
        <f t="shared" ref="L901" si="897">SUM(L883:M900)</f>
        <v>0</v>
      </c>
      <c r="M901" s="284"/>
      <c r="N901" s="285"/>
      <c r="O901" s="285"/>
      <c r="P901" s="285"/>
      <c r="Q901" s="285"/>
      <c r="R901" s="285"/>
      <c r="S901" s="286"/>
      <c r="T901" s="54"/>
    </row>
    <row r="902" spans="1:24">
      <c r="A902" s="1">
        <f>F905</f>
        <v>19</v>
      </c>
      <c r="B902" s="1">
        <f>IF(H926&gt;0,1,0)</f>
        <v>0</v>
      </c>
      <c r="C902" s="198" t="s">
        <v>47</v>
      </c>
      <c r="D902" s="198"/>
      <c r="E902" s="198"/>
      <c r="U902" s="11" t="s">
        <v>49</v>
      </c>
      <c r="V902" s="11" t="s">
        <v>199</v>
      </c>
    </row>
    <row r="903" spans="1:24">
      <c r="A903" s="1">
        <f>A902</f>
        <v>19</v>
      </c>
      <c r="B903" s="1">
        <f>B902</f>
        <v>0</v>
      </c>
      <c r="C903" s="192" t="str">
        <f>"やまぐち未来アスリート育成事業　"&amp;基本!$G$24</f>
        <v>やまぐち未来アスリート育成事業　事業計画書</v>
      </c>
      <c r="D903" s="192"/>
      <c r="E903" s="192"/>
      <c r="F903" s="192"/>
      <c r="G903" s="192"/>
      <c r="H903" s="192"/>
      <c r="I903" s="192"/>
      <c r="J903" s="192"/>
      <c r="K903" s="192"/>
      <c r="L903" s="192"/>
      <c r="M903" s="192"/>
      <c r="N903" s="192"/>
      <c r="O903" s="192"/>
      <c r="P903" s="192"/>
      <c r="Q903" s="192"/>
      <c r="R903" s="192"/>
      <c r="S903" s="192"/>
      <c r="U903" s="16" t="str">
        <f t="shared" ref="U903:V906" si="898">IF(U853="","",U853)</f>
        <v>やまぐち未来アスリートチャレンジ事業</v>
      </c>
      <c r="V903" s="16" t="str">
        <f t="shared" si="898"/>
        <v>未来チャレ</v>
      </c>
    </row>
    <row r="904" spans="1:24" ht="15" thickBot="1">
      <c r="A904" s="1">
        <f t="shared" ref="A904:B904" si="899">A903</f>
        <v>19</v>
      </c>
      <c r="B904" s="1">
        <f t="shared" si="899"/>
        <v>0</v>
      </c>
      <c r="C904" s="337" t="s">
        <v>48</v>
      </c>
      <c r="D904" s="337"/>
      <c r="U904" s="32" t="str">
        <f t="shared" si="898"/>
        <v>ジュニアクラブ活動事業</v>
      </c>
      <c r="V904" s="32" t="str">
        <f t="shared" si="898"/>
        <v>Jrクラブ</v>
      </c>
    </row>
    <row r="905" spans="1:24" ht="15" thickBot="1">
      <c r="A905" s="1">
        <f t="shared" ref="A905:B905" si="900">A904</f>
        <v>19</v>
      </c>
      <c r="B905" s="1">
        <f t="shared" si="900"/>
        <v>0</v>
      </c>
      <c r="C905" s="375" t="s">
        <v>50</v>
      </c>
      <c r="D905" s="376"/>
      <c r="E905" s="376"/>
      <c r="F905" s="377">
        <f>F855+1</f>
        <v>19</v>
      </c>
      <c r="G905" s="378"/>
      <c r="U905" s="32" t="str">
        <f t="shared" si="898"/>
        <v>ジュニア指導者育成事業</v>
      </c>
      <c r="V905" s="32" t="str">
        <f t="shared" si="898"/>
        <v>Jr指導者</v>
      </c>
    </row>
    <row r="906" spans="1:24">
      <c r="A906" s="1">
        <f t="shared" ref="A906:B906" si="901">A905</f>
        <v>19</v>
      </c>
      <c r="B906" s="1">
        <f t="shared" si="901"/>
        <v>0</v>
      </c>
      <c r="C906" s="379" t="s">
        <v>49</v>
      </c>
      <c r="D906" s="290"/>
      <c r="E906" s="290"/>
      <c r="F906" s="380"/>
      <c r="G906" s="380"/>
      <c r="H906" s="380"/>
      <c r="I906" s="380"/>
      <c r="J906" s="380"/>
      <c r="K906" s="380"/>
      <c r="L906" s="380"/>
      <c r="M906" s="290" t="s">
        <v>53</v>
      </c>
      <c r="N906" s="290"/>
      <c r="O906" s="290"/>
      <c r="P906" s="380"/>
      <c r="Q906" s="380"/>
      <c r="R906" s="380"/>
      <c r="S906" s="381"/>
      <c r="T906" s="81" t="str">
        <f>IF(F906="","",VLOOKUP(F906,U903:V906,2,))</f>
        <v/>
      </c>
      <c r="U906" s="18" t="str">
        <f t="shared" si="898"/>
        <v>未来アスリート強化事業</v>
      </c>
      <c r="V906" s="18" t="str">
        <f t="shared" si="898"/>
        <v>未来強化</v>
      </c>
    </row>
    <row r="907" spans="1:24">
      <c r="A907" s="1">
        <f t="shared" ref="A907:B907" si="902">A906</f>
        <v>19</v>
      </c>
      <c r="B907" s="1">
        <f t="shared" si="902"/>
        <v>0</v>
      </c>
      <c r="C907" s="389" t="s">
        <v>180</v>
      </c>
      <c r="D907" s="390"/>
      <c r="E907" s="356"/>
      <c r="F907" s="386"/>
      <c r="G907" s="387"/>
      <c r="H907" s="387"/>
      <c r="I907" s="387"/>
      <c r="J907" s="387"/>
      <c r="K907" s="387"/>
      <c r="L907" s="387"/>
      <c r="M907" s="387"/>
      <c r="N907" s="387"/>
      <c r="O907" s="387"/>
      <c r="P907" s="387"/>
      <c r="Q907" s="387"/>
      <c r="R907" s="387"/>
      <c r="S907" s="388"/>
      <c r="U907" s="55"/>
    </row>
    <row r="908" spans="1:24">
      <c r="A908" s="1">
        <f t="shared" ref="A908:B908" si="903">A907</f>
        <v>19</v>
      </c>
      <c r="B908" s="1">
        <f t="shared" si="903"/>
        <v>0</v>
      </c>
      <c r="C908" s="348" t="s">
        <v>51</v>
      </c>
      <c r="D908" s="291"/>
      <c r="E908" s="291"/>
      <c r="F908" s="382"/>
      <c r="G908" s="383"/>
      <c r="H908" s="383"/>
      <c r="I908" s="20" t="str">
        <f>IF(F908="","～",IF(J908="","","～"))</f>
        <v>～</v>
      </c>
      <c r="J908" s="383"/>
      <c r="K908" s="383"/>
      <c r="L908" s="383"/>
      <c r="M908" s="21" t="s">
        <v>52</v>
      </c>
      <c r="N908" s="384" t="str">
        <f>IF(T908=1,IF(F908="","",IF(J908="","",IF(F908=J908,"日帰り",(J908-F908)&amp;"泊"&amp;(J908-F908+1)&amp;"日"))),"")</f>
        <v/>
      </c>
      <c r="O908" s="384"/>
      <c r="P908" s="384"/>
      <c r="Q908" s="13" t="s">
        <v>68</v>
      </c>
      <c r="R908" s="258"/>
      <c r="S908" s="385"/>
      <c r="T908" s="53">
        <f>IF(P906=W911,1,IF(P906=X912,1,0))</f>
        <v>0</v>
      </c>
    </row>
    <row r="909" spans="1:24">
      <c r="A909" s="1">
        <f t="shared" ref="A909:B909" si="904">A908</f>
        <v>19</v>
      </c>
      <c r="B909" s="1">
        <f t="shared" si="904"/>
        <v>0</v>
      </c>
      <c r="C909" s="348" t="s">
        <v>54</v>
      </c>
      <c r="D909" s="346" t="s">
        <v>55</v>
      </c>
      <c r="E909" s="346"/>
      <c r="F909" s="349"/>
      <c r="G909" s="349"/>
      <c r="H909" s="349"/>
      <c r="I909" s="349"/>
      <c r="J909" s="349"/>
      <c r="K909" s="349"/>
      <c r="L909" s="349"/>
      <c r="M909" s="349"/>
      <c r="N909" s="349"/>
      <c r="O909" s="349"/>
      <c r="P909" s="349"/>
      <c r="Q909" s="349"/>
      <c r="R909" s="349"/>
      <c r="S909" s="350"/>
      <c r="U909" s="156" t="s">
        <v>53</v>
      </c>
      <c r="V909" s="156"/>
      <c r="W909" s="156"/>
      <c r="X909" s="156"/>
    </row>
    <row r="910" spans="1:24">
      <c r="A910" s="1">
        <f t="shared" ref="A910:B910" si="905">A909</f>
        <v>19</v>
      </c>
      <c r="B910" s="1">
        <f t="shared" si="905"/>
        <v>0</v>
      </c>
      <c r="C910" s="348"/>
      <c r="D910" s="351" t="s">
        <v>7</v>
      </c>
      <c r="E910" s="351"/>
      <c r="F910" s="352"/>
      <c r="G910" s="352"/>
      <c r="H910" s="352"/>
      <c r="I910" s="352"/>
      <c r="J910" s="352"/>
      <c r="K910" s="352"/>
      <c r="L910" s="352"/>
      <c r="M910" s="352"/>
      <c r="N910" s="352"/>
      <c r="O910" s="352"/>
      <c r="P910" s="352"/>
      <c r="Q910" s="352"/>
      <c r="R910" s="352"/>
      <c r="S910" s="353"/>
      <c r="U910" s="78" t="str">
        <f>U903</f>
        <v>やまぐち未来アスリートチャレンジ事業</v>
      </c>
      <c r="V910" s="78" t="str">
        <f>U904</f>
        <v>ジュニアクラブ活動事業</v>
      </c>
      <c r="W910" s="78" t="str">
        <f>U905</f>
        <v>ジュニア指導者育成事業</v>
      </c>
      <c r="X910" s="78" t="str">
        <f>U906</f>
        <v>未来アスリート強化事業</v>
      </c>
    </row>
    <row r="911" spans="1:24">
      <c r="A911" s="1">
        <f t="shared" ref="A911:B911" si="906">A910</f>
        <v>19</v>
      </c>
      <c r="B911" s="1">
        <f t="shared" si="906"/>
        <v>0</v>
      </c>
      <c r="C911" s="348" t="s">
        <v>56</v>
      </c>
      <c r="D911" s="346" t="s">
        <v>55</v>
      </c>
      <c r="E911" s="346"/>
      <c r="F911" s="349"/>
      <c r="G911" s="349"/>
      <c r="H911" s="349"/>
      <c r="I911" s="349"/>
      <c r="J911" s="349"/>
      <c r="K911" s="349"/>
      <c r="L911" s="349"/>
      <c r="M911" s="349"/>
      <c r="N911" s="349"/>
      <c r="O911" s="349"/>
      <c r="P911" s="349"/>
      <c r="Q911" s="349"/>
      <c r="R911" s="349"/>
      <c r="S911" s="350"/>
      <c r="U911" s="6" t="str">
        <f t="shared" ref="U911:X914" si="907">IF(U861="","",U861)</f>
        <v>①合同体験会</v>
      </c>
      <c r="V911" s="6" t="str">
        <f t="shared" si="907"/>
        <v>①クラブ指導</v>
      </c>
      <c r="W911" s="6" t="str">
        <f t="shared" si="907"/>
        <v>①研修派遣</v>
      </c>
      <c r="X911" s="6" t="str">
        <f t="shared" si="907"/>
        <v>①指導講習会</v>
      </c>
    </row>
    <row r="912" spans="1:24">
      <c r="A912" s="1">
        <f t="shared" ref="A912:B912" si="908">A911</f>
        <v>19</v>
      </c>
      <c r="B912" s="1">
        <f t="shared" si="908"/>
        <v>0</v>
      </c>
      <c r="C912" s="348"/>
      <c r="D912" s="351" t="s">
        <v>7</v>
      </c>
      <c r="E912" s="351"/>
      <c r="F912" s="352"/>
      <c r="G912" s="352"/>
      <c r="H912" s="352"/>
      <c r="I912" s="352"/>
      <c r="J912" s="352"/>
      <c r="K912" s="352"/>
      <c r="L912" s="352"/>
      <c r="M912" s="352"/>
      <c r="N912" s="352"/>
      <c r="O912" s="352"/>
      <c r="P912" s="352"/>
      <c r="Q912" s="352"/>
      <c r="R912" s="352"/>
      <c r="S912" s="353"/>
      <c r="U912" s="8" t="str">
        <f t="shared" si="907"/>
        <v>②体験プログラム</v>
      </c>
      <c r="V912" s="8" t="str">
        <f t="shared" si="907"/>
        <v>②用具整備</v>
      </c>
      <c r="W912" s="8" t="str">
        <f t="shared" si="907"/>
        <v>②指導者研修会</v>
      </c>
      <c r="X912" s="8" t="str">
        <f t="shared" si="907"/>
        <v>②強化活動</v>
      </c>
    </row>
    <row r="913" spans="1:24">
      <c r="A913" s="1">
        <f t="shared" ref="A913:B913" si="909">A912</f>
        <v>19</v>
      </c>
      <c r="B913" s="1">
        <f t="shared" si="909"/>
        <v>0</v>
      </c>
      <c r="C913" s="354" t="s">
        <v>57</v>
      </c>
      <c r="D913" s="291" t="s">
        <v>58</v>
      </c>
      <c r="E913" s="291"/>
      <c r="F913" s="291" t="s">
        <v>61</v>
      </c>
      <c r="G913" s="355"/>
      <c r="H913" s="339" t="s">
        <v>62</v>
      </c>
      <c r="I913" s="296"/>
      <c r="J913" s="356" t="s">
        <v>63</v>
      </c>
      <c r="K913" s="355"/>
      <c r="L913" s="339" t="s">
        <v>64</v>
      </c>
      <c r="M913" s="296"/>
      <c r="N913" s="356" t="s">
        <v>65</v>
      </c>
      <c r="O913" s="355"/>
      <c r="P913" s="339" t="s">
        <v>66</v>
      </c>
      <c r="Q913" s="291"/>
      <c r="R913" s="356" t="s">
        <v>36</v>
      </c>
      <c r="S913" s="295"/>
      <c r="U913" s="8" t="str">
        <f t="shared" si="907"/>
        <v>③育成プログラム</v>
      </c>
      <c r="V913" s="8" t="str">
        <f t="shared" si="907"/>
        <v/>
      </c>
      <c r="W913" s="8" t="str">
        <f t="shared" si="907"/>
        <v/>
      </c>
      <c r="X913" s="8" t="str">
        <f t="shared" si="907"/>
        <v/>
      </c>
    </row>
    <row r="914" spans="1:24">
      <c r="A914" s="1">
        <f t="shared" ref="A914:B914" si="910">A913</f>
        <v>19</v>
      </c>
      <c r="B914" s="1">
        <f t="shared" si="910"/>
        <v>0</v>
      </c>
      <c r="C914" s="348"/>
      <c r="D914" s="346" t="s">
        <v>59</v>
      </c>
      <c r="E914" s="346"/>
      <c r="F914" s="22">
        <f>VLOOKUP("成男未来ｱｽﾘｰﾄ",指導者!$J$133:$AN$156,$F905+1,)</f>
        <v>0</v>
      </c>
      <c r="G914" s="23" t="s">
        <v>67</v>
      </c>
      <c r="H914" s="24">
        <f>VLOOKUP("成女未来ｱｽﾘｰﾄ",指導者!$J$133:$AN$156,$F905+1,)</f>
        <v>0</v>
      </c>
      <c r="I914" s="25" t="s">
        <v>67</v>
      </c>
      <c r="J914" s="24">
        <f>VLOOKUP("少男未来ｱｽﾘｰﾄ",指導者!$J$133:$AN$156,$F905+1,)</f>
        <v>0</v>
      </c>
      <c r="K914" s="23" t="s">
        <v>67</v>
      </c>
      <c r="L914" s="24">
        <f>VLOOKUP("少女未来ｱｽﾘｰﾄ",指導者!$J$133:$AN$156,$F905+1,)</f>
        <v>0</v>
      </c>
      <c r="M914" s="25" t="s">
        <v>67</v>
      </c>
      <c r="N914" s="24">
        <f>VLOOKUP("Jr男未来ｱｽﾘｰﾄ",指導者!$J$133:$AN$156,$F905+1,)</f>
        <v>0</v>
      </c>
      <c r="O914" s="23" t="s">
        <v>67</v>
      </c>
      <c r="P914" s="24">
        <f>VLOOKUP("Jr女未来ｱｽﾘｰﾄ",指導者!$J$133:$AN$156,$F905+1,)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48"/>
      <c r="D915" s="351" t="s">
        <v>60</v>
      </c>
      <c r="E915" s="351"/>
      <c r="F915" s="57" t="s">
        <v>164</v>
      </c>
      <c r="G915" s="28" t="s">
        <v>67</v>
      </c>
      <c r="H915" s="59" t="s">
        <v>164</v>
      </c>
      <c r="I915" s="30" t="s">
        <v>67</v>
      </c>
      <c r="J915" s="29">
        <f>VLOOKUP("少男未来ｱｽﾘｰﾄ",選手!$J$333:$AN$350,$F905+1,)</f>
        <v>0</v>
      </c>
      <c r="K915" s="28" t="s">
        <v>67</v>
      </c>
      <c r="L915" s="29">
        <f>VLOOKUP("少女未来ｱｽﾘｰﾄ",選手!$J$333:$AN$350,$F905+1,)</f>
        <v>0</v>
      </c>
      <c r="M915" s="30" t="s">
        <v>67</v>
      </c>
      <c r="N915" s="29">
        <f>VLOOKUP("Jr男未来ｱｽﾘｰﾄ",選手!$J$333:$AN$350,$F905+1,)</f>
        <v>0</v>
      </c>
      <c r="O915" s="28" t="s">
        <v>67</v>
      </c>
      <c r="P915" s="29">
        <f>VLOOKUP("Jr女未来ｱｽﾘｰﾄ",選手!$J$333:$AN$350,$F905+1,)</f>
        <v>0</v>
      </c>
      <c r="Q915" s="31" t="s">
        <v>67</v>
      </c>
      <c r="R915" s="28">
        <f>SUM(F915:Q915)</f>
        <v>0</v>
      </c>
      <c r="S915" s="34" t="s">
        <v>67</v>
      </c>
    </row>
    <row r="916" spans="1:24">
      <c r="A916" s="1">
        <f t="shared" ref="A916:B916" si="912">A915</f>
        <v>19</v>
      </c>
      <c r="B916" s="1">
        <f t="shared" si="912"/>
        <v>0</v>
      </c>
      <c r="C916" s="366" t="s">
        <v>69</v>
      </c>
      <c r="D916" s="367"/>
      <c r="E916" s="368"/>
      <c r="F916" s="357"/>
      <c r="G916" s="358"/>
      <c r="H916" s="358"/>
      <c r="I916" s="358"/>
      <c r="J916" s="358"/>
      <c r="K916" s="358"/>
      <c r="L916" s="358"/>
      <c r="M916" s="358"/>
      <c r="N916" s="358"/>
      <c r="O916" s="358"/>
      <c r="P916" s="358"/>
      <c r="Q916" s="358"/>
      <c r="R916" s="358"/>
      <c r="S916" s="359"/>
    </row>
    <row r="917" spans="1:24">
      <c r="A917" s="1">
        <f t="shared" ref="A917:B917" si="913">A916</f>
        <v>19</v>
      </c>
      <c r="B917" s="1">
        <f t="shared" si="913"/>
        <v>0</v>
      </c>
      <c r="C917" s="369"/>
      <c r="D917" s="370"/>
      <c r="E917" s="371"/>
      <c r="F917" s="360"/>
      <c r="G917" s="361"/>
      <c r="H917" s="361"/>
      <c r="I917" s="361"/>
      <c r="J917" s="361"/>
      <c r="K917" s="361"/>
      <c r="L917" s="361"/>
      <c r="M917" s="361"/>
      <c r="N917" s="361"/>
      <c r="O917" s="361"/>
      <c r="P917" s="361"/>
      <c r="Q917" s="361"/>
      <c r="R917" s="361"/>
      <c r="S917" s="362"/>
    </row>
    <row r="918" spans="1:24">
      <c r="A918" s="1">
        <f t="shared" ref="A918:B918" si="914">A917</f>
        <v>19</v>
      </c>
      <c r="B918" s="1">
        <f t="shared" si="914"/>
        <v>0</v>
      </c>
      <c r="C918" s="369"/>
      <c r="D918" s="370"/>
      <c r="E918" s="371"/>
      <c r="F918" s="360"/>
      <c r="G918" s="361"/>
      <c r="H918" s="361"/>
      <c r="I918" s="361"/>
      <c r="J918" s="361"/>
      <c r="K918" s="361"/>
      <c r="L918" s="361"/>
      <c r="M918" s="361"/>
      <c r="N918" s="361"/>
      <c r="O918" s="361"/>
      <c r="P918" s="361"/>
      <c r="Q918" s="361"/>
      <c r="R918" s="361"/>
      <c r="S918" s="362"/>
    </row>
    <row r="919" spans="1:24">
      <c r="A919" s="1">
        <f t="shared" ref="A919:B919" si="915">A918</f>
        <v>19</v>
      </c>
      <c r="B919" s="1">
        <f t="shared" si="915"/>
        <v>0</v>
      </c>
      <c r="C919" s="369"/>
      <c r="D919" s="370"/>
      <c r="E919" s="371"/>
      <c r="F919" s="360"/>
      <c r="G919" s="361"/>
      <c r="H919" s="361"/>
      <c r="I919" s="361"/>
      <c r="J919" s="361"/>
      <c r="K919" s="361"/>
      <c r="L919" s="361"/>
      <c r="M919" s="361"/>
      <c r="N919" s="361"/>
      <c r="O919" s="361"/>
      <c r="P919" s="361"/>
      <c r="Q919" s="361"/>
      <c r="R919" s="361"/>
      <c r="S919" s="362"/>
    </row>
    <row r="920" spans="1:24">
      <c r="A920" s="1">
        <f t="shared" ref="A920:B920" si="916">A919</f>
        <v>19</v>
      </c>
      <c r="B920" s="1">
        <f t="shared" si="916"/>
        <v>0</v>
      </c>
      <c r="C920" s="369"/>
      <c r="D920" s="370"/>
      <c r="E920" s="371"/>
      <c r="F920" s="360"/>
      <c r="G920" s="361"/>
      <c r="H920" s="361"/>
      <c r="I920" s="361"/>
      <c r="J920" s="361"/>
      <c r="K920" s="361"/>
      <c r="L920" s="361"/>
      <c r="M920" s="361"/>
      <c r="N920" s="361"/>
      <c r="O920" s="361"/>
      <c r="P920" s="361"/>
      <c r="Q920" s="361"/>
      <c r="R920" s="361"/>
      <c r="S920" s="362"/>
    </row>
    <row r="921" spans="1:24">
      <c r="A921" s="1">
        <f t="shared" ref="A921:B921" si="917">A920</f>
        <v>19</v>
      </c>
      <c r="B921" s="1">
        <f t="shared" si="917"/>
        <v>0</v>
      </c>
      <c r="C921" s="369"/>
      <c r="D921" s="370"/>
      <c r="E921" s="371"/>
      <c r="F921" s="360"/>
      <c r="G921" s="361"/>
      <c r="H921" s="361"/>
      <c r="I921" s="361"/>
      <c r="J921" s="361"/>
      <c r="K921" s="361"/>
      <c r="L921" s="361"/>
      <c r="M921" s="361"/>
      <c r="N921" s="361"/>
      <c r="O921" s="361"/>
      <c r="P921" s="361"/>
      <c r="Q921" s="361"/>
      <c r="R921" s="361"/>
      <c r="S921" s="362"/>
    </row>
    <row r="922" spans="1:24" ht="15" thickBot="1">
      <c r="A922" s="1">
        <f t="shared" ref="A922:B922" si="918">A921</f>
        <v>19</v>
      </c>
      <c r="B922" s="1">
        <f t="shared" si="918"/>
        <v>0</v>
      </c>
      <c r="C922" s="372"/>
      <c r="D922" s="373"/>
      <c r="E922" s="374"/>
      <c r="F922" s="363"/>
      <c r="G922" s="364"/>
      <c r="H922" s="364"/>
      <c r="I922" s="364"/>
      <c r="J922" s="364"/>
      <c r="K922" s="364"/>
      <c r="L922" s="364"/>
      <c r="M922" s="364"/>
      <c r="N922" s="364"/>
      <c r="O922" s="364"/>
      <c r="P922" s="364"/>
      <c r="Q922" s="364"/>
      <c r="R922" s="364"/>
      <c r="S922" s="365"/>
    </row>
    <row r="923" spans="1:24">
      <c r="A923" s="1">
        <f t="shared" ref="A923:B923" si="919">A922</f>
        <v>19</v>
      </c>
      <c r="B923" s="1">
        <f t="shared" si="919"/>
        <v>0</v>
      </c>
    </row>
    <row r="924" spans="1:24" ht="15" thickBot="1">
      <c r="A924" s="1">
        <f t="shared" ref="A924:B924" si="920">A923</f>
        <v>19</v>
      </c>
      <c r="B924" s="1">
        <f t="shared" si="920"/>
        <v>0</v>
      </c>
      <c r="C924" s="337" t="s">
        <v>70</v>
      </c>
      <c r="D924" s="337"/>
      <c r="Q924" s="338" t="s">
        <v>71</v>
      </c>
      <c r="R924" s="338"/>
      <c r="S924" s="338"/>
    </row>
    <row r="925" spans="1:24">
      <c r="A925" s="1">
        <f t="shared" ref="A925:B925" si="921">A924</f>
        <v>19</v>
      </c>
      <c r="B925" s="1">
        <f t="shared" si="921"/>
        <v>0</v>
      </c>
      <c r="C925" s="287" t="s">
        <v>72</v>
      </c>
      <c r="D925" s="290" t="s">
        <v>73</v>
      </c>
      <c r="E925" s="290"/>
      <c r="F925" s="290"/>
      <c r="G925" s="290"/>
      <c r="H925" s="290" t="s">
        <v>79</v>
      </c>
      <c r="I925" s="290"/>
      <c r="J925" s="290" t="s">
        <v>13</v>
      </c>
      <c r="K925" s="290"/>
      <c r="L925" s="290"/>
      <c r="M925" s="290"/>
      <c r="N925" s="290"/>
      <c r="O925" s="290"/>
      <c r="P925" s="290"/>
      <c r="Q925" s="290"/>
      <c r="R925" s="290"/>
      <c r="S925" s="294"/>
    </row>
    <row r="926" spans="1:24">
      <c r="A926" s="1">
        <f t="shared" ref="A926:B926" si="922">A925</f>
        <v>19</v>
      </c>
      <c r="B926" s="1">
        <f t="shared" si="922"/>
        <v>0</v>
      </c>
      <c r="C926" s="288"/>
      <c r="D926" s="346" t="s">
        <v>74</v>
      </c>
      <c r="E926" s="346"/>
      <c r="F926" s="346"/>
      <c r="G926" s="346"/>
      <c r="H926" s="347">
        <f>J951</f>
        <v>0</v>
      </c>
      <c r="I926" s="347"/>
      <c r="J926" s="152"/>
      <c r="K926" s="152"/>
      <c r="L926" s="152"/>
      <c r="M926" s="152"/>
      <c r="N926" s="152"/>
      <c r="O926" s="152"/>
      <c r="P926" s="152"/>
      <c r="Q926" s="152"/>
      <c r="R926" s="152"/>
      <c r="S926" s="305"/>
    </row>
    <row r="927" spans="1:24">
      <c r="A927" s="1">
        <f t="shared" ref="A927:B927" si="923">A926</f>
        <v>19</v>
      </c>
      <c r="B927" s="1">
        <f t="shared" si="923"/>
        <v>0</v>
      </c>
      <c r="C927" s="288"/>
      <c r="D927" s="340" t="s">
        <v>75</v>
      </c>
      <c r="E927" s="340"/>
      <c r="F927" s="340"/>
      <c r="G927" s="340"/>
      <c r="H927" s="330"/>
      <c r="I927" s="330"/>
      <c r="J927" s="335"/>
      <c r="K927" s="335"/>
      <c r="L927" s="335"/>
      <c r="M927" s="335"/>
      <c r="N927" s="335"/>
      <c r="O927" s="335"/>
      <c r="P927" s="335"/>
      <c r="Q927" s="335"/>
      <c r="R927" s="335"/>
      <c r="S927" s="336"/>
    </row>
    <row r="928" spans="1:24">
      <c r="A928" s="1">
        <f t="shared" ref="A928:B928" si="924">A927</f>
        <v>19</v>
      </c>
      <c r="B928" s="1">
        <f t="shared" si="924"/>
        <v>0</v>
      </c>
      <c r="C928" s="288"/>
      <c r="D928" s="340" t="s">
        <v>76</v>
      </c>
      <c r="E928" s="340"/>
      <c r="F928" s="340"/>
      <c r="G928" s="340"/>
      <c r="H928" s="330"/>
      <c r="I928" s="330"/>
      <c r="J928" s="335"/>
      <c r="K928" s="335"/>
      <c r="L928" s="335"/>
      <c r="M928" s="335"/>
      <c r="N928" s="335"/>
      <c r="O928" s="335"/>
      <c r="P928" s="335"/>
      <c r="Q928" s="335"/>
      <c r="R928" s="335"/>
      <c r="S928" s="336"/>
    </row>
    <row r="929" spans="1:21" ht="15" thickBot="1">
      <c r="A929" s="1">
        <f t="shared" ref="A929:B929" si="925">A928</f>
        <v>19</v>
      </c>
      <c r="B929" s="1">
        <f t="shared" si="925"/>
        <v>0</v>
      </c>
      <c r="C929" s="288"/>
      <c r="D929" s="341" t="s">
        <v>77</v>
      </c>
      <c r="E929" s="341"/>
      <c r="F929" s="341"/>
      <c r="G929" s="341"/>
      <c r="H929" s="342">
        <f>H951-SUM(H926:I928)</f>
        <v>0</v>
      </c>
      <c r="I929" s="342"/>
      <c r="J929" s="343"/>
      <c r="K929" s="343"/>
      <c r="L929" s="343"/>
      <c r="M929" s="343"/>
      <c r="N929" s="343"/>
      <c r="O929" s="343"/>
      <c r="P929" s="343"/>
      <c r="Q929" s="343"/>
      <c r="R929" s="343"/>
      <c r="S929" s="344"/>
    </row>
    <row r="930" spans="1:21" ht="15.6" thickTop="1" thickBot="1">
      <c r="A930" s="1">
        <f t="shared" ref="A930:B930" si="926">A929</f>
        <v>19</v>
      </c>
      <c r="B930" s="1">
        <f t="shared" si="926"/>
        <v>0</v>
      </c>
      <c r="C930" s="289"/>
      <c r="D930" s="345" t="s">
        <v>78</v>
      </c>
      <c r="E930" s="345"/>
      <c r="F930" s="345"/>
      <c r="G930" s="345"/>
      <c r="H930" s="281">
        <f>SUM(H926:I929)</f>
        <v>0</v>
      </c>
      <c r="I930" s="281"/>
      <c r="J930" s="285"/>
      <c r="K930" s="285"/>
      <c r="L930" s="285"/>
      <c r="M930" s="285"/>
      <c r="N930" s="285"/>
      <c r="O930" s="285"/>
      <c r="P930" s="285"/>
      <c r="Q930" s="285"/>
      <c r="R930" s="285"/>
      <c r="S930" s="286"/>
    </row>
    <row r="931" spans="1:21">
      <c r="A931" s="1">
        <f t="shared" ref="A931:B931" si="927">A930</f>
        <v>19</v>
      </c>
      <c r="B931" s="1">
        <f t="shared" si="927"/>
        <v>0</v>
      </c>
      <c r="C931" s="287" t="s">
        <v>218</v>
      </c>
      <c r="D931" s="290" t="s">
        <v>73</v>
      </c>
      <c r="E931" s="290"/>
      <c r="F931" s="290" t="s">
        <v>83</v>
      </c>
      <c r="G931" s="290"/>
      <c r="H931" s="290" t="s">
        <v>79</v>
      </c>
      <c r="I931" s="292"/>
      <c r="J931" s="293"/>
      <c r="K931" s="290"/>
      <c r="L931" s="290"/>
      <c r="M931" s="290"/>
      <c r="N931" s="290" t="s">
        <v>82</v>
      </c>
      <c r="O931" s="290"/>
      <c r="P931" s="290"/>
      <c r="Q931" s="290"/>
      <c r="R931" s="290"/>
      <c r="S931" s="294"/>
    </row>
    <row r="932" spans="1:21">
      <c r="A932" s="1">
        <f t="shared" ref="A932:B932" si="928">A931</f>
        <v>19</v>
      </c>
      <c r="B932" s="1">
        <f t="shared" si="928"/>
        <v>0</v>
      </c>
      <c r="C932" s="288"/>
      <c r="D932" s="291"/>
      <c r="E932" s="291"/>
      <c r="F932" s="291"/>
      <c r="G932" s="291"/>
      <c r="H932" s="291"/>
      <c r="I932" s="291"/>
      <c r="J932" s="296" t="s">
        <v>80</v>
      </c>
      <c r="K932" s="297"/>
      <c r="L932" s="297" t="s">
        <v>81</v>
      </c>
      <c r="M932" s="339"/>
      <c r="N932" s="291"/>
      <c r="O932" s="291"/>
      <c r="P932" s="291"/>
      <c r="Q932" s="291"/>
      <c r="R932" s="291"/>
      <c r="S932" s="295"/>
    </row>
    <row r="933" spans="1:21">
      <c r="A933" s="1">
        <f t="shared" ref="A933:B933" si="929">A932</f>
        <v>19</v>
      </c>
      <c r="B933" s="1">
        <f t="shared" si="929"/>
        <v>0</v>
      </c>
      <c r="C933" s="288"/>
      <c r="D933" s="298" t="s">
        <v>88</v>
      </c>
      <c r="E933" s="298"/>
      <c r="F933" s="298" t="s">
        <v>88</v>
      </c>
      <c r="G933" s="298"/>
      <c r="H933" s="323"/>
      <c r="I933" s="323"/>
      <c r="J933" s="324"/>
      <c r="K933" s="325"/>
      <c r="L933" s="326">
        <f>H933-J933</f>
        <v>0</v>
      </c>
      <c r="M933" s="327"/>
      <c r="N933" s="167"/>
      <c r="O933" s="167"/>
      <c r="P933" s="167"/>
      <c r="Q933" s="167"/>
      <c r="R933" s="167"/>
      <c r="S933" s="328"/>
      <c r="T933" s="54" t="e">
        <f>HLOOKUP(F906,リスト!$N$7:$AC$25,2,)</f>
        <v>#N/A</v>
      </c>
      <c r="U933" s="52" t="e">
        <f t="shared" ref="U933:U950" si="930">IF(T933="対象外",IF(J933&gt;0,"補助対象外経費です!!",""),"")</f>
        <v>#N/A</v>
      </c>
    </row>
    <row r="934" spans="1:21">
      <c r="A934" s="1">
        <f t="shared" ref="A934:B934" si="931">A933</f>
        <v>19</v>
      </c>
      <c r="B934" s="1">
        <f t="shared" si="931"/>
        <v>0</v>
      </c>
      <c r="C934" s="288"/>
      <c r="D934" s="298" t="s">
        <v>99</v>
      </c>
      <c r="E934" s="298"/>
      <c r="F934" s="299" t="s">
        <v>84</v>
      </c>
      <c r="G934" s="299"/>
      <c r="H934" s="300"/>
      <c r="I934" s="300"/>
      <c r="J934" s="301"/>
      <c r="K934" s="302"/>
      <c r="L934" s="303">
        <f t="shared" ref="L934:L950" si="932">H934-J934</f>
        <v>0</v>
      </c>
      <c r="M934" s="304"/>
      <c r="N934" s="152"/>
      <c r="O934" s="152"/>
      <c r="P934" s="152"/>
      <c r="Q934" s="152"/>
      <c r="R934" s="152"/>
      <c r="S934" s="305"/>
      <c r="T934" s="54" t="e">
        <f>HLOOKUP(F906,リスト!$N$7:$AC$25,3,)</f>
        <v>#N/A</v>
      </c>
      <c r="U934" s="52" t="e">
        <f t="shared" si="930"/>
        <v>#N/A</v>
      </c>
    </row>
    <row r="935" spans="1:21">
      <c r="A935" s="1">
        <f t="shared" ref="A935:B935" si="933">A934</f>
        <v>19</v>
      </c>
      <c r="B935" s="1">
        <f t="shared" si="933"/>
        <v>0</v>
      </c>
      <c r="C935" s="288"/>
      <c r="D935" s="298"/>
      <c r="E935" s="298"/>
      <c r="F935" s="329" t="s">
        <v>85</v>
      </c>
      <c r="G935" s="329"/>
      <c r="H935" s="330"/>
      <c r="I935" s="330"/>
      <c r="J935" s="331"/>
      <c r="K935" s="332"/>
      <c r="L935" s="333">
        <f t="shared" si="932"/>
        <v>0</v>
      </c>
      <c r="M935" s="334"/>
      <c r="N935" s="335"/>
      <c r="O935" s="335"/>
      <c r="P935" s="335"/>
      <c r="Q935" s="335"/>
      <c r="R935" s="335"/>
      <c r="S935" s="336"/>
      <c r="T935" s="54" t="e">
        <f>HLOOKUP(F906,リスト!$N$7:$AC$25,4,)</f>
        <v>#N/A</v>
      </c>
      <c r="U935" s="52" t="e">
        <f t="shared" si="930"/>
        <v>#N/A</v>
      </c>
    </row>
    <row r="936" spans="1:21">
      <c r="A936" s="1">
        <f t="shared" ref="A936:B936" si="934">A935</f>
        <v>19</v>
      </c>
      <c r="B936" s="1">
        <f t="shared" si="934"/>
        <v>0</v>
      </c>
      <c r="C936" s="288"/>
      <c r="D936" s="298"/>
      <c r="E936" s="298"/>
      <c r="F936" s="306" t="s">
        <v>86</v>
      </c>
      <c r="G936" s="306"/>
      <c r="H936" s="307"/>
      <c r="I936" s="307"/>
      <c r="J936" s="308"/>
      <c r="K936" s="309"/>
      <c r="L936" s="310">
        <f t="shared" si="932"/>
        <v>0</v>
      </c>
      <c r="M936" s="311"/>
      <c r="N936" s="153"/>
      <c r="O936" s="153"/>
      <c r="P936" s="153"/>
      <c r="Q936" s="153"/>
      <c r="R936" s="153"/>
      <c r="S936" s="312"/>
      <c r="T936" s="54" t="e">
        <f>HLOOKUP(F906,リスト!$N$7:$AC$25,5,)</f>
        <v>#N/A</v>
      </c>
      <c r="U936" s="52" t="e">
        <f t="shared" si="930"/>
        <v>#N/A</v>
      </c>
    </row>
    <row r="937" spans="1:21">
      <c r="A937" s="1">
        <f t="shared" ref="A937:B937" si="935">A936</f>
        <v>19</v>
      </c>
      <c r="B937" s="1">
        <f t="shared" si="935"/>
        <v>0</v>
      </c>
      <c r="C937" s="288"/>
      <c r="D937" s="298" t="s">
        <v>100</v>
      </c>
      <c r="E937" s="298"/>
      <c r="F937" s="299" t="s">
        <v>87</v>
      </c>
      <c r="G937" s="299"/>
      <c r="H937" s="300"/>
      <c r="I937" s="300"/>
      <c r="J937" s="301"/>
      <c r="K937" s="302"/>
      <c r="L937" s="303">
        <f t="shared" si="932"/>
        <v>0</v>
      </c>
      <c r="M937" s="304"/>
      <c r="N937" s="152"/>
      <c r="O937" s="152"/>
      <c r="P937" s="152"/>
      <c r="Q937" s="152"/>
      <c r="R937" s="152"/>
      <c r="S937" s="305"/>
      <c r="T937" s="54" t="e">
        <f>HLOOKUP(F906,リスト!$N$7:$AC$25,6,)</f>
        <v>#N/A</v>
      </c>
      <c r="U937" s="52" t="e">
        <f t="shared" si="930"/>
        <v>#N/A</v>
      </c>
    </row>
    <row r="938" spans="1:21">
      <c r="A938" s="1">
        <f t="shared" ref="A938:B938" si="936">A937</f>
        <v>19</v>
      </c>
      <c r="B938" s="1">
        <f t="shared" si="936"/>
        <v>0</v>
      </c>
      <c r="C938" s="288"/>
      <c r="D938" s="298"/>
      <c r="E938" s="298"/>
      <c r="F938" s="329" t="s">
        <v>89</v>
      </c>
      <c r="G938" s="329"/>
      <c r="H938" s="330"/>
      <c r="I938" s="330"/>
      <c r="J938" s="331"/>
      <c r="K938" s="332"/>
      <c r="L938" s="333">
        <f t="shared" si="932"/>
        <v>0</v>
      </c>
      <c r="M938" s="334"/>
      <c r="N938" s="335"/>
      <c r="O938" s="335"/>
      <c r="P938" s="335"/>
      <c r="Q938" s="335"/>
      <c r="R938" s="335"/>
      <c r="S938" s="336"/>
      <c r="T938" s="54" t="e">
        <f>HLOOKUP(F906,リスト!$N$7:$AC$25,7,)</f>
        <v>#N/A</v>
      </c>
      <c r="U938" s="52" t="e">
        <f t="shared" si="930"/>
        <v>#N/A</v>
      </c>
    </row>
    <row r="939" spans="1:21" ht="14.4" customHeight="1">
      <c r="A939" s="1">
        <f t="shared" ref="A939:B939" si="937">A938</f>
        <v>19</v>
      </c>
      <c r="B939" s="1">
        <f t="shared" si="937"/>
        <v>0</v>
      </c>
      <c r="C939" s="288"/>
      <c r="D939" s="298"/>
      <c r="E939" s="298"/>
      <c r="F939" s="329" t="s">
        <v>215</v>
      </c>
      <c r="G939" s="329"/>
      <c r="H939" s="330"/>
      <c r="I939" s="330"/>
      <c r="J939" s="331"/>
      <c r="K939" s="332"/>
      <c r="L939" s="333">
        <f t="shared" si="932"/>
        <v>0</v>
      </c>
      <c r="M939" s="334"/>
      <c r="N939" s="335"/>
      <c r="O939" s="335"/>
      <c r="P939" s="335"/>
      <c r="Q939" s="335"/>
      <c r="R939" s="335"/>
      <c r="S939" s="336"/>
      <c r="T939" s="54" t="e">
        <f>HLOOKUP(F906,リスト!$N$7:$AC$25,8,)</f>
        <v>#N/A</v>
      </c>
      <c r="U939" s="52" t="e">
        <f t="shared" si="930"/>
        <v>#N/A</v>
      </c>
    </row>
    <row r="940" spans="1:21">
      <c r="A940" s="1">
        <f t="shared" ref="A940:B940" si="938">A939</f>
        <v>19</v>
      </c>
      <c r="B940" s="1">
        <f t="shared" si="938"/>
        <v>0</v>
      </c>
      <c r="C940" s="288"/>
      <c r="D940" s="298"/>
      <c r="E940" s="298"/>
      <c r="F940" s="306" t="s">
        <v>90</v>
      </c>
      <c r="G940" s="306"/>
      <c r="H940" s="307"/>
      <c r="I940" s="307"/>
      <c r="J940" s="308"/>
      <c r="K940" s="309"/>
      <c r="L940" s="310">
        <f t="shared" si="932"/>
        <v>0</v>
      </c>
      <c r="M940" s="311"/>
      <c r="N940" s="153"/>
      <c r="O940" s="153"/>
      <c r="P940" s="153"/>
      <c r="Q940" s="153"/>
      <c r="R940" s="153"/>
      <c r="S940" s="312"/>
      <c r="T940" s="54" t="e">
        <f>HLOOKUP(F906,リスト!$N$7:$AC$25,9,)</f>
        <v>#N/A</v>
      </c>
      <c r="U940" s="52" t="e">
        <f t="shared" si="930"/>
        <v>#N/A</v>
      </c>
    </row>
    <row r="941" spans="1:21">
      <c r="A941" s="1">
        <f t="shared" ref="A941:B941" si="939">A940</f>
        <v>19</v>
      </c>
      <c r="B941" s="1">
        <f t="shared" si="939"/>
        <v>0</v>
      </c>
      <c r="C941" s="288"/>
      <c r="D941" s="298" t="s">
        <v>101</v>
      </c>
      <c r="E941" s="298"/>
      <c r="F941" s="299" t="s">
        <v>91</v>
      </c>
      <c r="G941" s="299"/>
      <c r="H941" s="300"/>
      <c r="I941" s="300"/>
      <c r="J941" s="301"/>
      <c r="K941" s="302"/>
      <c r="L941" s="303">
        <f t="shared" si="932"/>
        <v>0</v>
      </c>
      <c r="M941" s="304"/>
      <c r="N941" s="152"/>
      <c r="O941" s="152"/>
      <c r="P941" s="152"/>
      <c r="Q941" s="152"/>
      <c r="R941" s="152"/>
      <c r="S941" s="305"/>
      <c r="T941" s="54" t="e">
        <f>HLOOKUP(F906,リスト!$N$7:$AC$25,10,)</f>
        <v>#N/A</v>
      </c>
      <c r="U941" s="52" t="e">
        <f t="shared" si="930"/>
        <v>#N/A</v>
      </c>
    </row>
    <row r="942" spans="1:21">
      <c r="A942" s="1">
        <f t="shared" ref="A942:B942" si="940">A941</f>
        <v>19</v>
      </c>
      <c r="B942" s="1">
        <f t="shared" si="940"/>
        <v>0</v>
      </c>
      <c r="C942" s="288"/>
      <c r="D942" s="298"/>
      <c r="E942" s="298"/>
      <c r="F942" s="329" t="s">
        <v>92</v>
      </c>
      <c r="G942" s="329"/>
      <c r="H942" s="330"/>
      <c r="I942" s="330"/>
      <c r="J942" s="331"/>
      <c r="K942" s="332"/>
      <c r="L942" s="333">
        <f t="shared" si="932"/>
        <v>0</v>
      </c>
      <c r="M942" s="334"/>
      <c r="N942" s="335"/>
      <c r="O942" s="335"/>
      <c r="P942" s="335"/>
      <c r="Q942" s="335"/>
      <c r="R942" s="335"/>
      <c r="S942" s="336"/>
      <c r="T942" s="54" t="e">
        <f>HLOOKUP(F906,リスト!$N$7:$AC$25,11,)</f>
        <v>#N/A</v>
      </c>
      <c r="U942" s="52" t="e">
        <f t="shared" si="930"/>
        <v>#N/A</v>
      </c>
    </row>
    <row r="943" spans="1:21">
      <c r="A943" s="1">
        <f t="shared" ref="A943:B943" si="941">A942</f>
        <v>19</v>
      </c>
      <c r="B943" s="1">
        <f t="shared" si="941"/>
        <v>0</v>
      </c>
      <c r="C943" s="288"/>
      <c r="D943" s="298"/>
      <c r="E943" s="298"/>
      <c r="F943" s="306" t="s">
        <v>93</v>
      </c>
      <c r="G943" s="306"/>
      <c r="H943" s="307"/>
      <c r="I943" s="307"/>
      <c r="J943" s="308"/>
      <c r="K943" s="309"/>
      <c r="L943" s="310">
        <f t="shared" si="932"/>
        <v>0</v>
      </c>
      <c r="M943" s="311"/>
      <c r="N943" s="153"/>
      <c r="O943" s="153"/>
      <c r="P943" s="153"/>
      <c r="Q943" s="153"/>
      <c r="R943" s="153"/>
      <c r="S943" s="312"/>
      <c r="T943" s="54" t="e">
        <f>HLOOKUP(F906,リスト!$N$7:$AC$25,12,)</f>
        <v>#N/A</v>
      </c>
      <c r="U943" s="52" t="e">
        <f t="shared" si="930"/>
        <v>#N/A</v>
      </c>
    </row>
    <row r="944" spans="1:21">
      <c r="A944" s="1">
        <f t="shared" ref="A944:B944" si="942">A943</f>
        <v>19</v>
      </c>
      <c r="B944" s="1">
        <f t="shared" si="942"/>
        <v>0</v>
      </c>
      <c r="C944" s="288"/>
      <c r="D944" s="298" t="s">
        <v>102</v>
      </c>
      <c r="E944" s="298"/>
      <c r="F944" s="298" t="s">
        <v>102</v>
      </c>
      <c r="G944" s="298"/>
      <c r="H944" s="323"/>
      <c r="I944" s="323"/>
      <c r="J944" s="324"/>
      <c r="K944" s="325"/>
      <c r="L944" s="326">
        <f t="shared" si="932"/>
        <v>0</v>
      </c>
      <c r="M944" s="327"/>
      <c r="N944" s="167"/>
      <c r="O944" s="167"/>
      <c r="P944" s="167"/>
      <c r="Q944" s="167"/>
      <c r="R944" s="167"/>
      <c r="S944" s="328"/>
      <c r="T944" s="54" t="e">
        <f>HLOOKUP(F906,リスト!$N$7:$AC$25,13,)</f>
        <v>#N/A</v>
      </c>
      <c r="U944" s="52" t="e">
        <f t="shared" si="930"/>
        <v>#N/A</v>
      </c>
    </row>
    <row r="945" spans="1:24">
      <c r="A945" s="1">
        <f t="shared" ref="A945:B945" si="943">A944</f>
        <v>19</v>
      </c>
      <c r="B945" s="1">
        <f t="shared" si="943"/>
        <v>0</v>
      </c>
      <c r="C945" s="288"/>
      <c r="D945" s="321" t="s">
        <v>105</v>
      </c>
      <c r="E945" s="298"/>
      <c r="F945" s="299" t="s">
        <v>94</v>
      </c>
      <c r="G945" s="299"/>
      <c r="H945" s="300"/>
      <c r="I945" s="300"/>
      <c r="J945" s="301"/>
      <c r="K945" s="302"/>
      <c r="L945" s="303">
        <f t="shared" si="932"/>
        <v>0</v>
      </c>
      <c r="M945" s="304"/>
      <c r="N945" s="152"/>
      <c r="O945" s="152"/>
      <c r="P945" s="152"/>
      <c r="Q945" s="152"/>
      <c r="R945" s="152"/>
      <c r="S945" s="305"/>
      <c r="T945" s="54" t="e">
        <f>HLOOKUP(F906,リスト!$N$7:$AC$25,14,)</f>
        <v>#N/A</v>
      </c>
      <c r="U945" s="52" t="e">
        <f t="shared" si="930"/>
        <v>#N/A</v>
      </c>
    </row>
    <row r="946" spans="1:24">
      <c r="A946" s="1">
        <f t="shared" ref="A946:B946" si="944">A945</f>
        <v>19</v>
      </c>
      <c r="B946" s="1">
        <f t="shared" si="944"/>
        <v>0</v>
      </c>
      <c r="C946" s="288"/>
      <c r="D946" s="298"/>
      <c r="E946" s="298"/>
      <c r="F946" s="306" t="s">
        <v>95</v>
      </c>
      <c r="G946" s="306"/>
      <c r="H946" s="307"/>
      <c r="I946" s="307"/>
      <c r="J946" s="308"/>
      <c r="K946" s="309"/>
      <c r="L946" s="310">
        <f t="shared" si="932"/>
        <v>0</v>
      </c>
      <c r="M946" s="311"/>
      <c r="N946" s="153"/>
      <c r="O946" s="153"/>
      <c r="P946" s="153"/>
      <c r="Q946" s="153"/>
      <c r="R946" s="153"/>
      <c r="S946" s="312"/>
      <c r="T946" s="54" t="e">
        <f>HLOOKUP(F906,リスト!$N$7:$AC$25,15,)</f>
        <v>#N/A</v>
      </c>
      <c r="U946" s="52" t="e">
        <f t="shared" si="930"/>
        <v>#N/A</v>
      </c>
    </row>
    <row r="947" spans="1:24">
      <c r="A947" s="1">
        <f t="shared" ref="A947:B947" si="945">A946</f>
        <v>19</v>
      </c>
      <c r="B947" s="1">
        <f t="shared" si="945"/>
        <v>0</v>
      </c>
      <c r="C947" s="288"/>
      <c r="D947" s="322" t="s">
        <v>103</v>
      </c>
      <c r="E947" s="322"/>
      <c r="F947" s="298" t="s">
        <v>96</v>
      </c>
      <c r="G947" s="298"/>
      <c r="H947" s="323"/>
      <c r="I947" s="323"/>
      <c r="J947" s="324"/>
      <c r="K947" s="325"/>
      <c r="L947" s="326">
        <f t="shared" si="932"/>
        <v>0</v>
      </c>
      <c r="M947" s="327"/>
      <c r="N947" s="167"/>
      <c r="O947" s="167"/>
      <c r="P947" s="167"/>
      <c r="Q947" s="167"/>
      <c r="R947" s="167"/>
      <c r="S947" s="328"/>
      <c r="T947" s="54" t="e">
        <f>HLOOKUP(F906,リスト!$N$7:$AC$25,16,)</f>
        <v>#N/A</v>
      </c>
      <c r="U947" s="52" t="e">
        <f t="shared" si="930"/>
        <v>#N/A</v>
      </c>
    </row>
    <row r="948" spans="1:24">
      <c r="A948" s="1">
        <f t="shared" ref="A948:B948" si="946">A947</f>
        <v>19</v>
      </c>
      <c r="B948" s="1">
        <f t="shared" si="946"/>
        <v>0</v>
      </c>
      <c r="C948" s="288"/>
      <c r="D948" s="298" t="s">
        <v>104</v>
      </c>
      <c r="E948" s="298"/>
      <c r="F948" s="299" t="s">
        <v>97</v>
      </c>
      <c r="G948" s="299"/>
      <c r="H948" s="300"/>
      <c r="I948" s="300"/>
      <c r="J948" s="301"/>
      <c r="K948" s="302"/>
      <c r="L948" s="303">
        <f t="shared" si="932"/>
        <v>0</v>
      </c>
      <c r="M948" s="304"/>
      <c r="N948" s="152"/>
      <c r="O948" s="152"/>
      <c r="P948" s="152"/>
      <c r="Q948" s="152"/>
      <c r="R948" s="152"/>
      <c r="S948" s="305"/>
      <c r="T948" s="54" t="e">
        <f>HLOOKUP(F906,リスト!$N$7:$AC$25,17,)</f>
        <v>#N/A</v>
      </c>
      <c r="U948" s="52" t="e">
        <f t="shared" si="930"/>
        <v>#N/A</v>
      </c>
    </row>
    <row r="949" spans="1:24">
      <c r="A949" s="1">
        <f t="shared" ref="A949:B949" si="947">A948</f>
        <v>19</v>
      </c>
      <c r="B949" s="1">
        <f t="shared" si="947"/>
        <v>0</v>
      </c>
      <c r="C949" s="288"/>
      <c r="D949" s="298"/>
      <c r="E949" s="298"/>
      <c r="F949" s="306" t="s">
        <v>98</v>
      </c>
      <c r="G949" s="306"/>
      <c r="H949" s="307"/>
      <c r="I949" s="307"/>
      <c r="J949" s="308"/>
      <c r="K949" s="309"/>
      <c r="L949" s="310">
        <f t="shared" si="932"/>
        <v>0</v>
      </c>
      <c r="M949" s="311"/>
      <c r="N949" s="153"/>
      <c r="O949" s="153"/>
      <c r="P949" s="153"/>
      <c r="Q949" s="153"/>
      <c r="R949" s="153"/>
      <c r="S949" s="312"/>
      <c r="T949" s="54" t="e">
        <f>HLOOKUP(F906,リスト!$N$7:$AC$25,18,)</f>
        <v>#N/A</v>
      </c>
      <c r="U949" s="52" t="e">
        <f t="shared" si="930"/>
        <v>#N/A</v>
      </c>
    </row>
    <row r="950" spans="1:24" ht="15" thickBot="1">
      <c r="A950" s="1">
        <f t="shared" ref="A950:B950" si="948">A949</f>
        <v>19</v>
      </c>
      <c r="B950" s="1">
        <f t="shared" si="948"/>
        <v>0</v>
      </c>
      <c r="C950" s="288"/>
      <c r="D950" s="313" t="s">
        <v>77</v>
      </c>
      <c r="E950" s="313"/>
      <c r="F950" s="313" t="s">
        <v>77</v>
      </c>
      <c r="G950" s="313"/>
      <c r="H950" s="314"/>
      <c r="I950" s="314"/>
      <c r="J950" s="315"/>
      <c r="K950" s="316"/>
      <c r="L950" s="317">
        <f t="shared" si="932"/>
        <v>0</v>
      </c>
      <c r="M950" s="318"/>
      <c r="N950" s="319"/>
      <c r="O950" s="319"/>
      <c r="P950" s="319"/>
      <c r="Q950" s="319"/>
      <c r="R950" s="319"/>
      <c r="S950" s="320"/>
      <c r="T950" s="54" t="e">
        <f>HLOOKUP(F906,リスト!$N$7:$AC$25,19,)</f>
        <v>#N/A</v>
      </c>
      <c r="U950" s="52" t="e">
        <f t="shared" si="930"/>
        <v>#N/A</v>
      </c>
    </row>
    <row r="951" spans="1:24" ht="15.6" thickTop="1" thickBot="1">
      <c r="A951" s="1">
        <f t="shared" ref="A951:B951" si="949">A950</f>
        <v>19</v>
      </c>
      <c r="B951" s="1">
        <f t="shared" si="949"/>
        <v>0</v>
      </c>
      <c r="C951" s="289"/>
      <c r="D951" s="278" t="s">
        <v>78</v>
      </c>
      <c r="E951" s="279"/>
      <c r="F951" s="279"/>
      <c r="G951" s="280"/>
      <c r="H951" s="281">
        <f>SUM(H933:I950)</f>
        <v>0</v>
      </c>
      <c r="I951" s="281"/>
      <c r="J951" s="282">
        <f t="shared" ref="J951" si="950">SUM(J933:K950)</f>
        <v>0</v>
      </c>
      <c r="K951" s="283"/>
      <c r="L951" s="283">
        <f t="shared" ref="L951" si="951">SUM(L933:M950)</f>
        <v>0</v>
      </c>
      <c r="M951" s="284"/>
      <c r="N951" s="285"/>
      <c r="O951" s="285"/>
      <c r="P951" s="285"/>
      <c r="Q951" s="285"/>
      <c r="R951" s="285"/>
      <c r="S951" s="286"/>
      <c r="T951" s="54"/>
    </row>
    <row r="952" spans="1:24">
      <c r="A952" s="1">
        <f>F955</f>
        <v>20</v>
      </c>
      <c r="B952" s="1">
        <f>IF(H976&gt;0,1,0)</f>
        <v>0</v>
      </c>
      <c r="C952" s="198" t="s">
        <v>47</v>
      </c>
      <c r="D952" s="198"/>
      <c r="E952" s="198"/>
      <c r="U952" s="11" t="s">
        <v>49</v>
      </c>
      <c r="V952" s="11" t="s">
        <v>199</v>
      </c>
    </row>
    <row r="953" spans="1:24">
      <c r="A953" s="1">
        <f>A952</f>
        <v>20</v>
      </c>
      <c r="B953" s="1">
        <f>B952</f>
        <v>0</v>
      </c>
      <c r="C953" s="192" t="str">
        <f>"やまぐち未来アスリート育成事業　"&amp;基本!$G$24</f>
        <v>やまぐち未来アスリート育成事業　事業計画書</v>
      </c>
      <c r="D953" s="192"/>
      <c r="E953" s="192"/>
      <c r="F953" s="192"/>
      <c r="G953" s="192"/>
      <c r="H953" s="192"/>
      <c r="I953" s="192"/>
      <c r="J953" s="192"/>
      <c r="K953" s="192"/>
      <c r="L953" s="192"/>
      <c r="M953" s="192"/>
      <c r="N953" s="192"/>
      <c r="O953" s="192"/>
      <c r="P953" s="192"/>
      <c r="Q953" s="192"/>
      <c r="R953" s="192"/>
      <c r="S953" s="192"/>
      <c r="U953" s="16" t="str">
        <f t="shared" ref="U953:V956" si="952">IF(U903="","",U903)</f>
        <v>やまぐち未来アスリートチャレンジ事業</v>
      </c>
      <c r="V953" s="16" t="str">
        <f t="shared" si="952"/>
        <v>未来チャレ</v>
      </c>
    </row>
    <row r="954" spans="1:24" ht="15" thickBot="1">
      <c r="A954" s="1">
        <f t="shared" ref="A954:B954" si="953">A953</f>
        <v>20</v>
      </c>
      <c r="B954" s="1">
        <f t="shared" si="953"/>
        <v>0</v>
      </c>
      <c r="C954" s="337" t="s">
        <v>48</v>
      </c>
      <c r="D954" s="337"/>
      <c r="U954" s="32" t="str">
        <f t="shared" si="952"/>
        <v>ジュニアクラブ活動事業</v>
      </c>
      <c r="V954" s="32" t="str">
        <f t="shared" si="952"/>
        <v>Jrクラブ</v>
      </c>
    </row>
    <row r="955" spans="1:24" ht="15" thickBot="1">
      <c r="A955" s="1">
        <f t="shared" ref="A955:B955" si="954">A954</f>
        <v>20</v>
      </c>
      <c r="B955" s="1">
        <f t="shared" si="954"/>
        <v>0</v>
      </c>
      <c r="C955" s="375" t="s">
        <v>50</v>
      </c>
      <c r="D955" s="376"/>
      <c r="E955" s="376"/>
      <c r="F955" s="377">
        <f>F905+1</f>
        <v>20</v>
      </c>
      <c r="G955" s="378"/>
      <c r="U955" s="32" t="str">
        <f t="shared" si="952"/>
        <v>ジュニア指導者育成事業</v>
      </c>
      <c r="V955" s="32" t="str">
        <f t="shared" si="952"/>
        <v>Jr指導者</v>
      </c>
    </row>
    <row r="956" spans="1:24">
      <c r="A956" s="1">
        <f t="shared" ref="A956:B956" si="955">A955</f>
        <v>20</v>
      </c>
      <c r="B956" s="1">
        <f t="shared" si="955"/>
        <v>0</v>
      </c>
      <c r="C956" s="379" t="s">
        <v>49</v>
      </c>
      <c r="D956" s="290"/>
      <c r="E956" s="290"/>
      <c r="F956" s="380"/>
      <c r="G956" s="380"/>
      <c r="H956" s="380"/>
      <c r="I956" s="380"/>
      <c r="J956" s="380"/>
      <c r="K956" s="380"/>
      <c r="L956" s="380"/>
      <c r="M956" s="290" t="s">
        <v>53</v>
      </c>
      <c r="N956" s="290"/>
      <c r="O956" s="290"/>
      <c r="P956" s="380"/>
      <c r="Q956" s="380"/>
      <c r="R956" s="380"/>
      <c r="S956" s="381"/>
      <c r="T956" s="81" t="str">
        <f>IF(F956="","",VLOOKUP(F956,U953:V956,2,))</f>
        <v/>
      </c>
      <c r="U956" s="18" t="str">
        <f t="shared" si="952"/>
        <v>未来アスリート強化事業</v>
      </c>
      <c r="V956" s="18" t="str">
        <f t="shared" si="952"/>
        <v>未来強化</v>
      </c>
    </row>
    <row r="957" spans="1:24">
      <c r="A957" s="1">
        <f t="shared" ref="A957:B957" si="956">A956</f>
        <v>20</v>
      </c>
      <c r="B957" s="1">
        <f t="shared" si="956"/>
        <v>0</v>
      </c>
      <c r="C957" s="389" t="s">
        <v>180</v>
      </c>
      <c r="D957" s="390"/>
      <c r="E957" s="356"/>
      <c r="F957" s="386"/>
      <c r="G957" s="387"/>
      <c r="H957" s="387"/>
      <c r="I957" s="387"/>
      <c r="J957" s="387"/>
      <c r="K957" s="387"/>
      <c r="L957" s="387"/>
      <c r="M957" s="387"/>
      <c r="N957" s="387"/>
      <c r="O957" s="387"/>
      <c r="P957" s="387"/>
      <c r="Q957" s="387"/>
      <c r="R957" s="387"/>
      <c r="S957" s="388"/>
      <c r="U957" s="55"/>
    </row>
    <row r="958" spans="1:24">
      <c r="A958" s="1">
        <f t="shared" ref="A958:B958" si="957">A957</f>
        <v>20</v>
      </c>
      <c r="B958" s="1">
        <f t="shared" si="957"/>
        <v>0</v>
      </c>
      <c r="C958" s="348" t="s">
        <v>51</v>
      </c>
      <c r="D958" s="291"/>
      <c r="E958" s="291"/>
      <c r="F958" s="382"/>
      <c r="G958" s="383"/>
      <c r="H958" s="383"/>
      <c r="I958" s="20" t="str">
        <f>IF(F958="","～",IF(J958="","","～"))</f>
        <v>～</v>
      </c>
      <c r="J958" s="383"/>
      <c r="K958" s="383"/>
      <c r="L958" s="383"/>
      <c r="M958" s="21" t="s">
        <v>52</v>
      </c>
      <c r="N958" s="384" t="str">
        <f>IF(T958=1,IF(F958="","",IF(J958="","",IF(F958=J958,"日帰り",(J958-F958)&amp;"泊"&amp;(J958-F958+1)&amp;"日"))),"")</f>
        <v/>
      </c>
      <c r="O958" s="384"/>
      <c r="P958" s="384"/>
      <c r="Q958" s="13" t="s">
        <v>68</v>
      </c>
      <c r="R958" s="258"/>
      <c r="S958" s="385"/>
      <c r="T958" s="53">
        <f>IF(P956=W961,1,IF(P956=X962,1,0))</f>
        <v>0</v>
      </c>
    </row>
    <row r="959" spans="1:24">
      <c r="A959" s="1">
        <f t="shared" ref="A959:B959" si="958">A958</f>
        <v>20</v>
      </c>
      <c r="B959" s="1">
        <f t="shared" si="958"/>
        <v>0</v>
      </c>
      <c r="C959" s="348" t="s">
        <v>54</v>
      </c>
      <c r="D959" s="346" t="s">
        <v>55</v>
      </c>
      <c r="E959" s="346"/>
      <c r="F959" s="349"/>
      <c r="G959" s="349"/>
      <c r="H959" s="349"/>
      <c r="I959" s="349"/>
      <c r="J959" s="349"/>
      <c r="K959" s="349"/>
      <c r="L959" s="349"/>
      <c r="M959" s="349"/>
      <c r="N959" s="349"/>
      <c r="O959" s="349"/>
      <c r="P959" s="349"/>
      <c r="Q959" s="349"/>
      <c r="R959" s="349"/>
      <c r="S959" s="350"/>
      <c r="U959" s="156" t="s">
        <v>53</v>
      </c>
      <c r="V959" s="156"/>
      <c r="W959" s="156"/>
      <c r="X959" s="156"/>
    </row>
    <row r="960" spans="1:24">
      <c r="A960" s="1">
        <f t="shared" ref="A960:B960" si="959">A959</f>
        <v>20</v>
      </c>
      <c r="B960" s="1">
        <f t="shared" si="959"/>
        <v>0</v>
      </c>
      <c r="C960" s="348"/>
      <c r="D960" s="351" t="s">
        <v>7</v>
      </c>
      <c r="E960" s="351"/>
      <c r="F960" s="352"/>
      <c r="G960" s="352"/>
      <c r="H960" s="352"/>
      <c r="I960" s="352"/>
      <c r="J960" s="352"/>
      <c r="K960" s="352"/>
      <c r="L960" s="352"/>
      <c r="M960" s="352"/>
      <c r="N960" s="352"/>
      <c r="O960" s="352"/>
      <c r="P960" s="352"/>
      <c r="Q960" s="352"/>
      <c r="R960" s="352"/>
      <c r="S960" s="353"/>
      <c r="U960" s="78" t="str">
        <f>U953</f>
        <v>やまぐち未来アスリートチャレンジ事業</v>
      </c>
      <c r="V960" s="78" t="str">
        <f>U954</f>
        <v>ジュニアクラブ活動事業</v>
      </c>
      <c r="W960" s="78" t="str">
        <f>U955</f>
        <v>ジュニア指導者育成事業</v>
      </c>
      <c r="X960" s="78" t="str">
        <f>U956</f>
        <v>未来アスリート強化事業</v>
      </c>
    </row>
    <row r="961" spans="1:24">
      <c r="A961" s="1">
        <f t="shared" ref="A961:B961" si="960">A960</f>
        <v>20</v>
      </c>
      <c r="B961" s="1">
        <f t="shared" si="960"/>
        <v>0</v>
      </c>
      <c r="C961" s="348" t="s">
        <v>56</v>
      </c>
      <c r="D961" s="346" t="s">
        <v>55</v>
      </c>
      <c r="E961" s="346"/>
      <c r="F961" s="349"/>
      <c r="G961" s="349"/>
      <c r="H961" s="349"/>
      <c r="I961" s="349"/>
      <c r="J961" s="349"/>
      <c r="K961" s="349"/>
      <c r="L961" s="349"/>
      <c r="M961" s="349"/>
      <c r="N961" s="349"/>
      <c r="O961" s="349"/>
      <c r="P961" s="349"/>
      <c r="Q961" s="349"/>
      <c r="R961" s="349"/>
      <c r="S961" s="350"/>
      <c r="U961" s="6" t="str">
        <f t="shared" ref="U961:X964" si="961">IF(U911="","",U911)</f>
        <v>①合同体験会</v>
      </c>
      <c r="V961" s="6" t="str">
        <f t="shared" si="961"/>
        <v>①クラブ指導</v>
      </c>
      <c r="W961" s="6" t="str">
        <f t="shared" si="961"/>
        <v>①研修派遣</v>
      </c>
      <c r="X961" s="6" t="str">
        <f t="shared" si="961"/>
        <v>①指導講習会</v>
      </c>
    </row>
    <row r="962" spans="1:24">
      <c r="A962" s="1">
        <f t="shared" ref="A962:B962" si="962">A961</f>
        <v>20</v>
      </c>
      <c r="B962" s="1">
        <f t="shared" si="962"/>
        <v>0</v>
      </c>
      <c r="C962" s="348"/>
      <c r="D962" s="351" t="s">
        <v>7</v>
      </c>
      <c r="E962" s="351"/>
      <c r="F962" s="352"/>
      <c r="G962" s="352"/>
      <c r="H962" s="352"/>
      <c r="I962" s="352"/>
      <c r="J962" s="352"/>
      <c r="K962" s="352"/>
      <c r="L962" s="352"/>
      <c r="M962" s="352"/>
      <c r="N962" s="352"/>
      <c r="O962" s="352"/>
      <c r="P962" s="352"/>
      <c r="Q962" s="352"/>
      <c r="R962" s="352"/>
      <c r="S962" s="353"/>
      <c r="U962" s="8" t="str">
        <f t="shared" si="961"/>
        <v>②体験プログラム</v>
      </c>
      <c r="V962" s="8" t="str">
        <f t="shared" si="961"/>
        <v>②用具整備</v>
      </c>
      <c r="W962" s="8" t="str">
        <f t="shared" si="961"/>
        <v>②指導者研修会</v>
      </c>
      <c r="X962" s="8" t="str">
        <f t="shared" si="961"/>
        <v>②強化活動</v>
      </c>
    </row>
    <row r="963" spans="1:24">
      <c r="A963" s="1">
        <f t="shared" ref="A963:B963" si="963">A962</f>
        <v>20</v>
      </c>
      <c r="B963" s="1">
        <f t="shared" si="963"/>
        <v>0</v>
      </c>
      <c r="C963" s="354" t="s">
        <v>57</v>
      </c>
      <c r="D963" s="291" t="s">
        <v>58</v>
      </c>
      <c r="E963" s="291"/>
      <c r="F963" s="291" t="s">
        <v>61</v>
      </c>
      <c r="G963" s="355"/>
      <c r="H963" s="339" t="s">
        <v>62</v>
      </c>
      <c r="I963" s="296"/>
      <c r="J963" s="356" t="s">
        <v>63</v>
      </c>
      <c r="K963" s="355"/>
      <c r="L963" s="339" t="s">
        <v>64</v>
      </c>
      <c r="M963" s="296"/>
      <c r="N963" s="356" t="s">
        <v>65</v>
      </c>
      <c r="O963" s="355"/>
      <c r="P963" s="339" t="s">
        <v>66</v>
      </c>
      <c r="Q963" s="291"/>
      <c r="R963" s="356" t="s">
        <v>36</v>
      </c>
      <c r="S963" s="295"/>
      <c r="U963" s="8" t="str">
        <f t="shared" si="961"/>
        <v>③育成プログラム</v>
      </c>
      <c r="V963" s="8" t="str">
        <f t="shared" si="961"/>
        <v/>
      </c>
      <c r="W963" s="8" t="str">
        <f t="shared" si="961"/>
        <v/>
      </c>
      <c r="X963" s="8" t="str">
        <f t="shared" si="961"/>
        <v/>
      </c>
    </row>
    <row r="964" spans="1:24">
      <c r="A964" s="1">
        <f t="shared" ref="A964:B964" si="964">A963</f>
        <v>20</v>
      </c>
      <c r="B964" s="1">
        <f t="shared" si="964"/>
        <v>0</v>
      </c>
      <c r="C964" s="348"/>
      <c r="D964" s="346" t="s">
        <v>59</v>
      </c>
      <c r="E964" s="346"/>
      <c r="F964" s="22">
        <f>VLOOKUP("成男未来ｱｽﾘｰﾄ",指導者!$J$133:$AN$156,$F955+1,)</f>
        <v>0</v>
      </c>
      <c r="G964" s="23" t="s">
        <v>67</v>
      </c>
      <c r="H964" s="24">
        <f>VLOOKUP("成女未来ｱｽﾘｰﾄ",指導者!$J$133:$AN$156,$F955+1,)</f>
        <v>0</v>
      </c>
      <c r="I964" s="25" t="s">
        <v>67</v>
      </c>
      <c r="J964" s="24">
        <f>VLOOKUP("少男未来ｱｽﾘｰﾄ",指導者!$J$133:$AN$156,$F955+1,)</f>
        <v>0</v>
      </c>
      <c r="K964" s="23" t="s">
        <v>67</v>
      </c>
      <c r="L964" s="24">
        <f>VLOOKUP("少女未来ｱｽﾘｰﾄ",指導者!$J$133:$AN$156,$F955+1,)</f>
        <v>0</v>
      </c>
      <c r="M964" s="25" t="s">
        <v>67</v>
      </c>
      <c r="N964" s="24">
        <f>VLOOKUP("Jr男未来ｱｽﾘｰﾄ",指導者!$J$133:$AN$156,$F955+1,)</f>
        <v>0</v>
      </c>
      <c r="O964" s="23" t="s">
        <v>67</v>
      </c>
      <c r="P964" s="24">
        <f>VLOOKUP("Jr女未来ｱｽﾘｰﾄ",指導者!$J$133:$AN$156,$F955+1,)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48"/>
      <c r="D965" s="351" t="s">
        <v>60</v>
      </c>
      <c r="E965" s="351"/>
      <c r="F965" s="57" t="s">
        <v>164</v>
      </c>
      <c r="G965" s="28" t="s">
        <v>67</v>
      </c>
      <c r="H965" s="59" t="s">
        <v>164</v>
      </c>
      <c r="I965" s="30" t="s">
        <v>67</v>
      </c>
      <c r="J965" s="29">
        <f>VLOOKUP("少男未来ｱｽﾘｰﾄ",選手!$J$333:$AN$350,$F955+1,)</f>
        <v>0</v>
      </c>
      <c r="K965" s="28" t="s">
        <v>67</v>
      </c>
      <c r="L965" s="29">
        <f>VLOOKUP("少女未来ｱｽﾘｰﾄ",選手!$J$333:$AN$350,$F955+1,)</f>
        <v>0</v>
      </c>
      <c r="M965" s="30" t="s">
        <v>67</v>
      </c>
      <c r="N965" s="29">
        <f>VLOOKUP("Jr男未来ｱｽﾘｰﾄ",選手!$J$333:$AN$350,$F955+1,)</f>
        <v>0</v>
      </c>
      <c r="O965" s="28" t="s">
        <v>67</v>
      </c>
      <c r="P965" s="29">
        <f>VLOOKUP("Jr女未来ｱｽﾘｰﾄ",選手!$J$333:$AN$350,$F955+1,)</f>
        <v>0</v>
      </c>
      <c r="Q965" s="31" t="s">
        <v>67</v>
      </c>
      <c r="R965" s="28">
        <f>SUM(F965:Q965)</f>
        <v>0</v>
      </c>
      <c r="S965" s="34" t="s">
        <v>67</v>
      </c>
    </row>
    <row r="966" spans="1:24">
      <c r="A966" s="1">
        <f t="shared" ref="A966:B966" si="966">A965</f>
        <v>20</v>
      </c>
      <c r="B966" s="1">
        <f t="shared" si="966"/>
        <v>0</v>
      </c>
      <c r="C966" s="366" t="s">
        <v>69</v>
      </c>
      <c r="D966" s="367"/>
      <c r="E966" s="368"/>
      <c r="F966" s="357"/>
      <c r="G966" s="358"/>
      <c r="H966" s="358"/>
      <c r="I966" s="358"/>
      <c r="J966" s="358"/>
      <c r="K966" s="358"/>
      <c r="L966" s="358"/>
      <c r="M966" s="358"/>
      <c r="N966" s="358"/>
      <c r="O966" s="358"/>
      <c r="P966" s="358"/>
      <c r="Q966" s="358"/>
      <c r="R966" s="358"/>
      <c r="S966" s="359"/>
    </row>
    <row r="967" spans="1:24">
      <c r="A967" s="1">
        <f t="shared" ref="A967:B967" si="967">A966</f>
        <v>20</v>
      </c>
      <c r="B967" s="1">
        <f t="shared" si="967"/>
        <v>0</v>
      </c>
      <c r="C967" s="369"/>
      <c r="D967" s="370"/>
      <c r="E967" s="371"/>
      <c r="F967" s="360"/>
      <c r="G967" s="361"/>
      <c r="H967" s="361"/>
      <c r="I967" s="361"/>
      <c r="J967" s="361"/>
      <c r="K967" s="361"/>
      <c r="L967" s="361"/>
      <c r="M967" s="361"/>
      <c r="N967" s="361"/>
      <c r="O967" s="361"/>
      <c r="P967" s="361"/>
      <c r="Q967" s="361"/>
      <c r="R967" s="361"/>
      <c r="S967" s="362"/>
    </row>
    <row r="968" spans="1:24">
      <c r="A968" s="1">
        <f t="shared" ref="A968:B968" si="968">A967</f>
        <v>20</v>
      </c>
      <c r="B968" s="1">
        <f t="shared" si="968"/>
        <v>0</v>
      </c>
      <c r="C968" s="369"/>
      <c r="D968" s="370"/>
      <c r="E968" s="371"/>
      <c r="F968" s="360"/>
      <c r="G968" s="361"/>
      <c r="H968" s="361"/>
      <c r="I968" s="361"/>
      <c r="J968" s="361"/>
      <c r="K968" s="361"/>
      <c r="L968" s="361"/>
      <c r="M968" s="361"/>
      <c r="N968" s="361"/>
      <c r="O968" s="361"/>
      <c r="P968" s="361"/>
      <c r="Q968" s="361"/>
      <c r="R968" s="361"/>
      <c r="S968" s="362"/>
    </row>
    <row r="969" spans="1:24">
      <c r="A969" s="1">
        <f t="shared" ref="A969:B969" si="969">A968</f>
        <v>20</v>
      </c>
      <c r="B969" s="1">
        <f t="shared" si="969"/>
        <v>0</v>
      </c>
      <c r="C969" s="369"/>
      <c r="D969" s="370"/>
      <c r="E969" s="371"/>
      <c r="F969" s="360"/>
      <c r="G969" s="361"/>
      <c r="H969" s="361"/>
      <c r="I969" s="361"/>
      <c r="J969" s="361"/>
      <c r="K969" s="361"/>
      <c r="L969" s="361"/>
      <c r="M969" s="361"/>
      <c r="N969" s="361"/>
      <c r="O969" s="361"/>
      <c r="P969" s="361"/>
      <c r="Q969" s="361"/>
      <c r="R969" s="361"/>
      <c r="S969" s="362"/>
    </row>
    <row r="970" spans="1:24">
      <c r="A970" s="1">
        <f t="shared" ref="A970:B970" si="970">A969</f>
        <v>20</v>
      </c>
      <c r="B970" s="1">
        <f t="shared" si="970"/>
        <v>0</v>
      </c>
      <c r="C970" s="369"/>
      <c r="D970" s="370"/>
      <c r="E970" s="371"/>
      <c r="F970" s="360"/>
      <c r="G970" s="361"/>
      <c r="H970" s="361"/>
      <c r="I970" s="361"/>
      <c r="J970" s="361"/>
      <c r="K970" s="361"/>
      <c r="L970" s="361"/>
      <c r="M970" s="361"/>
      <c r="N970" s="361"/>
      <c r="O970" s="361"/>
      <c r="P970" s="361"/>
      <c r="Q970" s="361"/>
      <c r="R970" s="361"/>
      <c r="S970" s="362"/>
    </row>
    <row r="971" spans="1:24">
      <c r="A971" s="1">
        <f t="shared" ref="A971:B971" si="971">A970</f>
        <v>20</v>
      </c>
      <c r="B971" s="1">
        <f t="shared" si="971"/>
        <v>0</v>
      </c>
      <c r="C971" s="369"/>
      <c r="D971" s="370"/>
      <c r="E971" s="371"/>
      <c r="F971" s="360"/>
      <c r="G971" s="361"/>
      <c r="H971" s="361"/>
      <c r="I971" s="361"/>
      <c r="J971" s="361"/>
      <c r="K971" s="361"/>
      <c r="L971" s="361"/>
      <c r="M971" s="361"/>
      <c r="N971" s="361"/>
      <c r="O971" s="361"/>
      <c r="P971" s="361"/>
      <c r="Q971" s="361"/>
      <c r="R971" s="361"/>
      <c r="S971" s="362"/>
    </row>
    <row r="972" spans="1:24" ht="15" thickBot="1">
      <c r="A972" s="1">
        <f t="shared" ref="A972:B972" si="972">A971</f>
        <v>20</v>
      </c>
      <c r="B972" s="1">
        <f t="shared" si="972"/>
        <v>0</v>
      </c>
      <c r="C972" s="372"/>
      <c r="D972" s="373"/>
      <c r="E972" s="374"/>
      <c r="F972" s="363"/>
      <c r="G972" s="364"/>
      <c r="H972" s="364"/>
      <c r="I972" s="364"/>
      <c r="J972" s="364"/>
      <c r="K972" s="364"/>
      <c r="L972" s="364"/>
      <c r="M972" s="364"/>
      <c r="N972" s="364"/>
      <c r="O972" s="364"/>
      <c r="P972" s="364"/>
      <c r="Q972" s="364"/>
      <c r="R972" s="364"/>
      <c r="S972" s="365"/>
    </row>
    <row r="973" spans="1:24">
      <c r="A973" s="1">
        <f t="shared" ref="A973:B973" si="973">A972</f>
        <v>20</v>
      </c>
      <c r="B973" s="1">
        <f t="shared" si="973"/>
        <v>0</v>
      </c>
    </row>
    <row r="974" spans="1:24" ht="15" thickBot="1">
      <c r="A974" s="1">
        <f t="shared" ref="A974:B974" si="974">A973</f>
        <v>20</v>
      </c>
      <c r="B974" s="1">
        <f t="shared" si="974"/>
        <v>0</v>
      </c>
      <c r="C974" s="337" t="s">
        <v>70</v>
      </c>
      <c r="D974" s="337"/>
      <c r="Q974" s="338" t="s">
        <v>71</v>
      </c>
      <c r="R974" s="338"/>
      <c r="S974" s="338"/>
    </row>
    <row r="975" spans="1:24">
      <c r="A975" s="1">
        <f t="shared" ref="A975:B975" si="975">A974</f>
        <v>20</v>
      </c>
      <c r="B975" s="1">
        <f t="shared" si="975"/>
        <v>0</v>
      </c>
      <c r="C975" s="287" t="s">
        <v>72</v>
      </c>
      <c r="D975" s="290" t="s">
        <v>73</v>
      </c>
      <c r="E975" s="290"/>
      <c r="F975" s="290"/>
      <c r="G975" s="290"/>
      <c r="H975" s="290" t="s">
        <v>79</v>
      </c>
      <c r="I975" s="290"/>
      <c r="J975" s="290" t="s">
        <v>13</v>
      </c>
      <c r="K975" s="290"/>
      <c r="L975" s="290"/>
      <c r="M975" s="290"/>
      <c r="N975" s="290"/>
      <c r="O975" s="290"/>
      <c r="P975" s="290"/>
      <c r="Q975" s="290"/>
      <c r="R975" s="290"/>
      <c r="S975" s="294"/>
    </row>
    <row r="976" spans="1:24">
      <c r="A976" s="1">
        <f t="shared" ref="A976:B976" si="976">A975</f>
        <v>20</v>
      </c>
      <c r="B976" s="1">
        <f t="shared" si="976"/>
        <v>0</v>
      </c>
      <c r="C976" s="288"/>
      <c r="D976" s="346" t="s">
        <v>74</v>
      </c>
      <c r="E976" s="346"/>
      <c r="F976" s="346"/>
      <c r="G976" s="346"/>
      <c r="H976" s="347">
        <f>J1001</f>
        <v>0</v>
      </c>
      <c r="I976" s="347"/>
      <c r="J976" s="152"/>
      <c r="K976" s="152"/>
      <c r="L976" s="152"/>
      <c r="M976" s="152"/>
      <c r="N976" s="152"/>
      <c r="O976" s="152"/>
      <c r="P976" s="152"/>
      <c r="Q976" s="152"/>
      <c r="R976" s="152"/>
      <c r="S976" s="305"/>
    </row>
    <row r="977" spans="1:21">
      <c r="A977" s="1">
        <f t="shared" ref="A977:B977" si="977">A976</f>
        <v>20</v>
      </c>
      <c r="B977" s="1">
        <f t="shared" si="977"/>
        <v>0</v>
      </c>
      <c r="C977" s="288"/>
      <c r="D977" s="340" t="s">
        <v>75</v>
      </c>
      <c r="E977" s="340"/>
      <c r="F977" s="340"/>
      <c r="G977" s="340"/>
      <c r="H977" s="330"/>
      <c r="I977" s="330"/>
      <c r="J977" s="335"/>
      <c r="K977" s="335"/>
      <c r="L977" s="335"/>
      <c r="M977" s="335"/>
      <c r="N977" s="335"/>
      <c r="O977" s="335"/>
      <c r="P977" s="335"/>
      <c r="Q977" s="335"/>
      <c r="R977" s="335"/>
      <c r="S977" s="336"/>
    </row>
    <row r="978" spans="1:21">
      <c r="A978" s="1">
        <f t="shared" ref="A978:B978" si="978">A977</f>
        <v>20</v>
      </c>
      <c r="B978" s="1">
        <f t="shared" si="978"/>
        <v>0</v>
      </c>
      <c r="C978" s="288"/>
      <c r="D978" s="340" t="s">
        <v>76</v>
      </c>
      <c r="E978" s="340"/>
      <c r="F978" s="340"/>
      <c r="G978" s="340"/>
      <c r="H978" s="330"/>
      <c r="I978" s="330"/>
      <c r="J978" s="335"/>
      <c r="K978" s="335"/>
      <c r="L978" s="335"/>
      <c r="M978" s="335"/>
      <c r="N978" s="335"/>
      <c r="O978" s="335"/>
      <c r="P978" s="335"/>
      <c r="Q978" s="335"/>
      <c r="R978" s="335"/>
      <c r="S978" s="336"/>
    </row>
    <row r="979" spans="1:21" ht="15" thickBot="1">
      <c r="A979" s="1">
        <f t="shared" ref="A979:B979" si="979">A978</f>
        <v>20</v>
      </c>
      <c r="B979" s="1">
        <f t="shared" si="979"/>
        <v>0</v>
      </c>
      <c r="C979" s="288"/>
      <c r="D979" s="341" t="s">
        <v>77</v>
      </c>
      <c r="E979" s="341"/>
      <c r="F979" s="341"/>
      <c r="G979" s="341"/>
      <c r="H979" s="342">
        <f>H1001-SUM(H976:I978)</f>
        <v>0</v>
      </c>
      <c r="I979" s="342"/>
      <c r="J979" s="343"/>
      <c r="K979" s="343"/>
      <c r="L979" s="343"/>
      <c r="M979" s="343"/>
      <c r="N979" s="343"/>
      <c r="O979" s="343"/>
      <c r="P979" s="343"/>
      <c r="Q979" s="343"/>
      <c r="R979" s="343"/>
      <c r="S979" s="344"/>
    </row>
    <row r="980" spans="1:21" ht="15.6" thickTop="1" thickBot="1">
      <c r="A980" s="1">
        <f t="shared" ref="A980:B980" si="980">A979</f>
        <v>20</v>
      </c>
      <c r="B980" s="1">
        <f t="shared" si="980"/>
        <v>0</v>
      </c>
      <c r="C980" s="289"/>
      <c r="D980" s="345" t="s">
        <v>78</v>
      </c>
      <c r="E980" s="345"/>
      <c r="F980" s="345"/>
      <c r="G980" s="345"/>
      <c r="H980" s="281">
        <f>SUM(H976:I979)</f>
        <v>0</v>
      </c>
      <c r="I980" s="281"/>
      <c r="J980" s="285"/>
      <c r="K980" s="285"/>
      <c r="L980" s="285"/>
      <c r="M980" s="285"/>
      <c r="N980" s="285"/>
      <c r="O980" s="285"/>
      <c r="P980" s="285"/>
      <c r="Q980" s="285"/>
      <c r="R980" s="285"/>
      <c r="S980" s="286"/>
    </row>
    <row r="981" spans="1:21">
      <c r="A981" s="1">
        <f t="shared" ref="A981:B981" si="981">A980</f>
        <v>20</v>
      </c>
      <c r="B981" s="1">
        <f t="shared" si="981"/>
        <v>0</v>
      </c>
      <c r="C981" s="287" t="s">
        <v>218</v>
      </c>
      <c r="D981" s="290" t="s">
        <v>73</v>
      </c>
      <c r="E981" s="290"/>
      <c r="F981" s="290" t="s">
        <v>83</v>
      </c>
      <c r="G981" s="290"/>
      <c r="H981" s="290" t="s">
        <v>79</v>
      </c>
      <c r="I981" s="292"/>
      <c r="J981" s="293"/>
      <c r="K981" s="290"/>
      <c r="L981" s="290"/>
      <c r="M981" s="290"/>
      <c r="N981" s="290" t="s">
        <v>82</v>
      </c>
      <c r="O981" s="290"/>
      <c r="P981" s="290"/>
      <c r="Q981" s="290"/>
      <c r="R981" s="290"/>
      <c r="S981" s="294"/>
    </row>
    <row r="982" spans="1:21">
      <c r="A982" s="1">
        <f t="shared" ref="A982:B982" si="982">A981</f>
        <v>20</v>
      </c>
      <c r="B982" s="1">
        <f t="shared" si="982"/>
        <v>0</v>
      </c>
      <c r="C982" s="288"/>
      <c r="D982" s="291"/>
      <c r="E982" s="291"/>
      <c r="F982" s="291"/>
      <c r="G982" s="291"/>
      <c r="H982" s="291"/>
      <c r="I982" s="291"/>
      <c r="J982" s="296" t="s">
        <v>80</v>
      </c>
      <c r="K982" s="297"/>
      <c r="L982" s="297" t="s">
        <v>81</v>
      </c>
      <c r="M982" s="339"/>
      <c r="N982" s="291"/>
      <c r="O982" s="291"/>
      <c r="P982" s="291"/>
      <c r="Q982" s="291"/>
      <c r="R982" s="291"/>
      <c r="S982" s="295"/>
    </row>
    <row r="983" spans="1:21">
      <c r="A983" s="1">
        <f t="shared" ref="A983:B983" si="983">A982</f>
        <v>20</v>
      </c>
      <c r="B983" s="1">
        <f t="shared" si="983"/>
        <v>0</v>
      </c>
      <c r="C983" s="288"/>
      <c r="D983" s="298" t="s">
        <v>88</v>
      </c>
      <c r="E983" s="298"/>
      <c r="F983" s="298" t="s">
        <v>88</v>
      </c>
      <c r="G983" s="298"/>
      <c r="H983" s="323"/>
      <c r="I983" s="323"/>
      <c r="J983" s="324"/>
      <c r="K983" s="325"/>
      <c r="L983" s="326">
        <f>H983-J983</f>
        <v>0</v>
      </c>
      <c r="M983" s="327"/>
      <c r="N983" s="167"/>
      <c r="O983" s="167"/>
      <c r="P983" s="167"/>
      <c r="Q983" s="167"/>
      <c r="R983" s="167"/>
      <c r="S983" s="328"/>
      <c r="T983" s="54" t="e">
        <f>HLOOKUP(F956,リスト!$N$7:$AC$25,2,)</f>
        <v>#N/A</v>
      </c>
      <c r="U983" s="52" t="e">
        <f t="shared" ref="U983:U1000" si="984">IF(T983="対象外",IF(J983&gt;0,"補助対象外経費です!!",""),"")</f>
        <v>#N/A</v>
      </c>
    </row>
    <row r="984" spans="1:21">
      <c r="A984" s="1">
        <f t="shared" ref="A984:B984" si="985">A983</f>
        <v>20</v>
      </c>
      <c r="B984" s="1">
        <f t="shared" si="985"/>
        <v>0</v>
      </c>
      <c r="C984" s="288"/>
      <c r="D984" s="298" t="s">
        <v>99</v>
      </c>
      <c r="E984" s="298"/>
      <c r="F984" s="299" t="s">
        <v>84</v>
      </c>
      <c r="G984" s="299"/>
      <c r="H984" s="300"/>
      <c r="I984" s="300"/>
      <c r="J984" s="301"/>
      <c r="K984" s="302"/>
      <c r="L984" s="303">
        <f t="shared" ref="L984:L1000" si="986">H984-J984</f>
        <v>0</v>
      </c>
      <c r="M984" s="304"/>
      <c r="N984" s="152"/>
      <c r="O984" s="152"/>
      <c r="P984" s="152"/>
      <c r="Q984" s="152"/>
      <c r="R984" s="152"/>
      <c r="S984" s="305"/>
      <c r="T984" s="54" t="e">
        <f>HLOOKUP(F956,リスト!$N$7:$AC$25,3,)</f>
        <v>#N/A</v>
      </c>
      <c r="U984" s="52" t="e">
        <f t="shared" si="984"/>
        <v>#N/A</v>
      </c>
    </row>
    <row r="985" spans="1:21">
      <c r="A985" s="1">
        <f t="shared" ref="A985:B985" si="987">A984</f>
        <v>20</v>
      </c>
      <c r="B985" s="1">
        <f t="shared" si="987"/>
        <v>0</v>
      </c>
      <c r="C985" s="288"/>
      <c r="D985" s="298"/>
      <c r="E985" s="298"/>
      <c r="F985" s="329" t="s">
        <v>85</v>
      </c>
      <c r="G985" s="329"/>
      <c r="H985" s="330"/>
      <c r="I985" s="330"/>
      <c r="J985" s="331"/>
      <c r="K985" s="332"/>
      <c r="L985" s="333">
        <f t="shared" si="986"/>
        <v>0</v>
      </c>
      <c r="M985" s="334"/>
      <c r="N985" s="335"/>
      <c r="O985" s="335"/>
      <c r="P985" s="335"/>
      <c r="Q985" s="335"/>
      <c r="R985" s="335"/>
      <c r="S985" s="336"/>
      <c r="T985" s="54" t="e">
        <f>HLOOKUP(F956,リスト!$N$7:$AC$25,4,)</f>
        <v>#N/A</v>
      </c>
      <c r="U985" s="52" t="e">
        <f t="shared" si="984"/>
        <v>#N/A</v>
      </c>
    </row>
    <row r="986" spans="1:21">
      <c r="A986" s="1">
        <f t="shared" ref="A986:B986" si="988">A985</f>
        <v>20</v>
      </c>
      <c r="B986" s="1">
        <f t="shared" si="988"/>
        <v>0</v>
      </c>
      <c r="C986" s="288"/>
      <c r="D986" s="298"/>
      <c r="E986" s="298"/>
      <c r="F986" s="306" t="s">
        <v>86</v>
      </c>
      <c r="G986" s="306"/>
      <c r="H986" s="307"/>
      <c r="I986" s="307"/>
      <c r="J986" s="308"/>
      <c r="K986" s="309"/>
      <c r="L986" s="310">
        <f t="shared" si="986"/>
        <v>0</v>
      </c>
      <c r="M986" s="311"/>
      <c r="N986" s="153"/>
      <c r="O986" s="153"/>
      <c r="P986" s="153"/>
      <c r="Q986" s="153"/>
      <c r="R986" s="153"/>
      <c r="S986" s="312"/>
      <c r="T986" s="54" t="e">
        <f>HLOOKUP(F956,リスト!$N$7:$AC$25,5,)</f>
        <v>#N/A</v>
      </c>
      <c r="U986" s="52" t="e">
        <f t="shared" si="984"/>
        <v>#N/A</v>
      </c>
    </row>
    <row r="987" spans="1:21">
      <c r="A987" s="1">
        <f t="shared" ref="A987:B987" si="989">A986</f>
        <v>20</v>
      </c>
      <c r="B987" s="1">
        <f t="shared" si="989"/>
        <v>0</v>
      </c>
      <c r="C987" s="288"/>
      <c r="D987" s="298" t="s">
        <v>100</v>
      </c>
      <c r="E987" s="298"/>
      <c r="F987" s="299" t="s">
        <v>87</v>
      </c>
      <c r="G987" s="299"/>
      <c r="H987" s="300"/>
      <c r="I987" s="300"/>
      <c r="J987" s="301"/>
      <c r="K987" s="302"/>
      <c r="L987" s="303">
        <f t="shared" si="986"/>
        <v>0</v>
      </c>
      <c r="M987" s="304"/>
      <c r="N987" s="152"/>
      <c r="O987" s="152"/>
      <c r="P987" s="152"/>
      <c r="Q987" s="152"/>
      <c r="R987" s="152"/>
      <c r="S987" s="305"/>
      <c r="T987" s="54" t="e">
        <f>HLOOKUP(F956,リスト!$N$7:$AC$25,6,)</f>
        <v>#N/A</v>
      </c>
      <c r="U987" s="52" t="e">
        <f t="shared" si="984"/>
        <v>#N/A</v>
      </c>
    </row>
    <row r="988" spans="1:21">
      <c r="A988" s="1">
        <f t="shared" ref="A988:B988" si="990">A987</f>
        <v>20</v>
      </c>
      <c r="B988" s="1">
        <f t="shared" si="990"/>
        <v>0</v>
      </c>
      <c r="C988" s="288"/>
      <c r="D988" s="298"/>
      <c r="E988" s="298"/>
      <c r="F988" s="329" t="s">
        <v>89</v>
      </c>
      <c r="G988" s="329"/>
      <c r="H988" s="330"/>
      <c r="I988" s="330"/>
      <c r="J988" s="331"/>
      <c r="K988" s="332"/>
      <c r="L988" s="333">
        <f t="shared" si="986"/>
        <v>0</v>
      </c>
      <c r="M988" s="334"/>
      <c r="N988" s="335"/>
      <c r="O988" s="335"/>
      <c r="P988" s="335"/>
      <c r="Q988" s="335"/>
      <c r="R988" s="335"/>
      <c r="S988" s="336"/>
      <c r="T988" s="54" t="e">
        <f>HLOOKUP(F956,リスト!$N$7:$AC$25,7,)</f>
        <v>#N/A</v>
      </c>
      <c r="U988" s="52" t="e">
        <f t="shared" si="984"/>
        <v>#N/A</v>
      </c>
    </row>
    <row r="989" spans="1:21" ht="14.4" customHeight="1">
      <c r="A989" s="1">
        <f t="shared" ref="A989:B989" si="991">A988</f>
        <v>20</v>
      </c>
      <c r="B989" s="1">
        <f t="shared" si="991"/>
        <v>0</v>
      </c>
      <c r="C989" s="288"/>
      <c r="D989" s="298"/>
      <c r="E989" s="298"/>
      <c r="F989" s="329" t="s">
        <v>215</v>
      </c>
      <c r="G989" s="329"/>
      <c r="H989" s="330"/>
      <c r="I989" s="330"/>
      <c r="J989" s="331"/>
      <c r="K989" s="332"/>
      <c r="L989" s="333">
        <f t="shared" si="986"/>
        <v>0</v>
      </c>
      <c r="M989" s="334"/>
      <c r="N989" s="335"/>
      <c r="O989" s="335"/>
      <c r="P989" s="335"/>
      <c r="Q989" s="335"/>
      <c r="R989" s="335"/>
      <c r="S989" s="336"/>
      <c r="T989" s="54" t="e">
        <f>HLOOKUP(F956,リスト!$N$7:$AC$25,8,)</f>
        <v>#N/A</v>
      </c>
      <c r="U989" s="52" t="e">
        <f t="shared" si="984"/>
        <v>#N/A</v>
      </c>
    </row>
    <row r="990" spans="1:21">
      <c r="A990" s="1">
        <f t="shared" ref="A990:B990" si="992">A989</f>
        <v>20</v>
      </c>
      <c r="B990" s="1">
        <f t="shared" si="992"/>
        <v>0</v>
      </c>
      <c r="C990" s="288"/>
      <c r="D990" s="298"/>
      <c r="E990" s="298"/>
      <c r="F990" s="306" t="s">
        <v>90</v>
      </c>
      <c r="G990" s="306"/>
      <c r="H990" s="307"/>
      <c r="I990" s="307"/>
      <c r="J990" s="308"/>
      <c r="K990" s="309"/>
      <c r="L990" s="310">
        <f t="shared" si="986"/>
        <v>0</v>
      </c>
      <c r="M990" s="311"/>
      <c r="N990" s="153"/>
      <c r="O990" s="153"/>
      <c r="P990" s="153"/>
      <c r="Q990" s="153"/>
      <c r="R990" s="153"/>
      <c r="S990" s="312"/>
      <c r="T990" s="54" t="e">
        <f>HLOOKUP(F956,リスト!$N$7:$AC$25,9,)</f>
        <v>#N/A</v>
      </c>
      <c r="U990" s="52" t="e">
        <f t="shared" si="984"/>
        <v>#N/A</v>
      </c>
    </row>
    <row r="991" spans="1:21">
      <c r="A991" s="1">
        <f t="shared" ref="A991:B991" si="993">A990</f>
        <v>20</v>
      </c>
      <c r="B991" s="1">
        <f t="shared" si="993"/>
        <v>0</v>
      </c>
      <c r="C991" s="288"/>
      <c r="D991" s="298" t="s">
        <v>101</v>
      </c>
      <c r="E991" s="298"/>
      <c r="F991" s="299" t="s">
        <v>91</v>
      </c>
      <c r="G991" s="299"/>
      <c r="H991" s="300"/>
      <c r="I991" s="300"/>
      <c r="J991" s="301"/>
      <c r="K991" s="302"/>
      <c r="L991" s="303">
        <f t="shared" si="986"/>
        <v>0</v>
      </c>
      <c r="M991" s="304"/>
      <c r="N991" s="152"/>
      <c r="O991" s="152"/>
      <c r="P991" s="152"/>
      <c r="Q991" s="152"/>
      <c r="R991" s="152"/>
      <c r="S991" s="305"/>
      <c r="T991" s="54" t="e">
        <f>HLOOKUP(F956,リスト!$N$7:$AC$25,10,)</f>
        <v>#N/A</v>
      </c>
      <c r="U991" s="52" t="e">
        <f t="shared" si="984"/>
        <v>#N/A</v>
      </c>
    </row>
    <row r="992" spans="1:21">
      <c r="A992" s="1">
        <f t="shared" ref="A992:B992" si="994">A991</f>
        <v>20</v>
      </c>
      <c r="B992" s="1">
        <f t="shared" si="994"/>
        <v>0</v>
      </c>
      <c r="C992" s="288"/>
      <c r="D992" s="298"/>
      <c r="E992" s="298"/>
      <c r="F992" s="329" t="s">
        <v>92</v>
      </c>
      <c r="G992" s="329"/>
      <c r="H992" s="330"/>
      <c r="I992" s="330"/>
      <c r="J992" s="331"/>
      <c r="K992" s="332"/>
      <c r="L992" s="333">
        <f t="shared" si="986"/>
        <v>0</v>
      </c>
      <c r="M992" s="334"/>
      <c r="N992" s="335"/>
      <c r="O992" s="335"/>
      <c r="P992" s="335"/>
      <c r="Q992" s="335"/>
      <c r="R992" s="335"/>
      <c r="S992" s="336"/>
      <c r="T992" s="54" t="e">
        <f>HLOOKUP(F956,リスト!$N$7:$AC$25,11,)</f>
        <v>#N/A</v>
      </c>
      <c r="U992" s="52" t="e">
        <f t="shared" si="984"/>
        <v>#N/A</v>
      </c>
    </row>
    <row r="993" spans="1:22">
      <c r="A993" s="1">
        <f t="shared" ref="A993:B993" si="995">A992</f>
        <v>20</v>
      </c>
      <c r="B993" s="1">
        <f t="shared" si="995"/>
        <v>0</v>
      </c>
      <c r="C993" s="288"/>
      <c r="D993" s="298"/>
      <c r="E993" s="298"/>
      <c r="F993" s="306" t="s">
        <v>93</v>
      </c>
      <c r="G993" s="306"/>
      <c r="H993" s="307"/>
      <c r="I993" s="307"/>
      <c r="J993" s="308"/>
      <c r="K993" s="309"/>
      <c r="L993" s="310">
        <f t="shared" si="986"/>
        <v>0</v>
      </c>
      <c r="M993" s="311"/>
      <c r="N993" s="153"/>
      <c r="O993" s="153"/>
      <c r="P993" s="153"/>
      <c r="Q993" s="153"/>
      <c r="R993" s="153"/>
      <c r="S993" s="312"/>
      <c r="T993" s="54" t="e">
        <f>HLOOKUP(F956,リスト!$N$7:$AC$25,12,)</f>
        <v>#N/A</v>
      </c>
      <c r="U993" s="52" t="e">
        <f t="shared" si="984"/>
        <v>#N/A</v>
      </c>
    </row>
    <row r="994" spans="1:22">
      <c r="A994" s="1">
        <f t="shared" ref="A994:B994" si="996">A993</f>
        <v>20</v>
      </c>
      <c r="B994" s="1">
        <f t="shared" si="996"/>
        <v>0</v>
      </c>
      <c r="C994" s="288"/>
      <c r="D994" s="298" t="s">
        <v>102</v>
      </c>
      <c r="E994" s="298"/>
      <c r="F994" s="298" t="s">
        <v>102</v>
      </c>
      <c r="G994" s="298"/>
      <c r="H994" s="323"/>
      <c r="I994" s="323"/>
      <c r="J994" s="324"/>
      <c r="K994" s="325"/>
      <c r="L994" s="326">
        <f t="shared" si="986"/>
        <v>0</v>
      </c>
      <c r="M994" s="327"/>
      <c r="N994" s="167"/>
      <c r="O994" s="167"/>
      <c r="P994" s="167"/>
      <c r="Q994" s="167"/>
      <c r="R994" s="167"/>
      <c r="S994" s="328"/>
      <c r="T994" s="54" t="e">
        <f>HLOOKUP(F956,リスト!$N$7:$AC$25,13,)</f>
        <v>#N/A</v>
      </c>
      <c r="U994" s="52" t="e">
        <f t="shared" si="984"/>
        <v>#N/A</v>
      </c>
    </row>
    <row r="995" spans="1:22">
      <c r="A995" s="1">
        <f t="shared" ref="A995:B995" si="997">A994</f>
        <v>20</v>
      </c>
      <c r="B995" s="1">
        <f t="shared" si="997"/>
        <v>0</v>
      </c>
      <c r="C995" s="288"/>
      <c r="D995" s="321" t="s">
        <v>105</v>
      </c>
      <c r="E995" s="298"/>
      <c r="F995" s="299" t="s">
        <v>94</v>
      </c>
      <c r="G995" s="299"/>
      <c r="H995" s="300"/>
      <c r="I995" s="300"/>
      <c r="J995" s="301"/>
      <c r="K995" s="302"/>
      <c r="L995" s="303">
        <f t="shared" si="986"/>
        <v>0</v>
      </c>
      <c r="M995" s="304"/>
      <c r="N995" s="152"/>
      <c r="O995" s="152"/>
      <c r="P995" s="152"/>
      <c r="Q995" s="152"/>
      <c r="R995" s="152"/>
      <c r="S995" s="305"/>
      <c r="T995" s="54" t="e">
        <f>HLOOKUP(F956,リスト!$N$7:$AC$25,14,)</f>
        <v>#N/A</v>
      </c>
      <c r="U995" s="52" t="e">
        <f t="shared" si="984"/>
        <v>#N/A</v>
      </c>
    </row>
    <row r="996" spans="1:22">
      <c r="A996" s="1">
        <f t="shared" ref="A996:B996" si="998">A995</f>
        <v>20</v>
      </c>
      <c r="B996" s="1">
        <f t="shared" si="998"/>
        <v>0</v>
      </c>
      <c r="C996" s="288"/>
      <c r="D996" s="298"/>
      <c r="E996" s="298"/>
      <c r="F996" s="306" t="s">
        <v>95</v>
      </c>
      <c r="G996" s="306"/>
      <c r="H996" s="307"/>
      <c r="I996" s="307"/>
      <c r="J996" s="308"/>
      <c r="K996" s="309"/>
      <c r="L996" s="310">
        <f t="shared" si="986"/>
        <v>0</v>
      </c>
      <c r="M996" s="311"/>
      <c r="N996" s="153"/>
      <c r="O996" s="153"/>
      <c r="P996" s="153"/>
      <c r="Q996" s="153"/>
      <c r="R996" s="153"/>
      <c r="S996" s="312"/>
      <c r="T996" s="54" t="e">
        <f>HLOOKUP(F956,リスト!$N$7:$AC$25,15,)</f>
        <v>#N/A</v>
      </c>
      <c r="U996" s="52" t="e">
        <f t="shared" si="984"/>
        <v>#N/A</v>
      </c>
    </row>
    <row r="997" spans="1:22">
      <c r="A997" s="1">
        <f t="shared" ref="A997:B997" si="999">A996</f>
        <v>20</v>
      </c>
      <c r="B997" s="1">
        <f t="shared" si="999"/>
        <v>0</v>
      </c>
      <c r="C997" s="288"/>
      <c r="D997" s="322" t="s">
        <v>103</v>
      </c>
      <c r="E997" s="322"/>
      <c r="F997" s="298" t="s">
        <v>96</v>
      </c>
      <c r="G997" s="298"/>
      <c r="H997" s="323"/>
      <c r="I997" s="323"/>
      <c r="J997" s="324"/>
      <c r="K997" s="325"/>
      <c r="L997" s="326">
        <f t="shared" si="986"/>
        <v>0</v>
      </c>
      <c r="M997" s="327"/>
      <c r="N997" s="167"/>
      <c r="O997" s="167"/>
      <c r="P997" s="167"/>
      <c r="Q997" s="167"/>
      <c r="R997" s="167"/>
      <c r="S997" s="328"/>
      <c r="T997" s="54" t="e">
        <f>HLOOKUP(F956,リスト!$N$7:$AC$25,16,)</f>
        <v>#N/A</v>
      </c>
      <c r="U997" s="52" t="e">
        <f t="shared" si="984"/>
        <v>#N/A</v>
      </c>
    </row>
    <row r="998" spans="1:22">
      <c r="A998" s="1">
        <f t="shared" ref="A998:B998" si="1000">A997</f>
        <v>20</v>
      </c>
      <c r="B998" s="1">
        <f t="shared" si="1000"/>
        <v>0</v>
      </c>
      <c r="C998" s="288"/>
      <c r="D998" s="298" t="s">
        <v>104</v>
      </c>
      <c r="E998" s="298"/>
      <c r="F998" s="299" t="s">
        <v>97</v>
      </c>
      <c r="G998" s="299"/>
      <c r="H998" s="300"/>
      <c r="I998" s="300"/>
      <c r="J998" s="301"/>
      <c r="K998" s="302"/>
      <c r="L998" s="303">
        <f t="shared" si="986"/>
        <v>0</v>
      </c>
      <c r="M998" s="304"/>
      <c r="N998" s="152"/>
      <c r="O998" s="152"/>
      <c r="P998" s="152"/>
      <c r="Q998" s="152"/>
      <c r="R998" s="152"/>
      <c r="S998" s="305"/>
      <c r="T998" s="54" t="e">
        <f>HLOOKUP(F956,リスト!$N$7:$AC$25,17,)</f>
        <v>#N/A</v>
      </c>
      <c r="U998" s="52" t="e">
        <f t="shared" si="984"/>
        <v>#N/A</v>
      </c>
    </row>
    <row r="999" spans="1:22">
      <c r="A999" s="1">
        <f t="shared" ref="A999:B999" si="1001">A998</f>
        <v>20</v>
      </c>
      <c r="B999" s="1">
        <f t="shared" si="1001"/>
        <v>0</v>
      </c>
      <c r="C999" s="288"/>
      <c r="D999" s="298"/>
      <c r="E999" s="298"/>
      <c r="F999" s="306" t="s">
        <v>98</v>
      </c>
      <c r="G999" s="306"/>
      <c r="H999" s="307"/>
      <c r="I999" s="307"/>
      <c r="J999" s="308"/>
      <c r="K999" s="309"/>
      <c r="L999" s="310">
        <f t="shared" si="986"/>
        <v>0</v>
      </c>
      <c r="M999" s="311"/>
      <c r="N999" s="153"/>
      <c r="O999" s="153"/>
      <c r="P999" s="153"/>
      <c r="Q999" s="153"/>
      <c r="R999" s="153"/>
      <c r="S999" s="312"/>
      <c r="T999" s="54" t="e">
        <f>HLOOKUP(F956,リスト!$N$7:$AC$25,18,)</f>
        <v>#N/A</v>
      </c>
      <c r="U999" s="52" t="e">
        <f t="shared" si="984"/>
        <v>#N/A</v>
      </c>
    </row>
    <row r="1000" spans="1:22" ht="15" thickBot="1">
      <c r="A1000" s="1">
        <f t="shared" ref="A1000:B1000" si="1002">A999</f>
        <v>20</v>
      </c>
      <c r="B1000" s="1">
        <f t="shared" si="1002"/>
        <v>0</v>
      </c>
      <c r="C1000" s="288"/>
      <c r="D1000" s="313" t="s">
        <v>77</v>
      </c>
      <c r="E1000" s="313"/>
      <c r="F1000" s="313" t="s">
        <v>77</v>
      </c>
      <c r="G1000" s="313"/>
      <c r="H1000" s="314"/>
      <c r="I1000" s="314"/>
      <c r="J1000" s="315"/>
      <c r="K1000" s="316"/>
      <c r="L1000" s="317">
        <f t="shared" si="986"/>
        <v>0</v>
      </c>
      <c r="M1000" s="318"/>
      <c r="N1000" s="319"/>
      <c r="O1000" s="319"/>
      <c r="P1000" s="319"/>
      <c r="Q1000" s="319"/>
      <c r="R1000" s="319"/>
      <c r="S1000" s="320"/>
      <c r="T1000" s="54" t="e">
        <f>HLOOKUP(F956,リスト!$N$7:$AC$25,19,)</f>
        <v>#N/A</v>
      </c>
      <c r="U1000" s="52" t="e">
        <f t="shared" si="984"/>
        <v>#N/A</v>
      </c>
    </row>
    <row r="1001" spans="1:22" ht="15.6" thickTop="1" thickBot="1">
      <c r="A1001" s="1">
        <f t="shared" ref="A1001:B1001" si="1003">A1000</f>
        <v>20</v>
      </c>
      <c r="B1001" s="1">
        <f t="shared" si="1003"/>
        <v>0</v>
      </c>
      <c r="C1001" s="289"/>
      <c r="D1001" s="278" t="s">
        <v>78</v>
      </c>
      <c r="E1001" s="279"/>
      <c r="F1001" s="279"/>
      <c r="G1001" s="280"/>
      <c r="H1001" s="281">
        <f>SUM(H983:I1000)</f>
        <v>0</v>
      </c>
      <c r="I1001" s="281"/>
      <c r="J1001" s="282">
        <f t="shared" ref="J1001" si="1004">SUM(J983:K1000)</f>
        <v>0</v>
      </c>
      <c r="K1001" s="283"/>
      <c r="L1001" s="283">
        <f t="shared" ref="L1001" si="1005">SUM(L983:M1000)</f>
        <v>0</v>
      </c>
      <c r="M1001" s="284"/>
      <c r="N1001" s="285"/>
      <c r="O1001" s="285"/>
      <c r="P1001" s="285"/>
      <c r="Q1001" s="285"/>
      <c r="R1001" s="285"/>
      <c r="S1001" s="286"/>
      <c r="T1001" s="54"/>
    </row>
    <row r="1002" spans="1:22">
      <c r="A1002" s="1">
        <f>F1005</f>
        <v>21</v>
      </c>
      <c r="B1002" s="1">
        <f>IF(H1026&gt;0,1,0)</f>
        <v>0</v>
      </c>
      <c r="C1002" s="198" t="s">
        <v>47</v>
      </c>
      <c r="D1002" s="198"/>
      <c r="E1002" s="198"/>
      <c r="U1002" s="11" t="s">
        <v>49</v>
      </c>
      <c r="V1002" s="11" t="s">
        <v>199</v>
      </c>
    </row>
    <row r="1003" spans="1:22">
      <c r="A1003" s="1">
        <f>A1002</f>
        <v>21</v>
      </c>
      <c r="B1003" s="1">
        <f>B1002</f>
        <v>0</v>
      </c>
      <c r="C1003" s="192" t="str">
        <f>"やまぐち未来アスリート育成事業　"&amp;基本!$G$24</f>
        <v>やまぐち未来アスリート育成事業　事業計画書</v>
      </c>
      <c r="D1003" s="192"/>
      <c r="E1003" s="192"/>
      <c r="F1003" s="192"/>
      <c r="G1003" s="192"/>
      <c r="H1003" s="192"/>
      <c r="I1003" s="192"/>
      <c r="J1003" s="192"/>
      <c r="K1003" s="192"/>
      <c r="L1003" s="192"/>
      <c r="M1003" s="192"/>
      <c r="N1003" s="192"/>
      <c r="O1003" s="192"/>
      <c r="P1003" s="192"/>
      <c r="Q1003" s="192"/>
      <c r="R1003" s="192"/>
      <c r="S1003" s="192"/>
      <c r="U1003" s="16" t="str">
        <f t="shared" ref="U1003:V1006" si="1006">IF(U953="","",U953)</f>
        <v>やまぐち未来アスリートチャレンジ事業</v>
      </c>
      <c r="V1003" s="16" t="str">
        <f t="shared" si="1006"/>
        <v>未来チャレ</v>
      </c>
    </row>
    <row r="1004" spans="1:22" ht="15" thickBot="1">
      <c r="A1004" s="1">
        <f t="shared" ref="A1004:B1004" si="1007">A1003</f>
        <v>21</v>
      </c>
      <c r="B1004" s="1">
        <f t="shared" si="1007"/>
        <v>0</v>
      </c>
      <c r="C1004" s="337" t="s">
        <v>48</v>
      </c>
      <c r="D1004" s="337"/>
      <c r="U1004" s="32" t="str">
        <f t="shared" si="1006"/>
        <v>ジュニアクラブ活動事業</v>
      </c>
      <c r="V1004" s="32" t="str">
        <f t="shared" si="1006"/>
        <v>Jrクラブ</v>
      </c>
    </row>
    <row r="1005" spans="1:22" ht="15" thickBot="1">
      <c r="A1005" s="1">
        <f t="shared" ref="A1005:B1005" si="1008">A1004</f>
        <v>21</v>
      </c>
      <c r="B1005" s="1">
        <f t="shared" si="1008"/>
        <v>0</v>
      </c>
      <c r="C1005" s="375" t="s">
        <v>50</v>
      </c>
      <c r="D1005" s="376"/>
      <c r="E1005" s="376"/>
      <c r="F1005" s="377">
        <f>F955+1</f>
        <v>21</v>
      </c>
      <c r="G1005" s="378"/>
      <c r="U1005" s="32" t="str">
        <f t="shared" si="1006"/>
        <v>ジュニア指導者育成事業</v>
      </c>
      <c r="V1005" s="32" t="str">
        <f t="shared" si="1006"/>
        <v>Jr指導者</v>
      </c>
    </row>
    <row r="1006" spans="1:22">
      <c r="A1006" s="1">
        <f t="shared" ref="A1006:B1006" si="1009">A1005</f>
        <v>21</v>
      </c>
      <c r="B1006" s="1">
        <f t="shared" si="1009"/>
        <v>0</v>
      </c>
      <c r="C1006" s="379" t="s">
        <v>49</v>
      </c>
      <c r="D1006" s="290"/>
      <c r="E1006" s="290"/>
      <c r="F1006" s="380"/>
      <c r="G1006" s="380"/>
      <c r="H1006" s="380"/>
      <c r="I1006" s="380"/>
      <c r="J1006" s="380"/>
      <c r="K1006" s="380"/>
      <c r="L1006" s="380"/>
      <c r="M1006" s="290" t="s">
        <v>53</v>
      </c>
      <c r="N1006" s="290"/>
      <c r="O1006" s="290"/>
      <c r="P1006" s="380"/>
      <c r="Q1006" s="380"/>
      <c r="R1006" s="380"/>
      <c r="S1006" s="381"/>
      <c r="T1006" s="81" t="str">
        <f>IF(F1006="","",VLOOKUP(F1006,U1003:V1006,2,))</f>
        <v/>
      </c>
      <c r="U1006" s="18" t="str">
        <f t="shared" si="1006"/>
        <v>未来アスリート強化事業</v>
      </c>
      <c r="V1006" s="18" t="str">
        <f t="shared" si="1006"/>
        <v>未来強化</v>
      </c>
    </row>
    <row r="1007" spans="1:22">
      <c r="A1007" s="1">
        <f t="shared" ref="A1007:B1007" si="1010">A1006</f>
        <v>21</v>
      </c>
      <c r="B1007" s="1">
        <f t="shared" si="1010"/>
        <v>0</v>
      </c>
      <c r="C1007" s="389" t="s">
        <v>180</v>
      </c>
      <c r="D1007" s="390"/>
      <c r="E1007" s="356"/>
      <c r="F1007" s="386"/>
      <c r="G1007" s="387"/>
      <c r="H1007" s="387"/>
      <c r="I1007" s="387"/>
      <c r="J1007" s="387"/>
      <c r="K1007" s="387"/>
      <c r="L1007" s="387"/>
      <c r="M1007" s="387"/>
      <c r="N1007" s="387"/>
      <c r="O1007" s="387"/>
      <c r="P1007" s="387"/>
      <c r="Q1007" s="387"/>
      <c r="R1007" s="387"/>
      <c r="S1007" s="388"/>
      <c r="U1007" s="55"/>
    </row>
    <row r="1008" spans="1:22">
      <c r="A1008" s="1">
        <f t="shared" ref="A1008:B1008" si="1011">A1007</f>
        <v>21</v>
      </c>
      <c r="B1008" s="1">
        <f t="shared" si="1011"/>
        <v>0</v>
      </c>
      <c r="C1008" s="348" t="s">
        <v>51</v>
      </c>
      <c r="D1008" s="291"/>
      <c r="E1008" s="291"/>
      <c r="F1008" s="382"/>
      <c r="G1008" s="383"/>
      <c r="H1008" s="383"/>
      <c r="I1008" s="20" t="str">
        <f>IF(F1008="","～",IF(J1008="","","～"))</f>
        <v>～</v>
      </c>
      <c r="J1008" s="383"/>
      <c r="K1008" s="383"/>
      <c r="L1008" s="383"/>
      <c r="M1008" s="21" t="s">
        <v>52</v>
      </c>
      <c r="N1008" s="384" t="str">
        <f>IF(T1008=1,IF(F1008="","",IF(J1008="","",IF(F1008=J1008,"日帰り",(J1008-F1008)&amp;"泊"&amp;(J1008-F1008+1)&amp;"日"))),"")</f>
        <v/>
      </c>
      <c r="O1008" s="384"/>
      <c r="P1008" s="384"/>
      <c r="Q1008" s="13" t="s">
        <v>68</v>
      </c>
      <c r="R1008" s="258"/>
      <c r="S1008" s="385"/>
      <c r="T1008" s="53">
        <f>IF(P1006=W1011,1,IF(P1006=X1012,1,0))</f>
        <v>0</v>
      </c>
    </row>
    <row r="1009" spans="1:24">
      <c r="A1009" s="1">
        <f t="shared" ref="A1009:B1009" si="1012">A1008</f>
        <v>21</v>
      </c>
      <c r="B1009" s="1">
        <f t="shared" si="1012"/>
        <v>0</v>
      </c>
      <c r="C1009" s="348" t="s">
        <v>54</v>
      </c>
      <c r="D1009" s="346" t="s">
        <v>55</v>
      </c>
      <c r="E1009" s="346"/>
      <c r="F1009" s="349"/>
      <c r="G1009" s="349"/>
      <c r="H1009" s="349"/>
      <c r="I1009" s="349"/>
      <c r="J1009" s="349"/>
      <c r="K1009" s="349"/>
      <c r="L1009" s="349"/>
      <c r="M1009" s="349"/>
      <c r="N1009" s="349"/>
      <c r="O1009" s="349"/>
      <c r="P1009" s="349"/>
      <c r="Q1009" s="349"/>
      <c r="R1009" s="349"/>
      <c r="S1009" s="350"/>
      <c r="U1009" s="156" t="s">
        <v>53</v>
      </c>
      <c r="V1009" s="156"/>
      <c r="W1009" s="156"/>
      <c r="X1009" s="156"/>
    </row>
    <row r="1010" spans="1:24">
      <c r="A1010" s="1">
        <f t="shared" ref="A1010:B1010" si="1013">A1009</f>
        <v>21</v>
      </c>
      <c r="B1010" s="1">
        <f t="shared" si="1013"/>
        <v>0</v>
      </c>
      <c r="C1010" s="348"/>
      <c r="D1010" s="351" t="s">
        <v>7</v>
      </c>
      <c r="E1010" s="351"/>
      <c r="F1010" s="352"/>
      <c r="G1010" s="352"/>
      <c r="H1010" s="352"/>
      <c r="I1010" s="352"/>
      <c r="J1010" s="352"/>
      <c r="K1010" s="352"/>
      <c r="L1010" s="352"/>
      <c r="M1010" s="352"/>
      <c r="N1010" s="352"/>
      <c r="O1010" s="352"/>
      <c r="P1010" s="352"/>
      <c r="Q1010" s="352"/>
      <c r="R1010" s="352"/>
      <c r="S1010" s="353"/>
      <c r="U1010" s="78" t="str">
        <f>U1003</f>
        <v>やまぐち未来アスリートチャレンジ事業</v>
      </c>
      <c r="V1010" s="78" t="str">
        <f>U1004</f>
        <v>ジュニアクラブ活動事業</v>
      </c>
      <c r="W1010" s="78" t="str">
        <f>U1005</f>
        <v>ジュニア指導者育成事業</v>
      </c>
      <c r="X1010" s="78" t="str">
        <f>U1006</f>
        <v>未来アスリート強化事業</v>
      </c>
    </row>
    <row r="1011" spans="1:24">
      <c r="A1011" s="1">
        <f t="shared" ref="A1011:B1011" si="1014">A1010</f>
        <v>21</v>
      </c>
      <c r="B1011" s="1">
        <f t="shared" si="1014"/>
        <v>0</v>
      </c>
      <c r="C1011" s="348" t="s">
        <v>56</v>
      </c>
      <c r="D1011" s="346" t="s">
        <v>55</v>
      </c>
      <c r="E1011" s="346"/>
      <c r="F1011" s="349"/>
      <c r="G1011" s="349"/>
      <c r="H1011" s="349"/>
      <c r="I1011" s="349"/>
      <c r="J1011" s="349"/>
      <c r="K1011" s="349"/>
      <c r="L1011" s="349"/>
      <c r="M1011" s="349"/>
      <c r="N1011" s="349"/>
      <c r="O1011" s="349"/>
      <c r="P1011" s="349"/>
      <c r="Q1011" s="349"/>
      <c r="R1011" s="349"/>
      <c r="S1011" s="350"/>
      <c r="U1011" s="6" t="str">
        <f t="shared" ref="U1011:X1014" si="1015">IF(U961="","",U961)</f>
        <v>①合同体験会</v>
      </c>
      <c r="V1011" s="6" t="str">
        <f t="shared" si="1015"/>
        <v>①クラブ指導</v>
      </c>
      <c r="W1011" s="6" t="str">
        <f t="shared" si="1015"/>
        <v>①研修派遣</v>
      </c>
      <c r="X1011" s="6" t="str">
        <f t="shared" si="1015"/>
        <v>①指導講習会</v>
      </c>
    </row>
    <row r="1012" spans="1:24">
      <c r="A1012" s="1">
        <f t="shared" ref="A1012:B1012" si="1016">A1011</f>
        <v>21</v>
      </c>
      <c r="B1012" s="1">
        <f t="shared" si="1016"/>
        <v>0</v>
      </c>
      <c r="C1012" s="348"/>
      <c r="D1012" s="351" t="s">
        <v>7</v>
      </c>
      <c r="E1012" s="351"/>
      <c r="F1012" s="352"/>
      <c r="G1012" s="352"/>
      <c r="H1012" s="352"/>
      <c r="I1012" s="352"/>
      <c r="J1012" s="352"/>
      <c r="K1012" s="352"/>
      <c r="L1012" s="352"/>
      <c r="M1012" s="352"/>
      <c r="N1012" s="352"/>
      <c r="O1012" s="352"/>
      <c r="P1012" s="352"/>
      <c r="Q1012" s="352"/>
      <c r="R1012" s="352"/>
      <c r="S1012" s="353"/>
      <c r="U1012" s="8" t="str">
        <f t="shared" si="1015"/>
        <v>②体験プログラム</v>
      </c>
      <c r="V1012" s="8" t="str">
        <f t="shared" si="1015"/>
        <v>②用具整備</v>
      </c>
      <c r="W1012" s="8" t="str">
        <f t="shared" si="1015"/>
        <v>②指導者研修会</v>
      </c>
      <c r="X1012" s="8" t="str">
        <f t="shared" si="1015"/>
        <v>②強化活動</v>
      </c>
    </row>
    <row r="1013" spans="1:24">
      <c r="A1013" s="1">
        <f t="shared" ref="A1013:B1013" si="1017">A1012</f>
        <v>21</v>
      </c>
      <c r="B1013" s="1">
        <f t="shared" si="1017"/>
        <v>0</v>
      </c>
      <c r="C1013" s="354" t="s">
        <v>57</v>
      </c>
      <c r="D1013" s="291" t="s">
        <v>58</v>
      </c>
      <c r="E1013" s="291"/>
      <c r="F1013" s="291" t="s">
        <v>61</v>
      </c>
      <c r="G1013" s="355"/>
      <c r="H1013" s="339" t="s">
        <v>62</v>
      </c>
      <c r="I1013" s="296"/>
      <c r="J1013" s="356" t="s">
        <v>63</v>
      </c>
      <c r="K1013" s="355"/>
      <c r="L1013" s="339" t="s">
        <v>64</v>
      </c>
      <c r="M1013" s="296"/>
      <c r="N1013" s="356" t="s">
        <v>65</v>
      </c>
      <c r="O1013" s="355"/>
      <c r="P1013" s="339" t="s">
        <v>66</v>
      </c>
      <c r="Q1013" s="291"/>
      <c r="R1013" s="356" t="s">
        <v>36</v>
      </c>
      <c r="S1013" s="295"/>
      <c r="U1013" s="8" t="str">
        <f t="shared" si="1015"/>
        <v>③育成プログラム</v>
      </c>
      <c r="V1013" s="8" t="str">
        <f t="shared" si="1015"/>
        <v/>
      </c>
      <c r="W1013" s="8" t="str">
        <f t="shared" si="1015"/>
        <v/>
      </c>
      <c r="X1013" s="8" t="str">
        <f t="shared" si="1015"/>
        <v/>
      </c>
    </row>
    <row r="1014" spans="1:24">
      <c r="A1014" s="1">
        <f t="shared" ref="A1014:B1014" si="1018">A1013</f>
        <v>21</v>
      </c>
      <c r="B1014" s="1">
        <f t="shared" si="1018"/>
        <v>0</v>
      </c>
      <c r="C1014" s="348"/>
      <c r="D1014" s="346" t="s">
        <v>59</v>
      </c>
      <c r="E1014" s="346"/>
      <c r="F1014" s="22">
        <f>VLOOKUP("成男未来ｱｽﾘｰﾄ",指導者!$J$133:$AN$156,$F1005+1,)</f>
        <v>0</v>
      </c>
      <c r="G1014" s="23" t="s">
        <v>67</v>
      </c>
      <c r="H1014" s="24">
        <f>VLOOKUP("成女未来ｱｽﾘｰﾄ",指導者!$J$133:$AN$156,$F1005+1,)</f>
        <v>0</v>
      </c>
      <c r="I1014" s="25" t="s">
        <v>67</v>
      </c>
      <c r="J1014" s="24">
        <f>VLOOKUP("少男未来ｱｽﾘｰﾄ",指導者!$J$133:$AN$156,$F1005+1,)</f>
        <v>0</v>
      </c>
      <c r="K1014" s="23" t="s">
        <v>67</v>
      </c>
      <c r="L1014" s="24">
        <f>VLOOKUP("少女未来ｱｽﾘｰﾄ",指導者!$J$133:$AN$156,$F1005+1,)</f>
        <v>0</v>
      </c>
      <c r="M1014" s="25" t="s">
        <v>67</v>
      </c>
      <c r="N1014" s="24">
        <f>VLOOKUP("Jr男未来ｱｽﾘｰﾄ",指導者!$J$133:$AN$156,$F1005+1,)</f>
        <v>0</v>
      </c>
      <c r="O1014" s="23" t="s">
        <v>67</v>
      </c>
      <c r="P1014" s="24">
        <f>VLOOKUP("Jr女未来ｱｽﾘｰﾄ",指導者!$J$133:$AN$156,$F1005+1,)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48"/>
      <c r="D1015" s="351" t="s">
        <v>60</v>
      </c>
      <c r="E1015" s="351"/>
      <c r="F1015" s="57" t="s">
        <v>164</v>
      </c>
      <c r="G1015" s="28" t="s">
        <v>67</v>
      </c>
      <c r="H1015" s="59" t="s">
        <v>164</v>
      </c>
      <c r="I1015" s="30" t="s">
        <v>67</v>
      </c>
      <c r="J1015" s="29">
        <f>VLOOKUP("少男未来ｱｽﾘｰﾄ",選手!$J$333:$AN$350,$F1005+1,)</f>
        <v>0</v>
      </c>
      <c r="K1015" s="28" t="s">
        <v>67</v>
      </c>
      <c r="L1015" s="29">
        <f>VLOOKUP("少女未来ｱｽﾘｰﾄ",選手!$J$333:$AN$350,$F1005+1,)</f>
        <v>0</v>
      </c>
      <c r="M1015" s="30" t="s">
        <v>67</v>
      </c>
      <c r="N1015" s="29">
        <f>VLOOKUP("Jr男未来ｱｽﾘｰﾄ",選手!$J$333:$AN$350,$F1005+1,)</f>
        <v>0</v>
      </c>
      <c r="O1015" s="28" t="s">
        <v>67</v>
      </c>
      <c r="P1015" s="29">
        <f>VLOOKUP("Jr女未来ｱｽﾘｰﾄ",選手!$J$333:$AN$350,$F1005+1,)</f>
        <v>0</v>
      </c>
      <c r="Q1015" s="31" t="s">
        <v>67</v>
      </c>
      <c r="R1015" s="28">
        <f>SUM(F1015:Q1015)</f>
        <v>0</v>
      </c>
      <c r="S1015" s="34" t="s">
        <v>67</v>
      </c>
    </row>
    <row r="1016" spans="1:24">
      <c r="A1016" s="1">
        <f t="shared" ref="A1016:B1016" si="1020">A1015</f>
        <v>21</v>
      </c>
      <c r="B1016" s="1">
        <f t="shared" si="1020"/>
        <v>0</v>
      </c>
      <c r="C1016" s="366" t="s">
        <v>69</v>
      </c>
      <c r="D1016" s="367"/>
      <c r="E1016" s="368"/>
      <c r="F1016" s="357"/>
      <c r="G1016" s="358"/>
      <c r="H1016" s="358"/>
      <c r="I1016" s="358"/>
      <c r="J1016" s="358"/>
      <c r="K1016" s="358"/>
      <c r="L1016" s="358"/>
      <c r="M1016" s="358"/>
      <c r="N1016" s="358"/>
      <c r="O1016" s="358"/>
      <c r="P1016" s="358"/>
      <c r="Q1016" s="358"/>
      <c r="R1016" s="358"/>
      <c r="S1016" s="359"/>
    </row>
    <row r="1017" spans="1:24">
      <c r="A1017" s="1">
        <f t="shared" ref="A1017:B1017" si="1021">A1016</f>
        <v>21</v>
      </c>
      <c r="B1017" s="1">
        <f t="shared" si="1021"/>
        <v>0</v>
      </c>
      <c r="C1017" s="369"/>
      <c r="D1017" s="370"/>
      <c r="E1017" s="371"/>
      <c r="F1017" s="360"/>
      <c r="G1017" s="361"/>
      <c r="H1017" s="361"/>
      <c r="I1017" s="361"/>
      <c r="J1017" s="361"/>
      <c r="K1017" s="361"/>
      <c r="L1017" s="361"/>
      <c r="M1017" s="361"/>
      <c r="N1017" s="361"/>
      <c r="O1017" s="361"/>
      <c r="P1017" s="361"/>
      <c r="Q1017" s="361"/>
      <c r="R1017" s="361"/>
      <c r="S1017" s="362"/>
    </row>
    <row r="1018" spans="1:24">
      <c r="A1018" s="1">
        <f t="shared" ref="A1018:B1018" si="1022">A1017</f>
        <v>21</v>
      </c>
      <c r="B1018" s="1">
        <f t="shared" si="1022"/>
        <v>0</v>
      </c>
      <c r="C1018" s="369"/>
      <c r="D1018" s="370"/>
      <c r="E1018" s="371"/>
      <c r="F1018" s="360"/>
      <c r="G1018" s="361"/>
      <c r="H1018" s="361"/>
      <c r="I1018" s="361"/>
      <c r="J1018" s="361"/>
      <c r="K1018" s="361"/>
      <c r="L1018" s="361"/>
      <c r="M1018" s="361"/>
      <c r="N1018" s="361"/>
      <c r="O1018" s="361"/>
      <c r="P1018" s="361"/>
      <c r="Q1018" s="361"/>
      <c r="R1018" s="361"/>
      <c r="S1018" s="362"/>
    </row>
    <row r="1019" spans="1:24">
      <c r="A1019" s="1">
        <f t="shared" ref="A1019:B1019" si="1023">A1018</f>
        <v>21</v>
      </c>
      <c r="B1019" s="1">
        <f t="shared" si="1023"/>
        <v>0</v>
      </c>
      <c r="C1019" s="369"/>
      <c r="D1019" s="370"/>
      <c r="E1019" s="371"/>
      <c r="F1019" s="360"/>
      <c r="G1019" s="361"/>
      <c r="H1019" s="361"/>
      <c r="I1019" s="361"/>
      <c r="J1019" s="361"/>
      <c r="K1019" s="361"/>
      <c r="L1019" s="361"/>
      <c r="M1019" s="361"/>
      <c r="N1019" s="361"/>
      <c r="O1019" s="361"/>
      <c r="P1019" s="361"/>
      <c r="Q1019" s="361"/>
      <c r="R1019" s="361"/>
      <c r="S1019" s="362"/>
    </row>
    <row r="1020" spans="1:24">
      <c r="A1020" s="1">
        <f t="shared" ref="A1020:B1020" si="1024">A1019</f>
        <v>21</v>
      </c>
      <c r="B1020" s="1">
        <f t="shared" si="1024"/>
        <v>0</v>
      </c>
      <c r="C1020" s="369"/>
      <c r="D1020" s="370"/>
      <c r="E1020" s="371"/>
      <c r="F1020" s="360"/>
      <c r="G1020" s="361"/>
      <c r="H1020" s="361"/>
      <c r="I1020" s="361"/>
      <c r="J1020" s="361"/>
      <c r="K1020" s="361"/>
      <c r="L1020" s="361"/>
      <c r="M1020" s="361"/>
      <c r="N1020" s="361"/>
      <c r="O1020" s="361"/>
      <c r="P1020" s="361"/>
      <c r="Q1020" s="361"/>
      <c r="R1020" s="361"/>
      <c r="S1020" s="362"/>
    </row>
    <row r="1021" spans="1:24">
      <c r="A1021" s="1">
        <f t="shared" ref="A1021:B1021" si="1025">A1020</f>
        <v>21</v>
      </c>
      <c r="B1021" s="1">
        <f t="shared" si="1025"/>
        <v>0</v>
      </c>
      <c r="C1021" s="369"/>
      <c r="D1021" s="370"/>
      <c r="E1021" s="371"/>
      <c r="F1021" s="360"/>
      <c r="G1021" s="361"/>
      <c r="H1021" s="361"/>
      <c r="I1021" s="361"/>
      <c r="J1021" s="361"/>
      <c r="K1021" s="361"/>
      <c r="L1021" s="361"/>
      <c r="M1021" s="361"/>
      <c r="N1021" s="361"/>
      <c r="O1021" s="361"/>
      <c r="P1021" s="361"/>
      <c r="Q1021" s="361"/>
      <c r="R1021" s="361"/>
      <c r="S1021" s="362"/>
    </row>
    <row r="1022" spans="1:24" ht="15" thickBot="1">
      <c r="A1022" s="1">
        <f t="shared" ref="A1022:B1022" si="1026">A1021</f>
        <v>21</v>
      </c>
      <c r="B1022" s="1">
        <f t="shared" si="1026"/>
        <v>0</v>
      </c>
      <c r="C1022" s="372"/>
      <c r="D1022" s="373"/>
      <c r="E1022" s="374"/>
      <c r="F1022" s="363"/>
      <c r="G1022" s="364"/>
      <c r="H1022" s="364"/>
      <c r="I1022" s="364"/>
      <c r="J1022" s="364"/>
      <c r="K1022" s="364"/>
      <c r="L1022" s="364"/>
      <c r="M1022" s="364"/>
      <c r="N1022" s="364"/>
      <c r="O1022" s="364"/>
      <c r="P1022" s="364"/>
      <c r="Q1022" s="364"/>
      <c r="R1022" s="364"/>
      <c r="S1022" s="365"/>
    </row>
    <row r="1023" spans="1:24">
      <c r="A1023" s="1">
        <f t="shared" ref="A1023:B1023" si="1027">A1022</f>
        <v>21</v>
      </c>
      <c r="B1023" s="1">
        <f t="shared" si="1027"/>
        <v>0</v>
      </c>
    </row>
    <row r="1024" spans="1:24" ht="15" thickBot="1">
      <c r="A1024" s="1">
        <f t="shared" ref="A1024:B1024" si="1028">A1023</f>
        <v>21</v>
      </c>
      <c r="B1024" s="1">
        <f t="shared" si="1028"/>
        <v>0</v>
      </c>
      <c r="C1024" s="337" t="s">
        <v>70</v>
      </c>
      <c r="D1024" s="337"/>
      <c r="Q1024" s="338" t="s">
        <v>71</v>
      </c>
      <c r="R1024" s="338"/>
      <c r="S1024" s="338"/>
    </row>
    <row r="1025" spans="1:21">
      <c r="A1025" s="1">
        <f t="shared" ref="A1025:B1025" si="1029">A1024</f>
        <v>21</v>
      </c>
      <c r="B1025" s="1">
        <f t="shared" si="1029"/>
        <v>0</v>
      </c>
      <c r="C1025" s="287" t="s">
        <v>72</v>
      </c>
      <c r="D1025" s="290" t="s">
        <v>73</v>
      </c>
      <c r="E1025" s="290"/>
      <c r="F1025" s="290"/>
      <c r="G1025" s="290"/>
      <c r="H1025" s="290" t="s">
        <v>79</v>
      </c>
      <c r="I1025" s="290"/>
      <c r="J1025" s="290" t="s">
        <v>13</v>
      </c>
      <c r="K1025" s="290"/>
      <c r="L1025" s="290"/>
      <c r="M1025" s="290"/>
      <c r="N1025" s="290"/>
      <c r="O1025" s="290"/>
      <c r="P1025" s="290"/>
      <c r="Q1025" s="290"/>
      <c r="R1025" s="290"/>
      <c r="S1025" s="294"/>
    </row>
    <row r="1026" spans="1:21">
      <c r="A1026" s="1">
        <f t="shared" ref="A1026:B1026" si="1030">A1025</f>
        <v>21</v>
      </c>
      <c r="B1026" s="1">
        <f t="shared" si="1030"/>
        <v>0</v>
      </c>
      <c r="C1026" s="288"/>
      <c r="D1026" s="346" t="s">
        <v>74</v>
      </c>
      <c r="E1026" s="346"/>
      <c r="F1026" s="346"/>
      <c r="G1026" s="346"/>
      <c r="H1026" s="347">
        <f>J1051</f>
        <v>0</v>
      </c>
      <c r="I1026" s="347"/>
      <c r="J1026" s="152"/>
      <c r="K1026" s="152"/>
      <c r="L1026" s="152"/>
      <c r="M1026" s="152"/>
      <c r="N1026" s="152"/>
      <c r="O1026" s="152"/>
      <c r="P1026" s="152"/>
      <c r="Q1026" s="152"/>
      <c r="R1026" s="152"/>
      <c r="S1026" s="305"/>
    </row>
    <row r="1027" spans="1:21">
      <c r="A1027" s="1">
        <f t="shared" ref="A1027:B1027" si="1031">A1026</f>
        <v>21</v>
      </c>
      <c r="B1027" s="1">
        <f t="shared" si="1031"/>
        <v>0</v>
      </c>
      <c r="C1027" s="288"/>
      <c r="D1027" s="340" t="s">
        <v>75</v>
      </c>
      <c r="E1027" s="340"/>
      <c r="F1027" s="340"/>
      <c r="G1027" s="340"/>
      <c r="H1027" s="330"/>
      <c r="I1027" s="330"/>
      <c r="J1027" s="335"/>
      <c r="K1027" s="335"/>
      <c r="L1027" s="335"/>
      <c r="M1027" s="335"/>
      <c r="N1027" s="335"/>
      <c r="O1027" s="335"/>
      <c r="P1027" s="335"/>
      <c r="Q1027" s="335"/>
      <c r="R1027" s="335"/>
      <c r="S1027" s="336"/>
    </row>
    <row r="1028" spans="1:21">
      <c r="A1028" s="1">
        <f t="shared" ref="A1028:B1028" si="1032">A1027</f>
        <v>21</v>
      </c>
      <c r="B1028" s="1">
        <f t="shared" si="1032"/>
        <v>0</v>
      </c>
      <c r="C1028" s="288"/>
      <c r="D1028" s="340" t="s">
        <v>76</v>
      </c>
      <c r="E1028" s="340"/>
      <c r="F1028" s="340"/>
      <c r="G1028" s="340"/>
      <c r="H1028" s="330"/>
      <c r="I1028" s="330"/>
      <c r="J1028" s="335"/>
      <c r="K1028" s="335"/>
      <c r="L1028" s="335"/>
      <c r="M1028" s="335"/>
      <c r="N1028" s="335"/>
      <c r="O1028" s="335"/>
      <c r="P1028" s="335"/>
      <c r="Q1028" s="335"/>
      <c r="R1028" s="335"/>
      <c r="S1028" s="336"/>
    </row>
    <row r="1029" spans="1:21" ht="15" thickBot="1">
      <c r="A1029" s="1">
        <f t="shared" ref="A1029:B1029" si="1033">A1028</f>
        <v>21</v>
      </c>
      <c r="B1029" s="1">
        <f t="shared" si="1033"/>
        <v>0</v>
      </c>
      <c r="C1029" s="288"/>
      <c r="D1029" s="341" t="s">
        <v>77</v>
      </c>
      <c r="E1029" s="341"/>
      <c r="F1029" s="341"/>
      <c r="G1029" s="341"/>
      <c r="H1029" s="342">
        <f>H1051-SUM(H1026:I1028)</f>
        <v>0</v>
      </c>
      <c r="I1029" s="342"/>
      <c r="J1029" s="343"/>
      <c r="K1029" s="343"/>
      <c r="L1029" s="343"/>
      <c r="M1029" s="343"/>
      <c r="N1029" s="343"/>
      <c r="O1029" s="343"/>
      <c r="P1029" s="343"/>
      <c r="Q1029" s="343"/>
      <c r="R1029" s="343"/>
      <c r="S1029" s="344"/>
    </row>
    <row r="1030" spans="1:21" ht="15.6" thickTop="1" thickBot="1">
      <c r="A1030" s="1">
        <f t="shared" ref="A1030:B1030" si="1034">A1029</f>
        <v>21</v>
      </c>
      <c r="B1030" s="1">
        <f t="shared" si="1034"/>
        <v>0</v>
      </c>
      <c r="C1030" s="289"/>
      <c r="D1030" s="345" t="s">
        <v>78</v>
      </c>
      <c r="E1030" s="345"/>
      <c r="F1030" s="345"/>
      <c r="G1030" s="345"/>
      <c r="H1030" s="281">
        <f>SUM(H1026:I1029)</f>
        <v>0</v>
      </c>
      <c r="I1030" s="281"/>
      <c r="J1030" s="285"/>
      <c r="K1030" s="285"/>
      <c r="L1030" s="285"/>
      <c r="M1030" s="285"/>
      <c r="N1030" s="285"/>
      <c r="O1030" s="285"/>
      <c r="P1030" s="285"/>
      <c r="Q1030" s="285"/>
      <c r="R1030" s="285"/>
      <c r="S1030" s="286"/>
    </row>
    <row r="1031" spans="1:21">
      <c r="A1031" s="1">
        <f t="shared" ref="A1031:B1031" si="1035">A1030</f>
        <v>21</v>
      </c>
      <c r="B1031" s="1">
        <f t="shared" si="1035"/>
        <v>0</v>
      </c>
      <c r="C1031" s="287" t="s">
        <v>218</v>
      </c>
      <c r="D1031" s="290" t="s">
        <v>73</v>
      </c>
      <c r="E1031" s="290"/>
      <c r="F1031" s="290" t="s">
        <v>83</v>
      </c>
      <c r="G1031" s="290"/>
      <c r="H1031" s="290" t="s">
        <v>79</v>
      </c>
      <c r="I1031" s="292"/>
      <c r="J1031" s="293"/>
      <c r="K1031" s="290"/>
      <c r="L1031" s="290"/>
      <c r="M1031" s="290"/>
      <c r="N1031" s="290" t="s">
        <v>82</v>
      </c>
      <c r="O1031" s="290"/>
      <c r="P1031" s="290"/>
      <c r="Q1031" s="290"/>
      <c r="R1031" s="290"/>
      <c r="S1031" s="294"/>
    </row>
    <row r="1032" spans="1:21">
      <c r="A1032" s="1">
        <f t="shared" ref="A1032:B1032" si="1036">A1031</f>
        <v>21</v>
      </c>
      <c r="B1032" s="1">
        <f t="shared" si="1036"/>
        <v>0</v>
      </c>
      <c r="C1032" s="288"/>
      <c r="D1032" s="291"/>
      <c r="E1032" s="291"/>
      <c r="F1032" s="291"/>
      <c r="G1032" s="291"/>
      <c r="H1032" s="291"/>
      <c r="I1032" s="291"/>
      <c r="J1032" s="296" t="s">
        <v>80</v>
      </c>
      <c r="K1032" s="297"/>
      <c r="L1032" s="297" t="s">
        <v>81</v>
      </c>
      <c r="M1032" s="339"/>
      <c r="N1032" s="291"/>
      <c r="O1032" s="291"/>
      <c r="P1032" s="291"/>
      <c r="Q1032" s="291"/>
      <c r="R1032" s="291"/>
      <c r="S1032" s="295"/>
    </row>
    <row r="1033" spans="1:21">
      <c r="A1033" s="1">
        <f t="shared" ref="A1033:B1033" si="1037">A1032</f>
        <v>21</v>
      </c>
      <c r="B1033" s="1">
        <f t="shared" si="1037"/>
        <v>0</v>
      </c>
      <c r="C1033" s="288"/>
      <c r="D1033" s="298" t="s">
        <v>88</v>
      </c>
      <c r="E1033" s="298"/>
      <c r="F1033" s="298" t="s">
        <v>88</v>
      </c>
      <c r="G1033" s="298"/>
      <c r="H1033" s="323"/>
      <c r="I1033" s="323"/>
      <c r="J1033" s="324"/>
      <c r="K1033" s="325"/>
      <c r="L1033" s="326">
        <f>H1033-J1033</f>
        <v>0</v>
      </c>
      <c r="M1033" s="327"/>
      <c r="N1033" s="167"/>
      <c r="O1033" s="167"/>
      <c r="P1033" s="167"/>
      <c r="Q1033" s="167"/>
      <c r="R1033" s="167"/>
      <c r="S1033" s="328"/>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8"/>
      <c r="D1034" s="298" t="s">
        <v>99</v>
      </c>
      <c r="E1034" s="298"/>
      <c r="F1034" s="299" t="s">
        <v>84</v>
      </c>
      <c r="G1034" s="299"/>
      <c r="H1034" s="300"/>
      <c r="I1034" s="300"/>
      <c r="J1034" s="301"/>
      <c r="K1034" s="302"/>
      <c r="L1034" s="303">
        <f t="shared" ref="L1034:L1050" si="1040">H1034-J1034</f>
        <v>0</v>
      </c>
      <c r="M1034" s="304"/>
      <c r="N1034" s="152"/>
      <c r="O1034" s="152"/>
      <c r="P1034" s="152"/>
      <c r="Q1034" s="152"/>
      <c r="R1034" s="152"/>
      <c r="S1034" s="305"/>
      <c r="T1034" s="54" t="e">
        <f>HLOOKUP(F1006,リスト!$N$7:$AC$25,3,)</f>
        <v>#N/A</v>
      </c>
      <c r="U1034" s="52" t="e">
        <f t="shared" si="1038"/>
        <v>#N/A</v>
      </c>
    </row>
    <row r="1035" spans="1:21">
      <c r="A1035" s="1">
        <f t="shared" ref="A1035:B1035" si="1041">A1034</f>
        <v>21</v>
      </c>
      <c r="B1035" s="1">
        <f t="shared" si="1041"/>
        <v>0</v>
      </c>
      <c r="C1035" s="288"/>
      <c r="D1035" s="298"/>
      <c r="E1035" s="298"/>
      <c r="F1035" s="329" t="s">
        <v>85</v>
      </c>
      <c r="G1035" s="329"/>
      <c r="H1035" s="330"/>
      <c r="I1035" s="330"/>
      <c r="J1035" s="331"/>
      <c r="K1035" s="332"/>
      <c r="L1035" s="333">
        <f t="shared" si="1040"/>
        <v>0</v>
      </c>
      <c r="M1035" s="334"/>
      <c r="N1035" s="335"/>
      <c r="O1035" s="335"/>
      <c r="P1035" s="335"/>
      <c r="Q1035" s="335"/>
      <c r="R1035" s="335"/>
      <c r="S1035" s="336"/>
      <c r="T1035" s="54" t="e">
        <f>HLOOKUP(F1006,リスト!$N$7:$AC$25,4,)</f>
        <v>#N/A</v>
      </c>
      <c r="U1035" s="52" t="e">
        <f t="shared" si="1038"/>
        <v>#N/A</v>
      </c>
    </row>
    <row r="1036" spans="1:21">
      <c r="A1036" s="1">
        <f t="shared" ref="A1036:B1036" si="1042">A1035</f>
        <v>21</v>
      </c>
      <c r="B1036" s="1">
        <f t="shared" si="1042"/>
        <v>0</v>
      </c>
      <c r="C1036" s="288"/>
      <c r="D1036" s="298"/>
      <c r="E1036" s="298"/>
      <c r="F1036" s="306" t="s">
        <v>86</v>
      </c>
      <c r="G1036" s="306"/>
      <c r="H1036" s="307"/>
      <c r="I1036" s="307"/>
      <c r="J1036" s="308"/>
      <c r="K1036" s="309"/>
      <c r="L1036" s="310">
        <f t="shared" si="1040"/>
        <v>0</v>
      </c>
      <c r="M1036" s="311"/>
      <c r="N1036" s="153"/>
      <c r="O1036" s="153"/>
      <c r="P1036" s="153"/>
      <c r="Q1036" s="153"/>
      <c r="R1036" s="153"/>
      <c r="S1036" s="312"/>
      <c r="T1036" s="54" t="e">
        <f>HLOOKUP(F1006,リスト!$N$7:$AC$25,5,)</f>
        <v>#N/A</v>
      </c>
      <c r="U1036" s="52" t="e">
        <f t="shared" si="1038"/>
        <v>#N/A</v>
      </c>
    </row>
    <row r="1037" spans="1:21">
      <c r="A1037" s="1">
        <f t="shared" ref="A1037:B1037" si="1043">A1036</f>
        <v>21</v>
      </c>
      <c r="B1037" s="1">
        <f t="shared" si="1043"/>
        <v>0</v>
      </c>
      <c r="C1037" s="288"/>
      <c r="D1037" s="298" t="s">
        <v>100</v>
      </c>
      <c r="E1037" s="298"/>
      <c r="F1037" s="299" t="s">
        <v>87</v>
      </c>
      <c r="G1037" s="299"/>
      <c r="H1037" s="300"/>
      <c r="I1037" s="300"/>
      <c r="J1037" s="301"/>
      <c r="K1037" s="302"/>
      <c r="L1037" s="303">
        <f t="shared" si="1040"/>
        <v>0</v>
      </c>
      <c r="M1037" s="304"/>
      <c r="N1037" s="152"/>
      <c r="O1037" s="152"/>
      <c r="P1037" s="152"/>
      <c r="Q1037" s="152"/>
      <c r="R1037" s="152"/>
      <c r="S1037" s="305"/>
      <c r="T1037" s="54" t="e">
        <f>HLOOKUP(F1006,リスト!$N$7:$AC$25,6,)</f>
        <v>#N/A</v>
      </c>
      <c r="U1037" s="52" t="e">
        <f t="shared" si="1038"/>
        <v>#N/A</v>
      </c>
    </row>
    <row r="1038" spans="1:21">
      <c r="A1038" s="1">
        <f t="shared" ref="A1038:B1038" si="1044">A1037</f>
        <v>21</v>
      </c>
      <c r="B1038" s="1">
        <f t="shared" si="1044"/>
        <v>0</v>
      </c>
      <c r="C1038" s="288"/>
      <c r="D1038" s="298"/>
      <c r="E1038" s="298"/>
      <c r="F1038" s="329" t="s">
        <v>89</v>
      </c>
      <c r="G1038" s="329"/>
      <c r="H1038" s="330"/>
      <c r="I1038" s="330"/>
      <c r="J1038" s="331"/>
      <c r="K1038" s="332"/>
      <c r="L1038" s="333">
        <f t="shared" si="1040"/>
        <v>0</v>
      </c>
      <c r="M1038" s="334"/>
      <c r="N1038" s="335"/>
      <c r="O1038" s="335"/>
      <c r="P1038" s="335"/>
      <c r="Q1038" s="335"/>
      <c r="R1038" s="335"/>
      <c r="S1038" s="336"/>
      <c r="T1038" s="54" t="e">
        <f>HLOOKUP(F1006,リスト!$N$7:$AC$25,7,)</f>
        <v>#N/A</v>
      </c>
      <c r="U1038" s="52" t="e">
        <f t="shared" si="1038"/>
        <v>#N/A</v>
      </c>
    </row>
    <row r="1039" spans="1:21" ht="14.4" customHeight="1">
      <c r="A1039" s="1">
        <f t="shared" ref="A1039:B1039" si="1045">A1038</f>
        <v>21</v>
      </c>
      <c r="B1039" s="1">
        <f t="shared" si="1045"/>
        <v>0</v>
      </c>
      <c r="C1039" s="288"/>
      <c r="D1039" s="298"/>
      <c r="E1039" s="298"/>
      <c r="F1039" s="329" t="s">
        <v>215</v>
      </c>
      <c r="G1039" s="329"/>
      <c r="H1039" s="330"/>
      <c r="I1039" s="330"/>
      <c r="J1039" s="331"/>
      <c r="K1039" s="332"/>
      <c r="L1039" s="333">
        <f t="shared" si="1040"/>
        <v>0</v>
      </c>
      <c r="M1039" s="334"/>
      <c r="N1039" s="335"/>
      <c r="O1039" s="335"/>
      <c r="P1039" s="335"/>
      <c r="Q1039" s="335"/>
      <c r="R1039" s="335"/>
      <c r="S1039" s="336"/>
      <c r="T1039" s="54" t="e">
        <f>HLOOKUP(F1006,リスト!$N$7:$AC$25,8,)</f>
        <v>#N/A</v>
      </c>
      <c r="U1039" s="52" t="e">
        <f t="shared" si="1038"/>
        <v>#N/A</v>
      </c>
    </row>
    <row r="1040" spans="1:21">
      <c r="A1040" s="1">
        <f t="shared" ref="A1040:B1040" si="1046">A1039</f>
        <v>21</v>
      </c>
      <c r="B1040" s="1">
        <f t="shared" si="1046"/>
        <v>0</v>
      </c>
      <c r="C1040" s="288"/>
      <c r="D1040" s="298"/>
      <c r="E1040" s="298"/>
      <c r="F1040" s="306" t="s">
        <v>90</v>
      </c>
      <c r="G1040" s="306"/>
      <c r="H1040" s="307"/>
      <c r="I1040" s="307"/>
      <c r="J1040" s="308"/>
      <c r="K1040" s="309"/>
      <c r="L1040" s="310">
        <f t="shared" si="1040"/>
        <v>0</v>
      </c>
      <c r="M1040" s="311"/>
      <c r="N1040" s="153"/>
      <c r="O1040" s="153"/>
      <c r="P1040" s="153"/>
      <c r="Q1040" s="153"/>
      <c r="R1040" s="153"/>
      <c r="S1040" s="312"/>
      <c r="T1040" s="54" t="e">
        <f>HLOOKUP(F1006,リスト!$N$7:$AC$25,9,)</f>
        <v>#N/A</v>
      </c>
      <c r="U1040" s="52" t="e">
        <f t="shared" si="1038"/>
        <v>#N/A</v>
      </c>
    </row>
    <row r="1041" spans="1:22">
      <c r="A1041" s="1">
        <f t="shared" ref="A1041:B1041" si="1047">A1040</f>
        <v>21</v>
      </c>
      <c r="B1041" s="1">
        <f t="shared" si="1047"/>
        <v>0</v>
      </c>
      <c r="C1041" s="288"/>
      <c r="D1041" s="298" t="s">
        <v>101</v>
      </c>
      <c r="E1041" s="298"/>
      <c r="F1041" s="299" t="s">
        <v>91</v>
      </c>
      <c r="G1041" s="299"/>
      <c r="H1041" s="300"/>
      <c r="I1041" s="300"/>
      <c r="J1041" s="301"/>
      <c r="K1041" s="302"/>
      <c r="L1041" s="303">
        <f t="shared" si="1040"/>
        <v>0</v>
      </c>
      <c r="M1041" s="304"/>
      <c r="N1041" s="152"/>
      <c r="O1041" s="152"/>
      <c r="P1041" s="152"/>
      <c r="Q1041" s="152"/>
      <c r="R1041" s="152"/>
      <c r="S1041" s="305"/>
      <c r="T1041" s="54" t="e">
        <f>HLOOKUP(F1006,リスト!$N$7:$AC$25,10,)</f>
        <v>#N/A</v>
      </c>
      <c r="U1041" s="52" t="e">
        <f t="shared" si="1038"/>
        <v>#N/A</v>
      </c>
    </row>
    <row r="1042" spans="1:22">
      <c r="A1042" s="1">
        <f t="shared" ref="A1042:B1042" si="1048">A1041</f>
        <v>21</v>
      </c>
      <c r="B1042" s="1">
        <f t="shared" si="1048"/>
        <v>0</v>
      </c>
      <c r="C1042" s="288"/>
      <c r="D1042" s="298"/>
      <c r="E1042" s="298"/>
      <c r="F1042" s="329" t="s">
        <v>92</v>
      </c>
      <c r="G1042" s="329"/>
      <c r="H1042" s="330"/>
      <c r="I1042" s="330"/>
      <c r="J1042" s="331"/>
      <c r="K1042" s="332"/>
      <c r="L1042" s="333">
        <f t="shared" si="1040"/>
        <v>0</v>
      </c>
      <c r="M1042" s="334"/>
      <c r="N1042" s="335"/>
      <c r="O1042" s="335"/>
      <c r="P1042" s="335"/>
      <c r="Q1042" s="335"/>
      <c r="R1042" s="335"/>
      <c r="S1042" s="336"/>
      <c r="T1042" s="54" t="e">
        <f>HLOOKUP(F1006,リスト!$N$7:$AC$25,11,)</f>
        <v>#N/A</v>
      </c>
      <c r="U1042" s="52" t="e">
        <f t="shared" si="1038"/>
        <v>#N/A</v>
      </c>
    </row>
    <row r="1043" spans="1:22">
      <c r="A1043" s="1">
        <f t="shared" ref="A1043:B1043" si="1049">A1042</f>
        <v>21</v>
      </c>
      <c r="B1043" s="1">
        <f t="shared" si="1049"/>
        <v>0</v>
      </c>
      <c r="C1043" s="288"/>
      <c r="D1043" s="298"/>
      <c r="E1043" s="298"/>
      <c r="F1043" s="306" t="s">
        <v>93</v>
      </c>
      <c r="G1043" s="306"/>
      <c r="H1043" s="307"/>
      <c r="I1043" s="307"/>
      <c r="J1043" s="308"/>
      <c r="K1043" s="309"/>
      <c r="L1043" s="310">
        <f t="shared" si="1040"/>
        <v>0</v>
      </c>
      <c r="M1043" s="311"/>
      <c r="N1043" s="153"/>
      <c r="O1043" s="153"/>
      <c r="P1043" s="153"/>
      <c r="Q1043" s="153"/>
      <c r="R1043" s="153"/>
      <c r="S1043" s="312"/>
      <c r="T1043" s="54" t="e">
        <f>HLOOKUP(F1006,リスト!$N$7:$AC$25,12,)</f>
        <v>#N/A</v>
      </c>
      <c r="U1043" s="52" t="e">
        <f t="shared" si="1038"/>
        <v>#N/A</v>
      </c>
    </row>
    <row r="1044" spans="1:22">
      <c r="A1044" s="1">
        <f t="shared" ref="A1044:B1044" si="1050">A1043</f>
        <v>21</v>
      </c>
      <c r="B1044" s="1">
        <f t="shared" si="1050"/>
        <v>0</v>
      </c>
      <c r="C1044" s="288"/>
      <c r="D1044" s="298" t="s">
        <v>102</v>
      </c>
      <c r="E1044" s="298"/>
      <c r="F1044" s="298" t="s">
        <v>102</v>
      </c>
      <c r="G1044" s="298"/>
      <c r="H1044" s="323"/>
      <c r="I1044" s="323"/>
      <c r="J1044" s="324"/>
      <c r="K1044" s="325"/>
      <c r="L1044" s="326">
        <f t="shared" si="1040"/>
        <v>0</v>
      </c>
      <c r="M1044" s="327"/>
      <c r="N1044" s="167"/>
      <c r="O1044" s="167"/>
      <c r="P1044" s="167"/>
      <c r="Q1044" s="167"/>
      <c r="R1044" s="167"/>
      <c r="S1044" s="328"/>
      <c r="T1044" s="54" t="e">
        <f>HLOOKUP(F1006,リスト!$N$7:$AC$25,13,)</f>
        <v>#N/A</v>
      </c>
      <c r="U1044" s="52" t="e">
        <f t="shared" si="1038"/>
        <v>#N/A</v>
      </c>
    </row>
    <row r="1045" spans="1:22">
      <c r="A1045" s="1">
        <f t="shared" ref="A1045:B1045" si="1051">A1044</f>
        <v>21</v>
      </c>
      <c r="B1045" s="1">
        <f t="shared" si="1051"/>
        <v>0</v>
      </c>
      <c r="C1045" s="288"/>
      <c r="D1045" s="321" t="s">
        <v>105</v>
      </c>
      <c r="E1045" s="298"/>
      <c r="F1045" s="299" t="s">
        <v>94</v>
      </c>
      <c r="G1045" s="299"/>
      <c r="H1045" s="300"/>
      <c r="I1045" s="300"/>
      <c r="J1045" s="301"/>
      <c r="K1045" s="302"/>
      <c r="L1045" s="303">
        <f t="shared" si="1040"/>
        <v>0</v>
      </c>
      <c r="M1045" s="304"/>
      <c r="N1045" s="152"/>
      <c r="O1045" s="152"/>
      <c r="P1045" s="152"/>
      <c r="Q1045" s="152"/>
      <c r="R1045" s="152"/>
      <c r="S1045" s="305"/>
      <c r="T1045" s="54" t="e">
        <f>HLOOKUP(F1006,リスト!$N$7:$AC$25,14,)</f>
        <v>#N/A</v>
      </c>
      <c r="U1045" s="52" t="e">
        <f t="shared" si="1038"/>
        <v>#N/A</v>
      </c>
    </row>
    <row r="1046" spans="1:22">
      <c r="A1046" s="1">
        <f t="shared" ref="A1046:B1046" si="1052">A1045</f>
        <v>21</v>
      </c>
      <c r="B1046" s="1">
        <f t="shared" si="1052"/>
        <v>0</v>
      </c>
      <c r="C1046" s="288"/>
      <c r="D1046" s="298"/>
      <c r="E1046" s="298"/>
      <c r="F1046" s="306" t="s">
        <v>95</v>
      </c>
      <c r="G1046" s="306"/>
      <c r="H1046" s="307"/>
      <c r="I1046" s="307"/>
      <c r="J1046" s="308"/>
      <c r="K1046" s="309"/>
      <c r="L1046" s="310">
        <f t="shared" si="1040"/>
        <v>0</v>
      </c>
      <c r="M1046" s="311"/>
      <c r="N1046" s="153"/>
      <c r="O1046" s="153"/>
      <c r="P1046" s="153"/>
      <c r="Q1046" s="153"/>
      <c r="R1046" s="153"/>
      <c r="S1046" s="312"/>
      <c r="T1046" s="54" t="e">
        <f>HLOOKUP(F1006,リスト!$N$7:$AC$25,15,)</f>
        <v>#N/A</v>
      </c>
      <c r="U1046" s="52" t="e">
        <f t="shared" si="1038"/>
        <v>#N/A</v>
      </c>
    </row>
    <row r="1047" spans="1:22">
      <c r="A1047" s="1">
        <f t="shared" ref="A1047:B1047" si="1053">A1046</f>
        <v>21</v>
      </c>
      <c r="B1047" s="1">
        <f t="shared" si="1053"/>
        <v>0</v>
      </c>
      <c r="C1047" s="288"/>
      <c r="D1047" s="322" t="s">
        <v>103</v>
      </c>
      <c r="E1047" s="322"/>
      <c r="F1047" s="298" t="s">
        <v>96</v>
      </c>
      <c r="G1047" s="298"/>
      <c r="H1047" s="323"/>
      <c r="I1047" s="323"/>
      <c r="J1047" s="324"/>
      <c r="K1047" s="325"/>
      <c r="L1047" s="326">
        <f t="shared" si="1040"/>
        <v>0</v>
      </c>
      <c r="M1047" s="327"/>
      <c r="N1047" s="167"/>
      <c r="O1047" s="167"/>
      <c r="P1047" s="167"/>
      <c r="Q1047" s="167"/>
      <c r="R1047" s="167"/>
      <c r="S1047" s="328"/>
      <c r="T1047" s="54" t="e">
        <f>HLOOKUP(F1006,リスト!$N$7:$AC$25,16,)</f>
        <v>#N/A</v>
      </c>
      <c r="U1047" s="52" t="e">
        <f t="shared" si="1038"/>
        <v>#N/A</v>
      </c>
    </row>
    <row r="1048" spans="1:22">
      <c r="A1048" s="1">
        <f t="shared" ref="A1048:B1048" si="1054">A1047</f>
        <v>21</v>
      </c>
      <c r="B1048" s="1">
        <f t="shared" si="1054"/>
        <v>0</v>
      </c>
      <c r="C1048" s="288"/>
      <c r="D1048" s="298" t="s">
        <v>104</v>
      </c>
      <c r="E1048" s="298"/>
      <c r="F1048" s="299" t="s">
        <v>97</v>
      </c>
      <c r="G1048" s="299"/>
      <c r="H1048" s="300"/>
      <c r="I1048" s="300"/>
      <c r="J1048" s="301"/>
      <c r="K1048" s="302"/>
      <c r="L1048" s="303">
        <f t="shared" si="1040"/>
        <v>0</v>
      </c>
      <c r="M1048" s="304"/>
      <c r="N1048" s="152"/>
      <c r="O1048" s="152"/>
      <c r="P1048" s="152"/>
      <c r="Q1048" s="152"/>
      <c r="R1048" s="152"/>
      <c r="S1048" s="305"/>
      <c r="T1048" s="54" t="e">
        <f>HLOOKUP(F1006,リスト!$N$7:$AC$25,17,)</f>
        <v>#N/A</v>
      </c>
      <c r="U1048" s="52" t="e">
        <f t="shared" si="1038"/>
        <v>#N/A</v>
      </c>
    </row>
    <row r="1049" spans="1:22">
      <c r="A1049" s="1">
        <f t="shared" ref="A1049:B1049" si="1055">A1048</f>
        <v>21</v>
      </c>
      <c r="B1049" s="1">
        <f t="shared" si="1055"/>
        <v>0</v>
      </c>
      <c r="C1049" s="288"/>
      <c r="D1049" s="298"/>
      <c r="E1049" s="298"/>
      <c r="F1049" s="306" t="s">
        <v>98</v>
      </c>
      <c r="G1049" s="306"/>
      <c r="H1049" s="307"/>
      <c r="I1049" s="307"/>
      <c r="J1049" s="308"/>
      <c r="K1049" s="309"/>
      <c r="L1049" s="310">
        <f t="shared" si="1040"/>
        <v>0</v>
      </c>
      <c r="M1049" s="311"/>
      <c r="N1049" s="153"/>
      <c r="O1049" s="153"/>
      <c r="P1049" s="153"/>
      <c r="Q1049" s="153"/>
      <c r="R1049" s="153"/>
      <c r="S1049" s="312"/>
      <c r="T1049" s="54" t="e">
        <f>HLOOKUP(F1006,リスト!$N$7:$AC$25,18,)</f>
        <v>#N/A</v>
      </c>
      <c r="U1049" s="52" t="e">
        <f t="shared" si="1038"/>
        <v>#N/A</v>
      </c>
    </row>
    <row r="1050" spans="1:22" ht="15" thickBot="1">
      <c r="A1050" s="1">
        <f t="shared" ref="A1050:B1050" si="1056">A1049</f>
        <v>21</v>
      </c>
      <c r="B1050" s="1">
        <f t="shared" si="1056"/>
        <v>0</v>
      </c>
      <c r="C1050" s="288"/>
      <c r="D1050" s="313" t="s">
        <v>77</v>
      </c>
      <c r="E1050" s="313"/>
      <c r="F1050" s="313" t="s">
        <v>77</v>
      </c>
      <c r="G1050" s="313"/>
      <c r="H1050" s="314"/>
      <c r="I1050" s="314"/>
      <c r="J1050" s="315"/>
      <c r="K1050" s="316"/>
      <c r="L1050" s="317">
        <f t="shared" si="1040"/>
        <v>0</v>
      </c>
      <c r="M1050" s="318"/>
      <c r="N1050" s="319"/>
      <c r="O1050" s="319"/>
      <c r="P1050" s="319"/>
      <c r="Q1050" s="319"/>
      <c r="R1050" s="319"/>
      <c r="S1050" s="320"/>
      <c r="T1050" s="54" t="e">
        <f>HLOOKUP(F1006,リスト!$N$7:$AC$25,19,)</f>
        <v>#N/A</v>
      </c>
      <c r="U1050" s="52" t="e">
        <f t="shared" si="1038"/>
        <v>#N/A</v>
      </c>
    </row>
    <row r="1051" spans="1:22" ht="15.6" thickTop="1" thickBot="1">
      <c r="A1051" s="1">
        <f t="shared" ref="A1051:B1051" si="1057">A1050</f>
        <v>21</v>
      </c>
      <c r="B1051" s="1">
        <f t="shared" si="1057"/>
        <v>0</v>
      </c>
      <c r="C1051" s="289"/>
      <c r="D1051" s="278" t="s">
        <v>78</v>
      </c>
      <c r="E1051" s="279"/>
      <c r="F1051" s="279"/>
      <c r="G1051" s="280"/>
      <c r="H1051" s="281">
        <f>SUM(H1033:I1050)</f>
        <v>0</v>
      </c>
      <c r="I1051" s="281"/>
      <c r="J1051" s="282">
        <f t="shared" ref="J1051" si="1058">SUM(J1033:K1050)</f>
        <v>0</v>
      </c>
      <c r="K1051" s="283"/>
      <c r="L1051" s="283">
        <f t="shared" ref="L1051" si="1059">SUM(L1033:M1050)</f>
        <v>0</v>
      </c>
      <c r="M1051" s="284"/>
      <c r="N1051" s="285"/>
      <c r="O1051" s="285"/>
      <c r="P1051" s="285"/>
      <c r="Q1051" s="285"/>
      <c r="R1051" s="285"/>
      <c r="S1051" s="286"/>
      <c r="T1051" s="54"/>
    </row>
    <row r="1052" spans="1:22">
      <c r="A1052" s="1">
        <f>F1055</f>
        <v>22</v>
      </c>
      <c r="B1052" s="1">
        <f>IF(H1076&gt;0,1,0)</f>
        <v>0</v>
      </c>
      <c r="C1052" s="198" t="s">
        <v>47</v>
      </c>
      <c r="D1052" s="198"/>
      <c r="E1052" s="198"/>
      <c r="U1052" s="11" t="s">
        <v>49</v>
      </c>
      <c r="V1052" s="11" t="s">
        <v>199</v>
      </c>
    </row>
    <row r="1053" spans="1:22">
      <c r="A1053" s="1">
        <f>A1052</f>
        <v>22</v>
      </c>
      <c r="B1053" s="1">
        <f>B1052</f>
        <v>0</v>
      </c>
      <c r="C1053" s="192" t="str">
        <f>"やまぐち未来アスリート育成事業　"&amp;基本!$G$24</f>
        <v>やまぐち未来アスリート育成事業　事業計画書</v>
      </c>
      <c r="D1053" s="192"/>
      <c r="E1053" s="192"/>
      <c r="F1053" s="192"/>
      <c r="G1053" s="192"/>
      <c r="H1053" s="192"/>
      <c r="I1053" s="192"/>
      <c r="J1053" s="192"/>
      <c r="K1053" s="192"/>
      <c r="L1053" s="192"/>
      <c r="M1053" s="192"/>
      <c r="N1053" s="192"/>
      <c r="O1053" s="192"/>
      <c r="P1053" s="192"/>
      <c r="Q1053" s="192"/>
      <c r="R1053" s="192"/>
      <c r="S1053" s="192"/>
      <c r="U1053" s="16" t="str">
        <f t="shared" ref="U1053:V1056" si="1060">IF(U1003="","",U1003)</f>
        <v>やまぐち未来アスリートチャレンジ事業</v>
      </c>
      <c r="V1053" s="16" t="str">
        <f t="shared" si="1060"/>
        <v>未来チャレ</v>
      </c>
    </row>
    <row r="1054" spans="1:22" ht="15" thickBot="1">
      <c r="A1054" s="1">
        <f t="shared" ref="A1054:B1054" si="1061">A1053</f>
        <v>22</v>
      </c>
      <c r="B1054" s="1">
        <f t="shared" si="1061"/>
        <v>0</v>
      </c>
      <c r="C1054" s="337" t="s">
        <v>48</v>
      </c>
      <c r="D1054" s="337"/>
      <c r="U1054" s="32" t="str">
        <f t="shared" si="1060"/>
        <v>ジュニアクラブ活動事業</v>
      </c>
      <c r="V1054" s="32" t="str">
        <f t="shared" si="1060"/>
        <v>Jrクラブ</v>
      </c>
    </row>
    <row r="1055" spans="1:22" ht="15" thickBot="1">
      <c r="A1055" s="1">
        <f t="shared" ref="A1055:B1055" si="1062">A1054</f>
        <v>22</v>
      </c>
      <c r="B1055" s="1">
        <f t="shared" si="1062"/>
        <v>0</v>
      </c>
      <c r="C1055" s="375" t="s">
        <v>50</v>
      </c>
      <c r="D1055" s="376"/>
      <c r="E1055" s="376"/>
      <c r="F1055" s="377">
        <f>F1005+1</f>
        <v>22</v>
      </c>
      <c r="G1055" s="378"/>
      <c r="U1055" s="32" t="str">
        <f t="shared" si="1060"/>
        <v>ジュニア指導者育成事業</v>
      </c>
      <c r="V1055" s="32" t="str">
        <f t="shared" si="1060"/>
        <v>Jr指導者</v>
      </c>
    </row>
    <row r="1056" spans="1:22">
      <c r="A1056" s="1">
        <f t="shared" ref="A1056:B1056" si="1063">A1055</f>
        <v>22</v>
      </c>
      <c r="B1056" s="1">
        <f t="shared" si="1063"/>
        <v>0</v>
      </c>
      <c r="C1056" s="379" t="s">
        <v>49</v>
      </c>
      <c r="D1056" s="290"/>
      <c r="E1056" s="290"/>
      <c r="F1056" s="380"/>
      <c r="G1056" s="380"/>
      <c r="H1056" s="380"/>
      <c r="I1056" s="380"/>
      <c r="J1056" s="380"/>
      <c r="K1056" s="380"/>
      <c r="L1056" s="380"/>
      <c r="M1056" s="290" t="s">
        <v>53</v>
      </c>
      <c r="N1056" s="290"/>
      <c r="O1056" s="290"/>
      <c r="P1056" s="380"/>
      <c r="Q1056" s="380"/>
      <c r="R1056" s="380"/>
      <c r="S1056" s="381"/>
      <c r="T1056" s="81" t="str">
        <f>IF(F1056="","",VLOOKUP(F1056,U1053:V1056,2,))</f>
        <v/>
      </c>
      <c r="U1056" s="18" t="str">
        <f t="shared" si="1060"/>
        <v>未来アスリート強化事業</v>
      </c>
      <c r="V1056" s="18" t="str">
        <f t="shared" si="1060"/>
        <v>未来強化</v>
      </c>
    </row>
    <row r="1057" spans="1:24">
      <c r="A1057" s="1">
        <f t="shared" ref="A1057:B1057" si="1064">A1056</f>
        <v>22</v>
      </c>
      <c r="B1057" s="1">
        <f t="shared" si="1064"/>
        <v>0</v>
      </c>
      <c r="C1057" s="389" t="s">
        <v>180</v>
      </c>
      <c r="D1057" s="390"/>
      <c r="E1057" s="356"/>
      <c r="F1057" s="386"/>
      <c r="G1057" s="387"/>
      <c r="H1057" s="387"/>
      <c r="I1057" s="387"/>
      <c r="J1057" s="387"/>
      <c r="K1057" s="387"/>
      <c r="L1057" s="387"/>
      <c r="M1057" s="387"/>
      <c r="N1057" s="387"/>
      <c r="O1057" s="387"/>
      <c r="P1057" s="387"/>
      <c r="Q1057" s="387"/>
      <c r="R1057" s="387"/>
      <c r="S1057" s="388"/>
      <c r="U1057" s="55"/>
    </row>
    <row r="1058" spans="1:24">
      <c r="A1058" s="1">
        <f t="shared" ref="A1058:B1058" si="1065">A1057</f>
        <v>22</v>
      </c>
      <c r="B1058" s="1">
        <f t="shared" si="1065"/>
        <v>0</v>
      </c>
      <c r="C1058" s="348" t="s">
        <v>51</v>
      </c>
      <c r="D1058" s="291"/>
      <c r="E1058" s="291"/>
      <c r="F1058" s="382"/>
      <c r="G1058" s="383"/>
      <c r="H1058" s="383"/>
      <c r="I1058" s="20" t="str">
        <f>IF(F1058="","～",IF(J1058="","","～"))</f>
        <v>～</v>
      </c>
      <c r="J1058" s="383"/>
      <c r="K1058" s="383"/>
      <c r="L1058" s="383"/>
      <c r="M1058" s="21" t="s">
        <v>52</v>
      </c>
      <c r="N1058" s="384" t="str">
        <f>IF(T1058=1,IF(F1058="","",IF(J1058="","",IF(F1058=J1058,"日帰り",(J1058-F1058)&amp;"泊"&amp;(J1058-F1058+1)&amp;"日"))),"")</f>
        <v/>
      </c>
      <c r="O1058" s="384"/>
      <c r="P1058" s="384"/>
      <c r="Q1058" s="13" t="s">
        <v>68</v>
      </c>
      <c r="R1058" s="258"/>
      <c r="S1058" s="385"/>
      <c r="T1058" s="53">
        <f>IF(P1056=W1061,1,IF(P1056=X1062,1,0))</f>
        <v>0</v>
      </c>
    </row>
    <row r="1059" spans="1:24">
      <c r="A1059" s="1">
        <f t="shared" ref="A1059:B1059" si="1066">A1058</f>
        <v>22</v>
      </c>
      <c r="B1059" s="1">
        <f t="shared" si="1066"/>
        <v>0</v>
      </c>
      <c r="C1059" s="348" t="s">
        <v>54</v>
      </c>
      <c r="D1059" s="346" t="s">
        <v>55</v>
      </c>
      <c r="E1059" s="346"/>
      <c r="F1059" s="349"/>
      <c r="G1059" s="349"/>
      <c r="H1059" s="349"/>
      <c r="I1059" s="349"/>
      <c r="J1059" s="349"/>
      <c r="K1059" s="349"/>
      <c r="L1059" s="349"/>
      <c r="M1059" s="349"/>
      <c r="N1059" s="349"/>
      <c r="O1059" s="349"/>
      <c r="P1059" s="349"/>
      <c r="Q1059" s="349"/>
      <c r="R1059" s="349"/>
      <c r="S1059" s="350"/>
      <c r="U1059" s="156" t="s">
        <v>53</v>
      </c>
      <c r="V1059" s="156"/>
      <c r="W1059" s="156"/>
      <c r="X1059" s="156"/>
    </row>
    <row r="1060" spans="1:24">
      <c r="A1060" s="1">
        <f t="shared" ref="A1060:B1060" si="1067">A1059</f>
        <v>22</v>
      </c>
      <c r="B1060" s="1">
        <f t="shared" si="1067"/>
        <v>0</v>
      </c>
      <c r="C1060" s="348"/>
      <c r="D1060" s="351" t="s">
        <v>7</v>
      </c>
      <c r="E1060" s="351"/>
      <c r="F1060" s="352"/>
      <c r="G1060" s="352"/>
      <c r="H1060" s="352"/>
      <c r="I1060" s="352"/>
      <c r="J1060" s="352"/>
      <c r="K1060" s="352"/>
      <c r="L1060" s="352"/>
      <c r="M1060" s="352"/>
      <c r="N1060" s="352"/>
      <c r="O1060" s="352"/>
      <c r="P1060" s="352"/>
      <c r="Q1060" s="352"/>
      <c r="R1060" s="352"/>
      <c r="S1060" s="353"/>
      <c r="U1060" s="78" t="str">
        <f>U1053</f>
        <v>やまぐち未来アスリートチャレンジ事業</v>
      </c>
      <c r="V1060" s="78" t="str">
        <f>U1054</f>
        <v>ジュニアクラブ活動事業</v>
      </c>
      <c r="W1060" s="78" t="str">
        <f>U1055</f>
        <v>ジュニア指導者育成事業</v>
      </c>
      <c r="X1060" s="78" t="str">
        <f>U1056</f>
        <v>未来アスリート強化事業</v>
      </c>
    </row>
    <row r="1061" spans="1:24">
      <c r="A1061" s="1">
        <f t="shared" ref="A1061:B1061" si="1068">A1060</f>
        <v>22</v>
      </c>
      <c r="B1061" s="1">
        <f t="shared" si="1068"/>
        <v>0</v>
      </c>
      <c r="C1061" s="348" t="s">
        <v>56</v>
      </c>
      <c r="D1061" s="346" t="s">
        <v>55</v>
      </c>
      <c r="E1061" s="346"/>
      <c r="F1061" s="349"/>
      <c r="G1061" s="349"/>
      <c r="H1061" s="349"/>
      <c r="I1061" s="349"/>
      <c r="J1061" s="349"/>
      <c r="K1061" s="349"/>
      <c r="L1061" s="349"/>
      <c r="M1061" s="349"/>
      <c r="N1061" s="349"/>
      <c r="O1061" s="349"/>
      <c r="P1061" s="349"/>
      <c r="Q1061" s="349"/>
      <c r="R1061" s="349"/>
      <c r="S1061" s="350"/>
      <c r="U1061" s="6" t="str">
        <f t="shared" ref="U1061:X1064" si="1069">IF(U1011="","",U1011)</f>
        <v>①合同体験会</v>
      </c>
      <c r="V1061" s="6" t="str">
        <f t="shared" si="1069"/>
        <v>①クラブ指導</v>
      </c>
      <c r="W1061" s="6" t="str">
        <f t="shared" si="1069"/>
        <v>①研修派遣</v>
      </c>
      <c r="X1061" s="6" t="str">
        <f t="shared" si="1069"/>
        <v>①指導講習会</v>
      </c>
    </row>
    <row r="1062" spans="1:24">
      <c r="A1062" s="1">
        <f t="shared" ref="A1062:B1062" si="1070">A1061</f>
        <v>22</v>
      </c>
      <c r="B1062" s="1">
        <f t="shared" si="1070"/>
        <v>0</v>
      </c>
      <c r="C1062" s="348"/>
      <c r="D1062" s="351" t="s">
        <v>7</v>
      </c>
      <c r="E1062" s="351"/>
      <c r="F1062" s="352"/>
      <c r="G1062" s="352"/>
      <c r="H1062" s="352"/>
      <c r="I1062" s="352"/>
      <c r="J1062" s="352"/>
      <c r="K1062" s="352"/>
      <c r="L1062" s="352"/>
      <c r="M1062" s="352"/>
      <c r="N1062" s="352"/>
      <c r="O1062" s="352"/>
      <c r="P1062" s="352"/>
      <c r="Q1062" s="352"/>
      <c r="R1062" s="352"/>
      <c r="S1062" s="353"/>
      <c r="U1062" s="8" t="str">
        <f t="shared" si="1069"/>
        <v>②体験プログラム</v>
      </c>
      <c r="V1062" s="8" t="str">
        <f t="shared" si="1069"/>
        <v>②用具整備</v>
      </c>
      <c r="W1062" s="8" t="str">
        <f t="shared" si="1069"/>
        <v>②指導者研修会</v>
      </c>
      <c r="X1062" s="8" t="str">
        <f t="shared" si="1069"/>
        <v>②強化活動</v>
      </c>
    </row>
    <row r="1063" spans="1:24">
      <c r="A1063" s="1">
        <f t="shared" ref="A1063:B1063" si="1071">A1062</f>
        <v>22</v>
      </c>
      <c r="B1063" s="1">
        <f t="shared" si="1071"/>
        <v>0</v>
      </c>
      <c r="C1063" s="354" t="s">
        <v>57</v>
      </c>
      <c r="D1063" s="291" t="s">
        <v>58</v>
      </c>
      <c r="E1063" s="291"/>
      <c r="F1063" s="291" t="s">
        <v>61</v>
      </c>
      <c r="G1063" s="355"/>
      <c r="H1063" s="339" t="s">
        <v>62</v>
      </c>
      <c r="I1063" s="296"/>
      <c r="J1063" s="356" t="s">
        <v>63</v>
      </c>
      <c r="K1063" s="355"/>
      <c r="L1063" s="339" t="s">
        <v>64</v>
      </c>
      <c r="M1063" s="296"/>
      <c r="N1063" s="356" t="s">
        <v>65</v>
      </c>
      <c r="O1063" s="355"/>
      <c r="P1063" s="339" t="s">
        <v>66</v>
      </c>
      <c r="Q1063" s="291"/>
      <c r="R1063" s="356" t="s">
        <v>36</v>
      </c>
      <c r="S1063" s="295"/>
      <c r="U1063" s="8" t="str">
        <f t="shared" si="1069"/>
        <v>③育成プログラム</v>
      </c>
      <c r="V1063" s="8" t="str">
        <f t="shared" si="1069"/>
        <v/>
      </c>
      <c r="W1063" s="8" t="str">
        <f t="shared" si="1069"/>
        <v/>
      </c>
      <c r="X1063" s="8" t="str">
        <f t="shared" si="1069"/>
        <v/>
      </c>
    </row>
    <row r="1064" spans="1:24">
      <c r="A1064" s="1">
        <f t="shared" ref="A1064:B1064" si="1072">A1063</f>
        <v>22</v>
      </c>
      <c r="B1064" s="1">
        <f t="shared" si="1072"/>
        <v>0</v>
      </c>
      <c r="C1064" s="348"/>
      <c r="D1064" s="346" t="s">
        <v>59</v>
      </c>
      <c r="E1064" s="346"/>
      <c r="F1064" s="22">
        <f>VLOOKUP("成男未来ｱｽﾘｰﾄ",指導者!$J$133:$AN$156,$F1055+1,)</f>
        <v>0</v>
      </c>
      <c r="G1064" s="23" t="s">
        <v>67</v>
      </c>
      <c r="H1064" s="24">
        <f>VLOOKUP("成女未来ｱｽﾘｰﾄ",指導者!$J$133:$AN$156,$F1055+1,)</f>
        <v>0</v>
      </c>
      <c r="I1064" s="25" t="s">
        <v>67</v>
      </c>
      <c r="J1064" s="24">
        <f>VLOOKUP("少男未来ｱｽﾘｰﾄ",指導者!$J$133:$AN$156,$F1055+1,)</f>
        <v>0</v>
      </c>
      <c r="K1064" s="23" t="s">
        <v>67</v>
      </c>
      <c r="L1064" s="24">
        <f>VLOOKUP("少女未来ｱｽﾘｰﾄ",指導者!$J$133:$AN$156,$F1055+1,)</f>
        <v>0</v>
      </c>
      <c r="M1064" s="25" t="s">
        <v>67</v>
      </c>
      <c r="N1064" s="24">
        <f>VLOOKUP("Jr男未来ｱｽﾘｰﾄ",指導者!$J$133:$AN$156,$F1055+1,)</f>
        <v>0</v>
      </c>
      <c r="O1064" s="23" t="s">
        <v>67</v>
      </c>
      <c r="P1064" s="24">
        <f>VLOOKUP("Jr女未来ｱｽﾘｰﾄ",指導者!$J$133:$AN$156,$F1055+1,)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48"/>
      <c r="D1065" s="351" t="s">
        <v>60</v>
      </c>
      <c r="E1065" s="351"/>
      <c r="F1065" s="57" t="s">
        <v>164</v>
      </c>
      <c r="G1065" s="28" t="s">
        <v>67</v>
      </c>
      <c r="H1065" s="59" t="s">
        <v>164</v>
      </c>
      <c r="I1065" s="30" t="s">
        <v>67</v>
      </c>
      <c r="J1065" s="29">
        <f>VLOOKUP("少男未来ｱｽﾘｰﾄ",選手!$J$333:$AN$350,$F1055+1,)</f>
        <v>0</v>
      </c>
      <c r="K1065" s="28" t="s">
        <v>67</v>
      </c>
      <c r="L1065" s="29">
        <f>VLOOKUP("少女未来ｱｽﾘｰﾄ",選手!$J$333:$AN$350,$F1055+1,)</f>
        <v>0</v>
      </c>
      <c r="M1065" s="30" t="s">
        <v>67</v>
      </c>
      <c r="N1065" s="29">
        <f>VLOOKUP("Jr男未来ｱｽﾘｰﾄ",選手!$J$333:$AN$350,$F1055+1,)</f>
        <v>0</v>
      </c>
      <c r="O1065" s="28" t="s">
        <v>67</v>
      </c>
      <c r="P1065" s="29">
        <f>VLOOKUP("Jr女未来ｱｽﾘｰﾄ",選手!$J$333:$AN$350,$F1055+1,)</f>
        <v>0</v>
      </c>
      <c r="Q1065" s="31" t="s">
        <v>67</v>
      </c>
      <c r="R1065" s="28">
        <f>SUM(F1065:Q1065)</f>
        <v>0</v>
      </c>
      <c r="S1065" s="34" t="s">
        <v>67</v>
      </c>
    </row>
    <row r="1066" spans="1:24">
      <c r="A1066" s="1">
        <f t="shared" ref="A1066:B1066" si="1074">A1065</f>
        <v>22</v>
      </c>
      <c r="B1066" s="1">
        <f t="shared" si="1074"/>
        <v>0</v>
      </c>
      <c r="C1066" s="366" t="s">
        <v>69</v>
      </c>
      <c r="D1066" s="367"/>
      <c r="E1066" s="368"/>
      <c r="F1066" s="357"/>
      <c r="G1066" s="358"/>
      <c r="H1066" s="358"/>
      <c r="I1066" s="358"/>
      <c r="J1066" s="358"/>
      <c r="K1066" s="358"/>
      <c r="L1066" s="358"/>
      <c r="M1066" s="358"/>
      <c r="N1066" s="358"/>
      <c r="O1066" s="358"/>
      <c r="P1066" s="358"/>
      <c r="Q1066" s="358"/>
      <c r="R1066" s="358"/>
      <c r="S1066" s="359"/>
    </row>
    <row r="1067" spans="1:24">
      <c r="A1067" s="1">
        <f t="shared" ref="A1067:B1067" si="1075">A1066</f>
        <v>22</v>
      </c>
      <c r="B1067" s="1">
        <f t="shared" si="1075"/>
        <v>0</v>
      </c>
      <c r="C1067" s="369"/>
      <c r="D1067" s="370"/>
      <c r="E1067" s="371"/>
      <c r="F1067" s="360"/>
      <c r="G1067" s="361"/>
      <c r="H1067" s="361"/>
      <c r="I1067" s="361"/>
      <c r="J1067" s="361"/>
      <c r="K1067" s="361"/>
      <c r="L1067" s="361"/>
      <c r="M1067" s="361"/>
      <c r="N1067" s="361"/>
      <c r="O1067" s="361"/>
      <c r="P1067" s="361"/>
      <c r="Q1067" s="361"/>
      <c r="R1067" s="361"/>
      <c r="S1067" s="362"/>
    </row>
    <row r="1068" spans="1:24">
      <c r="A1068" s="1">
        <f t="shared" ref="A1068:B1068" si="1076">A1067</f>
        <v>22</v>
      </c>
      <c r="B1068" s="1">
        <f t="shared" si="1076"/>
        <v>0</v>
      </c>
      <c r="C1068" s="369"/>
      <c r="D1068" s="370"/>
      <c r="E1068" s="371"/>
      <c r="F1068" s="360"/>
      <c r="G1068" s="361"/>
      <c r="H1068" s="361"/>
      <c r="I1068" s="361"/>
      <c r="J1068" s="361"/>
      <c r="K1068" s="361"/>
      <c r="L1068" s="361"/>
      <c r="M1068" s="361"/>
      <c r="N1068" s="361"/>
      <c r="O1068" s="361"/>
      <c r="P1068" s="361"/>
      <c r="Q1068" s="361"/>
      <c r="R1068" s="361"/>
      <c r="S1068" s="362"/>
    </row>
    <row r="1069" spans="1:24">
      <c r="A1069" s="1">
        <f t="shared" ref="A1069:B1069" si="1077">A1068</f>
        <v>22</v>
      </c>
      <c r="B1069" s="1">
        <f t="shared" si="1077"/>
        <v>0</v>
      </c>
      <c r="C1069" s="369"/>
      <c r="D1069" s="370"/>
      <c r="E1069" s="371"/>
      <c r="F1069" s="360"/>
      <c r="G1069" s="361"/>
      <c r="H1069" s="361"/>
      <c r="I1069" s="361"/>
      <c r="J1069" s="361"/>
      <c r="K1069" s="361"/>
      <c r="L1069" s="361"/>
      <c r="M1069" s="361"/>
      <c r="N1069" s="361"/>
      <c r="O1069" s="361"/>
      <c r="P1069" s="361"/>
      <c r="Q1069" s="361"/>
      <c r="R1069" s="361"/>
      <c r="S1069" s="362"/>
    </row>
    <row r="1070" spans="1:24">
      <c r="A1070" s="1">
        <f t="shared" ref="A1070:B1070" si="1078">A1069</f>
        <v>22</v>
      </c>
      <c r="B1070" s="1">
        <f t="shared" si="1078"/>
        <v>0</v>
      </c>
      <c r="C1070" s="369"/>
      <c r="D1070" s="370"/>
      <c r="E1070" s="371"/>
      <c r="F1070" s="360"/>
      <c r="G1070" s="361"/>
      <c r="H1070" s="361"/>
      <c r="I1070" s="361"/>
      <c r="J1070" s="361"/>
      <c r="K1070" s="361"/>
      <c r="L1070" s="361"/>
      <c r="M1070" s="361"/>
      <c r="N1070" s="361"/>
      <c r="O1070" s="361"/>
      <c r="P1070" s="361"/>
      <c r="Q1070" s="361"/>
      <c r="R1070" s="361"/>
      <c r="S1070" s="362"/>
    </row>
    <row r="1071" spans="1:24">
      <c r="A1071" s="1">
        <f t="shared" ref="A1071:B1071" si="1079">A1070</f>
        <v>22</v>
      </c>
      <c r="B1071" s="1">
        <f t="shared" si="1079"/>
        <v>0</v>
      </c>
      <c r="C1071" s="369"/>
      <c r="D1071" s="370"/>
      <c r="E1071" s="371"/>
      <c r="F1071" s="360"/>
      <c r="G1071" s="361"/>
      <c r="H1071" s="361"/>
      <c r="I1071" s="361"/>
      <c r="J1071" s="361"/>
      <c r="K1071" s="361"/>
      <c r="L1071" s="361"/>
      <c r="M1071" s="361"/>
      <c r="N1071" s="361"/>
      <c r="O1071" s="361"/>
      <c r="P1071" s="361"/>
      <c r="Q1071" s="361"/>
      <c r="R1071" s="361"/>
      <c r="S1071" s="362"/>
    </row>
    <row r="1072" spans="1:24" ht="15" thickBot="1">
      <c r="A1072" s="1">
        <f t="shared" ref="A1072:B1072" si="1080">A1071</f>
        <v>22</v>
      </c>
      <c r="B1072" s="1">
        <f t="shared" si="1080"/>
        <v>0</v>
      </c>
      <c r="C1072" s="372"/>
      <c r="D1072" s="373"/>
      <c r="E1072" s="374"/>
      <c r="F1072" s="363"/>
      <c r="G1072" s="364"/>
      <c r="H1072" s="364"/>
      <c r="I1072" s="364"/>
      <c r="J1072" s="364"/>
      <c r="K1072" s="364"/>
      <c r="L1072" s="364"/>
      <c r="M1072" s="364"/>
      <c r="N1072" s="364"/>
      <c r="O1072" s="364"/>
      <c r="P1072" s="364"/>
      <c r="Q1072" s="364"/>
      <c r="R1072" s="364"/>
      <c r="S1072" s="365"/>
    </row>
    <row r="1073" spans="1:21">
      <c r="A1073" s="1">
        <f t="shared" ref="A1073:B1073" si="1081">A1072</f>
        <v>22</v>
      </c>
      <c r="B1073" s="1">
        <f t="shared" si="1081"/>
        <v>0</v>
      </c>
    </row>
    <row r="1074" spans="1:21" ht="15" thickBot="1">
      <c r="A1074" s="1">
        <f t="shared" ref="A1074:B1074" si="1082">A1073</f>
        <v>22</v>
      </c>
      <c r="B1074" s="1">
        <f t="shared" si="1082"/>
        <v>0</v>
      </c>
      <c r="C1074" s="337" t="s">
        <v>70</v>
      </c>
      <c r="D1074" s="337"/>
      <c r="Q1074" s="338" t="s">
        <v>71</v>
      </c>
      <c r="R1074" s="338"/>
      <c r="S1074" s="338"/>
    </row>
    <row r="1075" spans="1:21">
      <c r="A1075" s="1">
        <f t="shared" ref="A1075:B1075" si="1083">A1074</f>
        <v>22</v>
      </c>
      <c r="B1075" s="1">
        <f t="shared" si="1083"/>
        <v>0</v>
      </c>
      <c r="C1075" s="287" t="s">
        <v>72</v>
      </c>
      <c r="D1075" s="290" t="s">
        <v>73</v>
      </c>
      <c r="E1075" s="290"/>
      <c r="F1075" s="290"/>
      <c r="G1075" s="290"/>
      <c r="H1075" s="290" t="s">
        <v>79</v>
      </c>
      <c r="I1075" s="290"/>
      <c r="J1075" s="290" t="s">
        <v>13</v>
      </c>
      <c r="K1075" s="290"/>
      <c r="L1075" s="290"/>
      <c r="M1075" s="290"/>
      <c r="N1075" s="290"/>
      <c r="O1075" s="290"/>
      <c r="P1075" s="290"/>
      <c r="Q1075" s="290"/>
      <c r="R1075" s="290"/>
      <c r="S1075" s="294"/>
    </row>
    <row r="1076" spans="1:21">
      <c r="A1076" s="1">
        <f t="shared" ref="A1076:B1076" si="1084">A1075</f>
        <v>22</v>
      </c>
      <c r="B1076" s="1">
        <f t="shared" si="1084"/>
        <v>0</v>
      </c>
      <c r="C1076" s="288"/>
      <c r="D1076" s="346" t="s">
        <v>74</v>
      </c>
      <c r="E1076" s="346"/>
      <c r="F1076" s="346"/>
      <c r="G1076" s="346"/>
      <c r="H1076" s="347">
        <f>J1101</f>
        <v>0</v>
      </c>
      <c r="I1076" s="347"/>
      <c r="J1076" s="152"/>
      <c r="K1076" s="152"/>
      <c r="L1076" s="152"/>
      <c r="M1076" s="152"/>
      <c r="N1076" s="152"/>
      <c r="O1076" s="152"/>
      <c r="P1076" s="152"/>
      <c r="Q1076" s="152"/>
      <c r="R1076" s="152"/>
      <c r="S1076" s="305"/>
    </row>
    <row r="1077" spans="1:21">
      <c r="A1077" s="1">
        <f t="shared" ref="A1077:B1077" si="1085">A1076</f>
        <v>22</v>
      </c>
      <c r="B1077" s="1">
        <f t="shared" si="1085"/>
        <v>0</v>
      </c>
      <c r="C1077" s="288"/>
      <c r="D1077" s="340" t="s">
        <v>75</v>
      </c>
      <c r="E1077" s="340"/>
      <c r="F1077" s="340"/>
      <c r="G1077" s="340"/>
      <c r="H1077" s="330"/>
      <c r="I1077" s="330"/>
      <c r="J1077" s="335"/>
      <c r="K1077" s="335"/>
      <c r="L1077" s="335"/>
      <c r="M1077" s="335"/>
      <c r="N1077" s="335"/>
      <c r="O1077" s="335"/>
      <c r="P1077" s="335"/>
      <c r="Q1077" s="335"/>
      <c r="R1077" s="335"/>
      <c r="S1077" s="336"/>
    </row>
    <row r="1078" spans="1:21">
      <c r="A1078" s="1">
        <f t="shared" ref="A1078:B1078" si="1086">A1077</f>
        <v>22</v>
      </c>
      <c r="B1078" s="1">
        <f t="shared" si="1086"/>
        <v>0</v>
      </c>
      <c r="C1078" s="288"/>
      <c r="D1078" s="340" t="s">
        <v>76</v>
      </c>
      <c r="E1078" s="340"/>
      <c r="F1078" s="340"/>
      <c r="G1078" s="340"/>
      <c r="H1078" s="330"/>
      <c r="I1078" s="330"/>
      <c r="J1078" s="335"/>
      <c r="K1078" s="335"/>
      <c r="L1078" s="335"/>
      <c r="M1078" s="335"/>
      <c r="N1078" s="335"/>
      <c r="O1078" s="335"/>
      <c r="P1078" s="335"/>
      <c r="Q1078" s="335"/>
      <c r="R1078" s="335"/>
      <c r="S1078" s="336"/>
    </row>
    <row r="1079" spans="1:21" ht="15" thickBot="1">
      <c r="A1079" s="1">
        <f t="shared" ref="A1079:B1079" si="1087">A1078</f>
        <v>22</v>
      </c>
      <c r="B1079" s="1">
        <f t="shared" si="1087"/>
        <v>0</v>
      </c>
      <c r="C1079" s="288"/>
      <c r="D1079" s="341" t="s">
        <v>77</v>
      </c>
      <c r="E1079" s="341"/>
      <c r="F1079" s="341"/>
      <c r="G1079" s="341"/>
      <c r="H1079" s="342">
        <f>H1101-SUM(H1076:I1078)</f>
        <v>0</v>
      </c>
      <c r="I1079" s="342"/>
      <c r="J1079" s="343"/>
      <c r="K1079" s="343"/>
      <c r="L1079" s="343"/>
      <c r="M1079" s="343"/>
      <c r="N1079" s="343"/>
      <c r="O1079" s="343"/>
      <c r="P1079" s="343"/>
      <c r="Q1079" s="343"/>
      <c r="R1079" s="343"/>
      <c r="S1079" s="344"/>
    </row>
    <row r="1080" spans="1:21" ht="15.6" thickTop="1" thickBot="1">
      <c r="A1080" s="1">
        <f t="shared" ref="A1080:B1080" si="1088">A1079</f>
        <v>22</v>
      </c>
      <c r="B1080" s="1">
        <f t="shared" si="1088"/>
        <v>0</v>
      </c>
      <c r="C1080" s="289"/>
      <c r="D1080" s="345" t="s">
        <v>78</v>
      </c>
      <c r="E1080" s="345"/>
      <c r="F1080" s="345"/>
      <c r="G1080" s="345"/>
      <c r="H1080" s="281">
        <f>SUM(H1076:I1079)</f>
        <v>0</v>
      </c>
      <c r="I1080" s="281"/>
      <c r="J1080" s="285"/>
      <c r="K1080" s="285"/>
      <c r="L1080" s="285"/>
      <c r="M1080" s="285"/>
      <c r="N1080" s="285"/>
      <c r="O1080" s="285"/>
      <c r="P1080" s="285"/>
      <c r="Q1080" s="285"/>
      <c r="R1080" s="285"/>
      <c r="S1080" s="286"/>
    </row>
    <row r="1081" spans="1:21">
      <c r="A1081" s="1">
        <f t="shared" ref="A1081:B1081" si="1089">A1080</f>
        <v>22</v>
      </c>
      <c r="B1081" s="1">
        <f t="shared" si="1089"/>
        <v>0</v>
      </c>
      <c r="C1081" s="287" t="s">
        <v>218</v>
      </c>
      <c r="D1081" s="290" t="s">
        <v>73</v>
      </c>
      <c r="E1081" s="290"/>
      <c r="F1081" s="290" t="s">
        <v>83</v>
      </c>
      <c r="G1081" s="290"/>
      <c r="H1081" s="290" t="s">
        <v>79</v>
      </c>
      <c r="I1081" s="292"/>
      <c r="J1081" s="293"/>
      <c r="K1081" s="290"/>
      <c r="L1081" s="290"/>
      <c r="M1081" s="290"/>
      <c r="N1081" s="290" t="s">
        <v>82</v>
      </c>
      <c r="O1081" s="290"/>
      <c r="P1081" s="290"/>
      <c r="Q1081" s="290"/>
      <c r="R1081" s="290"/>
      <c r="S1081" s="294"/>
    </row>
    <row r="1082" spans="1:21">
      <c r="A1082" s="1">
        <f t="shared" ref="A1082:B1082" si="1090">A1081</f>
        <v>22</v>
      </c>
      <c r="B1082" s="1">
        <f t="shared" si="1090"/>
        <v>0</v>
      </c>
      <c r="C1082" s="288"/>
      <c r="D1082" s="291"/>
      <c r="E1082" s="291"/>
      <c r="F1082" s="291"/>
      <c r="G1082" s="291"/>
      <c r="H1082" s="291"/>
      <c r="I1082" s="291"/>
      <c r="J1082" s="296" t="s">
        <v>80</v>
      </c>
      <c r="K1082" s="297"/>
      <c r="L1082" s="297" t="s">
        <v>81</v>
      </c>
      <c r="M1082" s="339"/>
      <c r="N1082" s="291"/>
      <c r="O1082" s="291"/>
      <c r="P1082" s="291"/>
      <c r="Q1082" s="291"/>
      <c r="R1082" s="291"/>
      <c r="S1082" s="295"/>
    </row>
    <row r="1083" spans="1:21">
      <c r="A1083" s="1">
        <f t="shared" ref="A1083:B1083" si="1091">A1082</f>
        <v>22</v>
      </c>
      <c r="B1083" s="1">
        <f t="shared" si="1091"/>
        <v>0</v>
      </c>
      <c r="C1083" s="288"/>
      <c r="D1083" s="298" t="s">
        <v>88</v>
      </c>
      <c r="E1083" s="298"/>
      <c r="F1083" s="298" t="s">
        <v>88</v>
      </c>
      <c r="G1083" s="298"/>
      <c r="H1083" s="323"/>
      <c r="I1083" s="323"/>
      <c r="J1083" s="324"/>
      <c r="K1083" s="325"/>
      <c r="L1083" s="326">
        <f>H1083-J1083</f>
        <v>0</v>
      </c>
      <c r="M1083" s="327"/>
      <c r="N1083" s="167"/>
      <c r="O1083" s="167"/>
      <c r="P1083" s="167"/>
      <c r="Q1083" s="167"/>
      <c r="R1083" s="167"/>
      <c r="S1083" s="328"/>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8"/>
      <c r="D1084" s="298" t="s">
        <v>99</v>
      </c>
      <c r="E1084" s="298"/>
      <c r="F1084" s="299" t="s">
        <v>84</v>
      </c>
      <c r="G1084" s="299"/>
      <c r="H1084" s="300"/>
      <c r="I1084" s="300"/>
      <c r="J1084" s="301"/>
      <c r="K1084" s="302"/>
      <c r="L1084" s="303">
        <f t="shared" ref="L1084:L1100" si="1094">H1084-J1084</f>
        <v>0</v>
      </c>
      <c r="M1084" s="304"/>
      <c r="N1084" s="152"/>
      <c r="O1084" s="152"/>
      <c r="P1084" s="152"/>
      <c r="Q1084" s="152"/>
      <c r="R1084" s="152"/>
      <c r="S1084" s="305"/>
      <c r="T1084" s="54" t="e">
        <f>HLOOKUP(F1056,リスト!$N$7:$AC$25,3,)</f>
        <v>#N/A</v>
      </c>
      <c r="U1084" s="52" t="e">
        <f t="shared" si="1092"/>
        <v>#N/A</v>
      </c>
    </row>
    <row r="1085" spans="1:21">
      <c r="A1085" s="1">
        <f t="shared" ref="A1085:B1085" si="1095">A1084</f>
        <v>22</v>
      </c>
      <c r="B1085" s="1">
        <f t="shared" si="1095"/>
        <v>0</v>
      </c>
      <c r="C1085" s="288"/>
      <c r="D1085" s="298"/>
      <c r="E1085" s="298"/>
      <c r="F1085" s="329" t="s">
        <v>85</v>
      </c>
      <c r="G1085" s="329"/>
      <c r="H1085" s="330"/>
      <c r="I1085" s="330"/>
      <c r="J1085" s="331"/>
      <c r="K1085" s="332"/>
      <c r="L1085" s="333">
        <f t="shared" si="1094"/>
        <v>0</v>
      </c>
      <c r="M1085" s="334"/>
      <c r="N1085" s="335"/>
      <c r="O1085" s="335"/>
      <c r="P1085" s="335"/>
      <c r="Q1085" s="335"/>
      <c r="R1085" s="335"/>
      <c r="S1085" s="336"/>
      <c r="T1085" s="54" t="e">
        <f>HLOOKUP(F1056,リスト!$N$7:$AC$25,4,)</f>
        <v>#N/A</v>
      </c>
      <c r="U1085" s="52" t="e">
        <f t="shared" si="1092"/>
        <v>#N/A</v>
      </c>
    </row>
    <row r="1086" spans="1:21">
      <c r="A1086" s="1">
        <f t="shared" ref="A1086:B1086" si="1096">A1085</f>
        <v>22</v>
      </c>
      <c r="B1086" s="1">
        <f t="shared" si="1096"/>
        <v>0</v>
      </c>
      <c r="C1086" s="288"/>
      <c r="D1086" s="298"/>
      <c r="E1086" s="298"/>
      <c r="F1086" s="306" t="s">
        <v>86</v>
      </c>
      <c r="G1086" s="306"/>
      <c r="H1086" s="307"/>
      <c r="I1086" s="307"/>
      <c r="J1086" s="308"/>
      <c r="K1086" s="309"/>
      <c r="L1086" s="310">
        <f t="shared" si="1094"/>
        <v>0</v>
      </c>
      <c r="M1086" s="311"/>
      <c r="N1086" s="153"/>
      <c r="O1086" s="153"/>
      <c r="P1086" s="153"/>
      <c r="Q1086" s="153"/>
      <c r="R1086" s="153"/>
      <c r="S1086" s="312"/>
      <c r="T1086" s="54" t="e">
        <f>HLOOKUP(F1056,リスト!$N$7:$AC$25,5,)</f>
        <v>#N/A</v>
      </c>
      <c r="U1086" s="52" t="e">
        <f t="shared" si="1092"/>
        <v>#N/A</v>
      </c>
    </row>
    <row r="1087" spans="1:21">
      <c r="A1087" s="1">
        <f t="shared" ref="A1087:B1087" si="1097">A1086</f>
        <v>22</v>
      </c>
      <c r="B1087" s="1">
        <f t="shared" si="1097"/>
        <v>0</v>
      </c>
      <c r="C1087" s="288"/>
      <c r="D1087" s="298" t="s">
        <v>100</v>
      </c>
      <c r="E1087" s="298"/>
      <c r="F1087" s="299" t="s">
        <v>87</v>
      </c>
      <c r="G1087" s="299"/>
      <c r="H1087" s="300"/>
      <c r="I1087" s="300"/>
      <c r="J1087" s="301"/>
      <c r="K1087" s="302"/>
      <c r="L1087" s="303">
        <f t="shared" si="1094"/>
        <v>0</v>
      </c>
      <c r="M1087" s="304"/>
      <c r="N1087" s="152"/>
      <c r="O1087" s="152"/>
      <c r="P1087" s="152"/>
      <c r="Q1087" s="152"/>
      <c r="R1087" s="152"/>
      <c r="S1087" s="305"/>
      <c r="T1087" s="54" t="e">
        <f>HLOOKUP(F1056,リスト!$N$7:$AC$25,6,)</f>
        <v>#N/A</v>
      </c>
      <c r="U1087" s="52" t="e">
        <f t="shared" si="1092"/>
        <v>#N/A</v>
      </c>
    </row>
    <row r="1088" spans="1:21">
      <c r="A1088" s="1">
        <f t="shared" ref="A1088:B1088" si="1098">A1087</f>
        <v>22</v>
      </c>
      <c r="B1088" s="1">
        <f t="shared" si="1098"/>
        <v>0</v>
      </c>
      <c r="C1088" s="288"/>
      <c r="D1088" s="298"/>
      <c r="E1088" s="298"/>
      <c r="F1088" s="329" t="s">
        <v>89</v>
      </c>
      <c r="G1088" s="329"/>
      <c r="H1088" s="330"/>
      <c r="I1088" s="330"/>
      <c r="J1088" s="331"/>
      <c r="K1088" s="332"/>
      <c r="L1088" s="333">
        <f t="shared" si="1094"/>
        <v>0</v>
      </c>
      <c r="M1088" s="334"/>
      <c r="N1088" s="335"/>
      <c r="O1088" s="335"/>
      <c r="P1088" s="335"/>
      <c r="Q1088" s="335"/>
      <c r="R1088" s="335"/>
      <c r="S1088" s="336"/>
      <c r="T1088" s="54" t="e">
        <f>HLOOKUP(F1056,リスト!$N$7:$AC$25,7,)</f>
        <v>#N/A</v>
      </c>
      <c r="U1088" s="52" t="e">
        <f t="shared" si="1092"/>
        <v>#N/A</v>
      </c>
    </row>
    <row r="1089" spans="1:22" ht="14.4" customHeight="1">
      <c r="A1089" s="1">
        <f t="shared" ref="A1089:B1089" si="1099">A1088</f>
        <v>22</v>
      </c>
      <c r="B1089" s="1">
        <f t="shared" si="1099"/>
        <v>0</v>
      </c>
      <c r="C1089" s="288"/>
      <c r="D1089" s="298"/>
      <c r="E1089" s="298"/>
      <c r="F1089" s="329" t="s">
        <v>215</v>
      </c>
      <c r="G1089" s="329"/>
      <c r="H1089" s="330"/>
      <c r="I1089" s="330"/>
      <c r="J1089" s="331"/>
      <c r="K1089" s="332"/>
      <c r="L1089" s="333">
        <f t="shared" si="1094"/>
        <v>0</v>
      </c>
      <c r="M1089" s="334"/>
      <c r="N1089" s="335"/>
      <c r="O1089" s="335"/>
      <c r="P1089" s="335"/>
      <c r="Q1089" s="335"/>
      <c r="R1089" s="335"/>
      <c r="S1089" s="336"/>
      <c r="T1089" s="54" t="e">
        <f>HLOOKUP(F1056,リスト!$N$7:$AC$25,8,)</f>
        <v>#N/A</v>
      </c>
      <c r="U1089" s="52" t="e">
        <f t="shared" si="1092"/>
        <v>#N/A</v>
      </c>
    </row>
    <row r="1090" spans="1:22">
      <c r="A1090" s="1">
        <f t="shared" ref="A1090:B1090" si="1100">A1089</f>
        <v>22</v>
      </c>
      <c r="B1090" s="1">
        <f t="shared" si="1100"/>
        <v>0</v>
      </c>
      <c r="C1090" s="288"/>
      <c r="D1090" s="298"/>
      <c r="E1090" s="298"/>
      <c r="F1090" s="306" t="s">
        <v>90</v>
      </c>
      <c r="G1090" s="306"/>
      <c r="H1090" s="307"/>
      <c r="I1090" s="307"/>
      <c r="J1090" s="308"/>
      <c r="K1090" s="309"/>
      <c r="L1090" s="310">
        <f t="shared" si="1094"/>
        <v>0</v>
      </c>
      <c r="M1090" s="311"/>
      <c r="N1090" s="153"/>
      <c r="O1090" s="153"/>
      <c r="P1090" s="153"/>
      <c r="Q1090" s="153"/>
      <c r="R1090" s="153"/>
      <c r="S1090" s="312"/>
      <c r="T1090" s="54" t="e">
        <f>HLOOKUP(F1056,リスト!$N$7:$AC$25,9,)</f>
        <v>#N/A</v>
      </c>
      <c r="U1090" s="52" t="e">
        <f t="shared" si="1092"/>
        <v>#N/A</v>
      </c>
    </row>
    <row r="1091" spans="1:22">
      <c r="A1091" s="1">
        <f t="shared" ref="A1091:B1091" si="1101">A1090</f>
        <v>22</v>
      </c>
      <c r="B1091" s="1">
        <f t="shared" si="1101"/>
        <v>0</v>
      </c>
      <c r="C1091" s="288"/>
      <c r="D1091" s="298" t="s">
        <v>101</v>
      </c>
      <c r="E1091" s="298"/>
      <c r="F1091" s="299" t="s">
        <v>91</v>
      </c>
      <c r="G1091" s="299"/>
      <c r="H1091" s="300"/>
      <c r="I1091" s="300"/>
      <c r="J1091" s="301"/>
      <c r="K1091" s="302"/>
      <c r="L1091" s="303">
        <f t="shared" si="1094"/>
        <v>0</v>
      </c>
      <c r="M1091" s="304"/>
      <c r="N1091" s="152"/>
      <c r="O1091" s="152"/>
      <c r="P1091" s="152"/>
      <c r="Q1091" s="152"/>
      <c r="R1091" s="152"/>
      <c r="S1091" s="305"/>
      <c r="T1091" s="54" t="e">
        <f>HLOOKUP(F1056,リスト!$N$7:$AC$25,10,)</f>
        <v>#N/A</v>
      </c>
      <c r="U1091" s="52" t="e">
        <f t="shared" si="1092"/>
        <v>#N/A</v>
      </c>
    </row>
    <row r="1092" spans="1:22">
      <c r="A1092" s="1">
        <f t="shared" ref="A1092:B1092" si="1102">A1091</f>
        <v>22</v>
      </c>
      <c r="B1092" s="1">
        <f t="shared" si="1102"/>
        <v>0</v>
      </c>
      <c r="C1092" s="288"/>
      <c r="D1092" s="298"/>
      <c r="E1092" s="298"/>
      <c r="F1092" s="329" t="s">
        <v>92</v>
      </c>
      <c r="G1092" s="329"/>
      <c r="H1092" s="330"/>
      <c r="I1092" s="330"/>
      <c r="J1092" s="331"/>
      <c r="K1092" s="332"/>
      <c r="L1092" s="333">
        <f t="shared" si="1094"/>
        <v>0</v>
      </c>
      <c r="M1092" s="334"/>
      <c r="N1092" s="335"/>
      <c r="O1092" s="335"/>
      <c r="P1092" s="335"/>
      <c r="Q1092" s="335"/>
      <c r="R1092" s="335"/>
      <c r="S1092" s="336"/>
      <c r="T1092" s="54" t="e">
        <f>HLOOKUP(F1056,リスト!$N$7:$AC$25,11,)</f>
        <v>#N/A</v>
      </c>
      <c r="U1092" s="52" t="e">
        <f t="shared" si="1092"/>
        <v>#N/A</v>
      </c>
    </row>
    <row r="1093" spans="1:22">
      <c r="A1093" s="1">
        <f t="shared" ref="A1093:B1093" si="1103">A1092</f>
        <v>22</v>
      </c>
      <c r="B1093" s="1">
        <f t="shared" si="1103"/>
        <v>0</v>
      </c>
      <c r="C1093" s="288"/>
      <c r="D1093" s="298"/>
      <c r="E1093" s="298"/>
      <c r="F1093" s="306" t="s">
        <v>93</v>
      </c>
      <c r="G1093" s="306"/>
      <c r="H1093" s="307"/>
      <c r="I1093" s="307"/>
      <c r="J1093" s="308"/>
      <c r="K1093" s="309"/>
      <c r="L1093" s="310">
        <f t="shared" si="1094"/>
        <v>0</v>
      </c>
      <c r="M1093" s="311"/>
      <c r="N1093" s="153"/>
      <c r="O1093" s="153"/>
      <c r="P1093" s="153"/>
      <c r="Q1093" s="153"/>
      <c r="R1093" s="153"/>
      <c r="S1093" s="312"/>
      <c r="T1093" s="54" t="e">
        <f>HLOOKUP(F1056,リスト!$N$7:$AC$25,12,)</f>
        <v>#N/A</v>
      </c>
      <c r="U1093" s="52" t="e">
        <f t="shared" si="1092"/>
        <v>#N/A</v>
      </c>
    </row>
    <row r="1094" spans="1:22">
      <c r="A1094" s="1">
        <f t="shared" ref="A1094:B1094" si="1104">A1093</f>
        <v>22</v>
      </c>
      <c r="B1094" s="1">
        <f t="shared" si="1104"/>
        <v>0</v>
      </c>
      <c r="C1094" s="288"/>
      <c r="D1094" s="298" t="s">
        <v>102</v>
      </c>
      <c r="E1094" s="298"/>
      <c r="F1094" s="298" t="s">
        <v>102</v>
      </c>
      <c r="G1094" s="298"/>
      <c r="H1094" s="323"/>
      <c r="I1094" s="323"/>
      <c r="J1094" s="324"/>
      <c r="K1094" s="325"/>
      <c r="L1094" s="326">
        <f t="shared" si="1094"/>
        <v>0</v>
      </c>
      <c r="M1094" s="327"/>
      <c r="N1094" s="167"/>
      <c r="O1094" s="167"/>
      <c r="P1094" s="167"/>
      <c r="Q1094" s="167"/>
      <c r="R1094" s="167"/>
      <c r="S1094" s="328"/>
      <c r="T1094" s="54" t="e">
        <f>HLOOKUP(F1056,リスト!$N$7:$AC$25,13,)</f>
        <v>#N/A</v>
      </c>
      <c r="U1094" s="52" t="e">
        <f t="shared" si="1092"/>
        <v>#N/A</v>
      </c>
    </row>
    <row r="1095" spans="1:22">
      <c r="A1095" s="1">
        <f t="shared" ref="A1095:B1095" si="1105">A1094</f>
        <v>22</v>
      </c>
      <c r="B1095" s="1">
        <f t="shared" si="1105"/>
        <v>0</v>
      </c>
      <c r="C1095" s="288"/>
      <c r="D1095" s="321" t="s">
        <v>105</v>
      </c>
      <c r="E1095" s="298"/>
      <c r="F1095" s="299" t="s">
        <v>94</v>
      </c>
      <c r="G1095" s="299"/>
      <c r="H1095" s="300"/>
      <c r="I1095" s="300"/>
      <c r="J1095" s="301"/>
      <c r="K1095" s="302"/>
      <c r="L1095" s="303">
        <f t="shared" si="1094"/>
        <v>0</v>
      </c>
      <c r="M1095" s="304"/>
      <c r="N1095" s="152"/>
      <c r="O1095" s="152"/>
      <c r="P1095" s="152"/>
      <c r="Q1095" s="152"/>
      <c r="R1095" s="152"/>
      <c r="S1095" s="305"/>
      <c r="T1095" s="54" t="e">
        <f>HLOOKUP(F1056,リスト!$N$7:$AC$25,14,)</f>
        <v>#N/A</v>
      </c>
      <c r="U1095" s="52" t="e">
        <f t="shared" si="1092"/>
        <v>#N/A</v>
      </c>
    </row>
    <row r="1096" spans="1:22">
      <c r="A1096" s="1">
        <f t="shared" ref="A1096:B1096" si="1106">A1095</f>
        <v>22</v>
      </c>
      <c r="B1096" s="1">
        <f t="shared" si="1106"/>
        <v>0</v>
      </c>
      <c r="C1096" s="288"/>
      <c r="D1096" s="298"/>
      <c r="E1096" s="298"/>
      <c r="F1096" s="306" t="s">
        <v>95</v>
      </c>
      <c r="G1096" s="306"/>
      <c r="H1096" s="307"/>
      <c r="I1096" s="307"/>
      <c r="J1096" s="308"/>
      <c r="K1096" s="309"/>
      <c r="L1096" s="310">
        <f t="shared" si="1094"/>
        <v>0</v>
      </c>
      <c r="M1096" s="311"/>
      <c r="N1096" s="153"/>
      <c r="O1096" s="153"/>
      <c r="P1096" s="153"/>
      <c r="Q1096" s="153"/>
      <c r="R1096" s="153"/>
      <c r="S1096" s="312"/>
      <c r="T1096" s="54" t="e">
        <f>HLOOKUP(F1056,リスト!$N$7:$AC$25,15,)</f>
        <v>#N/A</v>
      </c>
      <c r="U1096" s="52" t="e">
        <f t="shared" si="1092"/>
        <v>#N/A</v>
      </c>
    </row>
    <row r="1097" spans="1:22">
      <c r="A1097" s="1">
        <f t="shared" ref="A1097:B1097" si="1107">A1096</f>
        <v>22</v>
      </c>
      <c r="B1097" s="1">
        <f t="shared" si="1107"/>
        <v>0</v>
      </c>
      <c r="C1097" s="288"/>
      <c r="D1097" s="322" t="s">
        <v>103</v>
      </c>
      <c r="E1097" s="322"/>
      <c r="F1097" s="298" t="s">
        <v>96</v>
      </c>
      <c r="G1097" s="298"/>
      <c r="H1097" s="323"/>
      <c r="I1097" s="323"/>
      <c r="J1097" s="324"/>
      <c r="K1097" s="325"/>
      <c r="L1097" s="326">
        <f t="shared" si="1094"/>
        <v>0</v>
      </c>
      <c r="M1097" s="327"/>
      <c r="N1097" s="167"/>
      <c r="O1097" s="167"/>
      <c r="P1097" s="167"/>
      <c r="Q1097" s="167"/>
      <c r="R1097" s="167"/>
      <c r="S1097" s="328"/>
      <c r="T1097" s="54" t="e">
        <f>HLOOKUP(F1056,リスト!$N$7:$AC$25,16,)</f>
        <v>#N/A</v>
      </c>
      <c r="U1097" s="52" t="e">
        <f t="shared" si="1092"/>
        <v>#N/A</v>
      </c>
    </row>
    <row r="1098" spans="1:22">
      <c r="A1098" s="1">
        <f t="shared" ref="A1098:B1098" si="1108">A1097</f>
        <v>22</v>
      </c>
      <c r="B1098" s="1">
        <f t="shared" si="1108"/>
        <v>0</v>
      </c>
      <c r="C1098" s="288"/>
      <c r="D1098" s="298" t="s">
        <v>104</v>
      </c>
      <c r="E1098" s="298"/>
      <c r="F1098" s="299" t="s">
        <v>97</v>
      </c>
      <c r="G1098" s="299"/>
      <c r="H1098" s="300"/>
      <c r="I1098" s="300"/>
      <c r="J1098" s="301"/>
      <c r="K1098" s="302"/>
      <c r="L1098" s="303">
        <f t="shared" si="1094"/>
        <v>0</v>
      </c>
      <c r="M1098" s="304"/>
      <c r="N1098" s="152"/>
      <c r="O1098" s="152"/>
      <c r="P1098" s="152"/>
      <c r="Q1098" s="152"/>
      <c r="R1098" s="152"/>
      <c r="S1098" s="305"/>
      <c r="T1098" s="54" t="e">
        <f>HLOOKUP(F1056,リスト!$N$7:$AC$25,17,)</f>
        <v>#N/A</v>
      </c>
      <c r="U1098" s="52" t="e">
        <f t="shared" si="1092"/>
        <v>#N/A</v>
      </c>
    </row>
    <row r="1099" spans="1:22">
      <c r="A1099" s="1">
        <f t="shared" ref="A1099:B1099" si="1109">A1098</f>
        <v>22</v>
      </c>
      <c r="B1099" s="1">
        <f t="shared" si="1109"/>
        <v>0</v>
      </c>
      <c r="C1099" s="288"/>
      <c r="D1099" s="298"/>
      <c r="E1099" s="298"/>
      <c r="F1099" s="306" t="s">
        <v>98</v>
      </c>
      <c r="G1099" s="306"/>
      <c r="H1099" s="307"/>
      <c r="I1099" s="307"/>
      <c r="J1099" s="308"/>
      <c r="K1099" s="309"/>
      <c r="L1099" s="310">
        <f t="shared" si="1094"/>
        <v>0</v>
      </c>
      <c r="M1099" s="311"/>
      <c r="N1099" s="153"/>
      <c r="O1099" s="153"/>
      <c r="P1099" s="153"/>
      <c r="Q1099" s="153"/>
      <c r="R1099" s="153"/>
      <c r="S1099" s="312"/>
      <c r="T1099" s="54" t="e">
        <f>HLOOKUP(F1056,リスト!$N$7:$AC$25,18,)</f>
        <v>#N/A</v>
      </c>
      <c r="U1099" s="52" t="e">
        <f t="shared" si="1092"/>
        <v>#N/A</v>
      </c>
    </row>
    <row r="1100" spans="1:22" ht="15" thickBot="1">
      <c r="A1100" s="1">
        <f t="shared" ref="A1100:B1100" si="1110">A1099</f>
        <v>22</v>
      </c>
      <c r="B1100" s="1">
        <f t="shared" si="1110"/>
        <v>0</v>
      </c>
      <c r="C1100" s="288"/>
      <c r="D1100" s="313" t="s">
        <v>77</v>
      </c>
      <c r="E1100" s="313"/>
      <c r="F1100" s="313" t="s">
        <v>77</v>
      </c>
      <c r="G1100" s="313"/>
      <c r="H1100" s="314"/>
      <c r="I1100" s="314"/>
      <c r="J1100" s="315"/>
      <c r="K1100" s="316"/>
      <c r="L1100" s="317">
        <f t="shared" si="1094"/>
        <v>0</v>
      </c>
      <c r="M1100" s="318"/>
      <c r="N1100" s="319"/>
      <c r="O1100" s="319"/>
      <c r="P1100" s="319"/>
      <c r="Q1100" s="319"/>
      <c r="R1100" s="319"/>
      <c r="S1100" s="320"/>
      <c r="T1100" s="54" t="e">
        <f>HLOOKUP(F1056,リスト!$N$7:$AC$25,19,)</f>
        <v>#N/A</v>
      </c>
      <c r="U1100" s="52" t="e">
        <f t="shared" si="1092"/>
        <v>#N/A</v>
      </c>
    </row>
    <row r="1101" spans="1:22" ht="15.6" thickTop="1" thickBot="1">
      <c r="A1101" s="1">
        <f t="shared" ref="A1101:B1101" si="1111">A1100</f>
        <v>22</v>
      </c>
      <c r="B1101" s="1">
        <f t="shared" si="1111"/>
        <v>0</v>
      </c>
      <c r="C1101" s="289"/>
      <c r="D1101" s="278" t="s">
        <v>78</v>
      </c>
      <c r="E1101" s="279"/>
      <c r="F1101" s="279"/>
      <c r="G1101" s="280"/>
      <c r="H1101" s="281">
        <f>SUM(H1083:I1100)</f>
        <v>0</v>
      </c>
      <c r="I1101" s="281"/>
      <c r="J1101" s="282">
        <f t="shared" ref="J1101" si="1112">SUM(J1083:K1100)</f>
        <v>0</v>
      </c>
      <c r="K1101" s="283"/>
      <c r="L1101" s="283">
        <f t="shared" ref="L1101" si="1113">SUM(L1083:M1100)</f>
        <v>0</v>
      </c>
      <c r="M1101" s="284"/>
      <c r="N1101" s="285"/>
      <c r="O1101" s="285"/>
      <c r="P1101" s="285"/>
      <c r="Q1101" s="285"/>
      <c r="R1101" s="285"/>
      <c r="S1101" s="286"/>
      <c r="T1101" s="54"/>
    </row>
    <row r="1102" spans="1:22">
      <c r="A1102" s="1">
        <f>F1105</f>
        <v>23</v>
      </c>
      <c r="B1102" s="1">
        <f>IF(H1126&gt;0,1,0)</f>
        <v>0</v>
      </c>
      <c r="C1102" s="198" t="s">
        <v>47</v>
      </c>
      <c r="D1102" s="198"/>
      <c r="E1102" s="198"/>
      <c r="U1102" s="11" t="s">
        <v>49</v>
      </c>
      <c r="V1102" s="11" t="s">
        <v>199</v>
      </c>
    </row>
    <row r="1103" spans="1:22">
      <c r="A1103" s="1">
        <f>A1102</f>
        <v>23</v>
      </c>
      <c r="B1103" s="1">
        <f>B1102</f>
        <v>0</v>
      </c>
      <c r="C1103" s="192" t="str">
        <f>"やまぐち未来アスリート育成事業　"&amp;基本!$G$24</f>
        <v>やまぐち未来アスリート育成事業　事業計画書</v>
      </c>
      <c r="D1103" s="192"/>
      <c r="E1103" s="192"/>
      <c r="F1103" s="192"/>
      <c r="G1103" s="192"/>
      <c r="H1103" s="192"/>
      <c r="I1103" s="192"/>
      <c r="J1103" s="192"/>
      <c r="K1103" s="192"/>
      <c r="L1103" s="192"/>
      <c r="M1103" s="192"/>
      <c r="N1103" s="192"/>
      <c r="O1103" s="192"/>
      <c r="P1103" s="192"/>
      <c r="Q1103" s="192"/>
      <c r="R1103" s="192"/>
      <c r="S1103" s="192"/>
      <c r="U1103" s="16" t="str">
        <f t="shared" ref="U1103:V1106" si="1114">IF(U1053="","",U1053)</f>
        <v>やまぐち未来アスリートチャレンジ事業</v>
      </c>
      <c r="V1103" s="16" t="str">
        <f t="shared" si="1114"/>
        <v>未来チャレ</v>
      </c>
    </row>
    <row r="1104" spans="1:22" ht="15" thickBot="1">
      <c r="A1104" s="1">
        <f t="shared" ref="A1104:B1104" si="1115">A1103</f>
        <v>23</v>
      </c>
      <c r="B1104" s="1">
        <f t="shared" si="1115"/>
        <v>0</v>
      </c>
      <c r="C1104" s="337" t="s">
        <v>48</v>
      </c>
      <c r="D1104" s="337"/>
      <c r="U1104" s="32" t="str">
        <f t="shared" si="1114"/>
        <v>ジュニアクラブ活動事業</v>
      </c>
      <c r="V1104" s="32" t="str">
        <f t="shared" si="1114"/>
        <v>Jrクラブ</v>
      </c>
    </row>
    <row r="1105" spans="1:24" ht="15" thickBot="1">
      <c r="A1105" s="1">
        <f t="shared" ref="A1105:B1105" si="1116">A1104</f>
        <v>23</v>
      </c>
      <c r="B1105" s="1">
        <f t="shared" si="1116"/>
        <v>0</v>
      </c>
      <c r="C1105" s="375" t="s">
        <v>50</v>
      </c>
      <c r="D1105" s="376"/>
      <c r="E1105" s="376"/>
      <c r="F1105" s="377">
        <f>F1055+1</f>
        <v>23</v>
      </c>
      <c r="G1105" s="378"/>
      <c r="U1105" s="32" t="str">
        <f t="shared" si="1114"/>
        <v>ジュニア指導者育成事業</v>
      </c>
      <c r="V1105" s="32" t="str">
        <f t="shared" si="1114"/>
        <v>Jr指導者</v>
      </c>
    </row>
    <row r="1106" spans="1:24">
      <c r="A1106" s="1">
        <f t="shared" ref="A1106:B1106" si="1117">A1105</f>
        <v>23</v>
      </c>
      <c r="B1106" s="1">
        <f t="shared" si="1117"/>
        <v>0</v>
      </c>
      <c r="C1106" s="379" t="s">
        <v>49</v>
      </c>
      <c r="D1106" s="290"/>
      <c r="E1106" s="290"/>
      <c r="F1106" s="380"/>
      <c r="G1106" s="380"/>
      <c r="H1106" s="380"/>
      <c r="I1106" s="380"/>
      <c r="J1106" s="380"/>
      <c r="K1106" s="380"/>
      <c r="L1106" s="380"/>
      <c r="M1106" s="290" t="s">
        <v>53</v>
      </c>
      <c r="N1106" s="290"/>
      <c r="O1106" s="290"/>
      <c r="P1106" s="380"/>
      <c r="Q1106" s="380"/>
      <c r="R1106" s="380"/>
      <c r="S1106" s="381"/>
      <c r="T1106" s="81" t="str">
        <f>IF(F1106="","",VLOOKUP(F1106,U1103:V1106,2,))</f>
        <v/>
      </c>
      <c r="U1106" s="18" t="str">
        <f t="shared" si="1114"/>
        <v>未来アスリート強化事業</v>
      </c>
      <c r="V1106" s="18" t="str">
        <f t="shared" si="1114"/>
        <v>未来強化</v>
      </c>
    </row>
    <row r="1107" spans="1:24">
      <c r="A1107" s="1">
        <f t="shared" ref="A1107:B1107" si="1118">A1106</f>
        <v>23</v>
      </c>
      <c r="B1107" s="1">
        <f t="shared" si="1118"/>
        <v>0</v>
      </c>
      <c r="C1107" s="389" t="s">
        <v>180</v>
      </c>
      <c r="D1107" s="390"/>
      <c r="E1107" s="356"/>
      <c r="F1107" s="386"/>
      <c r="G1107" s="387"/>
      <c r="H1107" s="387"/>
      <c r="I1107" s="387"/>
      <c r="J1107" s="387"/>
      <c r="K1107" s="387"/>
      <c r="L1107" s="387"/>
      <c r="M1107" s="387"/>
      <c r="N1107" s="387"/>
      <c r="O1107" s="387"/>
      <c r="P1107" s="387"/>
      <c r="Q1107" s="387"/>
      <c r="R1107" s="387"/>
      <c r="S1107" s="388"/>
      <c r="U1107" s="55"/>
    </row>
    <row r="1108" spans="1:24">
      <c r="A1108" s="1">
        <f t="shared" ref="A1108:B1108" si="1119">A1107</f>
        <v>23</v>
      </c>
      <c r="B1108" s="1">
        <f t="shared" si="1119"/>
        <v>0</v>
      </c>
      <c r="C1108" s="348" t="s">
        <v>51</v>
      </c>
      <c r="D1108" s="291"/>
      <c r="E1108" s="291"/>
      <c r="F1108" s="382"/>
      <c r="G1108" s="383"/>
      <c r="H1108" s="383"/>
      <c r="I1108" s="20" t="str">
        <f>IF(F1108="","～",IF(J1108="","","～"))</f>
        <v>～</v>
      </c>
      <c r="J1108" s="383"/>
      <c r="K1108" s="383"/>
      <c r="L1108" s="383"/>
      <c r="M1108" s="21" t="s">
        <v>52</v>
      </c>
      <c r="N1108" s="384" t="str">
        <f>IF(T1108=1,IF(F1108="","",IF(J1108="","",IF(F1108=J1108,"日帰り",(J1108-F1108)&amp;"泊"&amp;(J1108-F1108+1)&amp;"日"))),"")</f>
        <v/>
      </c>
      <c r="O1108" s="384"/>
      <c r="P1108" s="384"/>
      <c r="Q1108" s="13" t="s">
        <v>68</v>
      </c>
      <c r="R1108" s="258"/>
      <c r="S1108" s="385"/>
      <c r="T1108" s="53">
        <f>IF(P1106=W1111,1,IF(P1106=X1112,1,0))</f>
        <v>0</v>
      </c>
    </row>
    <row r="1109" spans="1:24">
      <c r="A1109" s="1">
        <f t="shared" ref="A1109:B1109" si="1120">A1108</f>
        <v>23</v>
      </c>
      <c r="B1109" s="1">
        <f t="shared" si="1120"/>
        <v>0</v>
      </c>
      <c r="C1109" s="348" t="s">
        <v>54</v>
      </c>
      <c r="D1109" s="346" t="s">
        <v>55</v>
      </c>
      <c r="E1109" s="346"/>
      <c r="F1109" s="349"/>
      <c r="G1109" s="349"/>
      <c r="H1109" s="349"/>
      <c r="I1109" s="349"/>
      <c r="J1109" s="349"/>
      <c r="K1109" s="349"/>
      <c r="L1109" s="349"/>
      <c r="M1109" s="349"/>
      <c r="N1109" s="349"/>
      <c r="O1109" s="349"/>
      <c r="P1109" s="349"/>
      <c r="Q1109" s="349"/>
      <c r="R1109" s="349"/>
      <c r="S1109" s="350"/>
      <c r="U1109" s="156" t="s">
        <v>53</v>
      </c>
      <c r="V1109" s="156"/>
      <c r="W1109" s="156"/>
      <c r="X1109" s="156"/>
    </row>
    <row r="1110" spans="1:24">
      <c r="A1110" s="1">
        <f t="shared" ref="A1110:B1110" si="1121">A1109</f>
        <v>23</v>
      </c>
      <c r="B1110" s="1">
        <f t="shared" si="1121"/>
        <v>0</v>
      </c>
      <c r="C1110" s="348"/>
      <c r="D1110" s="351" t="s">
        <v>7</v>
      </c>
      <c r="E1110" s="351"/>
      <c r="F1110" s="352"/>
      <c r="G1110" s="352"/>
      <c r="H1110" s="352"/>
      <c r="I1110" s="352"/>
      <c r="J1110" s="352"/>
      <c r="K1110" s="352"/>
      <c r="L1110" s="352"/>
      <c r="M1110" s="352"/>
      <c r="N1110" s="352"/>
      <c r="O1110" s="352"/>
      <c r="P1110" s="352"/>
      <c r="Q1110" s="352"/>
      <c r="R1110" s="352"/>
      <c r="S1110" s="353"/>
      <c r="U1110" s="78" t="str">
        <f>U1103</f>
        <v>やまぐち未来アスリートチャレンジ事業</v>
      </c>
      <c r="V1110" s="78" t="str">
        <f>U1104</f>
        <v>ジュニアクラブ活動事業</v>
      </c>
      <c r="W1110" s="78" t="str">
        <f>U1105</f>
        <v>ジュニア指導者育成事業</v>
      </c>
      <c r="X1110" s="78" t="str">
        <f>U1106</f>
        <v>未来アスリート強化事業</v>
      </c>
    </row>
    <row r="1111" spans="1:24">
      <c r="A1111" s="1">
        <f t="shared" ref="A1111:B1111" si="1122">A1110</f>
        <v>23</v>
      </c>
      <c r="B1111" s="1">
        <f t="shared" si="1122"/>
        <v>0</v>
      </c>
      <c r="C1111" s="348" t="s">
        <v>56</v>
      </c>
      <c r="D1111" s="346" t="s">
        <v>55</v>
      </c>
      <c r="E1111" s="346"/>
      <c r="F1111" s="349"/>
      <c r="G1111" s="349"/>
      <c r="H1111" s="349"/>
      <c r="I1111" s="349"/>
      <c r="J1111" s="349"/>
      <c r="K1111" s="349"/>
      <c r="L1111" s="349"/>
      <c r="M1111" s="349"/>
      <c r="N1111" s="349"/>
      <c r="O1111" s="349"/>
      <c r="P1111" s="349"/>
      <c r="Q1111" s="349"/>
      <c r="R1111" s="349"/>
      <c r="S1111" s="350"/>
      <c r="U1111" s="6" t="str">
        <f t="shared" ref="U1111:X1114" si="1123">IF(U1061="","",U1061)</f>
        <v>①合同体験会</v>
      </c>
      <c r="V1111" s="6" t="str">
        <f t="shared" si="1123"/>
        <v>①クラブ指導</v>
      </c>
      <c r="W1111" s="6" t="str">
        <f t="shared" si="1123"/>
        <v>①研修派遣</v>
      </c>
      <c r="X1111" s="6" t="str">
        <f t="shared" si="1123"/>
        <v>①指導講習会</v>
      </c>
    </row>
    <row r="1112" spans="1:24">
      <c r="A1112" s="1">
        <f t="shared" ref="A1112:B1112" si="1124">A1111</f>
        <v>23</v>
      </c>
      <c r="B1112" s="1">
        <f t="shared" si="1124"/>
        <v>0</v>
      </c>
      <c r="C1112" s="348"/>
      <c r="D1112" s="351" t="s">
        <v>7</v>
      </c>
      <c r="E1112" s="351"/>
      <c r="F1112" s="352"/>
      <c r="G1112" s="352"/>
      <c r="H1112" s="352"/>
      <c r="I1112" s="352"/>
      <c r="J1112" s="352"/>
      <c r="K1112" s="352"/>
      <c r="L1112" s="352"/>
      <c r="M1112" s="352"/>
      <c r="N1112" s="352"/>
      <c r="O1112" s="352"/>
      <c r="P1112" s="352"/>
      <c r="Q1112" s="352"/>
      <c r="R1112" s="352"/>
      <c r="S1112" s="353"/>
      <c r="U1112" s="8" t="str">
        <f t="shared" si="1123"/>
        <v>②体験プログラム</v>
      </c>
      <c r="V1112" s="8" t="str">
        <f t="shared" si="1123"/>
        <v>②用具整備</v>
      </c>
      <c r="W1112" s="8" t="str">
        <f t="shared" si="1123"/>
        <v>②指導者研修会</v>
      </c>
      <c r="X1112" s="8" t="str">
        <f t="shared" si="1123"/>
        <v>②強化活動</v>
      </c>
    </row>
    <row r="1113" spans="1:24">
      <c r="A1113" s="1">
        <f t="shared" ref="A1113:B1113" si="1125">A1112</f>
        <v>23</v>
      </c>
      <c r="B1113" s="1">
        <f t="shared" si="1125"/>
        <v>0</v>
      </c>
      <c r="C1113" s="354" t="s">
        <v>57</v>
      </c>
      <c r="D1113" s="291" t="s">
        <v>58</v>
      </c>
      <c r="E1113" s="291"/>
      <c r="F1113" s="291" t="s">
        <v>61</v>
      </c>
      <c r="G1113" s="355"/>
      <c r="H1113" s="339" t="s">
        <v>62</v>
      </c>
      <c r="I1113" s="296"/>
      <c r="J1113" s="356" t="s">
        <v>63</v>
      </c>
      <c r="K1113" s="355"/>
      <c r="L1113" s="339" t="s">
        <v>64</v>
      </c>
      <c r="M1113" s="296"/>
      <c r="N1113" s="356" t="s">
        <v>65</v>
      </c>
      <c r="O1113" s="355"/>
      <c r="P1113" s="339" t="s">
        <v>66</v>
      </c>
      <c r="Q1113" s="291"/>
      <c r="R1113" s="356" t="s">
        <v>36</v>
      </c>
      <c r="S1113" s="295"/>
      <c r="U1113" s="8" t="str">
        <f t="shared" si="1123"/>
        <v>③育成プログラム</v>
      </c>
      <c r="V1113" s="8" t="str">
        <f t="shared" si="1123"/>
        <v/>
      </c>
      <c r="W1113" s="8" t="str">
        <f t="shared" si="1123"/>
        <v/>
      </c>
      <c r="X1113" s="8" t="str">
        <f t="shared" si="1123"/>
        <v/>
      </c>
    </row>
    <row r="1114" spans="1:24">
      <c r="A1114" s="1">
        <f t="shared" ref="A1114:B1114" si="1126">A1113</f>
        <v>23</v>
      </c>
      <c r="B1114" s="1">
        <f t="shared" si="1126"/>
        <v>0</v>
      </c>
      <c r="C1114" s="348"/>
      <c r="D1114" s="346" t="s">
        <v>59</v>
      </c>
      <c r="E1114" s="346"/>
      <c r="F1114" s="22">
        <f>VLOOKUP("成男未来ｱｽﾘｰﾄ",指導者!$J$133:$AN$156,$F1105+1,)</f>
        <v>0</v>
      </c>
      <c r="G1114" s="23" t="s">
        <v>67</v>
      </c>
      <c r="H1114" s="24">
        <f>VLOOKUP("成女未来ｱｽﾘｰﾄ",指導者!$J$133:$AN$156,$F1105+1,)</f>
        <v>0</v>
      </c>
      <c r="I1114" s="25" t="s">
        <v>67</v>
      </c>
      <c r="J1114" s="24">
        <f>VLOOKUP("少男未来ｱｽﾘｰﾄ",指導者!$J$133:$AN$156,$F1105+1,)</f>
        <v>0</v>
      </c>
      <c r="K1114" s="23" t="s">
        <v>67</v>
      </c>
      <c r="L1114" s="24">
        <f>VLOOKUP("少女未来ｱｽﾘｰﾄ",指導者!$J$133:$AN$156,$F1105+1,)</f>
        <v>0</v>
      </c>
      <c r="M1114" s="25" t="s">
        <v>67</v>
      </c>
      <c r="N1114" s="24">
        <f>VLOOKUP("Jr男未来ｱｽﾘｰﾄ",指導者!$J$133:$AN$156,$F1105+1,)</f>
        <v>0</v>
      </c>
      <c r="O1114" s="23" t="s">
        <v>67</v>
      </c>
      <c r="P1114" s="24">
        <f>VLOOKUP("Jr女未来ｱｽﾘｰﾄ",指導者!$J$133:$AN$156,$F1105+1,)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48"/>
      <c r="D1115" s="351" t="s">
        <v>60</v>
      </c>
      <c r="E1115" s="351"/>
      <c r="F1115" s="57" t="s">
        <v>164</v>
      </c>
      <c r="G1115" s="28" t="s">
        <v>67</v>
      </c>
      <c r="H1115" s="59" t="s">
        <v>164</v>
      </c>
      <c r="I1115" s="30" t="s">
        <v>67</v>
      </c>
      <c r="J1115" s="29">
        <f>VLOOKUP("少男未来ｱｽﾘｰﾄ",選手!$J$333:$AN$350,$F1105+1,)</f>
        <v>0</v>
      </c>
      <c r="K1115" s="28" t="s">
        <v>67</v>
      </c>
      <c r="L1115" s="29">
        <f>VLOOKUP("少女未来ｱｽﾘｰﾄ",選手!$J$333:$AN$350,$F1105+1,)</f>
        <v>0</v>
      </c>
      <c r="M1115" s="30" t="s">
        <v>67</v>
      </c>
      <c r="N1115" s="29">
        <f>VLOOKUP("Jr男未来ｱｽﾘｰﾄ",選手!$J$333:$AN$350,$F1105+1,)</f>
        <v>0</v>
      </c>
      <c r="O1115" s="28" t="s">
        <v>67</v>
      </c>
      <c r="P1115" s="29">
        <f>VLOOKUP("Jr女未来ｱｽﾘｰﾄ",選手!$J$333:$AN$350,$F1105+1,)</f>
        <v>0</v>
      </c>
      <c r="Q1115" s="31" t="s">
        <v>67</v>
      </c>
      <c r="R1115" s="28">
        <f>SUM(F1115:Q1115)</f>
        <v>0</v>
      </c>
      <c r="S1115" s="34" t="s">
        <v>67</v>
      </c>
    </row>
    <row r="1116" spans="1:24">
      <c r="A1116" s="1">
        <f t="shared" ref="A1116:B1116" si="1128">A1115</f>
        <v>23</v>
      </c>
      <c r="B1116" s="1">
        <f t="shared" si="1128"/>
        <v>0</v>
      </c>
      <c r="C1116" s="366" t="s">
        <v>69</v>
      </c>
      <c r="D1116" s="367"/>
      <c r="E1116" s="368"/>
      <c r="F1116" s="357"/>
      <c r="G1116" s="358"/>
      <c r="H1116" s="358"/>
      <c r="I1116" s="358"/>
      <c r="J1116" s="358"/>
      <c r="K1116" s="358"/>
      <c r="L1116" s="358"/>
      <c r="M1116" s="358"/>
      <c r="N1116" s="358"/>
      <c r="O1116" s="358"/>
      <c r="P1116" s="358"/>
      <c r="Q1116" s="358"/>
      <c r="R1116" s="358"/>
      <c r="S1116" s="359"/>
    </row>
    <row r="1117" spans="1:24">
      <c r="A1117" s="1">
        <f t="shared" ref="A1117:B1117" si="1129">A1116</f>
        <v>23</v>
      </c>
      <c r="B1117" s="1">
        <f t="shared" si="1129"/>
        <v>0</v>
      </c>
      <c r="C1117" s="369"/>
      <c r="D1117" s="370"/>
      <c r="E1117" s="371"/>
      <c r="F1117" s="360"/>
      <c r="G1117" s="361"/>
      <c r="H1117" s="361"/>
      <c r="I1117" s="361"/>
      <c r="J1117" s="361"/>
      <c r="K1117" s="361"/>
      <c r="L1117" s="361"/>
      <c r="M1117" s="361"/>
      <c r="N1117" s="361"/>
      <c r="O1117" s="361"/>
      <c r="P1117" s="361"/>
      <c r="Q1117" s="361"/>
      <c r="R1117" s="361"/>
      <c r="S1117" s="362"/>
    </row>
    <row r="1118" spans="1:24">
      <c r="A1118" s="1">
        <f t="shared" ref="A1118:B1118" si="1130">A1117</f>
        <v>23</v>
      </c>
      <c r="B1118" s="1">
        <f t="shared" si="1130"/>
        <v>0</v>
      </c>
      <c r="C1118" s="369"/>
      <c r="D1118" s="370"/>
      <c r="E1118" s="371"/>
      <c r="F1118" s="360"/>
      <c r="G1118" s="361"/>
      <c r="H1118" s="361"/>
      <c r="I1118" s="361"/>
      <c r="J1118" s="361"/>
      <c r="K1118" s="361"/>
      <c r="L1118" s="361"/>
      <c r="M1118" s="361"/>
      <c r="N1118" s="361"/>
      <c r="O1118" s="361"/>
      <c r="P1118" s="361"/>
      <c r="Q1118" s="361"/>
      <c r="R1118" s="361"/>
      <c r="S1118" s="362"/>
    </row>
    <row r="1119" spans="1:24">
      <c r="A1119" s="1">
        <f t="shared" ref="A1119:B1119" si="1131">A1118</f>
        <v>23</v>
      </c>
      <c r="B1119" s="1">
        <f t="shared" si="1131"/>
        <v>0</v>
      </c>
      <c r="C1119" s="369"/>
      <c r="D1119" s="370"/>
      <c r="E1119" s="371"/>
      <c r="F1119" s="360"/>
      <c r="G1119" s="361"/>
      <c r="H1119" s="361"/>
      <c r="I1119" s="361"/>
      <c r="J1119" s="361"/>
      <c r="K1119" s="361"/>
      <c r="L1119" s="361"/>
      <c r="M1119" s="361"/>
      <c r="N1119" s="361"/>
      <c r="O1119" s="361"/>
      <c r="P1119" s="361"/>
      <c r="Q1119" s="361"/>
      <c r="R1119" s="361"/>
      <c r="S1119" s="362"/>
    </row>
    <row r="1120" spans="1:24">
      <c r="A1120" s="1">
        <f t="shared" ref="A1120:B1120" si="1132">A1119</f>
        <v>23</v>
      </c>
      <c r="B1120" s="1">
        <f t="shared" si="1132"/>
        <v>0</v>
      </c>
      <c r="C1120" s="369"/>
      <c r="D1120" s="370"/>
      <c r="E1120" s="371"/>
      <c r="F1120" s="360"/>
      <c r="G1120" s="361"/>
      <c r="H1120" s="361"/>
      <c r="I1120" s="361"/>
      <c r="J1120" s="361"/>
      <c r="K1120" s="361"/>
      <c r="L1120" s="361"/>
      <c r="M1120" s="361"/>
      <c r="N1120" s="361"/>
      <c r="O1120" s="361"/>
      <c r="P1120" s="361"/>
      <c r="Q1120" s="361"/>
      <c r="R1120" s="361"/>
      <c r="S1120" s="362"/>
    </row>
    <row r="1121" spans="1:21">
      <c r="A1121" s="1">
        <f t="shared" ref="A1121:B1121" si="1133">A1120</f>
        <v>23</v>
      </c>
      <c r="B1121" s="1">
        <f t="shared" si="1133"/>
        <v>0</v>
      </c>
      <c r="C1121" s="369"/>
      <c r="D1121" s="370"/>
      <c r="E1121" s="371"/>
      <c r="F1121" s="360"/>
      <c r="G1121" s="361"/>
      <c r="H1121" s="361"/>
      <c r="I1121" s="361"/>
      <c r="J1121" s="361"/>
      <c r="K1121" s="361"/>
      <c r="L1121" s="361"/>
      <c r="M1121" s="361"/>
      <c r="N1121" s="361"/>
      <c r="O1121" s="361"/>
      <c r="P1121" s="361"/>
      <c r="Q1121" s="361"/>
      <c r="R1121" s="361"/>
      <c r="S1121" s="362"/>
    </row>
    <row r="1122" spans="1:21" ht="15" thickBot="1">
      <c r="A1122" s="1">
        <f t="shared" ref="A1122:B1122" si="1134">A1121</f>
        <v>23</v>
      </c>
      <c r="B1122" s="1">
        <f t="shared" si="1134"/>
        <v>0</v>
      </c>
      <c r="C1122" s="372"/>
      <c r="D1122" s="373"/>
      <c r="E1122" s="374"/>
      <c r="F1122" s="363"/>
      <c r="G1122" s="364"/>
      <c r="H1122" s="364"/>
      <c r="I1122" s="364"/>
      <c r="J1122" s="364"/>
      <c r="K1122" s="364"/>
      <c r="L1122" s="364"/>
      <c r="M1122" s="364"/>
      <c r="N1122" s="364"/>
      <c r="O1122" s="364"/>
      <c r="P1122" s="364"/>
      <c r="Q1122" s="364"/>
      <c r="R1122" s="364"/>
      <c r="S1122" s="365"/>
    </row>
    <row r="1123" spans="1:21">
      <c r="A1123" s="1">
        <f t="shared" ref="A1123:B1123" si="1135">A1122</f>
        <v>23</v>
      </c>
      <c r="B1123" s="1">
        <f t="shared" si="1135"/>
        <v>0</v>
      </c>
    </row>
    <row r="1124" spans="1:21" ht="15" thickBot="1">
      <c r="A1124" s="1">
        <f t="shared" ref="A1124:B1124" si="1136">A1123</f>
        <v>23</v>
      </c>
      <c r="B1124" s="1">
        <f t="shared" si="1136"/>
        <v>0</v>
      </c>
      <c r="C1124" s="337" t="s">
        <v>70</v>
      </c>
      <c r="D1124" s="337"/>
      <c r="Q1124" s="338" t="s">
        <v>71</v>
      </c>
      <c r="R1124" s="338"/>
      <c r="S1124" s="338"/>
    </row>
    <row r="1125" spans="1:21">
      <c r="A1125" s="1">
        <f t="shared" ref="A1125:B1125" si="1137">A1124</f>
        <v>23</v>
      </c>
      <c r="B1125" s="1">
        <f t="shared" si="1137"/>
        <v>0</v>
      </c>
      <c r="C1125" s="287" t="s">
        <v>72</v>
      </c>
      <c r="D1125" s="290" t="s">
        <v>73</v>
      </c>
      <c r="E1125" s="290"/>
      <c r="F1125" s="290"/>
      <c r="G1125" s="290"/>
      <c r="H1125" s="290" t="s">
        <v>79</v>
      </c>
      <c r="I1125" s="290"/>
      <c r="J1125" s="290" t="s">
        <v>13</v>
      </c>
      <c r="K1125" s="290"/>
      <c r="L1125" s="290"/>
      <c r="M1125" s="290"/>
      <c r="N1125" s="290"/>
      <c r="O1125" s="290"/>
      <c r="P1125" s="290"/>
      <c r="Q1125" s="290"/>
      <c r="R1125" s="290"/>
      <c r="S1125" s="294"/>
    </row>
    <row r="1126" spans="1:21">
      <c r="A1126" s="1">
        <f t="shared" ref="A1126:B1126" si="1138">A1125</f>
        <v>23</v>
      </c>
      <c r="B1126" s="1">
        <f t="shared" si="1138"/>
        <v>0</v>
      </c>
      <c r="C1126" s="288"/>
      <c r="D1126" s="346" t="s">
        <v>74</v>
      </c>
      <c r="E1126" s="346"/>
      <c r="F1126" s="346"/>
      <c r="G1126" s="346"/>
      <c r="H1126" s="347">
        <f>J1151</f>
        <v>0</v>
      </c>
      <c r="I1126" s="347"/>
      <c r="J1126" s="152"/>
      <c r="K1126" s="152"/>
      <c r="L1126" s="152"/>
      <c r="M1126" s="152"/>
      <c r="N1126" s="152"/>
      <c r="O1126" s="152"/>
      <c r="P1126" s="152"/>
      <c r="Q1126" s="152"/>
      <c r="R1126" s="152"/>
      <c r="S1126" s="305"/>
    </row>
    <row r="1127" spans="1:21">
      <c r="A1127" s="1">
        <f t="shared" ref="A1127:B1127" si="1139">A1126</f>
        <v>23</v>
      </c>
      <c r="B1127" s="1">
        <f t="shared" si="1139"/>
        <v>0</v>
      </c>
      <c r="C1127" s="288"/>
      <c r="D1127" s="340" t="s">
        <v>75</v>
      </c>
      <c r="E1127" s="340"/>
      <c r="F1127" s="340"/>
      <c r="G1127" s="340"/>
      <c r="H1127" s="330"/>
      <c r="I1127" s="330"/>
      <c r="J1127" s="335"/>
      <c r="K1127" s="335"/>
      <c r="L1127" s="335"/>
      <c r="M1127" s="335"/>
      <c r="N1127" s="335"/>
      <c r="O1127" s="335"/>
      <c r="P1127" s="335"/>
      <c r="Q1127" s="335"/>
      <c r="R1127" s="335"/>
      <c r="S1127" s="336"/>
    </row>
    <row r="1128" spans="1:21">
      <c r="A1128" s="1">
        <f t="shared" ref="A1128:B1128" si="1140">A1127</f>
        <v>23</v>
      </c>
      <c r="B1128" s="1">
        <f t="shared" si="1140"/>
        <v>0</v>
      </c>
      <c r="C1128" s="288"/>
      <c r="D1128" s="340" t="s">
        <v>76</v>
      </c>
      <c r="E1128" s="340"/>
      <c r="F1128" s="340"/>
      <c r="G1128" s="340"/>
      <c r="H1128" s="330"/>
      <c r="I1128" s="330"/>
      <c r="J1128" s="335"/>
      <c r="K1128" s="335"/>
      <c r="L1128" s="335"/>
      <c r="M1128" s="335"/>
      <c r="N1128" s="335"/>
      <c r="O1128" s="335"/>
      <c r="P1128" s="335"/>
      <c r="Q1128" s="335"/>
      <c r="R1128" s="335"/>
      <c r="S1128" s="336"/>
    </row>
    <row r="1129" spans="1:21" ht="15" thickBot="1">
      <c r="A1129" s="1">
        <f t="shared" ref="A1129:B1129" si="1141">A1128</f>
        <v>23</v>
      </c>
      <c r="B1129" s="1">
        <f t="shared" si="1141"/>
        <v>0</v>
      </c>
      <c r="C1129" s="288"/>
      <c r="D1129" s="341" t="s">
        <v>77</v>
      </c>
      <c r="E1129" s="341"/>
      <c r="F1129" s="341"/>
      <c r="G1129" s="341"/>
      <c r="H1129" s="342">
        <f>H1151-SUM(H1126:I1128)</f>
        <v>0</v>
      </c>
      <c r="I1129" s="342"/>
      <c r="J1129" s="343"/>
      <c r="K1129" s="343"/>
      <c r="L1129" s="343"/>
      <c r="M1129" s="343"/>
      <c r="N1129" s="343"/>
      <c r="O1129" s="343"/>
      <c r="P1129" s="343"/>
      <c r="Q1129" s="343"/>
      <c r="R1129" s="343"/>
      <c r="S1129" s="344"/>
    </row>
    <row r="1130" spans="1:21" ht="15.6" thickTop="1" thickBot="1">
      <c r="A1130" s="1">
        <f t="shared" ref="A1130:B1130" si="1142">A1129</f>
        <v>23</v>
      </c>
      <c r="B1130" s="1">
        <f t="shared" si="1142"/>
        <v>0</v>
      </c>
      <c r="C1130" s="289"/>
      <c r="D1130" s="345" t="s">
        <v>78</v>
      </c>
      <c r="E1130" s="345"/>
      <c r="F1130" s="345"/>
      <c r="G1130" s="345"/>
      <c r="H1130" s="281">
        <f>SUM(H1126:I1129)</f>
        <v>0</v>
      </c>
      <c r="I1130" s="281"/>
      <c r="J1130" s="285"/>
      <c r="K1130" s="285"/>
      <c r="L1130" s="285"/>
      <c r="M1130" s="285"/>
      <c r="N1130" s="285"/>
      <c r="O1130" s="285"/>
      <c r="P1130" s="285"/>
      <c r="Q1130" s="285"/>
      <c r="R1130" s="285"/>
      <c r="S1130" s="286"/>
    </row>
    <row r="1131" spans="1:21">
      <c r="A1131" s="1">
        <f t="shared" ref="A1131:B1131" si="1143">A1130</f>
        <v>23</v>
      </c>
      <c r="B1131" s="1">
        <f t="shared" si="1143"/>
        <v>0</v>
      </c>
      <c r="C1131" s="287" t="s">
        <v>218</v>
      </c>
      <c r="D1131" s="290" t="s">
        <v>73</v>
      </c>
      <c r="E1131" s="290"/>
      <c r="F1131" s="290" t="s">
        <v>83</v>
      </c>
      <c r="G1131" s="290"/>
      <c r="H1131" s="290" t="s">
        <v>79</v>
      </c>
      <c r="I1131" s="292"/>
      <c r="J1131" s="293"/>
      <c r="K1131" s="290"/>
      <c r="L1131" s="290"/>
      <c r="M1131" s="290"/>
      <c r="N1131" s="290" t="s">
        <v>82</v>
      </c>
      <c r="O1131" s="290"/>
      <c r="P1131" s="290"/>
      <c r="Q1131" s="290"/>
      <c r="R1131" s="290"/>
      <c r="S1131" s="294"/>
    </row>
    <row r="1132" spans="1:21">
      <c r="A1132" s="1">
        <f t="shared" ref="A1132:B1132" si="1144">A1131</f>
        <v>23</v>
      </c>
      <c r="B1132" s="1">
        <f t="shared" si="1144"/>
        <v>0</v>
      </c>
      <c r="C1132" s="288"/>
      <c r="D1132" s="291"/>
      <c r="E1132" s="291"/>
      <c r="F1132" s="291"/>
      <c r="G1132" s="291"/>
      <c r="H1132" s="291"/>
      <c r="I1132" s="291"/>
      <c r="J1132" s="296" t="s">
        <v>80</v>
      </c>
      <c r="K1132" s="297"/>
      <c r="L1132" s="297" t="s">
        <v>81</v>
      </c>
      <c r="M1132" s="339"/>
      <c r="N1132" s="291"/>
      <c r="O1132" s="291"/>
      <c r="P1132" s="291"/>
      <c r="Q1132" s="291"/>
      <c r="R1132" s="291"/>
      <c r="S1132" s="295"/>
    </row>
    <row r="1133" spans="1:21">
      <c r="A1133" s="1">
        <f t="shared" ref="A1133:B1133" si="1145">A1132</f>
        <v>23</v>
      </c>
      <c r="B1133" s="1">
        <f t="shared" si="1145"/>
        <v>0</v>
      </c>
      <c r="C1133" s="288"/>
      <c r="D1133" s="298" t="s">
        <v>88</v>
      </c>
      <c r="E1133" s="298"/>
      <c r="F1133" s="298" t="s">
        <v>88</v>
      </c>
      <c r="G1133" s="298"/>
      <c r="H1133" s="323"/>
      <c r="I1133" s="323"/>
      <c r="J1133" s="324"/>
      <c r="K1133" s="325"/>
      <c r="L1133" s="326">
        <f>H1133-J1133</f>
        <v>0</v>
      </c>
      <c r="M1133" s="327"/>
      <c r="N1133" s="167"/>
      <c r="O1133" s="167"/>
      <c r="P1133" s="167"/>
      <c r="Q1133" s="167"/>
      <c r="R1133" s="167"/>
      <c r="S1133" s="328"/>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8"/>
      <c r="D1134" s="298" t="s">
        <v>99</v>
      </c>
      <c r="E1134" s="298"/>
      <c r="F1134" s="299" t="s">
        <v>84</v>
      </c>
      <c r="G1134" s="299"/>
      <c r="H1134" s="300"/>
      <c r="I1134" s="300"/>
      <c r="J1134" s="301"/>
      <c r="K1134" s="302"/>
      <c r="L1134" s="303">
        <f t="shared" ref="L1134:L1150" si="1148">H1134-J1134</f>
        <v>0</v>
      </c>
      <c r="M1134" s="304"/>
      <c r="N1134" s="152"/>
      <c r="O1134" s="152"/>
      <c r="P1134" s="152"/>
      <c r="Q1134" s="152"/>
      <c r="R1134" s="152"/>
      <c r="S1134" s="305"/>
      <c r="T1134" s="54" t="e">
        <f>HLOOKUP(F1106,リスト!$N$7:$AC$25,3,)</f>
        <v>#N/A</v>
      </c>
      <c r="U1134" s="52" t="e">
        <f t="shared" si="1146"/>
        <v>#N/A</v>
      </c>
    </row>
    <row r="1135" spans="1:21">
      <c r="A1135" s="1">
        <f t="shared" ref="A1135:B1135" si="1149">A1134</f>
        <v>23</v>
      </c>
      <c r="B1135" s="1">
        <f t="shared" si="1149"/>
        <v>0</v>
      </c>
      <c r="C1135" s="288"/>
      <c r="D1135" s="298"/>
      <c r="E1135" s="298"/>
      <c r="F1135" s="329" t="s">
        <v>85</v>
      </c>
      <c r="G1135" s="329"/>
      <c r="H1135" s="330"/>
      <c r="I1135" s="330"/>
      <c r="J1135" s="331"/>
      <c r="K1135" s="332"/>
      <c r="L1135" s="333">
        <f t="shared" si="1148"/>
        <v>0</v>
      </c>
      <c r="M1135" s="334"/>
      <c r="N1135" s="335"/>
      <c r="O1135" s="335"/>
      <c r="P1135" s="335"/>
      <c r="Q1135" s="335"/>
      <c r="R1135" s="335"/>
      <c r="S1135" s="336"/>
      <c r="T1135" s="54" t="e">
        <f>HLOOKUP(F1106,リスト!$N$7:$AC$25,4,)</f>
        <v>#N/A</v>
      </c>
      <c r="U1135" s="52" t="e">
        <f t="shared" si="1146"/>
        <v>#N/A</v>
      </c>
    </row>
    <row r="1136" spans="1:21">
      <c r="A1136" s="1">
        <f t="shared" ref="A1136:B1136" si="1150">A1135</f>
        <v>23</v>
      </c>
      <c r="B1136" s="1">
        <f t="shared" si="1150"/>
        <v>0</v>
      </c>
      <c r="C1136" s="288"/>
      <c r="D1136" s="298"/>
      <c r="E1136" s="298"/>
      <c r="F1136" s="306" t="s">
        <v>86</v>
      </c>
      <c r="G1136" s="306"/>
      <c r="H1136" s="307"/>
      <c r="I1136" s="307"/>
      <c r="J1136" s="308"/>
      <c r="K1136" s="309"/>
      <c r="L1136" s="310">
        <f t="shared" si="1148"/>
        <v>0</v>
      </c>
      <c r="M1136" s="311"/>
      <c r="N1136" s="153"/>
      <c r="O1136" s="153"/>
      <c r="P1136" s="153"/>
      <c r="Q1136" s="153"/>
      <c r="R1136" s="153"/>
      <c r="S1136" s="312"/>
      <c r="T1136" s="54" t="e">
        <f>HLOOKUP(F1106,リスト!$N$7:$AC$25,5,)</f>
        <v>#N/A</v>
      </c>
      <c r="U1136" s="52" t="e">
        <f t="shared" si="1146"/>
        <v>#N/A</v>
      </c>
    </row>
    <row r="1137" spans="1:22">
      <c r="A1137" s="1">
        <f t="shared" ref="A1137:B1137" si="1151">A1136</f>
        <v>23</v>
      </c>
      <c r="B1137" s="1">
        <f t="shared" si="1151"/>
        <v>0</v>
      </c>
      <c r="C1137" s="288"/>
      <c r="D1137" s="298" t="s">
        <v>100</v>
      </c>
      <c r="E1137" s="298"/>
      <c r="F1137" s="299" t="s">
        <v>87</v>
      </c>
      <c r="G1137" s="299"/>
      <c r="H1137" s="300"/>
      <c r="I1137" s="300"/>
      <c r="J1137" s="301"/>
      <c r="K1137" s="302"/>
      <c r="L1137" s="303">
        <f t="shared" si="1148"/>
        <v>0</v>
      </c>
      <c r="M1137" s="304"/>
      <c r="N1137" s="152"/>
      <c r="O1137" s="152"/>
      <c r="P1137" s="152"/>
      <c r="Q1137" s="152"/>
      <c r="R1137" s="152"/>
      <c r="S1137" s="305"/>
      <c r="T1137" s="54" t="e">
        <f>HLOOKUP(F1106,リスト!$N$7:$AC$25,6,)</f>
        <v>#N/A</v>
      </c>
      <c r="U1137" s="52" t="e">
        <f t="shared" si="1146"/>
        <v>#N/A</v>
      </c>
    </row>
    <row r="1138" spans="1:22">
      <c r="A1138" s="1">
        <f t="shared" ref="A1138:B1138" si="1152">A1137</f>
        <v>23</v>
      </c>
      <c r="B1138" s="1">
        <f t="shared" si="1152"/>
        <v>0</v>
      </c>
      <c r="C1138" s="288"/>
      <c r="D1138" s="298"/>
      <c r="E1138" s="298"/>
      <c r="F1138" s="329" t="s">
        <v>89</v>
      </c>
      <c r="G1138" s="329"/>
      <c r="H1138" s="330"/>
      <c r="I1138" s="330"/>
      <c r="J1138" s="331"/>
      <c r="K1138" s="332"/>
      <c r="L1138" s="333">
        <f t="shared" si="1148"/>
        <v>0</v>
      </c>
      <c r="M1138" s="334"/>
      <c r="N1138" s="335"/>
      <c r="O1138" s="335"/>
      <c r="P1138" s="335"/>
      <c r="Q1138" s="335"/>
      <c r="R1138" s="335"/>
      <c r="S1138" s="336"/>
      <c r="T1138" s="54" t="e">
        <f>HLOOKUP(F1106,リスト!$N$7:$AC$25,7,)</f>
        <v>#N/A</v>
      </c>
      <c r="U1138" s="52" t="e">
        <f t="shared" si="1146"/>
        <v>#N/A</v>
      </c>
    </row>
    <row r="1139" spans="1:22" ht="14.4" customHeight="1">
      <c r="A1139" s="1">
        <f t="shared" ref="A1139:B1139" si="1153">A1138</f>
        <v>23</v>
      </c>
      <c r="B1139" s="1">
        <f t="shared" si="1153"/>
        <v>0</v>
      </c>
      <c r="C1139" s="288"/>
      <c r="D1139" s="298"/>
      <c r="E1139" s="298"/>
      <c r="F1139" s="329" t="s">
        <v>215</v>
      </c>
      <c r="G1139" s="329"/>
      <c r="H1139" s="330"/>
      <c r="I1139" s="330"/>
      <c r="J1139" s="331"/>
      <c r="K1139" s="332"/>
      <c r="L1139" s="333">
        <f t="shared" si="1148"/>
        <v>0</v>
      </c>
      <c r="M1139" s="334"/>
      <c r="N1139" s="335"/>
      <c r="O1139" s="335"/>
      <c r="P1139" s="335"/>
      <c r="Q1139" s="335"/>
      <c r="R1139" s="335"/>
      <c r="S1139" s="336"/>
      <c r="T1139" s="54" t="e">
        <f>HLOOKUP(F1106,リスト!$N$7:$AC$25,8,)</f>
        <v>#N/A</v>
      </c>
      <c r="U1139" s="52" t="e">
        <f t="shared" si="1146"/>
        <v>#N/A</v>
      </c>
    </row>
    <row r="1140" spans="1:22">
      <c r="A1140" s="1">
        <f t="shared" ref="A1140:B1140" si="1154">A1139</f>
        <v>23</v>
      </c>
      <c r="B1140" s="1">
        <f t="shared" si="1154"/>
        <v>0</v>
      </c>
      <c r="C1140" s="288"/>
      <c r="D1140" s="298"/>
      <c r="E1140" s="298"/>
      <c r="F1140" s="306" t="s">
        <v>90</v>
      </c>
      <c r="G1140" s="306"/>
      <c r="H1140" s="307"/>
      <c r="I1140" s="307"/>
      <c r="J1140" s="308"/>
      <c r="K1140" s="309"/>
      <c r="L1140" s="310">
        <f t="shared" si="1148"/>
        <v>0</v>
      </c>
      <c r="M1140" s="311"/>
      <c r="N1140" s="153"/>
      <c r="O1140" s="153"/>
      <c r="P1140" s="153"/>
      <c r="Q1140" s="153"/>
      <c r="R1140" s="153"/>
      <c r="S1140" s="312"/>
      <c r="T1140" s="54" t="e">
        <f>HLOOKUP(F1106,リスト!$N$7:$AC$25,9,)</f>
        <v>#N/A</v>
      </c>
      <c r="U1140" s="52" t="e">
        <f t="shared" si="1146"/>
        <v>#N/A</v>
      </c>
    </row>
    <row r="1141" spans="1:22">
      <c r="A1141" s="1">
        <f t="shared" ref="A1141:B1141" si="1155">A1140</f>
        <v>23</v>
      </c>
      <c r="B1141" s="1">
        <f t="shared" si="1155"/>
        <v>0</v>
      </c>
      <c r="C1141" s="288"/>
      <c r="D1141" s="298" t="s">
        <v>101</v>
      </c>
      <c r="E1141" s="298"/>
      <c r="F1141" s="299" t="s">
        <v>91</v>
      </c>
      <c r="G1141" s="299"/>
      <c r="H1141" s="300"/>
      <c r="I1141" s="300"/>
      <c r="J1141" s="301"/>
      <c r="K1141" s="302"/>
      <c r="L1141" s="303">
        <f t="shared" si="1148"/>
        <v>0</v>
      </c>
      <c r="M1141" s="304"/>
      <c r="N1141" s="152"/>
      <c r="O1141" s="152"/>
      <c r="P1141" s="152"/>
      <c r="Q1141" s="152"/>
      <c r="R1141" s="152"/>
      <c r="S1141" s="305"/>
      <c r="T1141" s="54" t="e">
        <f>HLOOKUP(F1106,リスト!$N$7:$AC$25,10,)</f>
        <v>#N/A</v>
      </c>
      <c r="U1141" s="52" t="e">
        <f t="shared" si="1146"/>
        <v>#N/A</v>
      </c>
    </row>
    <row r="1142" spans="1:22">
      <c r="A1142" s="1">
        <f t="shared" ref="A1142:B1142" si="1156">A1141</f>
        <v>23</v>
      </c>
      <c r="B1142" s="1">
        <f t="shared" si="1156"/>
        <v>0</v>
      </c>
      <c r="C1142" s="288"/>
      <c r="D1142" s="298"/>
      <c r="E1142" s="298"/>
      <c r="F1142" s="329" t="s">
        <v>92</v>
      </c>
      <c r="G1142" s="329"/>
      <c r="H1142" s="330"/>
      <c r="I1142" s="330"/>
      <c r="J1142" s="331"/>
      <c r="K1142" s="332"/>
      <c r="L1142" s="333">
        <f t="shared" si="1148"/>
        <v>0</v>
      </c>
      <c r="M1142" s="334"/>
      <c r="N1142" s="335"/>
      <c r="O1142" s="335"/>
      <c r="P1142" s="335"/>
      <c r="Q1142" s="335"/>
      <c r="R1142" s="335"/>
      <c r="S1142" s="336"/>
      <c r="T1142" s="54" t="e">
        <f>HLOOKUP(F1106,リスト!$N$7:$AC$25,11,)</f>
        <v>#N/A</v>
      </c>
      <c r="U1142" s="52" t="e">
        <f t="shared" si="1146"/>
        <v>#N/A</v>
      </c>
    </row>
    <row r="1143" spans="1:22">
      <c r="A1143" s="1">
        <f t="shared" ref="A1143:B1143" si="1157">A1142</f>
        <v>23</v>
      </c>
      <c r="B1143" s="1">
        <f t="shared" si="1157"/>
        <v>0</v>
      </c>
      <c r="C1143" s="288"/>
      <c r="D1143" s="298"/>
      <c r="E1143" s="298"/>
      <c r="F1143" s="306" t="s">
        <v>93</v>
      </c>
      <c r="G1143" s="306"/>
      <c r="H1143" s="307"/>
      <c r="I1143" s="307"/>
      <c r="J1143" s="308"/>
      <c r="K1143" s="309"/>
      <c r="L1143" s="310">
        <f t="shared" si="1148"/>
        <v>0</v>
      </c>
      <c r="M1143" s="311"/>
      <c r="N1143" s="153"/>
      <c r="O1143" s="153"/>
      <c r="P1143" s="153"/>
      <c r="Q1143" s="153"/>
      <c r="R1143" s="153"/>
      <c r="S1143" s="312"/>
      <c r="T1143" s="54" t="e">
        <f>HLOOKUP(F1106,リスト!$N$7:$AC$25,12,)</f>
        <v>#N/A</v>
      </c>
      <c r="U1143" s="52" t="e">
        <f t="shared" si="1146"/>
        <v>#N/A</v>
      </c>
    </row>
    <row r="1144" spans="1:22">
      <c r="A1144" s="1">
        <f t="shared" ref="A1144:B1144" si="1158">A1143</f>
        <v>23</v>
      </c>
      <c r="B1144" s="1">
        <f t="shared" si="1158"/>
        <v>0</v>
      </c>
      <c r="C1144" s="288"/>
      <c r="D1144" s="298" t="s">
        <v>102</v>
      </c>
      <c r="E1144" s="298"/>
      <c r="F1144" s="298" t="s">
        <v>102</v>
      </c>
      <c r="G1144" s="298"/>
      <c r="H1144" s="323"/>
      <c r="I1144" s="323"/>
      <c r="J1144" s="324"/>
      <c r="K1144" s="325"/>
      <c r="L1144" s="326">
        <f t="shared" si="1148"/>
        <v>0</v>
      </c>
      <c r="M1144" s="327"/>
      <c r="N1144" s="167"/>
      <c r="O1144" s="167"/>
      <c r="P1144" s="167"/>
      <c r="Q1144" s="167"/>
      <c r="R1144" s="167"/>
      <c r="S1144" s="328"/>
      <c r="T1144" s="54" t="e">
        <f>HLOOKUP(F1106,リスト!$N$7:$AC$25,13,)</f>
        <v>#N/A</v>
      </c>
      <c r="U1144" s="52" t="e">
        <f t="shared" si="1146"/>
        <v>#N/A</v>
      </c>
    </row>
    <row r="1145" spans="1:22">
      <c r="A1145" s="1">
        <f t="shared" ref="A1145:B1145" si="1159">A1144</f>
        <v>23</v>
      </c>
      <c r="B1145" s="1">
        <f t="shared" si="1159"/>
        <v>0</v>
      </c>
      <c r="C1145" s="288"/>
      <c r="D1145" s="321" t="s">
        <v>105</v>
      </c>
      <c r="E1145" s="298"/>
      <c r="F1145" s="299" t="s">
        <v>94</v>
      </c>
      <c r="G1145" s="299"/>
      <c r="H1145" s="300"/>
      <c r="I1145" s="300"/>
      <c r="J1145" s="301"/>
      <c r="K1145" s="302"/>
      <c r="L1145" s="303">
        <f t="shared" si="1148"/>
        <v>0</v>
      </c>
      <c r="M1145" s="304"/>
      <c r="N1145" s="152"/>
      <c r="O1145" s="152"/>
      <c r="P1145" s="152"/>
      <c r="Q1145" s="152"/>
      <c r="R1145" s="152"/>
      <c r="S1145" s="305"/>
      <c r="T1145" s="54" t="e">
        <f>HLOOKUP(F1106,リスト!$N$7:$AC$25,14,)</f>
        <v>#N/A</v>
      </c>
      <c r="U1145" s="52" t="e">
        <f t="shared" si="1146"/>
        <v>#N/A</v>
      </c>
    </row>
    <row r="1146" spans="1:22">
      <c r="A1146" s="1">
        <f t="shared" ref="A1146:B1146" si="1160">A1145</f>
        <v>23</v>
      </c>
      <c r="B1146" s="1">
        <f t="shared" si="1160"/>
        <v>0</v>
      </c>
      <c r="C1146" s="288"/>
      <c r="D1146" s="298"/>
      <c r="E1146" s="298"/>
      <c r="F1146" s="306" t="s">
        <v>95</v>
      </c>
      <c r="G1146" s="306"/>
      <c r="H1146" s="307"/>
      <c r="I1146" s="307"/>
      <c r="J1146" s="308"/>
      <c r="K1146" s="309"/>
      <c r="L1146" s="310">
        <f t="shared" si="1148"/>
        <v>0</v>
      </c>
      <c r="M1146" s="311"/>
      <c r="N1146" s="153"/>
      <c r="O1146" s="153"/>
      <c r="P1146" s="153"/>
      <c r="Q1146" s="153"/>
      <c r="R1146" s="153"/>
      <c r="S1146" s="312"/>
      <c r="T1146" s="54" t="e">
        <f>HLOOKUP(F1106,リスト!$N$7:$AC$25,15,)</f>
        <v>#N/A</v>
      </c>
      <c r="U1146" s="52" t="e">
        <f t="shared" si="1146"/>
        <v>#N/A</v>
      </c>
    </row>
    <row r="1147" spans="1:22">
      <c r="A1147" s="1">
        <f t="shared" ref="A1147:B1147" si="1161">A1146</f>
        <v>23</v>
      </c>
      <c r="B1147" s="1">
        <f t="shared" si="1161"/>
        <v>0</v>
      </c>
      <c r="C1147" s="288"/>
      <c r="D1147" s="322" t="s">
        <v>103</v>
      </c>
      <c r="E1147" s="322"/>
      <c r="F1147" s="298" t="s">
        <v>96</v>
      </c>
      <c r="G1147" s="298"/>
      <c r="H1147" s="323"/>
      <c r="I1147" s="323"/>
      <c r="J1147" s="324"/>
      <c r="K1147" s="325"/>
      <c r="L1147" s="326">
        <f t="shared" si="1148"/>
        <v>0</v>
      </c>
      <c r="M1147" s="327"/>
      <c r="N1147" s="167"/>
      <c r="O1147" s="167"/>
      <c r="P1147" s="167"/>
      <c r="Q1147" s="167"/>
      <c r="R1147" s="167"/>
      <c r="S1147" s="328"/>
      <c r="T1147" s="54" t="e">
        <f>HLOOKUP(F1106,リスト!$N$7:$AC$25,16,)</f>
        <v>#N/A</v>
      </c>
      <c r="U1147" s="52" t="e">
        <f t="shared" si="1146"/>
        <v>#N/A</v>
      </c>
    </row>
    <row r="1148" spans="1:22">
      <c r="A1148" s="1">
        <f t="shared" ref="A1148:B1148" si="1162">A1147</f>
        <v>23</v>
      </c>
      <c r="B1148" s="1">
        <f t="shared" si="1162"/>
        <v>0</v>
      </c>
      <c r="C1148" s="288"/>
      <c r="D1148" s="298" t="s">
        <v>104</v>
      </c>
      <c r="E1148" s="298"/>
      <c r="F1148" s="299" t="s">
        <v>97</v>
      </c>
      <c r="G1148" s="299"/>
      <c r="H1148" s="300"/>
      <c r="I1148" s="300"/>
      <c r="J1148" s="301"/>
      <c r="K1148" s="302"/>
      <c r="L1148" s="303">
        <f t="shared" si="1148"/>
        <v>0</v>
      </c>
      <c r="M1148" s="304"/>
      <c r="N1148" s="152"/>
      <c r="O1148" s="152"/>
      <c r="P1148" s="152"/>
      <c r="Q1148" s="152"/>
      <c r="R1148" s="152"/>
      <c r="S1148" s="305"/>
      <c r="T1148" s="54" t="e">
        <f>HLOOKUP(F1106,リスト!$N$7:$AC$25,17,)</f>
        <v>#N/A</v>
      </c>
      <c r="U1148" s="52" t="e">
        <f t="shared" si="1146"/>
        <v>#N/A</v>
      </c>
    </row>
    <row r="1149" spans="1:22">
      <c r="A1149" s="1">
        <f t="shared" ref="A1149:B1149" si="1163">A1148</f>
        <v>23</v>
      </c>
      <c r="B1149" s="1">
        <f t="shared" si="1163"/>
        <v>0</v>
      </c>
      <c r="C1149" s="288"/>
      <c r="D1149" s="298"/>
      <c r="E1149" s="298"/>
      <c r="F1149" s="306" t="s">
        <v>98</v>
      </c>
      <c r="G1149" s="306"/>
      <c r="H1149" s="307"/>
      <c r="I1149" s="307"/>
      <c r="J1149" s="308"/>
      <c r="K1149" s="309"/>
      <c r="L1149" s="310">
        <f t="shared" si="1148"/>
        <v>0</v>
      </c>
      <c r="M1149" s="311"/>
      <c r="N1149" s="153"/>
      <c r="O1149" s="153"/>
      <c r="P1149" s="153"/>
      <c r="Q1149" s="153"/>
      <c r="R1149" s="153"/>
      <c r="S1149" s="312"/>
      <c r="T1149" s="54" t="e">
        <f>HLOOKUP(F1106,リスト!$N$7:$AC$25,18,)</f>
        <v>#N/A</v>
      </c>
      <c r="U1149" s="52" t="e">
        <f t="shared" si="1146"/>
        <v>#N/A</v>
      </c>
    </row>
    <row r="1150" spans="1:22" ht="15" thickBot="1">
      <c r="A1150" s="1">
        <f t="shared" ref="A1150:B1150" si="1164">A1149</f>
        <v>23</v>
      </c>
      <c r="B1150" s="1">
        <f t="shared" si="1164"/>
        <v>0</v>
      </c>
      <c r="C1150" s="288"/>
      <c r="D1150" s="313" t="s">
        <v>77</v>
      </c>
      <c r="E1150" s="313"/>
      <c r="F1150" s="313" t="s">
        <v>77</v>
      </c>
      <c r="G1150" s="313"/>
      <c r="H1150" s="314"/>
      <c r="I1150" s="314"/>
      <c r="J1150" s="315"/>
      <c r="K1150" s="316"/>
      <c r="L1150" s="317">
        <f t="shared" si="1148"/>
        <v>0</v>
      </c>
      <c r="M1150" s="318"/>
      <c r="N1150" s="319"/>
      <c r="O1150" s="319"/>
      <c r="P1150" s="319"/>
      <c r="Q1150" s="319"/>
      <c r="R1150" s="319"/>
      <c r="S1150" s="320"/>
      <c r="T1150" s="54" t="e">
        <f>HLOOKUP(F1106,リスト!$N$7:$AC$25,19,)</f>
        <v>#N/A</v>
      </c>
      <c r="U1150" s="52" t="e">
        <f t="shared" si="1146"/>
        <v>#N/A</v>
      </c>
    </row>
    <row r="1151" spans="1:22" ht="15.6" thickTop="1" thickBot="1">
      <c r="A1151" s="1">
        <f t="shared" ref="A1151:B1151" si="1165">A1150</f>
        <v>23</v>
      </c>
      <c r="B1151" s="1">
        <f t="shared" si="1165"/>
        <v>0</v>
      </c>
      <c r="C1151" s="289"/>
      <c r="D1151" s="278" t="s">
        <v>78</v>
      </c>
      <c r="E1151" s="279"/>
      <c r="F1151" s="279"/>
      <c r="G1151" s="280"/>
      <c r="H1151" s="281">
        <f>SUM(H1133:I1150)</f>
        <v>0</v>
      </c>
      <c r="I1151" s="281"/>
      <c r="J1151" s="282">
        <f t="shared" ref="J1151" si="1166">SUM(J1133:K1150)</f>
        <v>0</v>
      </c>
      <c r="K1151" s="283"/>
      <c r="L1151" s="283">
        <f t="shared" ref="L1151" si="1167">SUM(L1133:M1150)</f>
        <v>0</v>
      </c>
      <c r="M1151" s="284"/>
      <c r="N1151" s="285"/>
      <c r="O1151" s="285"/>
      <c r="P1151" s="285"/>
      <c r="Q1151" s="285"/>
      <c r="R1151" s="285"/>
      <c r="S1151" s="286"/>
      <c r="T1151" s="54"/>
    </row>
    <row r="1152" spans="1:22">
      <c r="A1152" s="1">
        <f>F1155</f>
        <v>24</v>
      </c>
      <c r="B1152" s="1">
        <f>IF(H1176&gt;0,1,0)</f>
        <v>0</v>
      </c>
      <c r="C1152" s="198" t="s">
        <v>47</v>
      </c>
      <c r="D1152" s="198"/>
      <c r="E1152" s="198"/>
      <c r="U1152" s="11" t="s">
        <v>49</v>
      </c>
      <c r="V1152" s="11" t="s">
        <v>199</v>
      </c>
    </row>
    <row r="1153" spans="1:24">
      <c r="A1153" s="1">
        <f>A1152</f>
        <v>24</v>
      </c>
      <c r="B1153" s="1">
        <f>B1152</f>
        <v>0</v>
      </c>
      <c r="C1153" s="192" t="str">
        <f>"やまぐち未来アスリート育成事業　"&amp;基本!$G$24</f>
        <v>やまぐち未来アスリート育成事業　事業計画書</v>
      </c>
      <c r="D1153" s="192"/>
      <c r="E1153" s="192"/>
      <c r="F1153" s="192"/>
      <c r="G1153" s="192"/>
      <c r="H1153" s="192"/>
      <c r="I1153" s="192"/>
      <c r="J1153" s="192"/>
      <c r="K1153" s="192"/>
      <c r="L1153" s="192"/>
      <c r="M1153" s="192"/>
      <c r="N1153" s="192"/>
      <c r="O1153" s="192"/>
      <c r="P1153" s="192"/>
      <c r="Q1153" s="192"/>
      <c r="R1153" s="192"/>
      <c r="S1153" s="192"/>
      <c r="U1153" s="16" t="str">
        <f t="shared" ref="U1153:V1156" si="1168">IF(U1103="","",U1103)</f>
        <v>やまぐち未来アスリートチャレンジ事業</v>
      </c>
      <c r="V1153" s="16" t="str">
        <f t="shared" si="1168"/>
        <v>未来チャレ</v>
      </c>
    </row>
    <row r="1154" spans="1:24" ht="15" thickBot="1">
      <c r="A1154" s="1">
        <f t="shared" ref="A1154:B1154" si="1169">A1153</f>
        <v>24</v>
      </c>
      <c r="B1154" s="1">
        <f t="shared" si="1169"/>
        <v>0</v>
      </c>
      <c r="C1154" s="337" t="s">
        <v>48</v>
      </c>
      <c r="D1154" s="337"/>
      <c r="U1154" s="32" t="str">
        <f t="shared" si="1168"/>
        <v>ジュニアクラブ活動事業</v>
      </c>
      <c r="V1154" s="32" t="str">
        <f t="shared" si="1168"/>
        <v>Jrクラブ</v>
      </c>
    </row>
    <row r="1155" spans="1:24" ht="15" thickBot="1">
      <c r="A1155" s="1">
        <f t="shared" ref="A1155:B1155" si="1170">A1154</f>
        <v>24</v>
      </c>
      <c r="B1155" s="1">
        <f t="shared" si="1170"/>
        <v>0</v>
      </c>
      <c r="C1155" s="375" t="s">
        <v>50</v>
      </c>
      <c r="D1155" s="376"/>
      <c r="E1155" s="376"/>
      <c r="F1155" s="377">
        <f>F1105+1</f>
        <v>24</v>
      </c>
      <c r="G1155" s="378"/>
      <c r="U1155" s="32" t="str">
        <f t="shared" si="1168"/>
        <v>ジュニア指導者育成事業</v>
      </c>
      <c r="V1155" s="32" t="str">
        <f t="shared" si="1168"/>
        <v>Jr指導者</v>
      </c>
    </row>
    <row r="1156" spans="1:24">
      <c r="A1156" s="1">
        <f t="shared" ref="A1156:B1156" si="1171">A1155</f>
        <v>24</v>
      </c>
      <c r="B1156" s="1">
        <f t="shared" si="1171"/>
        <v>0</v>
      </c>
      <c r="C1156" s="379" t="s">
        <v>49</v>
      </c>
      <c r="D1156" s="290"/>
      <c r="E1156" s="290"/>
      <c r="F1156" s="380"/>
      <c r="G1156" s="380"/>
      <c r="H1156" s="380"/>
      <c r="I1156" s="380"/>
      <c r="J1156" s="380"/>
      <c r="K1156" s="380"/>
      <c r="L1156" s="380"/>
      <c r="M1156" s="290" t="s">
        <v>53</v>
      </c>
      <c r="N1156" s="290"/>
      <c r="O1156" s="290"/>
      <c r="P1156" s="380"/>
      <c r="Q1156" s="380"/>
      <c r="R1156" s="380"/>
      <c r="S1156" s="381"/>
      <c r="T1156" s="81" t="str">
        <f>IF(F1156="","",VLOOKUP(F1156,U1153:V1156,2,))</f>
        <v/>
      </c>
      <c r="U1156" s="18" t="str">
        <f t="shared" si="1168"/>
        <v>未来アスリート強化事業</v>
      </c>
      <c r="V1156" s="18" t="str">
        <f t="shared" si="1168"/>
        <v>未来強化</v>
      </c>
    </row>
    <row r="1157" spans="1:24">
      <c r="A1157" s="1">
        <f t="shared" ref="A1157:B1157" si="1172">A1156</f>
        <v>24</v>
      </c>
      <c r="B1157" s="1">
        <f t="shared" si="1172"/>
        <v>0</v>
      </c>
      <c r="C1157" s="389" t="s">
        <v>180</v>
      </c>
      <c r="D1157" s="390"/>
      <c r="E1157" s="356"/>
      <c r="F1157" s="386"/>
      <c r="G1157" s="387"/>
      <c r="H1157" s="387"/>
      <c r="I1157" s="387"/>
      <c r="J1157" s="387"/>
      <c r="K1157" s="387"/>
      <c r="L1157" s="387"/>
      <c r="M1157" s="387"/>
      <c r="N1157" s="387"/>
      <c r="O1157" s="387"/>
      <c r="P1157" s="387"/>
      <c r="Q1157" s="387"/>
      <c r="R1157" s="387"/>
      <c r="S1157" s="388"/>
      <c r="U1157" s="55"/>
    </row>
    <row r="1158" spans="1:24">
      <c r="A1158" s="1">
        <f t="shared" ref="A1158:B1158" si="1173">A1157</f>
        <v>24</v>
      </c>
      <c r="B1158" s="1">
        <f t="shared" si="1173"/>
        <v>0</v>
      </c>
      <c r="C1158" s="348" t="s">
        <v>51</v>
      </c>
      <c r="D1158" s="291"/>
      <c r="E1158" s="291"/>
      <c r="F1158" s="382"/>
      <c r="G1158" s="383"/>
      <c r="H1158" s="383"/>
      <c r="I1158" s="20" t="str">
        <f>IF(F1158="","～",IF(J1158="","","～"))</f>
        <v>～</v>
      </c>
      <c r="J1158" s="383"/>
      <c r="K1158" s="383"/>
      <c r="L1158" s="383"/>
      <c r="M1158" s="21" t="s">
        <v>52</v>
      </c>
      <c r="N1158" s="384" t="str">
        <f>IF(T1158=1,IF(F1158="","",IF(J1158="","",IF(F1158=J1158,"日帰り",(J1158-F1158)&amp;"泊"&amp;(J1158-F1158+1)&amp;"日"))),"")</f>
        <v/>
      </c>
      <c r="O1158" s="384"/>
      <c r="P1158" s="384"/>
      <c r="Q1158" s="13" t="s">
        <v>68</v>
      </c>
      <c r="R1158" s="258"/>
      <c r="S1158" s="385"/>
      <c r="T1158" s="53">
        <f>IF(P1156=W1161,1,IF(P1156=X1162,1,0))</f>
        <v>0</v>
      </c>
    </row>
    <row r="1159" spans="1:24">
      <c r="A1159" s="1">
        <f t="shared" ref="A1159:B1159" si="1174">A1158</f>
        <v>24</v>
      </c>
      <c r="B1159" s="1">
        <f t="shared" si="1174"/>
        <v>0</v>
      </c>
      <c r="C1159" s="348" t="s">
        <v>54</v>
      </c>
      <c r="D1159" s="346" t="s">
        <v>55</v>
      </c>
      <c r="E1159" s="346"/>
      <c r="F1159" s="349"/>
      <c r="G1159" s="349"/>
      <c r="H1159" s="349"/>
      <c r="I1159" s="349"/>
      <c r="J1159" s="349"/>
      <c r="K1159" s="349"/>
      <c r="L1159" s="349"/>
      <c r="M1159" s="349"/>
      <c r="N1159" s="349"/>
      <c r="O1159" s="349"/>
      <c r="P1159" s="349"/>
      <c r="Q1159" s="349"/>
      <c r="R1159" s="349"/>
      <c r="S1159" s="350"/>
      <c r="U1159" s="156" t="s">
        <v>53</v>
      </c>
      <c r="V1159" s="156"/>
      <c r="W1159" s="156"/>
      <c r="X1159" s="156"/>
    </row>
    <row r="1160" spans="1:24">
      <c r="A1160" s="1">
        <f t="shared" ref="A1160:B1160" si="1175">A1159</f>
        <v>24</v>
      </c>
      <c r="B1160" s="1">
        <f t="shared" si="1175"/>
        <v>0</v>
      </c>
      <c r="C1160" s="348"/>
      <c r="D1160" s="351" t="s">
        <v>7</v>
      </c>
      <c r="E1160" s="351"/>
      <c r="F1160" s="352"/>
      <c r="G1160" s="352"/>
      <c r="H1160" s="352"/>
      <c r="I1160" s="352"/>
      <c r="J1160" s="352"/>
      <c r="K1160" s="352"/>
      <c r="L1160" s="352"/>
      <c r="M1160" s="352"/>
      <c r="N1160" s="352"/>
      <c r="O1160" s="352"/>
      <c r="P1160" s="352"/>
      <c r="Q1160" s="352"/>
      <c r="R1160" s="352"/>
      <c r="S1160" s="353"/>
      <c r="U1160" s="78" t="str">
        <f>U1153</f>
        <v>やまぐち未来アスリートチャレンジ事業</v>
      </c>
      <c r="V1160" s="78" t="str">
        <f>U1154</f>
        <v>ジュニアクラブ活動事業</v>
      </c>
      <c r="W1160" s="78" t="str">
        <f>U1155</f>
        <v>ジュニア指導者育成事業</v>
      </c>
      <c r="X1160" s="78" t="str">
        <f>U1156</f>
        <v>未来アスリート強化事業</v>
      </c>
    </row>
    <row r="1161" spans="1:24">
      <c r="A1161" s="1">
        <f t="shared" ref="A1161:B1161" si="1176">A1160</f>
        <v>24</v>
      </c>
      <c r="B1161" s="1">
        <f t="shared" si="1176"/>
        <v>0</v>
      </c>
      <c r="C1161" s="348" t="s">
        <v>56</v>
      </c>
      <c r="D1161" s="346" t="s">
        <v>55</v>
      </c>
      <c r="E1161" s="346"/>
      <c r="F1161" s="349"/>
      <c r="G1161" s="349"/>
      <c r="H1161" s="349"/>
      <c r="I1161" s="349"/>
      <c r="J1161" s="349"/>
      <c r="K1161" s="349"/>
      <c r="L1161" s="349"/>
      <c r="M1161" s="349"/>
      <c r="N1161" s="349"/>
      <c r="O1161" s="349"/>
      <c r="P1161" s="349"/>
      <c r="Q1161" s="349"/>
      <c r="R1161" s="349"/>
      <c r="S1161" s="350"/>
      <c r="U1161" s="6" t="str">
        <f t="shared" ref="U1161:X1164" si="1177">IF(U1111="","",U1111)</f>
        <v>①合同体験会</v>
      </c>
      <c r="V1161" s="6" t="str">
        <f t="shared" si="1177"/>
        <v>①クラブ指導</v>
      </c>
      <c r="W1161" s="6" t="str">
        <f t="shared" si="1177"/>
        <v>①研修派遣</v>
      </c>
      <c r="X1161" s="6" t="str">
        <f t="shared" si="1177"/>
        <v>①指導講習会</v>
      </c>
    </row>
    <row r="1162" spans="1:24">
      <c r="A1162" s="1">
        <f t="shared" ref="A1162:B1162" si="1178">A1161</f>
        <v>24</v>
      </c>
      <c r="B1162" s="1">
        <f t="shared" si="1178"/>
        <v>0</v>
      </c>
      <c r="C1162" s="348"/>
      <c r="D1162" s="351" t="s">
        <v>7</v>
      </c>
      <c r="E1162" s="351"/>
      <c r="F1162" s="352"/>
      <c r="G1162" s="352"/>
      <c r="H1162" s="352"/>
      <c r="I1162" s="352"/>
      <c r="J1162" s="352"/>
      <c r="K1162" s="352"/>
      <c r="L1162" s="352"/>
      <c r="M1162" s="352"/>
      <c r="N1162" s="352"/>
      <c r="O1162" s="352"/>
      <c r="P1162" s="352"/>
      <c r="Q1162" s="352"/>
      <c r="R1162" s="352"/>
      <c r="S1162" s="353"/>
      <c r="U1162" s="8" t="str">
        <f t="shared" si="1177"/>
        <v>②体験プログラム</v>
      </c>
      <c r="V1162" s="8" t="str">
        <f t="shared" si="1177"/>
        <v>②用具整備</v>
      </c>
      <c r="W1162" s="8" t="str">
        <f t="shared" si="1177"/>
        <v>②指導者研修会</v>
      </c>
      <c r="X1162" s="8" t="str">
        <f t="shared" si="1177"/>
        <v>②強化活動</v>
      </c>
    </row>
    <row r="1163" spans="1:24">
      <c r="A1163" s="1">
        <f t="shared" ref="A1163:B1163" si="1179">A1162</f>
        <v>24</v>
      </c>
      <c r="B1163" s="1">
        <f t="shared" si="1179"/>
        <v>0</v>
      </c>
      <c r="C1163" s="354" t="s">
        <v>57</v>
      </c>
      <c r="D1163" s="291" t="s">
        <v>58</v>
      </c>
      <c r="E1163" s="291"/>
      <c r="F1163" s="291" t="s">
        <v>61</v>
      </c>
      <c r="G1163" s="355"/>
      <c r="H1163" s="339" t="s">
        <v>62</v>
      </c>
      <c r="I1163" s="296"/>
      <c r="J1163" s="356" t="s">
        <v>63</v>
      </c>
      <c r="K1163" s="355"/>
      <c r="L1163" s="339" t="s">
        <v>64</v>
      </c>
      <c r="M1163" s="296"/>
      <c r="N1163" s="356" t="s">
        <v>65</v>
      </c>
      <c r="O1163" s="355"/>
      <c r="P1163" s="339" t="s">
        <v>66</v>
      </c>
      <c r="Q1163" s="291"/>
      <c r="R1163" s="356" t="s">
        <v>36</v>
      </c>
      <c r="S1163" s="295"/>
      <c r="U1163" s="8" t="str">
        <f t="shared" si="1177"/>
        <v>③育成プログラム</v>
      </c>
      <c r="V1163" s="8" t="str">
        <f t="shared" si="1177"/>
        <v/>
      </c>
      <c r="W1163" s="8" t="str">
        <f t="shared" si="1177"/>
        <v/>
      </c>
      <c r="X1163" s="8" t="str">
        <f t="shared" si="1177"/>
        <v/>
      </c>
    </row>
    <row r="1164" spans="1:24">
      <c r="A1164" s="1">
        <f t="shared" ref="A1164:B1164" si="1180">A1163</f>
        <v>24</v>
      </c>
      <c r="B1164" s="1">
        <f t="shared" si="1180"/>
        <v>0</v>
      </c>
      <c r="C1164" s="348"/>
      <c r="D1164" s="346" t="s">
        <v>59</v>
      </c>
      <c r="E1164" s="346"/>
      <c r="F1164" s="22">
        <f>VLOOKUP("成男未来ｱｽﾘｰﾄ",指導者!$J$133:$AN$156,$F1155+1,)</f>
        <v>0</v>
      </c>
      <c r="G1164" s="23" t="s">
        <v>67</v>
      </c>
      <c r="H1164" s="24">
        <f>VLOOKUP("成女未来ｱｽﾘｰﾄ",指導者!$J$133:$AN$156,$F1155+1,)</f>
        <v>0</v>
      </c>
      <c r="I1164" s="25" t="s">
        <v>67</v>
      </c>
      <c r="J1164" s="24">
        <f>VLOOKUP("少男未来ｱｽﾘｰﾄ",指導者!$J$133:$AN$156,$F1155+1,)</f>
        <v>0</v>
      </c>
      <c r="K1164" s="23" t="s">
        <v>67</v>
      </c>
      <c r="L1164" s="24">
        <f>VLOOKUP("少女未来ｱｽﾘｰﾄ",指導者!$J$133:$AN$156,$F1155+1,)</f>
        <v>0</v>
      </c>
      <c r="M1164" s="25" t="s">
        <v>67</v>
      </c>
      <c r="N1164" s="24">
        <f>VLOOKUP("Jr男未来ｱｽﾘｰﾄ",指導者!$J$133:$AN$156,$F1155+1,)</f>
        <v>0</v>
      </c>
      <c r="O1164" s="23" t="s">
        <v>67</v>
      </c>
      <c r="P1164" s="24">
        <f>VLOOKUP("Jr女未来ｱｽﾘｰﾄ",指導者!$J$133:$AN$156,$F1155+1,)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48"/>
      <c r="D1165" s="351" t="s">
        <v>60</v>
      </c>
      <c r="E1165" s="351"/>
      <c r="F1165" s="57" t="s">
        <v>164</v>
      </c>
      <c r="G1165" s="28" t="s">
        <v>67</v>
      </c>
      <c r="H1165" s="59" t="s">
        <v>164</v>
      </c>
      <c r="I1165" s="30" t="s">
        <v>67</v>
      </c>
      <c r="J1165" s="29">
        <f>VLOOKUP("少男未来ｱｽﾘｰﾄ",選手!$J$333:$AN$350,$F1155+1,)</f>
        <v>0</v>
      </c>
      <c r="K1165" s="28" t="s">
        <v>67</v>
      </c>
      <c r="L1165" s="29">
        <f>VLOOKUP("少女未来ｱｽﾘｰﾄ",選手!$J$333:$AN$350,$F1155+1,)</f>
        <v>0</v>
      </c>
      <c r="M1165" s="30" t="s">
        <v>67</v>
      </c>
      <c r="N1165" s="29">
        <f>VLOOKUP("Jr男未来ｱｽﾘｰﾄ",選手!$J$333:$AN$350,$F1155+1,)</f>
        <v>0</v>
      </c>
      <c r="O1165" s="28" t="s">
        <v>67</v>
      </c>
      <c r="P1165" s="29">
        <f>VLOOKUP("Jr女未来ｱｽﾘｰﾄ",選手!$J$333:$AN$350,$F1155+1,)</f>
        <v>0</v>
      </c>
      <c r="Q1165" s="31" t="s">
        <v>67</v>
      </c>
      <c r="R1165" s="28">
        <f>SUM(F1165:Q1165)</f>
        <v>0</v>
      </c>
      <c r="S1165" s="34" t="s">
        <v>67</v>
      </c>
    </row>
    <row r="1166" spans="1:24">
      <c r="A1166" s="1">
        <f t="shared" ref="A1166:B1166" si="1182">A1165</f>
        <v>24</v>
      </c>
      <c r="B1166" s="1">
        <f t="shared" si="1182"/>
        <v>0</v>
      </c>
      <c r="C1166" s="366" t="s">
        <v>69</v>
      </c>
      <c r="D1166" s="367"/>
      <c r="E1166" s="368"/>
      <c r="F1166" s="357"/>
      <c r="G1166" s="358"/>
      <c r="H1166" s="358"/>
      <c r="I1166" s="358"/>
      <c r="J1166" s="358"/>
      <c r="K1166" s="358"/>
      <c r="L1166" s="358"/>
      <c r="M1166" s="358"/>
      <c r="N1166" s="358"/>
      <c r="O1166" s="358"/>
      <c r="P1166" s="358"/>
      <c r="Q1166" s="358"/>
      <c r="R1166" s="358"/>
      <c r="S1166" s="359"/>
    </row>
    <row r="1167" spans="1:24">
      <c r="A1167" s="1">
        <f t="shared" ref="A1167:B1167" si="1183">A1166</f>
        <v>24</v>
      </c>
      <c r="B1167" s="1">
        <f t="shared" si="1183"/>
        <v>0</v>
      </c>
      <c r="C1167" s="369"/>
      <c r="D1167" s="370"/>
      <c r="E1167" s="371"/>
      <c r="F1167" s="360"/>
      <c r="G1167" s="361"/>
      <c r="H1167" s="361"/>
      <c r="I1167" s="361"/>
      <c r="J1167" s="361"/>
      <c r="K1167" s="361"/>
      <c r="L1167" s="361"/>
      <c r="M1167" s="361"/>
      <c r="N1167" s="361"/>
      <c r="O1167" s="361"/>
      <c r="P1167" s="361"/>
      <c r="Q1167" s="361"/>
      <c r="R1167" s="361"/>
      <c r="S1167" s="362"/>
    </row>
    <row r="1168" spans="1:24">
      <c r="A1168" s="1">
        <f t="shared" ref="A1168:B1168" si="1184">A1167</f>
        <v>24</v>
      </c>
      <c r="B1168" s="1">
        <f t="shared" si="1184"/>
        <v>0</v>
      </c>
      <c r="C1168" s="369"/>
      <c r="D1168" s="370"/>
      <c r="E1168" s="371"/>
      <c r="F1168" s="360"/>
      <c r="G1168" s="361"/>
      <c r="H1168" s="361"/>
      <c r="I1168" s="361"/>
      <c r="J1168" s="361"/>
      <c r="K1168" s="361"/>
      <c r="L1168" s="361"/>
      <c r="M1168" s="361"/>
      <c r="N1168" s="361"/>
      <c r="O1168" s="361"/>
      <c r="P1168" s="361"/>
      <c r="Q1168" s="361"/>
      <c r="R1168" s="361"/>
      <c r="S1168" s="362"/>
    </row>
    <row r="1169" spans="1:21">
      <c r="A1169" s="1">
        <f t="shared" ref="A1169:B1169" si="1185">A1168</f>
        <v>24</v>
      </c>
      <c r="B1169" s="1">
        <f t="shared" si="1185"/>
        <v>0</v>
      </c>
      <c r="C1169" s="369"/>
      <c r="D1169" s="370"/>
      <c r="E1169" s="371"/>
      <c r="F1169" s="360"/>
      <c r="G1169" s="361"/>
      <c r="H1169" s="361"/>
      <c r="I1169" s="361"/>
      <c r="J1169" s="361"/>
      <c r="K1169" s="361"/>
      <c r="L1169" s="361"/>
      <c r="M1169" s="361"/>
      <c r="N1169" s="361"/>
      <c r="O1169" s="361"/>
      <c r="P1169" s="361"/>
      <c r="Q1169" s="361"/>
      <c r="R1169" s="361"/>
      <c r="S1169" s="362"/>
    </row>
    <row r="1170" spans="1:21">
      <c r="A1170" s="1">
        <f t="shared" ref="A1170:B1170" si="1186">A1169</f>
        <v>24</v>
      </c>
      <c r="B1170" s="1">
        <f t="shared" si="1186"/>
        <v>0</v>
      </c>
      <c r="C1170" s="369"/>
      <c r="D1170" s="370"/>
      <c r="E1170" s="371"/>
      <c r="F1170" s="360"/>
      <c r="G1170" s="361"/>
      <c r="H1170" s="361"/>
      <c r="I1170" s="361"/>
      <c r="J1170" s="361"/>
      <c r="K1170" s="361"/>
      <c r="L1170" s="361"/>
      <c r="M1170" s="361"/>
      <c r="N1170" s="361"/>
      <c r="O1170" s="361"/>
      <c r="P1170" s="361"/>
      <c r="Q1170" s="361"/>
      <c r="R1170" s="361"/>
      <c r="S1170" s="362"/>
    </row>
    <row r="1171" spans="1:21">
      <c r="A1171" s="1">
        <f t="shared" ref="A1171:B1171" si="1187">A1170</f>
        <v>24</v>
      </c>
      <c r="B1171" s="1">
        <f t="shared" si="1187"/>
        <v>0</v>
      </c>
      <c r="C1171" s="369"/>
      <c r="D1171" s="370"/>
      <c r="E1171" s="371"/>
      <c r="F1171" s="360"/>
      <c r="G1171" s="361"/>
      <c r="H1171" s="361"/>
      <c r="I1171" s="361"/>
      <c r="J1171" s="361"/>
      <c r="K1171" s="361"/>
      <c r="L1171" s="361"/>
      <c r="M1171" s="361"/>
      <c r="N1171" s="361"/>
      <c r="O1171" s="361"/>
      <c r="P1171" s="361"/>
      <c r="Q1171" s="361"/>
      <c r="R1171" s="361"/>
      <c r="S1171" s="362"/>
    </row>
    <row r="1172" spans="1:21" ht="15" thickBot="1">
      <c r="A1172" s="1">
        <f t="shared" ref="A1172:B1172" si="1188">A1171</f>
        <v>24</v>
      </c>
      <c r="B1172" s="1">
        <f t="shared" si="1188"/>
        <v>0</v>
      </c>
      <c r="C1172" s="372"/>
      <c r="D1172" s="373"/>
      <c r="E1172" s="374"/>
      <c r="F1172" s="363"/>
      <c r="G1172" s="364"/>
      <c r="H1172" s="364"/>
      <c r="I1172" s="364"/>
      <c r="J1172" s="364"/>
      <c r="K1172" s="364"/>
      <c r="L1172" s="364"/>
      <c r="M1172" s="364"/>
      <c r="N1172" s="364"/>
      <c r="O1172" s="364"/>
      <c r="P1172" s="364"/>
      <c r="Q1172" s="364"/>
      <c r="R1172" s="364"/>
      <c r="S1172" s="365"/>
    </row>
    <row r="1173" spans="1:21">
      <c r="A1173" s="1">
        <f t="shared" ref="A1173:B1173" si="1189">A1172</f>
        <v>24</v>
      </c>
      <c r="B1173" s="1">
        <f t="shared" si="1189"/>
        <v>0</v>
      </c>
    </row>
    <row r="1174" spans="1:21" ht="15" thickBot="1">
      <c r="A1174" s="1">
        <f t="shared" ref="A1174:B1174" si="1190">A1173</f>
        <v>24</v>
      </c>
      <c r="B1174" s="1">
        <f t="shared" si="1190"/>
        <v>0</v>
      </c>
      <c r="C1174" s="337" t="s">
        <v>70</v>
      </c>
      <c r="D1174" s="337"/>
      <c r="Q1174" s="338" t="s">
        <v>71</v>
      </c>
      <c r="R1174" s="338"/>
      <c r="S1174" s="338"/>
    </row>
    <row r="1175" spans="1:21">
      <c r="A1175" s="1">
        <f t="shared" ref="A1175:B1175" si="1191">A1174</f>
        <v>24</v>
      </c>
      <c r="B1175" s="1">
        <f t="shared" si="1191"/>
        <v>0</v>
      </c>
      <c r="C1175" s="287" t="s">
        <v>72</v>
      </c>
      <c r="D1175" s="290" t="s">
        <v>73</v>
      </c>
      <c r="E1175" s="290"/>
      <c r="F1175" s="290"/>
      <c r="G1175" s="290"/>
      <c r="H1175" s="290" t="s">
        <v>79</v>
      </c>
      <c r="I1175" s="290"/>
      <c r="J1175" s="290" t="s">
        <v>13</v>
      </c>
      <c r="K1175" s="290"/>
      <c r="L1175" s="290"/>
      <c r="M1175" s="290"/>
      <c r="N1175" s="290"/>
      <c r="O1175" s="290"/>
      <c r="P1175" s="290"/>
      <c r="Q1175" s="290"/>
      <c r="R1175" s="290"/>
      <c r="S1175" s="294"/>
    </row>
    <row r="1176" spans="1:21">
      <c r="A1176" s="1">
        <f t="shared" ref="A1176:B1176" si="1192">A1175</f>
        <v>24</v>
      </c>
      <c r="B1176" s="1">
        <f t="shared" si="1192"/>
        <v>0</v>
      </c>
      <c r="C1176" s="288"/>
      <c r="D1176" s="346" t="s">
        <v>74</v>
      </c>
      <c r="E1176" s="346"/>
      <c r="F1176" s="346"/>
      <c r="G1176" s="346"/>
      <c r="H1176" s="347">
        <f>J1201</f>
        <v>0</v>
      </c>
      <c r="I1176" s="347"/>
      <c r="J1176" s="152"/>
      <c r="K1176" s="152"/>
      <c r="L1176" s="152"/>
      <c r="M1176" s="152"/>
      <c r="N1176" s="152"/>
      <c r="O1176" s="152"/>
      <c r="P1176" s="152"/>
      <c r="Q1176" s="152"/>
      <c r="R1176" s="152"/>
      <c r="S1176" s="305"/>
    </row>
    <row r="1177" spans="1:21">
      <c r="A1177" s="1">
        <f t="shared" ref="A1177:B1177" si="1193">A1176</f>
        <v>24</v>
      </c>
      <c r="B1177" s="1">
        <f t="shared" si="1193"/>
        <v>0</v>
      </c>
      <c r="C1177" s="288"/>
      <c r="D1177" s="340" t="s">
        <v>75</v>
      </c>
      <c r="E1177" s="340"/>
      <c r="F1177" s="340"/>
      <c r="G1177" s="340"/>
      <c r="H1177" s="330"/>
      <c r="I1177" s="330"/>
      <c r="J1177" s="335"/>
      <c r="K1177" s="335"/>
      <c r="L1177" s="335"/>
      <c r="M1177" s="335"/>
      <c r="N1177" s="335"/>
      <c r="O1177" s="335"/>
      <c r="P1177" s="335"/>
      <c r="Q1177" s="335"/>
      <c r="R1177" s="335"/>
      <c r="S1177" s="336"/>
    </row>
    <row r="1178" spans="1:21">
      <c r="A1178" s="1">
        <f t="shared" ref="A1178:B1178" si="1194">A1177</f>
        <v>24</v>
      </c>
      <c r="B1178" s="1">
        <f t="shared" si="1194"/>
        <v>0</v>
      </c>
      <c r="C1178" s="288"/>
      <c r="D1178" s="340" t="s">
        <v>76</v>
      </c>
      <c r="E1178" s="340"/>
      <c r="F1178" s="340"/>
      <c r="G1178" s="340"/>
      <c r="H1178" s="330"/>
      <c r="I1178" s="330"/>
      <c r="J1178" s="335"/>
      <c r="K1178" s="335"/>
      <c r="L1178" s="335"/>
      <c r="M1178" s="335"/>
      <c r="N1178" s="335"/>
      <c r="O1178" s="335"/>
      <c r="P1178" s="335"/>
      <c r="Q1178" s="335"/>
      <c r="R1178" s="335"/>
      <c r="S1178" s="336"/>
    </row>
    <row r="1179" spans="1:21" ht="15" thickBot="1">
      <c r="A1179" s="1">
        <f t="shared" ref="A1179:B1179" si="1195">A1178</f>
        <v>24</v>
      </c>
      <c r="B1179" s="1">
        <f t="shared" si="1195"/>
        <v>0</v>
      </c>
      <c r="C1179" s="288"/>
      <c r="D1179" s="341" t="s">
        <v>77</v>
      </c>
      <c r="E1179" s="341"/>
      <c r="F1179" s="341"/>
      <c r="G1179" s="341"/>
      <c r="H1179" s="342">
        <f>H1201-SUM(H1176:I1178)</f>
        <v>0</v>
      </c>
      <c r="I1179" s="342"/>
      <c r="J1179" s="343"/>
      <c r="K1179" s="343"/>
      <c r="L1179" s="343"/>
      <c r="M1179" s="343"/>
      <c r="N1179" s="343"/>
      <c r="O1179" s="343"/>
      <c r="P1179" s="343"/>
      <c r="Q1179" s="343"/>
      <c r="R1179" s="343"/>
      <c r="S1179" s="344"/>
    </row>
    <row r="1180" spans="1:21" ht="15.6" thickTop="1" thickBot="1">
      <c r="A1180" s="1">
        <f t="shared" ref="A1180:B1180" si="1196">A1179</f>
        <v>24</v>
      </c>
      <c r="B1180" s="1">
        <f t="shared" si="1196"/>
        <v>0</v>
      </c>
      <c r="C1180" s="289"/>
      <c r="D1180" s="345" t="s">
        <v>78</v>
      </c>
      <c r="E1180" s="345"/>
      <c r="F1180" s="345"/>
      <c r="G1180" s="345"/>
      <c r="H1180" s="281">
        <f>SUM(H1176:I1179)</f>
        <v>0</v>
      </c>
      <c r="I1180" s="281"/>
      <c r="J1180" s="285"/>
      <c r="K1180" s="285"/>
      <c r="L1180" s="285"/>
      <c r="M1180" s="285"/>
      <c r="N1180" s="285"/>
      <c r="O1180" s="285"/>
      <c r="P1180" s="285"/>
      <c r="Q1180" s="285"/>
      <c r="R1180" s="285"/>
      <c r="S1180" s="286"/>
    </row>
    <row r="1181" spans="1:21">
      <c r="A1181" s="1">
        <f t="shared" ref="A1181:B1181" si="1197">A1180</f>
        <v>24</v>
      </c>
      <c r="B1181" s="1">
        <f t="shared" si="1197"/>
        <v>0</v>
      </c>
      <c r="C1181" s="287" t="s">
        <v>218</v>
      </c>
      <c r="D1181" s="290" t="s">
        <v>73</v>
      </c>
      <c r="E1181" s="290"/>
      <c r="F1181" s="290" t="s">
        <v>83</v>
      </c>
      <c r="G1181" s="290"/>
      <c r="H1181" s="290" t="s">
        <v>79</v>
      </c>
      <c r="I1181" s="292"/>
      <c r="J1181" s="293"/>
      <c r="K1181" s="290"/>
      <c r="L1181" s="290"/>
      <c r="M1181" s="290"/>
      <c r="N1181" s="290" t="s">
        <v>82</v>
      </c>
      <c r="O1181" s="290"/>
      <c r="P1181" s="290"/>
      <c r="Q1181" s="290"/>
      <c r="R1181" s="290"/>
      <c r="S1181" s="294"/>
    </row>
    <row r="1182" spans="1:21">
      <c r="A1182" s="1">
        <f t="shared" ref="A1182:B1182" si="1198">A1181</f>
        <v>24</v>
      </c>
      <c r="B1182" s="1">
        <f t="shared" si="1198"/>
        <v>0</v>
      </c>
      <c r="C1182" s="288"/>
      <c r="D1182" s="291"/>
      <c r="E1182" s="291"/>
      <c r="F1182" s="291"/>
      <c r="G1182" s="291"/>
      <c r="H1182" s="291"/>
      <c r="I1182" s="291"/>
      <c r="J1182" s="296" t="s">
        <v>80</v>
      </c>
      <c r="K1182" s="297"/>
      <c r="L1182" s="297" t="s">
        <v>81</v>
      </c>
      <c r="M1182" s="339"/>
      <c r="N1182" s="291"/>
      <c r="O1182" s="291"/>
      <c r="P1182" s="291"/>
      <c r="Q1182" s="291"/>
      <c r="R1182" s="291"/>
      <c r="S1182" s="295"/>
    </row>
    <row r="1183" spans="1:21">
      <c r="A1183" s="1">
        <f t="shared" ref="A1183:B1183" si="1199">A1182</f>
        <v>24</v>
      </c>
      <c r="B1183" s="1">
        <f t="shared" si="1199"/>
        <v>0</v>
      </c>
      <c r="C1183" s="288"/>
      <c r="D1183" s="298" t="s">
        <v>88</v>
      </c>
      <c r="E1183" s="298"/>
      <c r="F1183" s="298" t="s">
        <v>88</v>
      </c>
      <c r="G1183" s="298"/>
      <c r="H1183" s="323"/>
      <c r="I1183" s="323"/>
      <c r="J1183" s="324"/>
      <c r="K1183" s="325"/>
      <c r="L1183" s="326">
        <f>H1183-J1183</f>
        <v>0</v>
      </c>
      <c r="M1183" s="327"/>
      <c r="N1183" s="167"/>
      <c r="O1183" s="167"/>
      <c r="P1183" s="167"/>
      <c r="Q1183" s="167"/>
      <c r="R1183" s="167"/>
      <c r="S1183" s="328"/>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8"/>
      <c r="D1184" s="298" t="s">
        <v>99</v>
      </c>
      <c r="E1184" s="298"/>
      <c r="F1184" s="299" t="s">
        <v>84</v>
      </c>
      <c r="G1184" s="299"/>
      <c r="H1184" s="300"/>
      <c r="I1184" s="300"/>
      <c r="J1184" s="301"/>
      <c r="K1184" s="302"/>
      <c r="L1184" s="303">
        <f t="shared" ref="L1184:L1200" si="1202">H1184-J1184</f>
        <v>0</v>
      </c>
      <c r="M1184" s="304"/>
      <c r="N1184" s="152"/>
      <c r="O1184" s="152"/>
      <c r="P1184" s="152"/>
      <c r="Q1184" s="152"/>
      <c r="R1184" s="152"/>
      <c r="S1184" s="305"/>
      <c r="T1184" s="54" t="e">
        <f>HLOOKUP(F1156,リスト!$N$7:$AC$25,3,)</f>
        <v>#N/A</v>
      </c>
      <c r="U1184" s="52" t="e">
        <f t="shared" si="1200"/>
        <v>#N/A</v>
      </c>
    </row>
    <row r="1185" spans="1:21">
      <c r="A1185" s="1">
        <f t="shared" ref="A1185:B1185" si="1203">A1184</f>
        <v>24</v>
      </c>
      <c r="B1185" s="1">
        <f t="shared" si="1203"/>
        <v>0</v>
      </c>
      <c r="C1185" s="288"/>
      <c r="D1185" s="298"/>
      <c r="E1185" s="298"/>
      <c r="F1185" s="329" t="s">
        <v>85</v>
      </c>
      <c r="G1185" s="329"/>
      <c r="H1185" s="330"/>
      <c r="I1185" s="330"/>
      <c r="J1185" s="331"/>
      <c r="K1185" s="332"/>
      <c r="L1185" s="333">
        <f t="shared" si="1202"/>
        <v>0</v>
      </c>
      <c r="M1185" s="334"/>
      <c r="N1185" s="335"/>
      <c r="O1185" s="335"/>
      <c r="P1185" s="335"/>
      <c r="Q1185" s="335"/>
      <c r="R1185" s="335"/>
      <c r="S1185" s="336"/>
      <c r="T1185" s="54" t="e">
        <f>HLOOKUP(F1156,リスト!$N$7:$AC$25,4,)</f>
        <v>#N/A</v>
      </c>
      <c r="U1185" s="52" t="e">
        <f t="shared" si="1200"/>
        <v>#N/A</v>
      </c>
    </row>
    <row r="1186" spans="1:21">
      <c r="A1186" s="1">
        <f t="shared" ref="A1186:B1186" si="1204">A1185</f>
        <v>24</v>
      </c>
      <c r="B1186" s="1">
        <f t="shared" si="1204"/>
        <v>0</v>
      </c>
      <c r="C1186" s="288"/>
      <c r="D1186" s="298"/>
      <c r="E1186" s="298"/>
      <c r="F1186" s="306" t="s">
        <v>86</v>
      </c>
      <c r="G1186" s="306"/>
      <c r="H1186" s="307"/>
      <c r="I1186" s="307"/>
      <c r="J1186" s="308"/>
      <c r="K1186" s="309"/>
      <c r="L1186" s="310">
        <f t="shared" si="1202"/>
        <v>0</v>
      </c>
      <c r="M1186" s="311"/>
      <c r="N1186" s="153"/>
      <c r="O1186" s="153"/>
      <c r="P1186" s="153"/>
      <c r="Q1186" s="153"/>
      <c r="R1186" s="153"/>
      <c r="S1186" s="312"/>
      <c r="T1186" s="54" t="e">
        <f>HLOOKUP(F1156,リスト!$N$7:$AC$25,5,)</f>
        <v>#N/A</v>
      </c>
      <c r="U1186" s="52" t="e">
        <f t="shared" si="1200"/>
        <v>#N/A</v>
      </c>
    </row>
    <row r="1187" spans="1:21">
      <c r="A1187" s="1">
        <f t="shared" ref="A1187:B1187" si="1205">A1186</f>
        <v>24</v>
      </c>
      <c r="B1187" s="1">
        <f t="shared" si="1205"/>
        <v>0</v>
      </c>
      <c r="C1187" s="288"/>
      <c r="D1187" s="298" t="s">
        <v>100</v>
      </c>
      <c r="E1187" s="298"/>
      <c r="F1187" s="299" t="s">
        <v>87</v>
      </c>
      <c r="G1187" s="299"/>
      <c r="H1187" s="300"/>
      <c r="I1187" s="300"/>
      <c r="J1187" s="301"/>
      <c r="K1187" s="302"/>
      <c r="L1187" s="303">
        <f t="shared" si="1202"/>
        <v>0</v>
      </c>
      <c r="M1187" s="304"/>
      <c r="N1187" s="152"/>
      <c r="O1187" s="152"/>
      <c r="P1187" s="152"/>
      <c r="Q1187" s="152"/>
      <c r="R1187" s="152"/>
      <c r="S1187" s="305"/>
      <c r="T1187" s="54" t="e">
        <f>HLOOKUP(F1156,リスト!$N$7:$AC$25,6,)</f>
        <v>#N/A</v>
      </c>
      <c r="U1187" s="52" t="e">
        <f t="shared" si="1200"/>
        <v>#N/A</v>
      </c>
    </row>
    <row r="1188" spans="1:21">
      <c r="A1188" s="1">
        <f t="shared" ref="A1188:B1188" si="1206">A1187</f>
        <v>24</v>
      </c>
      <c r="B1188" s="1">
        <f t="shared" si="1206"/>
        <v>0</v>
      </c>
      <c r="C1188" s="288"/>
      <c r="D1188" s="298"/>
      <c r="E1188" s="298"/>
      <c r="F1188" s="329" t="s">
        <v>89</v>
      </c>
      <c r="G1188" s="329"/>
      <c r="H1188" s="330"/>
      <c r="I1188" s="330"/>
      <c r="J1188" s="331"/>
      <c r="K1188" s="332"/>
      <c r="L1188" s="333">
        <f t="shared" si="1202"/>
        <v>0</v>
      </c>
      <c r="M1188" s="334"/>
      <c r="N1188" s="335"/>
      <c r="O1188" s="335"/>
      <c r="P1188" s="335"/>
      <c r="Q1188" s="335"/>
      <c r="R1188" s="335"/>
      <c r="S1188" s="336"/>
      <c r="T1188" s="54" t="e">
        <f>HLOOKUP(F1156,リスト!$N$7:$AC$25,7,)</f>
        <v>#N/A</v>
      </c>
      <c r="U1188" s="52" t="e">
        <f t="shared" si="1200"/>
        <v>#N/A</v>
      </c>
    </row>
    <row r="1189" spans="1:21" ht="14.4" customHeight="1">
      <c r="A1189" s="1">
        <f t="shared" ref="A1189:B1189" si="1207">A1188</f>
        <v>24</v>
      </c>
      <c r="B1189" s="1">
        <f t="shared" si="1207"/>
        <v>0</v>
      </c>
      <c r="C1189" s="288"/>
      <c r="D1189" s="298"/>
      <c r="E1189" s="298"/>
      <c r="F1189" s="329" t="s">
        <v>215</v>
      </c>
      <c r="G1189" s="329"/>
      <c r="H1189" s="330"/>
      <c r="I1189" s="330"/>
      <c r="J1189" s="331"/>
      <c r="K1189" s="332"/>
      <c r="L1189" s="333">
        <f t="shared" si="1202"/>
        <v>0</v>
      </c>
      <c r="M1189" s="334"/>
      <c r="N1189" s="335"/>
      <c r="O1189" s="335"/>
      <c r="P1189" s="335"/>
      <c r="Q1189" s="335"/>
      <c r="R1189" s="335"/>
      <c r="S1189" s="336"/>
      <c r="T1189" s="54" t="e">
        <f>HLOOKUP(F1156,リスト!$N$7:$AC$25,8,)</f>
        <v>#N/A</v>
      </c>
      <c r="U1189" s="52" t="e">
        <f t="shared" si="1200"/>
        <v>#N/A</v>
      </c>
    </row>
    <row r="1190" spans="1:21">
      <c r="A1190" s="1">
        <f t="shared" ref="A1190:B1190" si="1208">A1189</f>
        <v>24</v>
      </c>
      <c r="B1190" s="1">
        <f t="shared" si="1208"/>
        <v>0</v>
      </c>
      <c r="C1190" s="288"/>
      <c r="D1190" s="298"/>
      <c r="E1190" s="298"/>
      <c r="F1190" s="306" t="s">
        <v>90</v>
      </c>
      <c r="G1190" s="306"/>
      <c r="H1190" s="307"/>
      <c r="I1190" s="307"/>
      <c r="J1190" s="308"/>
      <c r="K1190" s="309"/>
      <c r="L1190" s="310">
        <f t="shared" si="1202"/>
        <v>0</v>
      </c>
      <c r="M1190" s="311"/>
      <c r="N1190" s="153"/>
      <c r="O1190" s="153"/>
      <c r="P1190" s="153"/>
      <c r="Q1190" s="153"/>
      <c r="R1190" s="153"/>
      <c r="S1190" s="312"/>
      <c r="T1190" s="54" t="e">
        <f>HLOOKUP(F1156,リスト!$N$7:$AC$25,9,)</f>
        <v>#N/A</v>
      </c>
      <c r="U1190" s="52" t="e">
        <f t="shared" si="1200"/>
        <v>#N/A</v>
      </c>
    </row>
    <row r="1191" spans="1:21">
      <c r="A1191" s="1">
        <f t="shared" ref="A1191:B1191" si="1209">A1190</f>
        <v>24</v>
      </c>
      <c r="B1191" s="1">
        <f t="shared" si="1209"/>
        <v>0</v>
      </c>
      <c r="C1191" s="288"/>
      <c r="D1191" s="298" t="s">
        <v>101</v>
      </c>
      <c r="E1191" s="298"/>
      <c r="F1191" s="299" t="s">
        <v>91</v>
      </c>
      <c r="G1191" s="299"/>
      <c r="H1191" s="300"/>
      <c r="I1191" s="300"/>
      <c r="J1191" s="301"/>
      <c r="K1191" s="302"/>
      <c r="L1191" s="303">
        <f t="shared" si="1202"/>
        <v>0</v>
      </c>
      <c r="M1191" s="304"/>
      <c r="N1191" s="152"/>
      <c r="O1191" s="152"/>
      <c r="P1191" s="152"/>
      <c r="Q1191" s="152"/>
      <c r="R1191" s="152"/>
      <c r="S1191" s="305"/>
      <c r="T1191" s="54" t="e">
        <f>HLOOKUP(F1156,リスト!$N$7:$AC$25,10,)</f>
        <v>#N/A</v>
      </c>
      <c r="U1191" s="52" t="e">
        <f t="shared" si="1200"/>
        <v>#N/A</v>
      </c>
    </row>
    <row r="1192" spans="1:21">
      <c r="A1192" s="1">
        <f t="shared" ref="A1192:B1192" si="1210">A1191</f>
        <v>24</v>
      </c>
      <c r="B1192" s="1">
        <f t="shared" si="1210"/>
        <v>0</v>
      </c>
      <c r="C1192" s="288"/>
      <c r="D1192" s="298"/>
      <c r="E1192" s="298"/>
      <c r="F1192" s="329" t="s">
        <v>92</v>
      </c>
      <c r="G1192" s="329"/>
      <c r="H1192" s="330"/>
      <c r="I1192" s="330"/>
      <c r="J1192" s="331"/>
      <c r="K1192" s="332"/>
      <c r="L1192" s="333">
        <f t="shared" si="1202"/>
        <v>0</v>
      </c>
      <c r="M1192" s="334"/>
      <c r="N1192" s="335"/>
      <c r="O1192" s="335"/>
      <c r="P1192" s="335"/>
      <c r="Q1192" s="335"/>
      <c r="R1192" s="335"/>
      <c r="S1192" s="336"/>
      <c r="T1192" s="54" t="e">
        <f>HLOOKUP(F1156,リスト!$N$7:$AC$25,11,)</f>
        <v>#N/A</v>
      </c>
      <c r="U1192" s="52" t="e">
        <f t="shared" si="1200"/>
        <v>#N/A</v>
      </c>
    </row>
    <row r="1193" spans="1:21">
      <c r="A1193" s="1">
        <f t="shared" ref="A1193:B1193" si="1211">A1192</f>
        <v>24</v>
      </c>
      <c r="B1193" s="1">
        <f t="shared" si="1211"/>
        <v>0</v>
      </c>
      <c r="C1193" s="288"/>
      <c r="D1193" s="298"/>
      <c r="E1193" s="298"/>
      <c r="F1193" s="306" t="s">
        <v>93</v>
      </c>
      <c r="G1193" s="306"/>
      <c r="H1193" s="307"/>
      <c r="I1193" s="307"/>
      <c r="J1193" s="308"/>
      <c r="K1193" s="309"/>
      <c r="L1193" s="310">
        <f t="shared" si="1202"/>
        <v>0</v>
      </c>
      <c r="M1193" s="311"/>
      <c r="N1193" s="153"/>
      <c r="O1193" s="153"/>
      <c r="P1193" s="153"/>
      <c r="Q1193" s="153"/>
      <c r="R1193" s="153"/>
      <c r="S1193" s="312"/>
      <c r="T1193" s="54" t="e">
        <f>HLOOKUP(F1156,リスト!$N$7:$AC$25,12,)</f>
        <v>#N/A</v>
      </c>
      <c r="U1193" s="52" t="e">
        <f t="shared" si="1200"/>
        <v>#N/A</v>
      </c>
    </row>
    <row r="1194" spans="1:21">
      <c r="A1194" s="1">
        <f t="shared" ref="A1194:B1194" si="1212">A1193</f>
        <v>24</v>
      </c>
      <c r="B1194" s="1">
        <f t="shared" si="1212"/>
        <v>0</v>
      </c>
      <c r="C1194" s="288"/>
      <c r="D1194" s="298" t="s">
        <v>102</v>
      </c>
      <c r="E1194" s="298"/>
      <c r="F1194" s="298" t="s">
        <v>102</v>
      </c>
      <c r="G1194" s="298"/>
      <c r="H1194" s="323"/>
      <c r="I1194" s="323"/>
      <c r="J1194" s="324"/>
      <c r="K1194" s="325"/>
      <c r="L1194" s="326">
        <f t="shared" si="1202"/>
        <v>0</v>
      </c>
      <c r="M1194" s="327"/>
      <c r="N1194" s="167"/>
      <c r="O1194" s="167"/>
      <c r="P1194" s="167"/>
      <c r="Q1194" s="167"/>
      <c r="R1194" s="167"/>
      <c r="S1194" s="328"/>
      <c r="T1194" s="54" t="e">
        <f>HLOOKUP(F1156,リスト!$N$7:$AC$25,13,)</f>
        <v>#N/A</v>
      </c>
      <c r="U1194" s="52" t="e">
        <f t="shared" si="1200"/>
        <v>#N/A</v>
      </c>
    </row>
    <row r="1195" spans="1:21">
      <c r="A1195" s="1">
        <f t="shared" ref="A1195:B1195" si="1213">A1194</f>
        <v>24</v>
      </c>
      <c r="B1195" s="1">
        <f t="shared" si="1213"/>
        <v>0</v>
      </c>
      <c r="C1195" s="288"/>
      <c r="D1195" s="321" t="s">
        <v>105</v>
      </c>
      <c r="E1195" s="298"/>
      <c r="F1195" s="299" t="s">
        <v>94</v>
      </c>
      <c r="G1195" s="299"/>
      <c r="H1195" s="300"/>
      <c r="I1195" s="300"/>
      <c r="J1195" s="301"/>
      <c r="K1195" s="302"/>
      <c r="L1195" s="303">
        <f t="shared" si="1202"/>
        <v>0</v>
      </c>
      <c r="M1195" s="304"/>
      <c r="N1195" s="152"/>
      <c r="O1195" s="152"/>
      <c r="P1195" s="152"/>
      <c r="Q1195" s="152"/>
      <c r="R1195" s="152"/>
      <c r="S1195" s="305"/>
      <c r="T1195" s="54" t="e">
        <f>HLOOKUP(F1156,リスト!$N$7:$AC$25,14,)</f>
        <v>#N/A</v>
      </c>
      <c r="U1195" s="52" t="e">
        <f t="shared" si="1200"/>
        <v>#N/A</v>
      </c>
    </row>
    <row r="1196" spans="1:21">
      <c r="A1196" s="1">
        <f t="shared" ref="A1196:B1196" si="1214">A1195</f>
        <v>24</v>
      </c>
      <c r="B1196" s="1">
        <f t="shared" si="1214"/>
        <v>0</v>
      </c>
      <c r="C1196" s="288"/>
      <c r="D1196" s="298"/>
      <c r="E1196" s="298"/>
      <c r="F1196" s="306" t="s">
        <v>95</v>
      </c>
      <c r="G1196" s="306"/>
      <c r="H1196" s="307"/>
      <c r="I1196" s="307"/>
      <c r="J1196" s="308"/>
      <c r="K1196" s="309"/>
      <c r="L1196" s="310">
        <f t="shared" si="1202"/>
        <v>0</v>
      </c>
      <c r="M1196" s="311"/>
      <c r="N1196" s="153"/>
      <c r="O1196" s="153"/>
      <c r="P1196" s="153"/>
      <c r="Q1196" s="153"/>
      <c r="R1196" s="153"/>
      <c r="S1196" s="312"/>
      <c r="T1196" s="54" t="e">
        <f>HLOOKUP(F1156,リスト!$N$7:$AC$25,15,)</f>
        <v>#N/A</v>
      </c>
      <c r="U1196" s="52" t="e">
        <f t="shared" si="1200"/>
        <v>#N/A</v>
      </c>
    </row>
    <row r="1197" spans="1:21">
      <c r="A1197" s="1">
        <f t="shared" ref="A1197:B1197" si="1215">A1196</f>
        <v>24</v>
      </c>
      <c r="B1197" s="1">
        <f t="shared" si="1215"/>
        <v>0</v>
      </c>
      <c r="C1197" s="288"/>
      <c r="D1197" s="322" t="s">
        <v>103</v>
      </c>
      <c r="E1197" s="322"/>
      <c r="F1197" s="298" t="s">
        <v>96</v>
      </c>
      <c r="G1197" s="298"/>
      <c r="H1197" s="323"/>
      <c r="I1197" s="323"/>
      <c r="J1197" s="324"/>
      <c r="K1197" s="325"/>
      <c r="L1197" s="326">
        <f t="shared" si="1202"/>
        <v>0</v>
      </c>
      <c r="M1197" s="327"/>
      <c r="N1197" s="167"/>
      <c r="O1197" s="167"/>
      <c r="P1197" s="167"/>
      <c r="Q1197" s="167"/>
      <c r="R1197" s="167"/>
      <c r="S1197" s="328"/>
      <c r="T1197" s="54" t="e">
        <f>HLOOKUP(F1156,リスト!$N$7:$AC$25,16,)</f>
        <v>#N/A</v>
      </c>
      <c r="U1197" s="52" t="e">
        <f t="shared" si="1200"/>
        <v>#N/A</v>
      </c>
    </row>
    <row r="1198" spans="1:21">
      <c r="A1198" s="1">
        <f t="shared" ref="A1198:B1198" si="1216">A1197</f>
        <v>24</v>
      </c>
      <c r="B1198" s="1">
        <f t="shared" si="1216"/>
        <v>0</v>
      </c>
      <c r="C1198" s="288"/>
      <c r="D1198" s="298" t="s">
        <v>104</v>
      </c>
      <c r="E1198" s="298"/>
      <c r="F1198" s="299" t="s">
        <v>97</v>
      </c>
      <c r="G1198" s="299"/>
      <c r="H1198" s="300"/>
      <c r="I1198" s="300"/>
      <c r="J1198" s="301"/>
      <c r="K1198" s="302"/>
      <c r="L1198" s="303">
        <f t="shared" si="1202"/>
        <v>0</v>
      </c>
      <c r="M1198" s="304"/>
      <c r="N1198" s="152"/>
      <c r="O1198" s="152"/>
      <c r="P1198" s="152"/>
      <c r="Q1198" s="152"/>
      <c r="R1198" s="152"/>
      <c r="S1198" s="305"/>
      <c r="T1198" s="54" t="e">
        <f>HLOOKUP(F1156,リスト!$N$7:$AC$25,17,)</f>
        <v>#N/A</v>
      </c>
      <c r="U1198" s="52" t="e">
        <f t="shared" si="1200"/>
        <v>#N/A</v>
      </c>
    </row>
    <row r="1199" spans="1:21">
      <c r="A1199" s="1">
        <f t="shared" ref="A1199:B1199" si="1217">A1198</f>
        <v>24</v>
      </c>
      <c r="B1199" s="1">
        <f t="shared" si="1217"/>
        <v>0</v>
      </c>
      <c r="C1199" s="288"/>
      <c r="D1199" s="298"/>
      <c r="E1199" s="298"/>
      <c r="F1199" s="306" t="s">
        <v>98</v>
      </c>
      <c r="G1199" s="306"/>
      <c r="H1199" s="307"/>
      <c r="I1199" s="307"/>
      <c r="J1199" s="308"/>
      <c r="K1199" s="309"/>
      <c r="L1199" s="310">
        <f t="shared" si="1202"/>
        <v>0</v>
      </c>
      <c r="M1199" s="311"/>
      <c r="N1199" s="153"/>
      <c r="O1199" s="153"/>
      <c r="P1199" s="153"/>
      <c r="Q1199" s="153"/>
      <c r="R1199" s="153"/>
      <c r="S1199" s="312"/>
      <c r="T1199" s="54" t="e">
        <f>HLOOKUP(F1156,リスト!$N$7:$AC$25,18,)</f>
        <v>#N/A</v>
      </c>
      <c r="U1199" s="52" t="e">
        <f t="shared" si="1200"/>
        <v>#N/A</v>
      </c>
    </row>
    <row r="1200" spans="1:21" ht="15" thickBot="1">
      <c r="A1200" s="1">
        <f t="shared" ref="A1200:B1200" si="1218">A1199</f>
        <v>24</v>
      </c>
      <c r="B1200" s="1">
        <f t="shared" si="1218"/>
        <v>0</v>
      </c>
      <c r="C1200" s="288"/>
      <c r="D1200" s="313" t="s">
        <v>77</v>
      </c>
      <c r="E1200" s="313"/>
      <c r="F1200" s="313" t="s">
        <v>77</v>
      </c>
      <c r="G1200" s="313"/>
      <c r="H1200" s="314"/>
      <c r="I1200" s="314"/>
      <c r="J1200" s="315"/>
      <c r="K1200" s="316"/>
      <c r="L1200" s="317">
        <f t="shared" si="1202"/>
        <v>0</v>
      </c>
      <c r="M1200" s="318"/>
      <c r="N1200" s="319"/>
      <c r="O1200" s="319"/>
      <c r="P1200" s="319"/>
      <c r="Q1200" s="319"/>
      <c r="R1200" s="319"/>
      <c r="S1200" s="320"/>
      <c r="T1200" s="54" t="e">
        <f>HLOOKUP(F1156,リスト!$N$7:$AC$25,19,)</f>
        <v>#N/A</v>
      </c>
      <c r="U1200" s="52" t="e">
        <f t="shared" si="1200"/>
        <v>#N/A</v>
      </c>
    </row>
    <row r="1201" spans="1:24" ht="15.6" thickTop="1" thickBot="1">
      <c r="A1201" s="1">
        <f t="shared" ref="A1201:B1201" si="1219">A1200</f>
        <v>24</v>
      </c>
      <c r="B1201" s="1">
        <f t="shared" si="1219"/>
        <v>0</v>
      </c>
      <c r="C1201" s="289"/>
      <c r="D1201" s="278" t="s">
        <v>78</v>
      </c>
      <c r="E1201" s="279"/>
      <c r="F1201" s="279"/>
      <c r="G1201" s="280"/>
      <c r="H1201" s="281">
        <f>SUM(H1183:I1200)</f>
        <v>0</v>
      </c>
      <c r="I1201" s="281"/>
      <c r="J1201" s="282">
        <f t="shared" ref="J1201" si="1220">SUM(J1183:K1200)</f>
        <v>0</v>
      </c>
      <c r="K1201" s="283"/>
      <c r="L1201" s="283">
        <f t="shared" ref="L1201" si="1221">SUM(L1183:M1200)</f>
        <v>0</v>
      </c>
      <c r="M1201" s="284"/>
      <c r="N1201" s="285"/>
      <c r="O1201" s="285"/>
      <c r="P1201" s="285"/>
      <c r="Q1201" s="285"/>
      <c r="R1201" s="285"/>
      <c r="S1201" s="286"/>
      <c r="T1201" s="54"/>
    </row>
    <row r="1202" spans="1:24">
      <c r="A1202" s="1">
        <f>F1205</f>
        <v>25</v>
      </c>
      <c r="B1202" s="1">
        <f>IF(H1226&gt;0,1,0)</f>
        <v>0</v>
      </c>
      <c r="C1202" s="198" t="s">
        <v>47</v>
      </c>
      <c r="D1202" s="198"/>
      <c r="E1202" s="198"/>
      <c r="U1202" s="11" t="s">
        <v>49</v>
      </c>
      <c r="V1202" s="11" t="s">
        <v>199</v>
      </c>
    </row>
    <row r="1203" spans="1:24">
      <c r="A1203" s="1">
        <f>A1202</f>
        <v>25</v>
      </c>
      <c r="B1203" s="1">
        <f>B1202</f>
        <v>0</v>
      </c>
      <c r="C1203" s="192" t="str">
        <f>"やまぐち未来アスリート育成事業　"&amp;基本!$G$24</f>
        <v>やまぐち未来アスリート育成事業　事業計画書</v>
      </c>
      <c r="D1203" s="192"/>
      <c r="E1203" s="192"/>
      <c r="F1203" s="192"/>
      <c r="G1203" s="192"/>
      <c r="H1203" s="192"/>
      <c r="I1203" s="192"/>
      <c r="J1203" s="192"/>
      <c r="K1203" s="192"/>
      <c r="L1203" s="192"/>
      <c r="M1203" s="192"/>
      <c r="N1203" s="192"/>
      <c r="O1203" s="192"/>
      <c r="P1203" s="192"/>
      <c r="Q1203" s="192"/>
      <c r="R1203" s="192"/>
      <c r="S1203" s="192"/>
      <c r="U1203" s="16" t="str">
        <f t="shared" ref="U1203:V1206" si="1222">IF(U1153="","",U1153)</f>
        <v>やまぐち未来アスリートチャレンジ事業</v>
      </c>
      <c r="V1203" s="16" t="str">
        <f t="shared" si="1222"/>
        <v>未来チャレ</v>
      </c>
    </row>
    <row r="1204" spans="1:24" ht="15" thickBot="1">
      <c r="A1204" s="1">
        <f t="shared" ref="A1204:B1204" si="1223">A1203</f>
        <v>25</v>
      </c>
      <c r="B1204" s="1">
        <f t="shared" si="1223"/>
        <v>0</v>
      </c>
      <c r="C1204" s="337" t="s">
        <v>48</v>
      </c>
      <c r="D1204" s="337"/>
      <c r="U1204" s="32" t="str">
        <f t="shared" si="1222"/>
        <v>ジュニアクラブ活動事業</v>
      </c>
      <c r="V1204" s="32" t="str">
        <f t="shared" si="1222"/>
        <v>Jrクラブ</v>
      </c>
    </row>
    <row r="1205" spans="1:24" ht="15" thickBot="1">
      <c r="A1205" s="1">
        <f t="shared" ref="A1205:B1205" si="1224">A1204</f>
        <v>25</v>
      </c>
      <c r="B1205" s="1">
        <f t="shared" si="1224"/>
        <v>0</v>
      </c>
      <c r="C1205" s="375" t="s">
        <v>50</v>
      </c>
      <c r="D1205" s="376"/>
      <c r="E1205" s="376"/>
      <c r="F1205" s="377">
        <f>F1155+1</f>
        <v>25</v>
      </c>
      <c r="G1205" s="378"/>
      <c r="U1205" s="32" t="str">
        <f t="shared" si="1222"/>
        <v>ジュニア指導者育成事業</v>
      </c>
      <c r="V1205" s="32" t="str">
        <f t="shared" si="1222"/>
        <v>Jr指導者</v>
      </c>
    </row>
    <row r="1206" spans="1:24">
      <c r="A1206" s="1">
        <f t="shared" ref="A1206:B1206" si="1225">A1205</f>
        <v>25</v>
      </c>
      <c r="B1206" s="1">
        <f t="shared" si="1225"/>
        <v>0</v>
      </c>
      <c r="C1206" s="379" t="s">
        <v>49</v>
      </c>
      <c r="D1206" s="290"/>
      <c r="E1206" s="290"/>
      <c r="F1206" s="380"/>
      <c r="G1206" s="380"/>
      <c r="H1206" s="380"/>
      <c r="I1206" s="380"/>
      <c r="J1206" s="380"/>
      <c r="K1206" s="380"/>
      <c r="L1206" s="380"/>
      <c r="M1206" s="290" t="s">
        <v>53</v>
      </c>
      <c r="N1206" s="290"/>
      <c r="O1206" s="290"/>
      <c r="P1206" s="380"/>
      <c r="Q1206" s="380"/>
      <c r="R1206" s="380"/>
      <c r="S1206" s="381"/>
      <c r="T1206" s="81" t="str">
        <f>IF(F1206="","",VLOOKUP(F1206,U1203:V1206,2,))</f>
        <v/>
      </c>
      <c r="U1206" s="18" t="str">
        <f t="shared" si="1222"/>
        <v>未来アスリート強化事業</v>
      </c>
      <c r="V1206" s="18" t="str">
        <f t="shared" si="1222"/>
        <v>未来強化</v>
      </c>
    </row>
    <row r="1207" spans="1:24">
      <c r="A1207" s="1">
        <f t="shared" ref="A1207:B1207" si="1226">A1206</f>
        <v>25</v>
      </c>
      <c r="B1207" s="1">
        <f t="shared" si="1226"/>
        <v>0</v>
      </c>
      <c r="C1207" s="389" t="s">
        <v>180</v>
      </c>
      <c r="D1207" s="390"/>
      <c r="E1207" s="356"/>
      <c r="F1207" s="386"/>
      <c r="G1207" s="387"/>
      <c r="H1207" s="387"/>
      <c r="I1207" s="387"/>
      <c r="J1207" s="387"/>
      <c r="K1207" s="387"/>
      <c r="L1207" s="387"/>
      <c r="M1207" s="387"/>
      <c r="N1207" s="387"/>
      <c r="O1207" s="387"/>
      <c r="P1207" s="387"/>
      <c r="Q1207" s="387"/>
      <c r="R1207" s="387"/>
      <c r="S1207" s="388"/>
      <c r="U1207" s="55"/>
    </row>
    <row r="1208" spans="1:24">
      <c r="A1208" s="1">
        <f t="shared" ref="A1208:B1208" si="1227">A1207</f>
        <v>25</v>
      </c>
      <c r="B1208" s="1">
        <f t="shared" si="1227"/>
        <v>0</v>
      </c>
      <c r="C1208" s="348" t="s">
        <v>51</v>
      </c>
      <c r="D1208" s="291"/>
      <c r="E1208" s="291"/>
      <c r="F1208" s="382"/>
      <c r="G1208" s="383"/>
      <c r="H1208" s="383"/>
      <c r="I1208" s="20" t="str">
        <f>IF(F1208="","～",IF(J1208="","","～"))</f>
        <v>～</v>
      </c>
      <c r="J1208" s="383"/>
      <c r="K1208" s="383"/>
      <c r="L1208" s="383"/>
      <c r="M1208" s="21" t="s">
        <v>52</v>
      </c>
      <c r="N1208" s="384" t="str">
        <f>IF(T1208=1,IF(F1208="","",IF(J1208="","",IF(F1208=J1208,"日帰り",(J1208-F1208)&amp;"泊"&amp;(J1208-F1208+1)&amp;"日"))),"")</f>
        <v/>
      </c>
      <c r="O1208" s="384"/>
      <c r="P1208" s="384"/>
      <c r="Q1208" s="13" t="s">
        <v>68</v>
      </c>
      <c r="R1208" s="258"/>
      <c r="S1208" s="385"/>
      <c r="T1208" s="53">
        <f>IF(P1206=W1211,1,IF(P1206=X1212,1,0))</f>
        <v>0</v>
      </c>
    </row>
    <row r="1209" spans="1:24">
      <c r="A1209" s="1">
        <f t="shared" ref="A1209:B1209" si="1228">A1208</f>
        <v>25</v>
      </c>
      <c r="B1209" s="1">
        <f t="shared" si="1228"/>
        <v>0</v>
      </c>
      <c r="C1209" s="348" t="s">
        <v>54</v>
      </c>
      <c r="D1209" s="346" t="s">
        <v>55</v>
      </c>
      <c r="E1209" s="346"/>
      <c r="F1209" s="349"/>
      <c r="G1209" s="349"/>
      <c r="H1209" s="349"/>
      <c r="I1209" s="349"/>
      <c r="J1209" s="349"/>
      <c r="K1209" s="349"/>
      <c r="L1209" s="349"/>
      <c r="M1209" s="349"/>
      <c r="N1209" s="349"/>
      <c r="O1209" s="349"/>
      <c r="P1209" s="349"/>
      <c r="Q1209" s="349"/>
      <c r="R1209" s="349"/>
      <c r="S1209" s="350"/>
      <c r="U1209" s="156" t="s">
        <v>53</v>
      </c>
      <c r="V1209" s="156"/>
      <c r="W1209" s="156"/>
      <c r="X1209" s="156"/>
    </row>
    <row r="1210" spans="1:24">
      <c r="A1210" s="1">
        <f t="shared" ref="A1210:B1210" si="1229">A1209</f>
        <v>25</v>
      </c>
      <c r="B1210" s="1">
        <f t="shared" si="1229"/>
        <v>0</v>
      </c>
      <c r="C1210" s="348"/>
      <c r="D1210" s="351" t="s">
        <v>7</v>
      </c>
      <c r="E1210" s="351"/>
      <c r="F1210" s="352"/>
      <c r="G1210" s="352"/>
      <c r="H1210" s="352"/>
      <c r="I1210" s="352"/>
      <c r="J1210" s="352"/>
      <c r="K1210" s="352"/>
      <c r="L1210" s="352"/>
      <c r="M1210" s="352"/>
      <c r="N1210" s="352"/>
      <c r="O1210" s="352"/>
      <c r="P1210" s="352"/>
      <c r="Q1210" s="352"/>
      <c r="R1210" s="352"/>
      <c r="S1210" s="353"/>
      <c r="U1210" s="78" t="str">
        <f>U1203</f>
        <v>やまぐち未来アスリートチャレンジ事業</v>
      </c>
      <c r="V1210" s="78" t="str">
        <f>U1204</f>
        <v>ジュニアクラブ活動事業</v>
      </c>
      <c r="W1210" s="78" t="str">
        <f>U1205</f>
        <v>ジュニア指導者育成事業</v>
      </c>
      <c r="X1210" s="78" t="str">
        <f>U1206</f>
        <v>未来アスリート強化事業</v>
      </c>
    </row>
    <row r="1211" spans="1:24">
      <c r="A1211" s="1">
        <f t="shared" ref="A1211:B1211" si="1230">A1210</f>
        <v>25</v>
      </c>
      <c r="B1211" s="1">
        <f t="shared" si="1230"/>
        <v>0</v>
      </c>
      <c r="C1211" s="348" t="s">
        <v>56</v>
      </c>
      <c r="D1211" s="346" t="s">
        <v>55</v>
      </c>
      <c r="E1211" s="346"/>
      <c r="F1211" s="349"/>
      <c r="G1211" s="349"/>
      <c r="H1211" s="349"/>
      <c r="I1211" s="349"/>
      <c r="J1211" s="349"/>
      <c r="K1211" s="349"/>
      <c r="L1211" s="349"/>
      <c r="M1211" s="349"/>
      <c r="N1211" s="349"/>
      <c r="O1211" s="349"/>
      <c r="P1211" s="349"/>
      <c r="Q1211" s="349"/>
      <c r="R1211" s="349"/>
      <c r="S1211" s="350"/>
      <c r="U1211" s="6" t="str">
        <f t="shared" ref="U1211:X1214" si="1231">IF(U1161="","",U1161)</f>
        <v>①合同体験会</v>
      </c>
      <c r="V1211" s="6" t="str">
        <f t="shared" si="1231"/>
        <v>①クラブ指導</v>
      </c>
      <c r="W1211" s="6" t="str">
        <f t="shared" si="1231"/>
        <v>①研修派遣</v>
      </c>
      <c r="X1211" s="6" t="str">
        <f t="shared" si="1231"/>
        <v>①指導講習会</v>
      </c>
    </row>
    <row r="1212" spans="1:24">
      <c r="A1212" s="1">
        <f t="shared" ref="A1212:B1212" si="1232">A1211</f>
        <v>25</v>
      </c>
      <c r="B1212" s="1">
        <f t="shared" si="1232"/>
        <v>0</v>
      </c>
      <c r="C1212" s="348"/>
      <c r="D1212" s="351" t="s">
        <v>7</v>
      </c>
      <c r="E1212" s="351"/>
      <c r="F1212" s="352"/>
      <c r="G1212" s="352"/>
      <c r="H1212" s="352"/>
      <c r="I1212" s="352"/>
      <c r="J1212" s="352"/>
      <c r="K1212" s="352"/>
      <c r="L1212" s="352"/>
      <c r="M1212" s="352"/>
      <c r="N1212" s="352"/>
      <c r="O1212" s="352"/>
      <c r="P1212" s="352"/>
      <c r="Q1212" s="352"/>
      <c r="R1212" s="352"/>
      <c r="S1212" s="353"/>
      <c r="U1212" s="8" t="str">
        <f t="shared" si="1231"/>
        <v>②体験プログラム</v>
      </c>
      <c r="V1212" s="8" t="str">
        <f t="shared" si="1231"/>
        <v>②用具整備</v>
      </c>
      <c r="W1212" s="8" t="str">
        <f t="shared" si="1231"/>
        <v>②指導者研修会</v>
      </c>
      <c r="X1212" s="8" t="str">
        <f t="shared" si="1231"/>
        <v>②強化活動</v>
      </c>
    </row>
    <row r="1213" spans="1:24">
      <c r="A1213" s="1">
        <f t="shared" ref="A1213:B1213" si="1233">A1212</f>
        <v>25</v>
      </c>
      <c r="B1213" s="1">
        <f t="shared" si="1233"/>
        <v>0</v>
      </c>
      <c r="C1213" s="354" t="s">
        <v>57</v>
      </c>
      <c r="D1213" s="291" t="s">
        <v>58</v>
      </c>
      <c r="E1213" s="291"/>
      <c r="F1213" s="291" t="s">
        <v>61</v>
      </c>
      <c r="G1213" s="355"/>
      <c r="H1213" s="339" t="s">
        <v>62</v>
      </c>
      <c r="I1213" s="296"/>
      <c r="J1213" s="356" t="s">
        <v>63</v>
      </c>
      <c r="K1213" s="355"/>
      <c r="L1213" s="339" t="s">
        <v>64</v>
      </c>
      <c r="M1213" s="296"/>
      <c r="N1213" s="356" t="s">
        <v>65</v>
      </c>
      <c r="O1213" s="355"/>
      <c r="P1213" s="339" t="s">
        <v>66</v>
      </c>
      <c r="Q1213" s="291"/>
      <c r="R1213" s="356" t="s">
        <v>36</v>
      </c>
      <c r="S1213" s="295"/>
      <c r="U1213" s="8" t="str">
        <f t="shared" si="1231"/>
        <v>③育成プログラム</v>
      </c>
      <c r="V1213" s="8" t="str">
        <f t="shared" si="1231"/>
        <v/>
      </c>
      <c r="W1213" s="8" t="str">
        <f t="shared" si="1231"/>
        <v/>
      </c>
      <c r="X1213" s="8" t="str">
        <f t="shared" si="1231"/>
        <v/>
      </c>
    </row>
    <row r="1214" spans="1:24">
      <c r="A1214" s="1">
        <f t="shared" ref="A1214:B1214" si="1234">A1213</f>
        <v>25</v>
      </c>
      <c r="B1214" s="1">
        <f t="shared" si="1234"/>
        <v>0</v>
      </c>
      <c r="C1214" s="348"/>
      <c r="D1214" s="346" t="s">
        <v>59</v>
      </c>
      <c r="E1214" s="346"/>
      <c r="F1214" s="22">
        <f>VLOOKUP("成男未来ｱｽﾘｰﾄ",指導者!$J$133:$AN$156,$F1205+1,)</f>
        <v>0</v>
      </c>
      <c r="G1214" s="23" t="s">
        <v>67</v>
      </c>
      <c r="H1214" s="24">
        <f>VLOOKUP("成女未来ｱｽﾘｰﾄ",指導者!$J$133:$AN$156,$F1205+1,)</f>
        <v>0</v>
      </c>
      <c r="I1214" s="25" t="s">
        <v>67</v>
      </c>
      <c r="J1214" s="24">
        <f>VLOOKUP("少男未来ｱｽﾘｰﾄ",指導者!$J$133:$AN$156,$F1205+1,)</f>
        <v>0</v>
      </c>
      <c r="K1214" s="23" t="s">
        <v>67</v>
      </c>
      <c r="L1214" s="24">
        <f>VLOOKUP("少女未来ｱｽﾘｰﾄ",指導者!$J$133:$AN$156,$F1205+1,)</f>
        <v>0</v>
      </c>
      <c r="M1214" s="25" t="s">
        <v>67</v>
      </c>
      <c r="N1214" s="24">
        <f>VLOOKUP("Jr男未来ｱｽﾘｰﾄ",指導者!$J$133:$AN$156,$F1205+1,)</f>
        <v>0</v>
      </c>
      <c r="O1214" s="23" t="s">
        <v>67</v>
      </c>
      <c r="P1214" s="24">
        <f>VLOOKUP("Jr女未来ｱｽﾘｰﾄ",指導者!$J$133:$AN$156,$F1205+1,)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48"/>
      <c r="D1215" s="351" t="s">
        <v>60</v>
      </c>
      <c r="E1215" s="351"/>
      <c r="F1215" s="57" t="s">
        <v>164</v>
      </c>
      <c r="G1215" s="28" t="s">
        <v>67</v>
      </c>
      <c r="H1215" s="59" t="s">
        <v>164</v>
      </c>
      <c r="I1215" s="30" t="s">
        <v>67</v>
      </c>
      <c r="J1215" s="29">
        <f>VLOOKUP("少男未来ｱｽﾘｰﾄ",選手!$J$333:$AN$350,$F1205+1,)</f>
        <v>0</v>
      </c>
      <c r="K1215" s="28" t="s">
        <v>67</v>
      </c>
      <c r="L1215" s="29">
        <f>VLOOKUP("少女未来ｱｽﾘｰﾄ",選手!$J$333:$AN$350,$F1205+1,)</f>
        <v>0</v>
      </c>
      <c r="M1215" s="30" t="s">
        <v>67</v>
      </c>
      <c r="N1215" s="29">
        <f>VLOOKUP("Jr男未来ｱｽﾘｰﾄ",選手!$J$333:$AN$350,$F1205+1,)</f>
        <v>0</v>
      </c>
      <c r="O1215" s="28" t="s">
        <v>67</v>
      </c>
      <c r="P1215" s="29">
        <f>VLOOKUP("Jr女未来ｱｽﾘｰﾄ",選手!$J$333:$AN$350,$F1205+1,)</f>
        <v>0</v>
      </c>
      <c r="Q1215" s="31" t="s">
        <v>67</v>
      </c>
      <c r="R1215" s="28">
        <f>SUM(F1215:Q1215)</f>
        <v>0</v>
      </c>
      <c r="S1215" s="34" t="s">
        <v>67</v>
      </c>
    </row>
    <row r="1216" spans="1:24">
      <c r="A1216" s="1">
        <f t="shared" ref="A1216:B1216" si="1236">A1215</f>
        <v>25</v>
      </c>
      <c r="B1216" s="1">
        <f t="shared" si="1236"/>
        <v>0</v>
      </c>
      <c r="C1216" s="366" t="s">
        <v>69</v>
      </c>
      <c r="D1216" s="367"/>
      <c r="E1216" s="368"/>
      <c r="F1216" s="357"/>
      <c r="G1216" s="358"/>
      <c r="H1216" s="358"/>
      <c r="I1216" s="358"/>
      <c r="J1216" s="358"/>
      <c r="K1216" s="358"/>
      <c r="L1216" s="358"/>
      <c r="M1216" s="358"/>
      <c r="N1216" s="358"/>
      <c r="O1216" s="358"/>
      <c r="P1216" s="358"/>
      <c r="Q1216" s="358"/>
      <c r="R1216" s="358"/>
      <c r="S1216" s="359"/>
    </row>
    <row r="1217" spans="1:19">
      <c r="A1217" s="1">
        <f t="shared" ref="A1217:B1217" si="1237">A1216</f>
        <v>25</v>
      </c>
      <c r="B1217" s="1">
        <f t="shared" si="1237"/>
        <v>0</v>
      </c>
      <c r="C1217" s="369"/>
      <c r="D1217" s="370"/>
      <c r="E1217" s="371"/>
      <c r="F1217" s="360"/>
      <c r="G1217" s="361"/>
      <c r="H1217" s="361"/>
      <c r="I1217" s="361"/>
      <c r="J1217" s="361"/>
      <c r="K1217" s="361"/>
      <c r="L1217" s="361"/>
      <c r="M1217" s="361"/>
      <c r="N1217" s="361"/>
      <c r="O1217" s="361"/>
      <c r="P1217" s="361"/>
      <c r="Q1217" s="361"/>
      <c r="R1217" s="361"/>
      <c r="S1217" s="362"/>
    </row>
    <row r="1218" spans="1:19">
      <c r="A1218" s="1">
        <f t="shared" ref="A1218:B1218" si="1238">A1217</f>
        <v>25</v>
      </c>
      <c r="B1218" s="1">
        <f t="shared" si="1238"/>
        <v>0</v>
      </c>
      <c r="C1218" s="369"/>
      <c r="D1218" s="370"/>
      <c r="E1218" s="371"/>
      <c r="F1218" s="360"/>
      <c r="G1218" s="361"/>
      <c r="H1218" s="361"/>
      <c r="I1218" s="361"/>
      <c r="J1218" s="361"/>
      <c r="K1218" s="361"/>
      <c r="L1218" s="361"/>
      <c r="M1218" s="361"/>
      <c r="N1218" s="361"/>
      <c r="O1218" s="361"/>
      <c r="P1218" s="361"/>
      <c r="Q1218" s="361"/>
      <c r="R1218" s="361"/>
      <c r="S1218" s="362"/>
    </row>
    <row r="1219" spans="1:19">
      <c r="A1219" s="1">
        <f t="shared" ref="A1219:B1219" si="1239">A1218</f>
        <v>25</v>
      </c>
      <c r="B1219" s="1">
        <f t="shared" si="1239"/>
        <v>0</v>
      </c>
      <c r="C1219" s="369"/>
      <c r="D1219" s="370"/>
      <c r="E1219" s="371"/>
      <c r="F1219" s="360"/>
      <c r="G1219" s="361"/>
      <c r="H1219" s="361"/>
      <c r="I1219" s="361"/>
      <c r="J1219" s="361"/>
      <c r="K1219" s="361"/>
      <c r="L1219" s="361"/>
      <c r="M1219" s="361"/>
      <c r="N1219" s="361"/>
      <c r="O1219" s="361"/>
      <c r="P1219" s="361"/>
      <c r="Q1219" s="361"/>
      <c r="R1219" s="361"/>
      <c r="S1219" s="362"/>
    </row>
    <row r="1220" spans="1:19">
      <c r="A1220" s="1">
        <f t="shared" ref="A1220:B1220" si="1240">A1219</f>
        <v>25</v>
      </c>
      <c r="B1220" s="1">
        <f t="shared" si="1240"/>
        <v>0</v>
      </c>
      <c r="C1220" s="369"/>
      <c r="D1220" s="370"/>
      <c r="E1220" s="371"/>
      <c r="F1220" s="360"/>
      <c r="G1220" s="361"/>
      <c r="H1220" s="361"/>
      <c r="I1220" s="361"/>
      <c r="J1220" s="361"/>
      <c r="K1220" s="361"/>
      <c r="L1220" s="361"/>
      <c r="M1220" s="361"/>
      <c r="N1220" s="361"/>
      <c r="O1220" s="361"/>
      <c r="P1220" s="361"/>
      <c r="Q1220" s="361"/>
      <c r="R1220" s="361"/>
      <c r="S1220" s="362"/>
    </row>
    <row r="1221" spans="1:19">
      <c r="A1221" s="1">
        <f t="shared" ref="A1221:B1221" si="1241">A1220</f>
        <v>25</v>
      </c>
      <c r="B1221" s="1">
        <f t="shared" si="1241"/>
        <v>0</v>
      </c>
      <c r="C1221" s="369"/>
      <c r="D1221" s="370"/>
      <c r="E1221" s="371"/>
      <c r="F1221" s="360"/>
      <c r="G1221" s="361"/>
      <c r="H1221" s="361"/>
      <c r="I1221" s="361"/>
      <c r="J1221" s="361"/>
      <c r="K1221" s="361"/>
      <c r="L1221" s="361"/>
      <c r="M1221" s="361"/>
      <c r="N1221" s="361"/>
      <c r="O1221" s="361"/>
      <c r="P1221" s="361"/>
      <c r="Q1221" s="361"/>
      <c r="R1221" s="361"/>
      <c r="S1221" s="362"/>
    </row>
    <row r="1222" spans="1:19" ht="15" thickBot="1">
      <c r="A1222" s="1">
        <f t="shared" ref="A1222:B1222" si="1242">A1221</f>
        <v>25</v>
      </c>
      <c r="B1222" s="1">
        <f t="shared" si="1242"/>
        <v>0</v>
      </c>
      <c r="C1222" s="372"/>
      <c r="D1222" s="373"/>
      <c r="E1222" s="374"/>
      <c r="F1222" s="363"/>
      <c r="G1222" s="364"/>
      <c r="H1222" s="364"/>
      <c r="I1222" s="364"/>
      <c r="J1222" s="364"/>
      <c r="K1222" s="364"/>
      <c r="L1222" s="364"/>
      <c r="M1222" s="364"/>
      <c r="N1222" s="364"/>
      <c r="O1222" s="364"/>
      <c r="P1222" s="364"/>
      <c r="Q1222" s="364"/>
      <c r="R1222" s="364"/>
      <c r="S1222" s="365"/>
    </row>
    <row r="1223" spans="1:19">
      <c r="A1223" s="1">
        <f t="shared" ref="A1223:B1223" si="1243">A1222</f>
        <v>25</v>
      </c>
      <c r="B1223" s="1">
        <f t="shared" si="1243"/>
        <v>0</v>
      </c>
    </row>
    <row r="1224" spans="1:19" ht="15" thickBot="1">
      <c r="A1224" s="1">
        <f t="shared" ref="A1224:B1224" si="1244">A1223</f>
        <v>25</v>
      </c>
      <c r="B1224" s="1">
        <f t="shared" si="1244"/>
        <v>0</v>
      </c>
      <c r="C1224" s="337" t="s">
        <v>70</v>
      </c>
      <c r="D1224" s="337"/>
      <c r="Q1224" s="338" t="s">
        <v>71</v>
      </c>
      <c r="R1224" s="338"/>
      <c r="S1224" s="338"/>
    </row>
    <row r="1225" spans="1:19">
      <c r="A1225" s="1">
        <f t="shared" ref="A1225:B1225" si="1245">A1224</f>
        <v>25</v>
      </c>
      <c r="B1225" s="1">
        <f t="shared" si="1245"/>
        <v>0</v>
      </c>
      <c r="C1225" s="287" t="s">
        <v>72</v>
      </c>
      <c r="D1225" s="290" t="s">
        <v>73</v>
      </c>
      <c r="E1225" s="290"/>
      <c r="F1225" s="290"/>
      <c r="G1225" s="290"/>
      <c r="H1225" s="290" t="s">
        <v>79</v>
      </c>
      <c r="I1225" s="290"/>
      <c r="J1225" s="290" t="s">
        <v>13</v>
      </c>
      <c r="K1225" s="290"/>
      <c r="L1225" s="290"/>
      <c r="M1225" s="290"/>
      <c r="N1225" s="290"/>
      <c r="O1225" s="290"/>
      <c r="P1225" s="290"/>
      <c r="Q1225" s="290"/>
      <c r="R1225" s="290"/>
      <c r="S1225" s="294"/>
    </row>
    <row r="1226" spans="1:19">
      <c r="A1226" s="1">
        <f t="shared" ref="A1226:B1226" si="1246">A1225</f>
        <v>25</v>
      </c>
      <c r="B1226" s="1">
        <f t="shared" si="1246"/>
        <v>0</v>
      </c>
      <c r="C1226" s="288"/>
      <c r="D1226" s="346" t="s">
        <v>74</v>
      </c>
      <c r="E1226" s="346"/>
      <c r="F1226" s="346"/>
      <c r="G1226" s="346"/>
      <c r="H1226" s="347">
        <f>J1251</f>
        <v>0</v>
      </c>
      <c r="I1226" s="347"/>
      <c r="J1226" s="152"/>
      <c r="K1226" s="152"/>
      <c r="L1226" s="152"/>
      <c r="M1226" s="152"/>
      <c r="N1226" s="152"/>
      <c r="O1226" s="152"/>
      <c r="P1226" s="152"/>
      <c r="Q1226" s="152"/>
      <c r="R1226" s="152"/>
      <c r="S1226" s="305"/>
    </row>
    <row r="1227" spans="1:19">
      <c r="A1227" s="1">
        <f t="shared" ref="A1227:B1227" si="1247">A1226</f>
        <v>25</v>
      </c>
      <c r="B1227" s="1">
        <f t="shared" si="1247"/>
        <v>0</v>
      </c>
      <c r="C1227" s="288"/>
      <c r="D1227" s="340" t="s">
        <v>75</v>
      </c>
      <c r="E1227" s="340"/>
      <c r="F1227" s="340"/>
      <c r="G1227" s="340"/>
      <c r="H1227" s="330"/>
      <c r="I1227" s="330"/>
      <c r="J1227" s="335"/>
      <c r="K1227" s="335"/>
      <c r="L1227" s="335"/>
      <c r="M1227" s="335"/>
      <c r="N1227" s="335"/>
      <c r="O1227" s="335"/>
      <c r="P1227" s="335"/>
      <c r="Q1227" s="335"/>
      <c r="R1227" s="335"/>
      <c r="S1227" s="336"/>
    </row>
    <row r="1228" spans="1:19">
      <c r="A1228" s="1">
        <f t="shared" ref="A1228:B1228" si="1248">A1227</f>
        <v>25</v>
      </c>
      <c r="B1228" s="1">
        <f t="shared" si="1248"/>
        <v>0</v>
      </c>
      <c r="C1228" s="288"/>
      <c r="D1228" s="340" t="s">
        <v>76</v>
      </c>
      <c r="E1228" s="340"/>
      <c r="F1228" s="340"/>
      <c r="G1228" s="340"/>
      <c r="H1228" s="330"/>
      <c r="I1228" s="330"/>
      <c r="J1228" s="335"/>
      <c r="K1228" s="335"/>
      <c r="L1228" s="335"/>
      <c r="M1228" s="335"/>
      <c r="N1228" s="335"/>
      <c r="O1228" s="335"/>
      <c r="P1228" s="335"/>
      <c r="Q1228" s="335"/>
      <c r="R1228" s="335"/>
      <c r="S1228" s="336"/>
    </row>
    <row r="1229" spans="1:19" ht="15" thickBot="1">
      <c r="A1229" s="1">
        <f t="shared" ref="A1229:B1229" si="1249">A1228</f>
        <v>25</v>
      </c>
      <c r="B1229" s="1">
        <f t="shared" si="1249"/>
        <v>0</v>
      </c>
      <c r="C1229" s="288"/>
      <c r="D1229" s="341" t="s">
        <v>77</v>
      </c>
      <c r="E1229" s="341"/>
      <c r="F1229" s="341"/>
      <c r="G1229" s="341"/>
      <c r="H1229" s="342">
        <f>H1251-SUM(H1226:I1228)</f>
        <v>0</v>
      </c>
      <c r="I1229" s="342"/>
      <c r="J1229" s="343"/>
      <c r="K1229" s="343"/>
      <c r="L1229" s="343"/>
      <c r="M1229" s="343"/>
      <c r="N1229" s="343"/>
      <c r="O1229" s="343"/>
      <c r="P1229" s="343"/>
      <c r="Q1229" s="343"/>
      <c r="R1229" s="343"/>
      <c r="S1229" s="344"/>
    </row>
    <row r="1230" spans="1:19" ht="15.6" thickTop="1" thickBot="1">
      <c r="A1230" s="1">
        <f t="shared" ref="A1230:B1230" si="1250">A1229</f>
        <v>25</v>
      </c>
      <c r="B1230" s="1">
        <f t="shared" si="1250"/>
        <v>0</v>
      </c>
      <c r="C1230" s="289"/>
      <c r="D1230" s="345" t="s">
        <v>78</v>
      </c>
      <c r="E1230" s="345"/>
      <c r="F1230" s="345"/>
      <c r="G1230" s="345"/>
      <c r="H1230" s="281">
        <f>SUM(H1226:I1229)</f>
        <v>0</v>
      </c>
      <c r="I1230" s="281"/>
      <c r="J1230" s="285"/>
      <c r="K1230" s="285"/>
      <c r="L1230" s="285"/>
      <c r="M1230" s="285"/>
      <c r="N1230" s="285"/>
      <c r="O1230" s="285"/>
      <c r="P1230" s="285"/>
      <c r="Q1230" s="285"/>
      <c r="R1230" s="285"/>
      <c r="S1230" s="286"/>
    </row>
    <row r="1231" spans="1:19">
      <c r="A1231" s="1">
        <f t="shared" ref="A1231:B1231" si="1251">A1230</f>
        <v>25</v>
      </c>
      <c r="B1231" s="1">
        <f t="shared" si="1251"/>
        <v>0</v>
      </c>
      <c r="C1231" s="287" t="s">
        <v>218</v>
      </c>
      <c r="D1231" s="290" t="s">
        <v>73</v>
      </c>
      <c r="E1231" s="290"/>
      <c r="F1231" s="290" t="s">
        <v>83</v>
      </c>
      <c r="G1231" s="290"/>
      <c r="H1231" s="290" t="s">
        <v>79</v>
      </c>
      <c r="I1231" s="292"/>
      <c r="J1231" s="293"/>
      <c r="K1231" s="290"/>
      <c r="L1231" s="290"/>
      <c r="M1231" s="290"/>
      <c r="N1231" s="290" t="s">
        <v>82</v>
      </c>
      <c r="O1231" s="290"/>
      <c r="P1231" s="290"/>
      <c r="Q1231" s="290"/>
      <c r="R1231" s="290"/>
      <c r="S1231" s="294"/>
    </row>
    <row r="1232" spans="1:19">
      <c r="A1232" s="1">
        <f t="shared" ref="A1232:B1232" si="1252">A1231</f>
        <v>25</v>
      </c>
      <c r="B1232" s="1">
        <f t="shared" si="1252"/>
        <v>0</v>
      </c>
      <c r="C1232" s="288"/>
      <c r="D1232" s="291"/>
      <c r="E1232" s="291"/>
      <c r="F1232" s="291"/>
      <c r="G1232" s="291"/>
      <c r="H1232" s="291"/>
      <c r="I1232" s="291"/>
      <c r="J1232" s="296" t="s">
        <v>80</v>
      </c>
      <c r="K1232" s="297"/>
      <c r="L1232" s="297" t="s">
        <v>81</v>
      </c>
      <c r="M1232" s="339"/>
      <c r="N1232" s="291"/>
      <c r="O1232" s="291"/>
      <c r="P1232" s="291"/>
      <c r="Q1232" s="291"/>
      <c r="R1232" s="291"/>
      <c r="S1232" s="295"/>
    </row>
    <row r="1233" spans="1:21">
      <c r="A1233" s="1">
        <f t="shared" ref="A1233:B1233" si="1253">A1232</f>
        <v>25</v>
      </c>
      <c r="B1233" s="1">
        <f t="shared" si="1253"/>
        <v>0</v>
      </c>
      <c r="C1233" s="288"/>
      <c r="D1233" s="298" t="s">
        <v>88</v>
      </c>
      <c r="E1233" s="298"/>
      <c r="F1233" s="298" t="s">
        <v>88</v>
      </c>
      <c r="G1233" s="298"/>
      <c r="H1233" s="323"/>
      <c r="I1233" s="323"/>
      <c r="J1233" s="324"/>
      <c r="K1233" s="325"/>
      <c r="L1233" s="326">
        <f>H1233-J1233</f>
        <v>0</v>
      </c>
      <c r="M1233" s="327"/>
      <c r="N1233" s="167"/>
      <c r="O1233" s="167"/>
      <c r="P1233" s="167"/>
      <c r="Q1233" s="167"/>
      <c r="R1233" s="167"/>
      <c r="S1233" s="328"/>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8"/>
      <c r="D1234" s="298" t="s">
        <v>99</v>
      </c>
      <c r="E1234" s="298"/>
      <c r="F1234" s="299" t="s">
        <v>84</v>
      </c>
      <c r="G1234" s="299"/>
      <c r="H1234" s="300"/>
      <c r="I1234" s="300"/>
      <c r="J1234" s="301"/>
      <c r="K1234" s="302"/>
      <c r="L1234" s="303">
        <f t="shared" ref="L1234:L1250" si="1256">H1234-J1234</f>
        <v>0</v>
      </c>
      <c r="M1234" s="304"/>
      <c r="N1234" s="152"/>
      <c r="O1234" s="152"/>
      <c r="P1234" s="152"/>
      <c r="Q1234" s="152"/>
      <c r="R1234" s="152"/>
      <c r="S1234" s="305"/>
      <c r="T1234" s="54" t="e">
        <f>HLOOKUP(F1206,リスト!$N$7:$AC$25,3,)</f>
        <v>#N/A</v>
      </c>
      <c r="U1234" s="52" t="e">
        <f t="shared" si="1254"/>
        <v>#N/A</v>
      </c>
    </row>
    <row r="1235" spans="1:21">
      <c r="A1235" s="1">
        <f t="shared" ref="A1235:B1235" si="1257">A1234</f>
        <v>25</v>
      </c>
      <c r="B1235" s="1">
        <f t="shared" si="1257"/>
        <v>0</v>
      </c>
      <c r="C1235" s="288"/>
      <c r="D1235" s="298"/>
      <c r="E1235" s="298"/>
      <c r="F1235" s="329" t="s">
        <v>85</v>
      </c>
      <c r="G1235" s="329"/>
      <c r="H1235" s="330"/>
      <c r="I1235" s="330"/>
      <c r="J1235" s="331"/>
      <c r="K1235" s="332"/>
      <c r="L1235" s="333">
        <f t="shared" si="1256"/>
        <v>0</v>
      </c>
      <c r="M1235" s="334"/>
      <c r="N1235" s="335"/>
      <c r="O1235" s="335"/>
      <c r="P1235" s="335"/>
      <c r="Q1235" s="335"/>
      <c r="R1235" s="335"/>
      <c r="S1235" s="336"/>
      <c r="T1235" s="54" t="e">
        <f>HLOOKUP(F1206,リスト!$N$7:$AC$25,4,)</f>
        <v>#N/A</v>
      </c>
      <c r="U1235" s="52" t="e">
        <f t="shared" si="1254"/>
        <v>#N/A</v>
      </c>
    </row>
    <row r="1236" spans="1:21">
      <c r="A1236" s="1">
        <f t="shared" ref="A1236:B1236" si="1258">A1235</f>
        <v>25</v>
      </c>
      <c r="B1236" s="1">
        <f t="shared" si="1258"/>
        <v>0</v>
      </c>
      <c r="C1236" s="288"/>
      <c r="D1236" s="298"/>
      <c r="E1236" s="298"/>
      <c r="F1236" s="306" t="s">
        <v>86</v>
      </c>
      <c r="G1236" s="306"/>
      <c r="H1236" s="307"/>
      <c r="I1236" s="307"/>
      <c r="J1236" s="308"/>
      <c r="K1236" s="309"/>
      <c r="L1236" s="310">
        <f t="shared" si="1256"/>
        <v>0</v>
      </c>
      <c r="M1236" s="311"/>
      <c r="N1236" s="153"/>
      <c r="O1236" s="153"/>
      <c r="P1236" s="153"/>
      <c r="Q1236" s="153"/>
      <c r="R1236" s="153"/>
      <c r="S1236" s="312"/>
      <c r="T1236" s="54" t="e">
        <f>HLOOKUP(F1206,リスト!$N$7:$AC$25,5,)</f>
        <v>#N/A</v>
      </c>
      <c r="U1236" s="52" t="e">
        <f t="shared" si="1254"/>
        <v>#N/A</v>
      </c>
    </row>
    <row r="1237" spans="1:21">
      <c r="A1237" s="1">
        <f t="shared" ref="A1237:B1237" si="1259">A1236</f>
        <v>25</v>
      </c>
      <c r="B1237" s="1">
        <f t="shared" si="1259"/>
        <v>0</v>
      </c>
      <c r="C1237" s="288"/>
      <c r="D1237" s="298" t="s">
        <v>100</v>
      </c>
      <c r="E1237" s="298"/>
      <c r="F1237" s="299" t="s">
        <v>87</v>
      </c>
      <c r="G1237" s="299"/>
      <c r="H1237" s="300"/>
      <c r="I1237" s="300"/>
      <c r="J1237" s="301"/>
      <c r="K1237" s="302"/>
      <c r="L1237" s="303">
        <f t="shared" si="1256"/>
        <v>0</v>
      </c>
      <c r="M1237" s="304"/>
      <c r="N1237" s="152"/>
      <c r="O1237" s="152"/>
      <c r="P1237" s="152"/>
      <c r="Q1237" s="152"/>
      <c r="R1237" s="152"/>
      <c r="S1237" s="305"/>
      <c r="T1237" s="54" t="e">
        <f>HLOOKUP(F1206,リスト!$N$7:$AC$25,6,)</f>
        <v>#N/A</v>
      </c>
      <c r="U1237" s="52" t="e">
        <f t="shared" si="1254"/>
        <v>#N/A</v>
      </c>
    </row>
    <row r="1238" spans="1:21">
      <c r="A1238" s="1">
        <f t="shared" ref="A1238:B1238" si="1260">A1237</f>
        <v>25</v>
      </c>
      <c r="B1238" s="1">
        <f t="shared" si="1260"/>
        <v>0</v>
      </c>
      <c r="C1238" s="288"/>
      <c r="D1238" s="298"/>
      <c r="E1238" s="298"/>
      <c r="F1238" s="329" t="s">
        <v>89</v>
      </c>
      <c r="G1238" s="329"/>
      <c r="H1238" s="330"/>
      <c r="I1238" s="330"/>
      <c r="J1238" s="331"/>
      <c r="K1238" s="332"/>
      <c r="L1238" s="333">
        <f t="shared" si="1256"/>
        <v>0</v>
      </c>
      <c r="M1238" s="334"/>
      <c r="N1238" s="335"/>
      <c r="O1238" s="335"/>
      <c r="P1238" s="335"/>
      <c r="Q1238" s="335"/>
      <c r="R1238" s="335"/>
      <c r="S1238" s="336"/>
      <c r="T1238" s="54" t="e">
        <f>HLOOKUP(F1206,リスト!$N$7:$AC$25,7,)</f>
        <v>#N/A</v>
      </c>
      <c r="U1238" s="52" t="e">
        <f t="shared" si="1254"/>
        <v>#N/A</v>
      </c>
    </row>
    <row r="1239" spans="1:21" ht="14.4" customHeight="1">
      <c r="A1239" s="1">
        <f t="shared" ref="A1239:B1239" si="1261">A1238</f>
        <v>25</v>
      </c>
      <c r="B1239" s="1">
        <f t="shared" si="1261"/>
        <v>0</v>
      </c>
      <c r="C1239" s="288"/>
      <c r="D1239" s="298"/>
      <c r="E1239" s="298"/>
      <c r="F1239" s="329" t="s">
        <v>215</v>
      </c>
      <c r="G1239" s="329"/>
      <c r="H1239" s="330"/>
      <c r="I1239" s="330"/>
      <c r="J1239" s="331"/>
      <c r="K1239" s="332"/>
      <c r="L1239" s="333">
        <f t="shared" si="1256"/>
        <v>0</v>
      </c>
      <c r="M1239" s="334"/>
      <c r="N1239" s="335"/>
      <c r="O1239" s="335"/>
      <c r="P1239" s="335"/>
      <c r="Q1239" s="335"/>
      <c r="R1239" s="335"/>
      <c r="S1239" s="336"/>
      <c r="T1239" s="54" t="e">
        <f>HLOOKUP(F1206,リスト!$N$7:$AC$25,8,)</f>
        <v>#N/A</v>
      </c>
      <c r="U1239" s="52" t="e">
        <f t="shared" si="1254"/>
        <v>#N/A</v>
      </c>
    </row>
    <row r="1240" spans="1:21">
      <c r="A1240" s="1">
        <f t="shared" ref="A1240:B1240" si="1262">A1239</f>
        <v>25</v>
      </c>
      <c r="B1240" s="1">
        <f t="shared" si="1262"/>
        <v>0</v>
      </c>
      <c r="C1240" s="288"/>
      <c r="D1240" s="298"/>
      <c r="E1240" s="298"/>
      <c r="F1240" s="306" t="s">
        <v>90</v>
      </c>
      <c r="G1240" s="306"/>
      <c r="H1240" s="307"/>
      <c r="I1240" s="307"/>
      <c r="J1240" s="308"/>
      <c r="K1240" s="309"/>
      <c r="L1240" s="310">
        <f t="shared" si="1256"/>
        <v>0</v>
      </c>
      <c r="M1240" s="311"/>
      <c r="N1240" s="153"/>
      <c r="O1240" s="153"/>
      <c r="P1240" s="153"/>
      <c r="Q1240" s="153"/>
      <c r="R1240" s="153"/>
      <c r="S1240" s="312"/>
      <c r="T1240" s="54" t="e">
        <f>HLOOKUP(F1206,リスト!$N$7:$AC$25,9,)</f>
        <v>#N/A</v>
      </c>
      <c r="U1240" s="52" t="e">
        <f t="shared" si="1254"/>
        <v>#N/A</v>
      </c>
    </row>
    <row r="1241" spans="1:21">
      <c r="A1241" s="1">
        <f t="shared" ref="A1241:B1241" si="1263">A1240</f>
        <v>25</v>
      </c>
      <c r="B1241" s="1">
        <f t="shared" si="1263"/>
        <v>0</v>
      </c>
      <c r="C1241" s="288"/>
      <c r="D1241" s="298" t="s">
        <v>101</v>
      </c>
      <c r="E1241" s="298"/>
      <c r="F1241" s="299" t="s">
        <v>91</v>
      </c>
      <c r="G1241" s="299"/>
      <c r="H1241" s="300"/>
      <c r="I1241" s="300"/>
      <c r="J1241" s="301"/>
      <c r="K1241" s="302"/>
      <c r="L1241" s="303">
        <f t="shared" si="1256"/>
        <v>0</v>
      </c>
      <c r="M1241" s="304"/>
      <c r="N1241" s="152"/>
      <c r="O1241" s="152"/>
      <c r="P1241" s="152"/>
      <c r="Q1241" s="152"/>
      <c r="R1241" s="152"/>
      <c r="S1241" s="305"/>
      <c r="T1241" s="54" t="e">
        <f>HLOOKUP(F1206,リスト!$N$7:$AC$25,10,)</f>
        <v>#N/A</v>
      </c>
      <c r="U1241" s="52" t="e">
        <f t="shared" si="1254"/>
        <v>#N/A</v>
      </c>
    </row>
    <row r="1242" spans="1:21">
      <c r="A1242" s="1">
        <f t="shared" ref="A1242:B1242" si="1264">A1241</f>
        <v>25</v>
      </c>
      <c r="B1242" s="1">
        <f t="shared" si="1264"/>
        <v>0</v>
      </c>
      <c r="C1242" s="288"/>
      <c r="D1242" s="298"/>
      <c r="E1242" s="298"/>
      <c r="F1242" s="329" t="s">
        <v>92</v>
      </c>
      <c r="G1242" s="329"/>
      <c r="H1242" s="330"/>
      <c r="I1242" s="330"/>
      <c r="J1242" s="331"/>
      <c r="K1242" s="332"/>
      <c r="L1242" s="333">
        <f t="shared" si="1256"/>
        <v>0</v>
      </c>
      <c r="M1242" s="334"/>
      <c r="N1242" s="335"/>
      <c r="O1242" s="335"/>
      <c r="P1242" s="335"/>
      <c r="Q1242" s="335"/>
      <c r="R1242" s="335"/>
      <c r="S1242" s="336"/>
      <c r="T1242" s="54" t="e">
        <f>HLOOKUP(F1206,リスト!$N$7:$AC$25,11,)</f>
        <v>#N/A</v>
      </c>
      <c r="U1242" s="52" t="e">
        <f t="shared" si="1254"/>
        <v>#N/A</v>
      </c>
    </row>
    <row r="1243" spans="1:21">
      <c r="A1243" s="1">
        <f t="shared" ref="A1243:B1243" si="1265">A1242</f>
        <v>25</v>
      </c>
      <c r="B1243" s="1">
        <f t="shared" si="1265"/>
        <v>0</v>
      </c>
      <c r="C1243" s="288"/>
      <c r="D1243" s="298"/>
      <c r="E1243" s="298"/>
      <c r="F1243" s="306" t="s">
        <v>93</v>
      </c>
      <c r="G1243" s="306"/>
      <c r="H1243" s="307"/>
      <c r="I1243" s="307"/>
      <c r="J1243" s="308"/>
      <c r="K1243" s="309"/>
      <c r="L1243" s="310">
        <f t="shared" si="1256"/>
        <v>0</v>
      </c>
      <c r="M1243" s="311"/>
      <c r="N1243" s="153"/>
      <c r="O1243" s="153"/>
      <c r="P1243" s="153"/>
      <c r="Q1243" s="153"/>
      <c r="R1243" s="153"/>
      <c r="S1243" s="312"/>
      <c r="T1243" s="54" t="e">
        <f>HLOOKUP(F1206,リスト!$N$7:$AC$25,12,)</f>
        <v>#N/A</v>
      </c>
      <c r="U1243" s="52" t="e">
        <f t="shared" si="1254"/>
        <v>#N/A</v>
      </c>
    </row>
    <row r="1244" spans="1:21">
      <c r="A1244" s="1">
        <f t="shared" ref="A1244:B1244" si="1266">A1243</f>
        <v>25</v>
      </c>
      <c r="B1244" s="1">
        <f t="shared" si="1266"/>
        <v>0</v>
      </c>
      <c r="C1244" s="288"/>
      <c r="D1244" s="298" t="s">
        <v>102</v>
      </c>
      <c r="E1244" s="298"/>
      <c r="F1244" s="298" t="s">
        <v>102</v>
      </c>
      <c r="G1244" s="298"/>
      <c r="H1244" s="323"/>
      <c r="I1244" s="323"/>
      <c r="J1244" s="324"/>
      <c r="K1244" s="325"/>
      <c r="L1244" s="326">
        <f t="shared" si="1256"/>
        <v>0</v>
      </c>
      <c r="M1244" s="327"/>
      <c r="N1244" s="167"/>
      <c r="O1244" s="167"/>
      <c r="P1244" s="167"/>
      <c r="Q1244" s="167"/>
      <c r="R1244" s="167"/>
      <c r="S1244" s="328"/>
      <c r="T1244" s="54" t="e">
        <f>HLOOKUP(F1206,リスト!$N$7:$AC$25,13,)</f>
        <v>#N/A</v>
      </c>
      <c r="U1244" s="52" t="e">
        <f t="shared" si="1254"/>
        <v>#N/A</v>
      </c>
    </row>
    <row r="1245" spans="1:21">
      <c r="A1245" s="1">
        <f t="shared" ref="A1245:B1245" si="1267">A1244</f>
        <v>25</v>
      </c>
      <c r="B1245" s="1">
        <f t="shared" si="1267"/>
        <v>0</v>
      </c>
      <c r="C1245" s="288"/>
      <c r="D1245" s="321" t="s">
        <v>105</v>
      </c>
      <c r="E1245" s="298"/>
      <c r="F1245" s="299" t="s">
        <v>94</v>
      </c>
      <c r="G1245" s="299"/>
      <c r="H1245" s="300"/>
      <c r="I1245" s="300"/>
      <c r="J1245" s="301"/>
      <c r="K1245" s="302"/>
      <c r="L1245" s="303">
        <f t="shared" si="1256"/>
        <v>0</v>
      </c>
      <c r="M1245" s="304"/>
      <c r="N1245" s="152"/>
      <c r="O1245" s="152"/>
      <c r="P1245" s="152"/>
      <c r="Q1245" s="152"/>
      <c r="R1245" s="152"/>
      <c r="S1245" s="305"/>
      <c r="T1245" s="54" t="e">
        <f>HLOOKUP(F1206,リスト!$N$7:$AC$25,14,)</f>
        <v>#N/A</v>
      </c>
      <c r="U1245" s="52" t="e">
        <f t="shared" si="1254"/>
        <v>#N/A</v>
      </c>
    </row>
    <row r="1246" spans="1:21">
      <c r="A1246" s="1">
        <f t="shared" ref="A1246:B1246" si="1268">A1245</f>
        <v>25</v>
      </c>
      <c r="B1246" s="1">
        <f t="shared" si="1268"/>
        <v>0</v>
      </c>
      <c r="C1246" s="288"/>
      <c r="D1246" s="298"/>
      <c r="E1246" s="298"/>
      <c r="F1246" s="306" t="s">
        <v>95</v>
      </c>
      <c r="G1246" s="306"/>
      <c r="H1246" s="307"/>
      <c r="I1246" s="307"/>
      <c r="J1246" s="308"/>
      <c r="K1246" s="309"/>
      <c r="L1246" s="310">
        <f t="shared" si="1256"/>
        <v>0</v>
      </c>
      <c r="M1246" s="311"/>
      <c r="N1246" s="153"/>
      <c r="O1246" s="153"/>
      <c r="P1246" s="153"/>
      <c r="Q1246" s="153"/>
      <c r="R1246" s="153"/>
      <c r="S1246" s="312"/>
      <c r="T1246" s="54" t="e">
        <f>HLOOKUP(F1206,リスト!$N$7:$AC$25,15,)</f>
        <v>#N/A</v>
      </c>
      <c r="U1246" s="52" t="e">
        <f t="shared" si="1254"/>
        <v>#N/A</v>
      </c>
    </row>
    <row r="1247" spans="1:21">
      <c r="A1247" s="1">
        <f t="shared" ref="A1247:B1247" si="1269">A1246</f>
        <v>25</v>
      </c>
      <c r="B1247" s="1">
        <f t="shared" si="1269"/>
        <v>0</v>
      </c>
      <c r="C1247" s="288"/>
      <c r="D1247" s="322" t="s">
        <v>103</v>
      </c>
      <c r="E1247" s="322"/>
      <c r="F1247" s="298" t="s">
        <v>96</v>
      </c>
      <c r="G1247" s="298"/>
      <c r="H1247" s="323"/>
      <c r="I1247" s="323"/>
      <c r="J1247" s="324"/>
      <c r="K1247" s="325"/>
      <c r="L1247" s="326">
        <f t="shared" si="1256"/>
        <v>0</v>
      </c>
      <c r="M1247" s="327"/>
      <c r="N1247" s="167"/>
      <c r="O1247" s="167"/>
      <c r="P1247" s="167"/>
      <c r="Q1247" s="167"/>
      <c r="R1247" s="167"/>
      <c r="S1247" s="328"/>
      <c r="T1247" s="54" t="e">
        <f>HLOOKUP(F1206,リスト!$N$7:$AC$25,16,)</f>
        <v>#N/A</v>
      </c>
      <c r="U1247" s="52" t="e">
        <f t="shared" si="1254"/>
        <v>#N/A</v>
      </c>
    </row>
    <row r="1248" spans="1:21">
      <c r="A1248" s="1">
        <f t="shared" ref="A1248:B1248" si="1270">A1247</f>
        <v>25</v>
      </c>
      <c r="B1248" s="1">
        <f t="shared" si="1270"/>
        <v>0</v>
      </c>
      <c r="C1248" s="288"/>
      <c r="D1248" s="298" t="s">
        <v>104</v>
      </c>
      <c r="E1248" s="298"/>
      <c r="F1248" s="299" t="s">
        <v>97</v>
      </c>
      <c r="G1248" s="299"/>
      <c r="H1248" s="300"/>
      <c r="I1248" s="300"/>
      <c r="J1248" s="301"/>
      <c r="K1248" s="302"/>
      <c r="L1248" s="303">
        <f t="shared" si="1256"/>
        <v>0</v>
      </c>
      <c r="M1248" s="304"/>
      <c r="N1248" s="152"/>
      <c r="O1248" s="152"/>
      <c r="P1248" s="152"/>
      <c r="Q1248" s="152"/>
      <c r="R1248" s="152"/>
      <c r="S1248" s="305"/>
      <c r="T1248" s="54" t="e">
        <f>HLOOKUP(F1206,リスト!$N$7:$AC$25,17,)</f>
        <v>#N/A</v>
      </c>
      <c r="U1248" s="52" t="e">
        <f t="shared" si="1254"/>
        <v>#N/A</v>
      </c>
    </row>
    <row r="1249" spans="1:24">
      <c r="A1249" s="1">
        <f t="shared" ref="A1249:B1249" si="1271">A1248</f>
        <v>25</v>
      </c>
      <c r="B1249" s="1">
        <f t="shared" si="1271"/>
        <v>0</v>
      </c>
      <c r="C1249" s="288"/>
      <c r="D1249" s="298"/>
      <c r="E1249" s="298"/>
      <c r="F1249" s="306" t="s">
        <v>98</v>
      </c>
      <c r="G1249" s="306"/>
      <c r="H1249" s="307"/>
      <c r="I1249" s="307"/>
      <c r="J1249" s="308"/>
      <c r="K1249" s="309"/>
      <c r="L1249" s="310">
        <f t="shared" si="1256"/>
        <v>0</v>
      </c>
      <c r="M1249" s="311"/>
      <c r="N1249" s="153"/>
      <c r="O1249" s="153"/>
      <c r="P1249" s="153"/>
      <c r="Q1249" s="153"/>
      <c r="R1249" s="153"/>
      <c r="S1249" s="312"/>
      <c r="T1249" s="54" t="e">
        <f>HLOOKUP(F1206,リスト!$N$7:$AC$25,18,)</f>
        <v>#N/A</v>
      </c>
      <c r="U1249" s="52" t="e">
        <f t="shared" si="1254"/>
        <v>#N/A</v>
      </c>
    </row>
    <row r="1250" spans="1:24" ht="15" thickBot="1">
      <c r="A1250" s="1">
        <f t="shared" ref="A1250:B1250" si="1272">A1249</f>
        <v>25</v>
      </c>
      <c r="B1250" s="1">
        <f t="shared" si="1272"/>
        <v>0</v>
      </c>
      <c r="C1250" s="288"/>
      <c r="D1250" s="313" t="s">
        <v>77</v>
      </c>
      <c r="E1250" s="313"/>
      <c r="F1250" s="313" t="s">
        <v>77</v>
      </c>
      <c r="G1250" s="313"/>
      <c r="H1250" s="314"/>
      <c r="I1250" s="314"/>
      <c r="J1250" s="315"/>
      <c r="K1250" s="316"/>
      <c r="L1250" s="317">
        <f t="shared" si="1256"/>
        <v>0</v>
      </c>
      <c r="M1250" s="318"/>
      <c r="N1250" s="319"/>
      <c r="O1250" s="319"/>
      <c r="P1250" s="319"/>
      <c r="Q1250" s="319"/>
      <c r="R1250" s="319"/>
      <c r="S1250" s="320"/>
      <c r="T1250" s="54" t="e">
        <f>HLOOKUP(F1206,リスト!$N$7:$AC$25,19,)</f>
        <v>#N/A</v>
      </c>
      <c r="U1250" s="52" t="e">
        <f t="shared" si="1254"/>
        <v>#N/A</v>
      </c>
    </row>
    <row r="1251" spans="1:24" ht="15.6" thickTop="1" thickBot="1">
      <c r="A1251" s="1">
        <f t="shared" ref="A1251:B1251" si="1273">A1250</f>
        <v>25</v>
      </c>
      <c r="B1251" s="1">
        <f t="shared" si="1273"/>
        <v>0</v>
      </c>
      <c r="C1251" s="289"/>
      <c r="D1251" s="278" t="s">
        <v>78</v>
      </c>
      <c r="E1251" s="279"/>
      <c r="F1251" s="279"/>
      <c r="G1251" s="280"/>
      <c r="H1251" s="281">
        <f>SUM(H1233:I1250)</f>
        <v>0</v>
      </c>
      <c r="I1251" s="281"/>
      <c r="J1251" s="282">
        <f t="shared" ref="J1251" si="1274">SUM(J1233:K1250)</f>
        <v>0</v>
      </c>
      <c r="K1251" s="283"/>
      <c r="L1251" s="283">
        <f t="shared" ref="L1251" si="1275">SUM(L1233:M1250)</f>
        <v>0</v>
      </c>
      <c r="M1251" s="284"/>
      <c r="N1251" s="285"/>
      <c r="O1251" s="285"/>
      <c r="P1251" s="285"/>
      <c r="Q1251" s="285"/>
      <c r="R1251" s="285"/>
      <c r="S1251" s="286"/>
      <c r="T1251" s="54"/>
    </row>
    <row r="1252" spans="1:24">
      <c r="A1252" s="1">
        <f>F1255</f>
        <v>26</v>
      </c>
      <c r="B1252" s="1">
        <f>IF(H1276&gt;0,1,0)</f>
        <v>0</v>
      </c>
      <c r="C1252" s="198" t="s">
        <v>47</v>
      </c>
      <c r="D1252" s="198"/>
      <c r="E1252" s="198"/>
      <c r="U1252" s="11" t="s">
        <v>49</v>
      </c>
      <c r="V1252" s="11" t="s">
        <v>199</v>
      </c>
    </row>
    <row r="1253" spans="1:24">
      <c r="A1253" s="1">
        <f>A1252</f>
        <v>26</v>
      </c>
      <c r="B1253" s="1">
        <f>B1252</f>
        <v>0</v>
      </c>
      <c r="C1253" s="192" t="str">
        <f>"やまぐち未来アスリート育成事業　"&amp;基本!$G$24</f>
        <v>やまぐち未来アスリート育成事業　事業計画書</v>
      </c>
      <c r="D1253" s="192"/>
      <c r="E1253" s="192"/>
      <c r="F1253" s="192"/>
      <c r="G1253" s="192"/>
      <c r="H1253" s="192"/>
      <c r="I1253" s="192"/>
      <c r="J1253" s="192"/>
      <c r="K1253" s="192"/>
      <c r="L1253" s="192"/>
      <c r="M1253" s="192"/>
      <c r="N1253" s="192"/>
      <c r="O1253" s="192"/>
      <c r="P1253" s="192"/>
      <c r="Q1253" s="192"/>
      <c r="R1253" s="192"/>
      <c r="S1253" s="192"/>
      <c r="U1253" s="16" t="str">
        <f t="shared" ref="U1253:V1256" si="1276">IF(U1203="","",U1203)</f>
        <v>やまぐち未来アスリートチャレンジ事業</v>
      </c>
      <c r="V1253" s="16" t="str">
        <f t="shared" si="1276"/>
        <v>未来チャレ</v>
      </c>
    </row>
    <row r="1254" spans="1:24" ht="15" thickBot="1">
      <c r="A1254" s="1">
        <f t="shared" ref="A1254:B1254" si="1277">A1253</f>
        <v>26</v>
      </c>
      <c r="B1254" s="1">
        <f t="shared" si="1277"/>
        <v>0</v>
      </c>
      <c r="C1254" s="337" t="s">
        <v>48</v>
      </c>
      <c r="D1254" s="337"/>
      <c r="U1254" s="32" t="str">
        <f t="shared" si="1276"/>
        <v>ジュニアクラブ活動事業</v>
      </c>
      <c r="V1254" s="32" t="str">
        <f t="shared" si="1276"/>
        <v>Jrクラブ</v>
      </c>
    </row>
    <row r="1255" spans="1:24" ht="15" thickBot="1">
      <c r="A1255" s="1">
        <f t="shared" ref="A1255:B1255" si="1278">A1254</f>
        <v>26</v>
      </c>
      <c r="B1255" s="1">
        <f t="shared" si="1278"/>
        <v>0</v>
      </c>
      <c r="C1255" s="375" t="s">
        <v>50</v>
      </c>
      <c r="D1255" s="376"/>
      <c r="E1255" s="376"/>
      <c r="F1255" s="377">
        <f>F1205+1</f>
        <v>26</v>
      </c>
      <c r="G1255" s="378"/>
      <c r="U1255" s="32" t="str">
        <f t="shared" si="1276"/>
        <v>ジュニア指導者育成事業</v>
      </c>
      <c r="V1255" s="32" t="str">
        <f t="shared" si="1276"/>
        <v>Jr指導者</v>
      </c>
    </row>
    <row r="1256" spans="1:24">
      <c r="A1256" s="1">
        <f t="shared" ref="A1256:B1256" si="1279">A1255</f>
        <v>26</v>
      </c>
      <c r="B1256" s="1">
        <f t="shared" si="1279"/>
        <v>0</v>
      </c>
      <c r="C1256" s="379" t="s">
        <v>49</v>
      </c>
      <c r="D1256" s="290"/>
      <c r="E1256" s="290"/>
      <c r="F1256" s="380"/>
      <c r="G1256" s="380"/>
      <c r="H1256" s="380"/>
      <c r="I1256" s="380"/>
      <c r="J1256" s="380"/>
      <c r="K1256" s="380"/>
      <c r="L1256" s="380"/>
      <c r="M1256" s="290" t="s">
        <v>53</v>
      </c>
      <c r="N1256" s="290"/>
      <c r="O1256" s="290"/>
      <c r="P1256" s="380"/>
      <c r="Q1256" s="380"/>
      <c r="R1256" s="380"/>
      <c r="S1256" s="381"/>
      <c r="T1256" s="81" t="str">
        <f>IF(F1256="","",VLOOKUP(F1256,U1253:V1256,2,))</f>
        <v/>
      </c>
      <c r="U1256" s="18" t="str">
        <f t="shared" si="1276"/>
        <v>未来アスリート強化事業</v>
      </c>
      <c r="V1256" s="18" t="str">
        <f t="shared" si="1276"/>
        <v>未来強化</v>
      </c>
    </row>
    <row r="1257" spans="1:24">
      <c r="A1257" s="1">
        <f t="shared" ref="A1257:B1257" si="1280">A1256</f>
        <v>26</v>
      </c>
      <c r="B1257" s="1">
        <f t="shared" si="1280"/>
        <v>0</v>
      </c>
      <c r="C1257" s="389" t="s">
        <v>180</v>
      </c>
      <c r="D1257" s="390"/>
      <c r="E1257" s="356"/>
      <c r="F1257" s="386"/>
      <c r="G1257" s="387"/>
      <c r="H1257" s="387"/>
      <c r="I1257" s="387"/>
      <c r="J1257" s="387"/>
      <c r="K1257" s="387"/>
      <c r="L1257" s="387"/>
      <c r="M1257" s="387"/>
      <c r="N1257" s="387"/>
      <c r="O1257" s="387"/>
      <c r="P1257" s="387"/>
      <c r="Q1257" s="387"/>
      <c r="R1257" s="387"/>
      <c r="S1257" s="388"/>
      <c r="U1257" s="55"/>
    </row>
    <row r="1258" spans="1:24">
      <c r="A1258" s="1">
        <f t="shared" ref="A1258:B1258" si="1281">A1257</f>
        <v>26</v>
      </c>
      <c r="B1258" s="1">
        <f t="shared" si="1281"/>
        <v>0</v>
      </c>
      <c r="C1258" s="348" t="s">
        <v>51</v>
      </c>
      <c r="D1258" s="291"/>
      <c r="E1258" s="291"/>
      <c r="F1258" s="382"/>
      <c r="G1258" s="383"/>
      <c r="H1258" s="383"/>
      <c r="I1258" s="20" t="str">
        <f>IF(F1258="","～",IF(J1258="","","～"))</f>
        <v>～</v>
      </c>
      <c r="J1258" s="383"/>
      <c r="K1258" s="383"/>
      <c r="L1258" s="383"/>
      <c r="M1258" s="21" t="s">
        <v>52</v>
      </c>
      <c r="N1258" s="384" t="str">
        <f>IF(T1258=1,IF(F1258="","",IF(J1258="","",IF(F1258=J1258,"日帰り",(J1258-F1258)&amp;"泊"&amp;(J1258-F1258+1)&amp;"日"))),"")</f>
        <v/>
      </c>
      <c r="O1258" s="384"/>
      <c r="P1258" s="384"/>
      <c r="Q1258" s="13" t="s">
        <v>68</v>
      </c>
      <c r="R1258" s="258"/>
      <c r="S1258" s="385"/>
      <c r="T1258" s="53">
        <f>IF(P1256=W1261,1,IF(P1256=X1262,1,0))</f>
        <v>0</v>
      </c>
    </row>
    <row r="1259" spans="1:24">
      <c r="A1259" s="1">
        <f t="shared" ref="A1259:B1259" si="1282">A1258</f>
        <v>26</v>
      </c>
      <c r="B1259" s="1">
        <f t="shared" si="1282"/>
        <v>0</v>
      </c>
      <c r="C1259" s="348" t="s">
        <v>54</v>
      </c>
      <c r="D1259" s="346" t="s">
        <v>55</v>
      </c>
      <c r="E1259" s="346"/>
      <c r="F1259" s="349"/>
      <c r="G1259" s="349"/>
      <c r="H1259" s="349"/>
      <c r="I1259" s="349"/>
      <c r="J1259" s="349"/>
      <c r="K1259" s="349"/>
      <c r="L1259" s="349"/>
      <c r="M1259" s="349"/>
      <c r="N1259" s="349"/>
      <c r="O1259" s="349"/>
      <c r="P1259" s="349"/>
      <c r="Q1259" s="349"/>
      <c r="R1259" s="349"/>
      <c r="S1259" s="350"/>
      <c r="U1259" s="156" t="s">
        <v>53</v>
      </c>
      <c r="V1259" s="156"/>
      <c r="W1259" s="156"/>
      <c r="X1259" s="156"/>
    </row>
    <row r="1260" spans="1:24">
      <c r="A1260" s="1">
        <f t="shared" ref="A1260:B1260" si="1283">A1259</f>
        <v>26</v>
      </c>
      <c r="B1260" s="1">
        <f t="shared" si="1283"/>
        <v>0</v>
      </c>
      <c r="C1260" s="348"/>
      <c r="D1260" s="351" t="s">
        <v>7</v>
      </c>
      <c r="E1260" s="351"/>
      <c r="F1260" s="352"/>
      <c r="G1260" s="352"/>
      <c r="H1260" s="352"/>
      <c r="I1260" s="352"/>
      <c r="J1260" s="352"/>
      <c r="K1260" s="352"/>
      <c r="L1260" s="352"/>
      <c r="M1260" s="352"/>
      <c r="N1260" s="352"/>
      <c r="O1260" s="352"/>
      <c r="P1260" s="352"/>
      <c r="Q1260" s="352"/>
      <c r="R1260" s="352"/>
      <c r="S1260" s="353"/>
      <c r="U1260" s="78" t="str">
        <f>U1253</f>
        <v>やまぐち未来アスリートチャレンジ事業</v>
      </c>
      <c r="V1260" s="78" t="str">
        <f>U1254</f>
        <v>ジュニアクラブ活動事業</v>
      </c>
      <c r="W1260" s="78" t="str">
        <f>U1255</f>
        <v>ジュニア指導者育成事業</v>
      </c>
      <c r="X1260" s="78" t="str">
        <f>U1256</f>
        <v>未来アスリート強化事業</v>
      </c>
    </row>
    <row r="1261" spans="1:24">
      <c r="A1261" s="1">
        <f t="shared" ref="A1261:B1261" si="1284">A1260</f>
        <v>26</v>
      </c>
      <c r="B1261" s="1">
        <f t="shared" si="1284"/>
        <v>0</v>
      </c>
      <c r="C1261" s="348" t="s">
        <v>56</v>
      </c>
      <c r="D1261" s="346" t="s">
        <v>55</v>
      </c>
      <c r="E1261" s="346"/>
      <c r="F1261" s="349"/>
      <c r="G1261" s="349"/>
      <c r="H1261" s="349"/>
      <c r="I1261" s="349"/>
      <c r="J1261" s="349"/>
      <c r="K1261" s="349"/>
      <c r="L1261" s="349"/>
      <c r="M1261" s="349"/>
      <c r="N1261" s="349"/>
      <c r="O1261" s="349"/>
      <c r="P1261" s="349"/>
      <c r="Q1261" s="349"/>
      <c r="R1261" s="349"/>
      <c r="S1261" s="350"/>
      <c r="U1261" s="6" t="str">
        <f t="shared" ref="U1261:X1264" si="1285">IF(U1211="","",U1211)</f>
        <v>①合同体験会</v>
      </c>
      <c r="V1261" s="6" t="str">
        <f t="shared" si="1285"/>
        <v>①クラブ指導</v>
      </c>
      <c r="W1261" s="6" t="str">
        <f t="shared" si="1285"/>
        <v>①研修派遣</v>
      </c>
      <c r="X1261" s="6" t="str">
        <f t="shared" si="1285"/>
        <v>①指導講習会</v>
      </c>
    </row>
    <row r="1262" spans="1:24">
      <c r="A1262" s="1">
        <f t="shared" ref="A1262:B1262" si="1286">A1261</f>
        <v>26</v>
      </c>
      <c r="B1262" s="1">
        <f t="shared" si="1286"/>
        <v>0</v>
      </c>
      <c r="C1262" s="348"/>
      <c r="D1262" s="351" t="s">
        <v>7</v>
      </c>
      <c r="E1262" s="351"/>
      <c r="F1262" s="352"/>
      <c r="G1262" s="352"/>
      <c r="H1262" s="352"/>
      <c r="I1262" s="352"/>
      <c r="J1262" s="352"/>
      <c r="K1262" s="352"/>
      <c r="L1262" s="352"/>
      <c r="M1262" s="352"/>
      <c r="N1262" s="352"/>
      <c r="O1262" s="352"/>
      <c r="P1262" s="352"/>
      <c r="Q1262" s="352"/>
      <c r="R1262" s="352"/>
      <c r="S1262" s="353"/>
      <c r="U1262" s="8" t="str">
        <f t="shared" si="1285"/>
        <v>②体験プログラム</v>
      </c>
      <c r="V1262" s="8" t="str">
        <f t="shared" si="1285"/>
        <v>②用具整備</v>
      </c>
      <c r="W1262" s="8" t="str">
        <f t="shared" si="1285"/>
        <v>②指導者研修会</v>
      </c>
      <c r="X1262" s="8" t="str">
        <f t="shared" si="1285"/>
        <v>②強化活動</v>
      </c>
    </row>
    <row r="1263" spans="1:24">
      <c r="A1263" s="1">
        <f t="shared" ref="A1263:B1263" si="1287">A1262</f>
        <v>26</v>
      </c>
      <c r="B1263" s="1">
        <f t="shared" si="1287"/>
        <v>0</v>
      </c>
      <c r="C1263" s="354" t="s">
        <v>57</v>
      </c>
      <c r="D1263" s="291" t="s">
        <v>58</v>
      </c>
      <c r="E1263" s="291"/>
      <c r="F1263" s="291" t="s">
        <v>61</v>
      </c>
      <c r="G1263" s="355"/>
      <c r="H1263" s="339" t="s">
        <v>62</v>
      </c>
      <c r="I1263" s="296"/>
      <c r="J1263" s="356" t="s">
        <v>63</v>
      </c>
      <c r="K1263" s="355"/>
      <c r="L1263" s="339" t="s">
        <v>64</v>
      </c>
      <c r="M1263" s="296"/>
      <c r="N1263" s="356" t="s">
        <v>65</v>
      </c>
      <c r="O1263" s="355"/>
      <c r="P1263" s="339" t="s">
        <v>66</v>
      </c>
      <c r="Q1263" s="291"/>
      <c r="R1263" s="356" t="s">
        <v>36</v>
      </c>
      <c r="S1263" s="295"/>
      <c r="U1263" s="8" t="str">
        <f t="shared" si="1285"/>
        <v>③育成プログラム</v>
      </c>
      <c r="V1263" s="8" t="str">
        <f t="shared" si="1285"/>
        <v/>
      </c>
      <c r="W1263" s="8" t="str">
        <f t="shared" si="1285"/>
        <v/>
      </c>
      <c r="X1263" s="8" t="str">
        <f t="shared" si="1285"/>
        <v/>
      </c>
    </row>
    <row r="1264" spans="1:24">
      <c r="A1264" s="1">
        <f t="shared" ref="A1264:B1264" si="1288">A1263</f>
        <v>26</v>
      </c>
      <c r="B1264" s="1">
        <f t="shared" si="1288"/>
        <v>0</v>
      </c>
      <c r="C1264" s="348"/>
      <c r="D1264" s="346" t="s">
        <v>59</v>
      </c>
      <c r="E1264" s="346"/>
      <c r="F1264" s="22">
        <f>VLOOKUP("成男未来ｱｽﾘｰﾄ",指導者!$J$133:$AN$156,$F1255+1,)</f>
        <v>0</v>
      </c>
      <c r="G1264" s="23" t="s">
        <v>67</v>
      </c>
      <c r="H1264" s="24">
        <f>VLOOKUP("成女未来ｱｽﾘｰﾄ",指導者!$J$133:$AN$156,$F1255+1,)</f>
        <v>0</v>
      </c>
      <c r="I1264" s="25" t="s">
        <v>67</v>
      </c>
      <c r="J1264" s="24">
        <f>VLOOKUP("少男未来ｱｽﾘｰﾄ",指導者!$J$133:$AN$156,$F1255+1,)</f>
        <v>0</v>
      </c>
      <c r="K1264" s="23" t="s">
        <v>67</v>
      </c>
      <c r="L1264" s="24">
        <f>VLOOKUP("少女未来ｱｽﾘｰﾄ",指導者!$J$133:$AN$156,$F1255+1,)</f>
        <v>0</v>
      </c>
      <c r="M1264" s="25" t="s">
        <v>67</v>
      </c>
      <c r="N1264" s="24">
        <f>VLOOKUP("Jr男未来ｱｽﾘｰﾄ",指導者!$J$133:$AN$156,$F1255+1,)</f>
        <v>0</v>
      </c>
      <c r="O1264" s="23" t="s">
        <v>67</v>
      </c>
      <c r="P1264" s="24">
        <f>VLOOKUP("Jr女未来ｱｽﾘｰﾄ",指導者!$J$133:$AN$156,$F1255+1,)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48"/>
      <c r="D1265" s="351" t="s">
        <v>60</v>
      </c>
      <c r="E1265" s="351"/>
      <c r="F1265" s="57" t="s">
        <v>164</v>
      </c>
      <c r="G1265" s="28" t="s">
        <v>67</v>
      </c>
      <c r="H1265" s="59" t="s">
        <v>164</v>
      </c>
      <c r="I1265" s="30" t="s">
        <v>67</v>
      </c>
      <c r="J1265" s="29">
        <f>VLOOKUP("少男未来ｱｽﾘｰﾄ",選手!$J$333:$AN$350,$F1255+1,)</f>
        <v>0</v>
      </c>
      <c r="K1265" s="28" t="s">
        <v>67</v>
      </c>
      <c r="L1265" s="29">
        <f>VLOOKUP("少女未来ｱｽﾘｰﾄ",選手!$J$333:$AN$350,$F1255+1,)</f>
        <v>0</v>
      </c>
      <c r="M1265" s="30" t="s">
        <v>67</v>
      </c>
      <c r="N1265" s="29">
        <f>VLOOKUP("Jr男未来ｱｽﾘｰﾄ",選手!$J$333:$AN$350,$F1255+1,)</f>
        <v>0</v>
      </c>
      <c r="O1265" s="28" t="s">
        <v>67</v>
      </c>
      <c r="P1265" s="29">
        <f>VLOOKUP("Jr女未来ｱｽﾘｰﾄ",選手!$J$333:$AN$350,$F1255+1,)</f>
        <v>0</v>
      </c>
      <c r="Q1265" s="31" t="s">
        <v>67</v>
      </c>
      <c r="R1265" s="28">
        <f>SUM(F1265:Q1265)</f>
        <v>0</v>
      </c>
      <c r="S1265" s="34" t="s">
        <v>67</v>
      </c>
    </row>
    <row r="1266" spans="1:19">
      <c r="A1266" s="1">
        <f t="shared" ref="A1266:B1266" si="1290">A1265</f>
        <v>26</v>
      </c>
      <c r="B1266" s="1">
        <f t="shared" si="1290"/>
        <v>0</v>
      </c>
      <c r="C1266" s="366" t="s">
        <v>69</v>
      </c>
      <c r="D1266" s="367"/>
      <c r="E1266" s="368"/>
      <c r="F1266" s="357"/>
      <c r="G1266" s="358"/>
      <c r="H1266" s="358"/>
      <c r="I1266" s="358"/>
      <c r="J1266" s="358"/>
      <c r="K1266" s="358"/>
      <c r="L1266" s="358"/>
      <c r="M1266" s="358"/>
      <c r="N1266" s="358"/>
      <c r="O1266" s="358"/>
      <c r="P1266" s="358"/>
      <c r="Q1266" s="358"/>
      <c r="R1266" s="358"/>
      <c r="S1266" s="359"/>
    </row>
    <row r="1267" spans="1:19">
      <c r="A1267" s="1">
        <f t="shared" ref="A1267:B1267" si="1291">A1266</f>
        <v>26</v>
      </c>
      <c r="B1267" s="1">
        <f t="shared" si="1291"/>
        <v>0</v>
      </c>
      <c r="C1267" s="369"/>
      <c r="D1267" s="370"/>
      <c r="E1267" s="371"/>
      <c r="F1267" s="360"/>
      <c r="G1267" s="361"/>
      <c r="H1267" s="361"/>
      <c r="I1267" s="361"/>
      <c r="J1267" s="361"/>
      <c r="K1267" s="361"/>
      <c r="L1267" s="361"/>
      <c r="M1267" s="361"/>
      <c r="N1267" s="361"/>
      <c r="O1267" s="361"/>
      <c r="P1267" s="361"/>
      <c r="Q1267" s="361"/>
      <c r="R1267" s="361"/>
      <c r="S1267" s="362"/>
    </row>
    <row r="1268" spans="1:19">
      <c r="A1268" s="1">
        <f t="shared" ref="A1268:B1268" si="1292">A1267</f>
        <v>26</v>
      </c>
      <c r="B1268" s="1">
        <f t="shared" si="1292"/>
        <v>0</v>
      </c>
      <c r="C1268" s="369"/>
      <c r="D1268" s="370"/>
      <c r="E1268" s="371"/>
      <c r="F1268" s="360"/>
      <c r="G1268" s="361"/>
      <c r="H1268" s="361"/>
      <c r="I1268" s="361"/>
      <c r="J1268" s="361"/>
      <c r="K1268" s="361"/>
      <c r="L1268" s="361"/>
      <c r="M1268" s="361"/>
      <c r="N1268" s="361"/>
      <c r="O1268" s="361"/>
      <c r="P1268" s="361"/>
      <c r="Q1268" s="361"/>
      <c r="R1268" s="361"/>
      <c r="S1268" s="362"/>
    </row>
    <row r="1269" spans="1:19">
      <c r="A1269" s="1">
        <f t="shared" ref="A1269:B1269" si="1293">A1268</f>
        <v>26</v>
      </c>
      <c r="B1269" s="1">
        <f t="shared" si="1293"/>
        <v>0</v>
      </c>
      <c r="C1269" s="369"/>
      <c r="D1269" s="370"/>
      <c r="E1269" s="371"/>
      <c r="F1269" s="360"/>
      <c r="G1269" s="361"/>
      <c r="H1269" s="361"/>
      <c r="I1269" s="361"/>
      <c r="J1269" s="361"/>
      <c r="K1269" s="361"/>
      <c r="L1269" s="361"/>
      <c r="M1269" s="361"/>
      <c r="N1269" s="361"/>
      <c r="O1269" s="361"/>
      <c r="P1269" s="361"/>
      <c r="Q1269" s="361"/>
      <c r="R1269" s="361"/>
      <c r="S1269" s="362"/>
    </row>
    <row r="1270" spans="1:19">
      <c r="A1270" s="1">
        <f t="shared" ref="A1270:B1270" si="1294">A1269</f>
        <v>26</v>
      </c>
      <c r="B1270" s="1">
        <f t="shared" si="1294"/>
        <v>0</v>
      </c>
      <c r="C1270" s="369"/>
      <c r="D1270" s="370"/>
      <c r="E1270" s="371"/>
      <c r="F1270" s="360"/>
      <c r="G1270" s="361"/>
      <c r="H1270" s="361"/>
      <c r="I1270" s="361"/>
      <c r="J1270" s="361"/>
      <c r="K1270" s="361"/>
      <c r="L1270" s="361"/>
      <c r="M1270" s="361"/>
      <c r="N1270" s="361"/>
      <c r="O1270" s="361"/>
      <c r="P1270" s="361"/>
      <c r="Q1270" s="361"/>
      <c r="R1270" s="361"/>
      <c r="S1270" s="362"/>
    </row>
    <row r="1271" spans="1:19">
      <c r="A1271" s="1">
        <f t="shared" ref="A1271:B1271" si="1295">A1270</f>
        <v>26</v>
      </c>
      <c r="B1271" s="1">
        <f t="shared" si="1295"/>
        <v>0</v>
      </c>
      <c r="C1271" s="369"/>
      <c r="D1271" s="370"/>
      <c r="E1271" s="371"/>
      <c r="F1271" s="360"/>
      <c r="G1271" s="361"/>
      <c r="H1271" s="361"/>
      <c r="I1271" s="361"/>
      <c r="J1271" s="361"/>
      <c r="K1271" s="361"/>
      <c r="L1271" s="361"/>
      <c r="M1271" s="361"/>
      <c r="N1271" s="361"/>
      <c r="O1271" s="361"/>
      <c r="P1271" s="361"/>
      <c r="Q1271" s="361"/>
      <c r="R1271" s="361"/>
      <c r="S1271" s="362"/>
    </row>
    <row r="1272" spans="1:19" ht="15" thickBot="1">
      <c r="A1272" s="1">
        <f t="shared" ref="A1272:B1272" si="1296">A1271</f>
        <v>26</v>
      </c>
      <c r="B1272" s="1">
        <f t="shared" si="1296"/>
        <v>0</v>
      </c>
      <c r="C1272" s="372"/>
      <c r="D1272" s="373"/>
      <c r="E1272" s="374"/>
      <c r="F1272" s="363"/>
      <c r="G1272" s="364"/>
      <c r="H1272" s="364"/>
      <c r="I1272" s="364"/>
      <c r="J1272" s="364"/>
      <c r="K1272" s="364"/>
      <c r="L1272" s="364"/>
      <c r="M1272" s="364"/>
      <c r="N1272" s="364"/>
      <c r="O1272" s="364"/>
      <c r="P1272" s="364"/>
      <c r="Q1272" s="364"/>
      <c r="R1272" s="364"/>
      <c r="S1272" s="365"/>
    </row>
    <row r="1273" spans="1:19">
      <c r="A1273" s="1">
        <f t="shared" ref="A1273:B1273" si="1297">A1272</f>
        <v>26</v>
      </c>
      <c r="B1273" s="1">
        <f t="shared" si="1297"/>
        <v>0</v>
      </c>
    </row>
    <row r="1274" spans="1:19" ht="15" thickBot="1">
      <c r="A1274" s="1">
        <f t="shared" ref="A1274:B1274" si="1298">A1273</f>
        <v>26</v>
      </c>
      <c r="B1274" s="1">
        <f t="shared" si="1298"/>
        <v>0</v>
      </c>
      <c r="C1274" s="337" t="s">
        <v>70</v>
      </c>
      <c r="D1274" s="337"/>
      <c r="Q1274" s="338" t="s">
        <v>71</v>
      </c>
      <c r="R1274" s="338"/>
      <c r="S1274" s="338"/>
    </row>
    <row r="1275" spans="1:19">
      <c r="A1275" s="1">
        <f t="shared" ref="A1275:B1275" si="1299">A1274</f>
        <v>26</v>
      </c>
      <c r="B1275" s="1">
        <f t="shared" si="1299"/>
        <v>0</v>
      </c>
      <c r="C1275" s="287" t="s">
        <v>72</v>
      </c>
      <c r="D1275" s="290" t="s">
        <v>73</v>
      </c>
      <c r="E1275" s="290"/>
      <c r="F1275" s="290"/>
      <c r="G1275" s="290"/>
      <c r="H1275" s="290" t="s">
        <v>79</v>
      </c>
      <c r="I1275" s="290"/>
      <c r="J1275" s="290" t="s">
        <v>13</v>
      </c>
      <c r="K1275" s="290"/>
      <c r="L1275" s="290"/>
      <c r="M1275" s="290"/>
      <c r="N1275" s="290"/>
      <c r="O1275" s="290"/>
      <c r="P1275" s="290"/>
      <c r="Q1275" s="290"/>
      <c r="R1275" s="290"/>
      <c r="S1275" s="294"/>
    </row>
    <row r="1276" spans="1:19">
      <c r="A1276" s="1">
        <f t="shared" ref="A1276:B1276" si="1300">A1275</f>
        <v>26</v>
      </c>
      <c r="B1276" s="1">
        <f t="shared" si="1300"/>
        <v>0</v>
      </c>
      <c r="C1276" s="288"/>
      <c r="D1276" s="346" t="s">
        <v>74</v>
      </c>
      <c r="E1276" s="346"/>
      <c r="F1276" s="346"/>
      <c r="G1276" s="346"/>
      <c r="H1276" s="347">
        <f>J1301</f>
        <v>0</v>
      </c>
      <c r="I1276" s="347"/>
      <c r="J1276" s="152"/>
      <c r="K1276" s="152"/>
      <c r="L1276" s="152"/>
      <c r="M1276" s="152"/>
      <c r="N1276" s="152"/>
      <c r="O1276" s="152"/>
      <c r="P1276" s="152"/>
      <c r="Q1276" s="152"/>
      <c r="R1276" s="152"/>
      <c r="S1276" s="305"/>
    </row>
    <row r="1277" spans="1:19">
      <c r="A1277" s="1">
        <f t="shared" ref="A1277:B1277" si="1301">A1276</f>
        <v>26</v>
      </c>
      <c r="B1277" s="1">
        <f t="shared" si="1301"/>
        <v>0</v>
      </c>
      <c r="C1277" s="288"/>
      <c r="D1277" s="340" t="s">
        <v>75</v>
      </c>
      <c r="E1277" s="340"/>
      <c r="F1277" s="340"/>
      <c r="G1277" s="340"/>
      <c r="H1277" s="330"/>
      <c r="I1277" s="330"/>
      <c r="J1277" s="335"/>
      <c r="K1277" s="335"/>
      <c r="L1277" s="335"/>
      <c r="M1277" s="335"/>
      <c r="N1277" s="335"/>
      <c r="O1277" s="335"/>
      <c r="P1277" s="335"/>
      <c r="Q1277" s="335"/>
      <c r="R1277" s="335"/>
      <c r="S1277" s="336"/>
    </row>
    <row r="1278" spans="1:19">
      <c r="A1278" s="1">
        <f t="shared" ref="A1278:B1278" si="1302">A1277</f>
        <v>26</v>
      </c>
      <c r="B1278" s="1">
        <f t="shared" si="1302"/>
        <v>0</v>
      </c>
      <c r="C1278" s="288"/>
      <c r="D1278" s="340" t="s">
        <v>76</v>
      </c>
      <c r="E1278" s="340"/>
      <c r="F1278" s="340"/>
      <c r="G1278" s="340"/>
      <c r="H1278" s="330"/>
      <c r="I1278" s="330"/>
      <c r="J1278" s="335"/>
      <c r="K1278" s="335"/>
      <c r="L1278" s="335"/>
      <c r="M1278" s="335"/>
      <c r="N1278" s="335"/>
      <c r="O1278" s="335"/>
      <c r="P1278" s="335"/>
      <c r="Q1278" s="335"/>
      <c r="R1278" s="335"/>
      <c r="S1278" s="336"/>
    </row>
    <row r="1279" spans="1:19" ht="15" thickBot="1">
      <c r="A1279" s="1">
        <f t="shared" ref="A1279:B1279" si="1303">A1278</f>
        <v>26</v>
      </c>
      <c r="B1279" s="1">
        <f t="shared" si="1303"/>
        <v>0</v>
      </c>
      <c r="C1279" s="288"/>
      <c r="D1279" s="341" t="s">
        <v>77</v>
      </c>
      <c r="E1279" s="341"/>
      <c r="F1279" s="341"/>
      <c r="G1279" s="341"/>
      <c r="H1279" s="342">
        <f>H1301-SUM(H1276:I1278)</f>
        <v>0</v>
      </c>
      <c r="I1279" s="342"/>
      <c r="J1279" s="343"/>
      <c r="K1279" s="343"/>
      <c r="L1279" s="343"/>
      <c r="M1279" s="343"/>
      <c r="N1279" s="343"/>
      <c r="O1279" s="343"/>
      <c r="P1279" s="343"/>
      <c r="Q1279" s="343"/>
      <c r="R1279" s="343"/>
      <c r="S1279" s="344"/>
    </row>
    <row r="1280" spans="1:19" ht="15.6" thickTop="1" thickBot="1">
      <c r="A1280" s="1">
        <f t="shared" ref="A1280:B1280" si="1304">A1279</f>
        <v>26</v>
      </c>
      <c r="B1280" s="1">
        <f t="shared" si="1304"/>
        <v>0</v>
      </c>
      <c r="C1280" s="289"/>
      <c r="D1280" s="345" t="s">
        <v>78</v>
      </c>
      <c r="E1280" s="345"/>
      <c r="F1280" s="345"/>
      <c r="G1280" s="345"/>
      <c r="H1280" s="281">
        <f>SUM(H1276:I1279)</f>
        <v>0</v>
      </c>
      <c r="I1280" s="281"/>
      <c r="J1280" s="285"/>
      <c r="K1280" s="285"/>
      <c r="L1280" s="285"/>
      <c r="M1280" s="285"/>
      <c r="N1280" s="285"/>
      <c r="O1280" s="285"/>
      <c r="P1280" s="285"/>
      <c r="Q1280" s="285"/>
      <c r="R1280" s="285"/>
      <c r="S1280" s="286"/>
    </row>
    <row r="1281" spans="1:21">
      <c r="A1281" s="1">
        <f t="shared" ref="A1281:B1281" si="1305">A1280</f>
        <v>26</v>
      </c>
      <c r="B1281" s="1">
        <f t="shared" si="1305"/>
        <v>0</v>
      </c>
      <c r="C1281" s="287" t="s">
        <v>218</v>
      </c>
      <c r="D1281" s="290" t="s">
        <v>73</v>
      </c>
      <c r="E1281" s="290"/>
      <c r="F1281" s="290" t="s">
        <v>83</v>
      </c>
      <c r="G1281" s="290"/>
      <c r="H1281" s="290" t="s">
        <v>79</v>
      </c>
      <c r="I1281" s="292"/>
      <c r="J1281" s="293"/>
      <c r="K1281" s="290"/>
      <c r="L1281" s="290"/>
      <c r="M1281" s="290"/>
      <c r="N1281" s="290" t="s">
        <v>82</v>
      </c>
      <c r="O1281" s="290"/>
      <c r="P1281" s="290"/>
      <c r="Q1281" s="290"/>
      <c r="R1281" s="290"/>
      <c r="S1281" s="294"/>
    </row>
    <row r="1282" spans="1:21">
      <c r="A1282" s="1">
        <f t="shared" ref="A1282:B1282" si="1306">A1281</f>
        <v>26</v>
      </c>
      <c r="B1282" s="1">
        <f t="shared" si="1306"/>
        <v>0</v>
      </c>
      <c r="C1282" s="288"/>
      <c r="D1282" s="291"/>
      <c r="E1282" s="291"/>
      <c r="F1282" s="291"/>
      <c r="G1282" s="291"/>
      <c r="H1282" s="291"/>
      <c r="I1282" s="291"/>
      <c r="J1282" s="296" t="s">
        <v>80</v>
      </c>
      <c r="K1282" s="297"/>
      <c r="L1282" s="297" t="s">
        <v>81</v>
      </c>
      <c r="M1282" s="339"/>
      <c r="N1282" s="291"/>
      <c r="O1282" s="291"/>
      <c r="P1282" s="291"/>
      <c r="Q1282" s="291"/>
      <c r="R1282" s="291"/>
      <c r="S1282" s="295"/>
    </row>
    <row r="1283" spans="1:21">
      <c r="A1283" s="1">
        <f t="shared" ref="A1283:B1283" si="1307">A1282</f>
        <v>26</v>
      </c>
      <c r="B1283" s="1">
        <f t="shared" si="1307"/>
        <v>0</v>
      </c>
      <c r="C1283" s="288"/>
      <c r="D1283" s="298" t="s">
        <v>88</v>
      </c>
      <c r="E1283" s="298"/>
      <c r="F1283" s="298" t="s">
        <v>88</v>
      </c>
      <c r="G1283" s="298"/>
      <c r="H1283" s="323"/>
      <c r="I1283" s="323"/>
      <c r="J1283" s="324"/>
      <c r="K1283" s="325"/>
      <c r="L1283" s="326">
        <f>H1283-J1283</f>
        <v>0</v>
      </c>
      <c r="M1283" s="327"/>
      <c r="N1283" s="167"/>
      <c r="O1283" s="167"/>
      <c r="P1283" s="167"/>
      <c r="Q1283" s="167"/>
      <c r="R1283" s="167"/>
      <c r="S1283" s="328"/>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8"/>
      <c r="D1284" s="298" t="s">
        <v>99</v>
      </c>
      <c r="E1284" s="298"/>
      <c r="F1284" s="299" t="s">
        <v>84</v>
      </c>
      <c r="G1284" s="299"/>
      <c r="H1284" s="300"/>
      <c r="I1284" s="300"/>
      <c r="J1284" s="301"/>
      <c r="K1284" s="302"/>
      <c r="L1284" s="303">
        <f t="shared" ref="L1284:L1300" si="1310">H1284-J1284</f>
        <v>0</v>
      </c>
      <c r="M1284" s="304"/>
      <c r="N1284" s="152"/>
      <c r="O1284" s="152"/>
      <c r="P1284" s="152"/>
      <c r="Q1284" s="152"/>
      <c r="R1284" s="152"/>
      <c r="S1284" s="305"/>
      <c r="T1284" s="54" t="e">
        <f>HLOOKUP(F1256,リスト!$N$7:$AC$25,3,)</f>
        <v>#N/A</v>
      </c>
      <c r="U1284" s="52" t="e">
        <f t="shared" si="1308"/>
        <v>#N/A</v>
      </c>
    </row>
    <row r="1285" spans="1:21">
      <c r="A1285" s="1">
        <f t="shared" ref="A1285:B1285" si="1311">A1284</f>
        <v>26</v>
      </c>
      <c r="B1285" s="1">
        <f t="shared" si="1311"/>
        <v>0</v>
      </c>
      <c r="C1285" s="288"/>
      <c r="D1285" s="298"/>
      <c r="E1285" s="298"/>
      <c r="F1285" s="329" t="s">
        <v>85</v>
      </c>
      <c r="G1285" s="329"/>
      <c r="H1285" s="330"/>
      <c r="I1285" s="330"/>
      <c r="J1285" s="331"/>
      <c r="K1285" s="332"/>
      <c r="L1285" s="333">
        <f t="shared" si="1310"/>
        <v>0</v>
      </c>
      <c r="M1285" s="334"/>
      <c r="N1285" s="335"/>
      <c r="O1285" s="335"/>
      <c r="P1285" s="335"/>
      <c r="Q1285" s="335"/>
      <c r="R1285" s="335"/>
      <c r="S1285" s="336"/>
      <c r="T1285" s="54" t="e">
        <f>HLOOKUP(F1256,リスト!$N$7:$AC$25,4,)</f>
        <v>#N/A</v>
      </c>
      <c r="U1285" s="52" t="e">
        <f t="shared" si="1308"/>
        <v>#N/A</v>
      </c>
    </row>
    <row r="1286" spans="1:21">
      <c r="A1286" s="1">
        <f t="shared" ref="A1286:B1286" si="1312">A1285</f>
        <v>26</v>
      </c>
      <c r="B1286" s="1">
        <f t="shared" si="1312"/>
        <v>0</v>
      </c>
      <c r="C1286" s="288"/>
      <c r="D1286" s="298"/>
      <c r="E1286" s="298"/>
      <c r="F1286" s="306" t="s">
        <v>86</v>
      </c>
      <c r="G1286" s="306"/>
      <c r="H1286" s="307"/>
      <c r="I1286" s="307"/>
      <c r="J1286" s="308"/>
      <c r="K1286" s="309"/>
      <c r="L1286" s="310">
        <f t="shared" si="1310"/>
        <v>0</v>
      </c>
      <c r="M1286" s="311"/>
      <c r="N1286" s="153"/>
      <c r="O1286" s="153"/>
      <c r="P1286" s="153"/>
      <c r="Q1286" s="153"/>
      <c r="R1286" s="153"/>
      <c r="S1286" s="312"/>
      <c r="T1286" s="54" t="e">
        <f>HLOOKUP(F1256,リスト!$N$7:$AC$25,5,)</f>
        <v>#N/A</v>
      </c>
      <c r="U1286" s="52" t="e">
        <f t="shared" si="1308"/>
        <v>#N/A</v>
      </c>
    </row>
    <row r="1287" spans="1:21">
      <c r="A1287" s="1">
        <f t="shared" ref="A1287:B1287" si="1313">A1286</f>
        <v>26</v>
      </c>
      <c r="B1287" s="1">
        <f t="shared" si="1313"/>
        <v>0</v>
      </c>
      <c r="C1287" s="288"/>
      <c r="D1287" s="298" t="s">
        <v>100</v>
      </c>
      <c r="E1287" s="298"/>
      <c r="F1287" s="299" t="s">
        <v>87</v>
      </c>
      <c r="G1287" s="299"/>
      <c r="H1287" s="300"/>
      <c r="I1287" s="300"/>
      <c r="J1287" s="301"/>
      <c r="K1287" s="302"/>
      <c r="L1287" s="303">
        <f t="shared" si="1310"/>
        <v>0</v>
      </c>
      <c r="M1287" s="304"/>
      <c r="N1287" s="152"/>
      <c r="O1287" s="152"/>
      <c r="P1287" s="152"/>
      <c r="Q1287" s="152"/>
      <c r="R1287" s="152"/>
      <c r="S1287" s="305"/>
      <c r="T1287" s="54" t="e">
        <f>HLOOKUP(F1256,リスト!$N$7:$AC$25,6,)</f>
        <v>#N/A</v>
      </c>
      <c r="U1287" s="52" t="e">
        <f t="shared" si="1308"/>
        <v>#N/A</v>
      </c>
    </row>
    <row r="1288" spans="1:21">
      <c r="A1288" s="1">
        <f t="shared" ref="A1288:B1288" si="1314">A1287</f>
        <v>26</v>
      </c>
      <c r="B1288" s="1">
        <f t="shared" si="1314"/>
        <v>0</v>
      </c>
      <c r="C1288" s="288"/>
      <c r="D1288" s="298"/>
      <c r="E1288" s="298"/>
      <c r="F1288" s="329" t="s">
        <v>89</v>
      </c>
      <c r="G1288" s="329"/>
      <c r="H1288" s="330"/>
      <c r="I1288" s="330"/>
      <c r="J1288" s="331"/>
      <c r="K1288" s="332"/>
      <c r="L1288" s="333">
        <f t="shared" si="1310"/>
        <v>0</v>
      </c>
      <c r="M1288" s="334"/>
      <c r="N1288" s="335"/>
      <c r="O1288" s="335"/>
      <c r="P1288" s="335"/>
      <c r="Q1288" s="335"/>
      <c r="R1288" s="335"/>
      <c r="S1288" s="336"/>
      <c r="T1288" s="54" t="e">
        <f>HLOOKUP(F1256,リスト!$N$7:$AC$25,7,)</f>
        <v>#N/A</v>
      </c>
      <c r="U1288" s="52" t="e">
        <f t="shared" si="1308"/>
        <v>#N/A</v>
      </c>
    </row>
    <row r="1289" spans="1:21" ht="14.4" customHeight="1">
      <c r="A1289" s="1">
        <f t="shared" ref="A1289:B1289" si="1315">A1288</f>
        <v>26</v>
      </c>
      <c r="B1289" s="1">
        <f t="shared" si="1315"/>
        <v>0</v>
      </c>
      <c r="C1289" s="288"/>
      <c r="D1289" s="298"/>
      <c r="E1289" s="298"/>
      <c r="F1289" s="329" t="s">
        <v>215</v>
      </c>
      <c r="G1289" s="329"/>
      <c r="H1289" s="330"/>
      <c r="I1289" s="330"/>
      <c r="J1289" s="331"/>
      <c r="K1289" s="332"/>
      <c r="L1289" s="333">
        <f t="shared" si="1310"/>
        <v>0</v>
      </c>
      <c r="M1289" s="334"/>
      <c r="N1289" s="335"/>
      <c r="O1289" s="335"/>
      <c r="P1289" s="335"/>
      <c r="Q1289" s="335"/>
      <c r="R1289" s="335"/>
      <c r="S1289" s="336"/>
      <c r="T1289" s="54" t="e">
        <f>HLOOKUP(F1256,リスト!$N$7:$AC$25,8,)</f>
        <v>#N/A</v>
      </c>
      <c r="U1289" s="52" t="e">
        <f t="shared" si="1308"/>
        <v>#N/A</v>
      </c>
    </row>
    <row r="1290" spans="1:21">
      <c r="A1290" s="1">
        <f t="shared" ref="A1290:B1290" si="1316">A1289</f>
        <v>26</v>
      </c>
      <c r="B1290" s="1">
        <f t="shared" si="1316"/>
        <v>0</v>
      </c>
      <c r="C1290" s="288"/>
      <c r="D1290" s="298"/>
      <c r="E1290" s="298"/>
      <c r="F1290" s="306" t="s">
        <v>90</v>
      </c>
      <c r="G1290" s="306"/>
      <c r="H1290" s="307"/>
      <c r="I1290" s="307"/>
      <c r="J1290" s="308"/>
      <c r="K1290" s="309"/>
      <c r="L1290" s="310">
        <f t="shared" si="1310"/>
        <v>0</v>
      </c>
      <c r="M1290" s="311"/>
      <c r="N1290" s="153"/>
      <c r="O1290" s="153"/>
      <c r="P1290" s="153"/>
      <c r="Q1290" s="153"/>
      <c r="R1290" s="153"/>
      <c r="S1290" s="312"/>
      <c r="T1290" s="54" t="e">
        <f>HLOOKUP(F1256,リスト!$N$7:$AC$25,9,)</f>
        <v>#N/A</v>
      </c>
      <c r="U1290" s="52" t="e">
        <f t="shared" si="1308"/>
        <v>#N/A</v>
      </c>
    </row>
    <row r="1291" spans="1:21">
      <c r="A1291" s="1">
        <f t="shared" ref="A1291:B1291" si="1317">A1290</f>
        <v>26</v>
      </c>
      <c r="B1291" s="1">
        <f t="shared" si="1317"/>
        <v>0</v>
      </c>
      <c r="C1291" s="288"/>
      <c r="D1291" s="298" t="s">
        <v>101</v>
      </c>
      <c r="E1291" s="298"/>
      <c r="F1291" s="299" t="s">
        <v>91</v>
      </c>
      <c r="G1291" s="299"/>
      <c r="H1291" s="300"/>
      <c r="I1291" s="300"/>
      <c r="J1291" s="301"/>
      <c r="K1291" s="302"/>
      <c r="L1291" s="303">
        <f t="shared" si="1310"/>
        <v>0</v>
      </c>
      <c r="M1291" s="304"/>
      <c r="N1291" s="152"/>
      <c r="O1291" s="152"/>
      <c r="P1291" s="152"/>
      <c r="Q1291" s="152"/>
      <c r="R1291" s="152"/>
      <c r="S1291" s="305"/>
      <c r="T1291" s="54" t="e">
        <f>HLOOKUP(F1256,リスト!$N$7:$AC$25,10,)</f>
        <v>#N/A</v>
      </c>
      <c r="U1291" s="52" t="e">
        <f t="shared" si="1308"/>
        <v>#N/A</v>
      </c>
    </row>
    <row r="1292" spans="1:21">
      <c r="A1292" s="1">
        <f t="shared" ref="A1292:B1292" si="1318">A1291</f>
        <v>26</v>
      </c>
      <c r="B1292" s="1">
        <f t="shared" si="1318"/>
        <v>0</v>
      </c>
      <c r="C1292" s="288"/>
      <c r="D1292" s="298"/>
      <c r="E1292" s="298"/>
      <c r="F1292" s="329" t="s">
        <v>92</v>
      </c>
      <c r="G1292" s="329"/>
      <c r="H1292" s="330"/>
      <c r="I1292" s="330"/>
      <c r="J1292" s="331"/>
      <c r="K1292" s="332"/>
      <c r="L1292" s="333">
        <f t="shared" si="1310"/>
        <v>0</v>
      </c>
      <c r="M1292" s="334"/>
      <c r="N1292" s="335"/>
      <c r="O1292" s="335"/>
      <c r="P1292" s="335"/>
      <c r="Q1292" s="335"/>
      <c r="R1292" s="335"/>
      <c r="S1292" s="336"/>
      <c r="T1292" s="54" t="e">
        <f>HLOOKUP(F1256,リスト!$N$7:$AC$25,11,)</f>
        <v>#N/A</v>
      </c>
      <c r="U1292" s="52" t="e">
        <f t="shared" si="1308"/>
        <v>#N/A</v>
      </c>
    </row>
    <row r="1293" spans="1:21">
      <c r="A1293" s="1">
        <f t="shared" ref="A1293:B1293" si="1319">A1292</f>
        <v>26</v>
      </c>
      <c r="B1293" s="1">
        <f t="shared" si="1319"/>
        <v>0</v>
      </c>
      <c r="C1293" s="288"/>
      <c r="D1293" s="298"/>
      <c r="E1293" s="298"/>
      <c r="F1293" s="306" t="s">
        <v>93</v>
      </c>
      <c r="G1293" s="306"/>
      <c r="H1293" s="307"/>
      <c r="I1293" s="307"/>
      <c r="J1293" s="308"/>
      <c r="K1293" s="309"/>
      <c r="L1293" s="310">
        <f t="shared" si="1310"/>
        <v>0</v>
      </c>
      <c r="M1293" s="311"/>
      <c r="N1293" s="153"/>
      <c r="O1293" s="153"/>
      <c r="P1293" s="153"/>
      <c r="Q1293" s="153"/>
      <c r="R1293" s="153"/>
      <c r="S1293" s="312"/>
      <c r="T1293" s="54" t="e">
        <f>HLOOKUP(F1256,リスト!$N$7:$AC$25,12,)</f>
        <v>#N/A</v>
      </c>
      <c r="U1293" s="52" t="e">
        <f t="shared" si="1308"/>
        <v>#N/A</v>
      </c>
    </row>
    <row r="1294" spans="1:21">
      <c r="A1294" s="1">
        <f t="shared" ref="A1294:B1294" si="1320">A1293</f>
        <v>26</v>
      </c>
      <c r="B1294" s="1">
        <f t="shared" si="1320"/>
        <v>0</v>
      </c>
      <c r="C1294" s="288"/>
      <c r="D1294" s="298" t="s">
        <v>102</v>
      </c>
      <c r="E1294" s="298"/>
      <c r="F1294" s="298" t="s">
        <v>102</v>
      </c>
      <c r="G1294" s="298"/>
      <c r="H1294" s="323"/>
      <c r="I1294" s="323"/>
      <c r="J1294" s="324"/>
      <c r="K1294" s="325"/>
      <c r="L1294" s="326">
        <f t="shared" si="1310"/>
        <v>0</v>
      </c>
      <c r="M1294" s="327"/>
      <c r="N1294" s="167"/>
      <c r="O1294" s="167"/>
      <c r="P1294" s="167"/>
      <c r="Q1294" s="167"/>
      <c r="R1294" s="167"/>
      <c r="S1294" s="328"/>
      <c r="T1294" s="54" t="e">
        <f>HLOOKUP(F1256,リスト!$N$7:$AC$25,13,)</f>
        <v>#N/A</v>
      </c>
      <c r="U1294" s="52" t="e">
        <f t="shared" si="1308"/>
        <v>#N/A</v>
      </c>
    </row>
    <row r="1295" spans="1:21">
      <c r="A1295" s="1">
        <f t="shared" ref="A1295:B1295" si="1321">A1294</f>
        <v>26</v>
      </c>
      <c r="B1295" s="1">
        <f t="shared" si="1321"/>
        <v>0</v>
      </c>
      <c r="C1295" s="288"/>
      <c r="D1295" s="321" t="s">
        <v>105</v>
      </c>
      <c r="E1295" s="298"/>
      <c r="F1295" s="299" t="s">
        <v>94</v>
      </c>
      <c r="G1295" s="299"/>
      <c r="H1295" s="300"/>
      <c r="I1295" s="300"/>
      <c r="J1295" s="301"/>
      <c r="K1295" s="302"/>
      <c r="L1295" s="303">
        <f t="shared" si="1310"/>
        <v>0</v>
      </c>
      <c r="M1295" s="304"/>
      <c r="N1295" s="152"/>
      <c r="O1295" s="152"/>
      <c r="P1295" s="152"/>
      <c r="Q1295" s="152"/>
      <c r="R1295" s="152"/>
      <c r="S1295" s="305"/>
      <c r="T1295" s="54" t="e">
        <f>HLOOKUP(F1256,リスト!$N$7:$AC$25,14,)</f>
        <v>#N/A</v>
      </c>
      <c r="U1295" s="52" t="e">
        <f t="shared" si="1308"/>
        <v>#N/A</v>
      </c>
    </row>
    <row r="1296" spans="1:21">
      <c r="A1296" s="1">
        <f t="shared" ref="A1296:B1296" si="1322">A1295</f>
        <v>26</v>
      </c>
      <c r="B1296" s="1">
        <f t="shared" si="1322"/>
        <v>0</v>
      </c>
      <c r="C1296" s="288"/>
      <c r="D1296" s="298"/>
      <c r="E1296" s="298"/>
      <c r="F1296" s="306" t="s">
        <v>95</v>
      </c>
      <c r="G1296" s="306"/>
      <c r="H1296" s="307"/>
      <c r="I1296" s="307"/>
      <c r="J1296" s="308"/>
      <c r="K1296" s="309"/>
      <c r="L1296" s="310">
        <f t="shared" si="1310"/>
        <v>0</v>
      </c>
      <c r="M1296" s="311"/>
      <c r="N1296" s="153"/>
      <c r="O1296" s="153"/>
      <c r="P1296" s="153"/>
      <c r="Q1296" s="153"/>
      <c r="R1296" s="153"/>
      <c r="S1296" s="312"/>
      <c r="T1296" s="54" t="e">
        <f>HLOOKUP(F1256,リスト!$N$7:$AC$25,15,)</f>
        <v>#N/A</v>
      </c>
      <c r="U1296" s="52" t="e">
        <f t="shared" si="1308"/>
        <v>#N/A</v>
      </c>
    </row>
    <row r="1297" spans="1:24">
      <c r="A1297" s="1">
        <f t="shared" ref="A1297:B1297" si="1323">A1296</f>
        <v>26</v>
      </c>
      <c r="B1297" s="1">
        <f t="shared" si="1323"/>
        <v>0</v>
      </c>
      <c r="C1297" s="288"/>
      <c r="D1297" s="322" t="s">
        <v>103</v>
      </c>
      <c r="E1297" s="322"/>
      <c r="F1297" s="298" t="s">
        <v>96</v>
      </c>
      <c r="G1297" s="298"/>
      <c r="H1297" s="323"/>
      <c r="I1297" s="323"/>
      <c r="J1297" s="324"/>
      <c r="K1297" s="325"/>
      <c r="L1297" s="326">
        <f t="shared" si="1310"/>
        <v>0</v>
      </c>
      <c r="M1297" s="327"/>
      <c r="N1297" s="167"/>
      <c r="O1297" s="167"/>
      <c r="P1297" s="167"/>
      <c r="Q1297" s="167"/>
      <c r="R1297" s="167"/>
      <c r="S1297" s="328"/>
      <c r="T1297" s="54" t="e">
        <f>HLOOKUP(F1256,リスト!$N$7:$AC$25,16,)</f>
        <v>#N/A</v>
      </c>
      <c r="U1297" s="52" t="e">
        <f t="shared" si="1308"/>
        <v>#N/A</v>
      </c>
    </row>
    <row r="1298" spans="1:24">
      <c r="A1298" s="1">
        <f t="shared" ref="A1298:B1298" si="1324">A1297</f>
        <v>26</v>
      </c>
      <c r="B1298" s="1">
        <f t="shared" si="1324"/>
        <v>0</v>
      </c>
      <c r="C1298" s="288"/>
      <c r="D1298" s="298" t="s">
        <v>104</v>
      </c>
      <c r="E1298" s="298"/>
      <c r="F1298" s="299" t="s">
        <v>97</v>
      </c>
      <c r="G1298" s="299"/>
      <c r="H1298" s="300"/>
      <c r="I1298" s="300"/>
      <c r="J1298" s="301"/>
      <c r="K1298" s="302"/>
      <c r="L1298" s="303">
        <f t="shared" si="1310"/>
        <v>0</v>
      </c>
      <c r="M1298" s="304"/>
      <c r="N1298" s="152"/>
      <c r="O1298" s="152"/>
      <c r="P1298" s="152"/>
      <c r="Q1298" s="152"/>
      <c r="R1298" s="152"/>
      <c r="S1298" s="305"/>
      <c r="T1298" s="54" t="e">
        <f>HLOOKUP(F1256,リスト!$N$7:$AC$25,17,)</f>
        <v>#N/A</v>
      </c>
      <c r="U1298" s="52" t="e">
        <f t="shared" si="1308"/>
        <v>#N/A</v>
      </c>
    </row>
    <row r="1299" spans="1:24">
      <c r="A1299" s="1">
        <f t="shared" ref="A1299:B1299" si="1325">A1298</f>
        <v>26</v>
      </c>
      <c r="B1299" s="1">
        <f t="shared" si="1325"/>
        <v>0</v>
      </c>
      <c r="C1299" s="288"/>
      <c r="D1299" s="298"/>
      <c r="E1299" s="298"/>
      <c r="F1299" s="306" t="s">
        <v>98</v>
      </c>
      <c r="G1299" s="306"/>
      <c r="H1299" s="307"/>
      <c r="I1299" s="307"/>
      <c r="J1299" s="308"/>
      <c r="K1299" s="309"/>
      <c r="L1299" s="310">
        <f t="shared" si="1310"/>
        <v>0</v>
      </c>
      <c r="M1299" s="311"/>
      <c r="N1299" s="153"/>
      <c r="O1299" s="153"/>
      <c r="P1299" s="153"/>
      <c r="Q1299" s="153"/>
      <c r="R1299" s="153"/>
      <c r="S1299" s="312"/>
      <c r="T1299" s="54" t="e">
        <f>HLOOKUP(F1256,リスト!$N$7:$AC$25,18,)</f>
        <v>#N/A</v>
      </c>
      <c r="U1299" s="52" t="e">
        <f t="shared" si="1308"/>
        <v>#N/A</v>
      </c>
    </row>
    <row r="1300" spans="1:24" ht="15" thickBot="1">
      <c r="A1300" s="1">
        <f t="shared" ref="A1300:B1300" si="1326">A1299</f>
        <v>26</v>
      </c>
      <c r="B1300" s="1">
        <f t="shared" si="1326"/>
        <v>0</v>
      </c>
      <c r="C1300" s="288"/>
      <c r="D1300" s="313" t="s">
        <v>77</v>
      </c>
      <c r="E1300" s="313"/>
      <c r="F1300" s="313" t="s">
        <v>77</v>
      </c>
      <c r="G1300" s="313"/>
      <c r="H1300" s="314"/>
      <c r="I1300" s="314"/>
      <c r="J1300" s="315"/>
      <c r="K1300" s="316"/>
      <c r="L1300" s="317">
        <f t="shared" si="1310"/>
        <v>0</v>
      </c>
      <c r="M1300" s="318"/>
      <c r="N1300" s="319"/>
      <c r="O1300" s="319"/>
      <c r="P1300" s="319"/>
      <c r="Q1300" s="319"/>
      <c r="R1300" s="319"/>
      <c r="S1300" s="320"/>
      <c r="T1300" s="54" t="e">
        <f>HLOOKUP(F1256,リスト!$N$7:$AC$25,19,)</f>
        <v>#N/A</v>
      </c>
      <c r="U1300" s="52" t="e">
        <f t="shared" si="1308"/>
        <v>#N/A</v>
      </c>
    </row>
    <row r="1301" spans="1:24" ht="15.6" thickTop="1" thickBot="1">
      <c r="A1301" s="1">
        <f t="shared" ref="A1301:B1301" si="1327">A1300</f>
        <v>26</v>
      </c>
      <c r="B1301" s="1">
        <f t="shared" si="1327"/>
        <v>0</v>
      </c>
      <c r="C1301" s="289"/>
      <c r="D1301" s="278" t="s">
        <v>78</v>
      </c>
      <c r="E1301" s="279"/>
      <c r="F1301" s="279"/>
      <c r="G1301" s="280"/>
      <c r="H1301" s="281">
        <f>SUM(H1283:I1300)</f>
        <v>0</v>
      </c>
      <c r="I1301" s="281"/>
      <c r="J1301" s="282">
        <f t="shared" ref="J1301" si="1328">SUM(J1283:K1300)</f>
        <v>0</v>
      </c>
      <c r="K1301" s="283"/>
      <c r="L1301" s="283">
        <f t="shared" ref="L1301" si="1329">SUM(L1283:M1300)</f>
        <v>0</v>
      </c>
      <c r="M1301" s="284"/>
      <c r="N1301" s="285"/>
      <c r="O1301" s="285"/>
      <c r="P1301" s="285"/>
      <c r="Q1301" s="285"/>
      <c r="R1301" s="285"/>
      <c r="S1301" s="286"/>
      <c r="T1301" s="54"/>
    </row>
    <row r="1302" spans="1:24">
      <c r="A1302" s="1">
        <f>F1305</f>
        <v>27</v>
      </c>
      <c r="B1302" s="1">
        <f>IF(H1326&gt;0,1,0)</f>
        <v>0</v>
      </c>
      <c r="C1302" s="198" t="s">
        <v>47</v>
      </c>
      <c r="D1302" s="198"/>
      <c r="E1302" s="198"/>
      <c r="U1302" s="11" t="s">
        <v>49</v>
      </c>
      <c r="V1302" s="11" t="s">
        <v>199</v>
      </c>
    </row>
    <row r="1303" spans="1:24">
      <c r="A1303" s="1">
        <f>A1302</f>
        <v>27</v>
      </c>
      <c r="B1303" s="1">
        <f>B1302</f>
        <v>0</v>
      </c>
      <c r="C1303" s="192" t="str">
        <f>"やまぐち未来アスリート育成事業　"&amp;基本!$G$24</f>
        <v>やまぐち未来アスリート育成事業　事業計画書</v>
      </c>
      <c r="D1303" s="192"/>
      <c r="E1303" s="192"/>
      <c r="F1303" s="192"/>
      <c r="G1303" s="192"/>
      <c r="H1303" s="192"/>
      <c r="I1303" s="192"/>
      <c r="J1303" s="192"/>
      <c r="K1303" s="192"/>
      <c r="L1303" s="192"/>
      <c r="M1303" s="192"/>
      <c r="N1303" s="192"/>
      <c r="O1303" s="192"/>
      <c r="P1303" s="192"/>
      <c r="Q1303" s="192"/>
      <c r="R1303" s="192"/>
      <c r="S1303" s="192"/>
      <c r="U1303" s="16" t="str">
        <f t="shared" ref="U1303:V1306" si="1330">IF(U1253="","",U1253)</f>
        <v>やまぐち未来アスリートチャレンジ事業</v>
      </c>
      <c r="V1303" s="16" t="str">
        <f t="shared" si="1330"/>
        <v>未来チャレ</v>
      </c>
    </row>
    <row r="1304" spans="1:24" ht="15" thickBot="1">
      <c r="A1304" s="1">
        <f t="shared" ref="A1304:B1304" si="1331">A1303</f>
        <v>27</v>
      </c>
      <c r="B1304" s="1">
        <f t="shared" si="1331"/>
        <v>0</v>
      </c>
      <c r="C1304" s="337" t="s">
        <v>48</v>
      </c>
      <c r="D1304" s="337"/>
      <c r="U1304" s="32" t="str">
        <f t="shared" si="1330"/>
        <v>ジュニアクラブ活動事業</v>
      </c>
      <c r="V1304" s="32" t="str">
        <f t="shared" si="1330"/>
        <v>Jrクラブ</v>
      </c>
    </row>
    <row r="1305" spans="1:24" ht="15" thickBot="1">
      <c r="A1305" s="1">
        <f t="shared" ref="A1305:B1305" si="1332">A1304</f>
        <v>27</v>
      </c>
      <c r="B1305" s="1">
        <f t="shared" si="1332"/>
        <v>0</v>
      </c>
      <c r="C1305" s="375" t="s">
        <v>50</v>
      </c>
      <c r="D1305" s="376"/>
      <c r="E1305" s="376"/>
      <c r="F1305" s="377">
        <f>F1255+1</f>
        <v>27</v>
      </c>
      <c r="G1305" s="378"/>
      <c r="U1305" s="32" t="str">
        <f t="shared" si="1330"/>
        <v>ジュニア指導者育成事業</v>
      </c>
      <c r="V1305" s="32" t="str">
        <f t="shared" si="1330"/>
        <v>Jr指導者</v>
      </c>
    </row>
    <row r="1306" spans="1:24">
      <c r="A1306" s="1">
        <f t="shared" ref="A1306:B1306" si="1333">A1305</f>
        <v>27</v>
      </c>
      <c r="B1306" s="1">
        <f t="shared" si="1333"/>
        <v>0</v>
      </c>
      <c r="C1306" s="379" t="s">
        <v>49</v>
      </c>
      <c r="D1306" s="290"/>
      <c r="E1306" s="290"/>
      <c r="F1306" s="380"/>
      <c r="G1306" s="380"/>
      <c r="H1306" s="380"/>
      <c r="I1306" s="380"/>
      <c r="J1306" s="380"/>
      <c r="K1306" s="380"/>
      <c r="L1306" s="380"/>
      <c r="M1306" s="290" t="s">
        <v>53</v>
      </c>
      <c r="N1306" s="290"/>
      <c r="O1306" s="290"/>
      <c r="P1306" s="380"/>
      <c r="Q1306" s="380"/>
      <c r="R1306" s="380"/>
      <c r="S1306" s="381"/>
      <c r="T1306" s="81" t="str">
        <f>IF(F1306="","",VLOOKUP(F1306,U1303:V1306,2,))</f>
        <v/>
      </c>
      <c r="U1306" s="18" t="str">
        <f t="shared" si="1330"/>
        <v>未来アスリート強化事業</v>
      </c>
      <c r="V1306" s="18" t="str">
        <f t="shared" si="1330"/>
        <v>未来強化</v>
      </c>
    </row>
    <row r="1307" spans="1:24">
      <c r="A1307" s="1">
        <f t="shared" ref="A1307:B1307" si="1334">A1306</f>
        <v>27</v>
      </c>
      <c r="B1307" s="1">
        <f t="shared" si="1334"/>
        <v>0</v>
      </c>
      <c r="C1307" s="389" t="s">
        <v>180</v>
      </c>
      <c r="D1307" s="390"/>
      <c r="E1307" s="356"/>
      <c r="F1307" s="386"/>
      <c r="G1307" s="387"/>
      <c r="H1307" s="387"/>
      <c r="I1307" s="387"/>
      <c r="J1307" s="387"/>
      <c r="K1307" s="387"/>
      <c r="L1307" s="387"/>
      <c r="M1307" s="387"/>
      <c r="N1307" s="387"/>
      <c r="O1307" s="387"/>
      <c r="P1307" s="387"/>
      <c r="Q1307" s="387"/>
      <c r="R1307" s="387"/>
      <c r="S1307" s="388"/>
      <c r="U1307" s="55"/>
    </row>
    <row r="1308" spans="1:24">
      <c r="A1308" s="1">
        <f t="shared" ref="A1308:B1308" si="1335">A1307</f>
        <v>27</v>
      </c>
      <c r="B1308" s="1">
        <f t="shared" si="1335"/>
        <v>0</v>
      </c>
      <c r="C1308" s="348" t="s">
        <v>51</v>
      </c>
      <c r="D1308" s="291"/>
      <c r="E1308" s="291"/>
      <c r="F1308" s="382"/>
      <c r="G1308" s="383"/>
      <c r="H1308" s="383"/>
      <c r="I1308" s="20" t="str">
        <f>IF(F1308="","～",IF(J1308="","","～"))</f>
        <v>～</v>
      </c>
      <c r="J1308" s="383"/>
      <c r="K1308" s="383"/>
      <c r="L1308" s="383"/>
      <c r="M1308" s="21" t="s">
        <v>52</v>
      </c>
      <c r="N1308" s="384" t="str">
        <f>IF(T1308=1,IF(F1308="","",IF(J1308="","",IF(F1308=J1308,"日帰り",(J1308-F1308)&amp;"泊"&amp;(J1308-F1308+1)&amp;"日"))),"")</f>
        <v/>
      </c>
      <c r="O1308" s="384"/>
      <c r="P1308" s="384"/>
      <c r="Q1308" s="13" t="s">
        <v>68</v>
      </c>
      <c r="R1308" s="258"/>
      <c r="S1308" s="385"/>
      <c r="T1308" s="53">
        <f>IF(P1306=W1311,1,IF(P1306=X1312,1,0))</f>
        <v>0</v>
      </c>
    </row>
    <row r="1309" spans="1:24">
      <c r="A1309" s="1">
        <f t="shared" ref="A1309:B1309" si="1336">A1308</f>
        <v>27</v>
      </c>
      <c r="B1309" s="1">
        <f t="shared" si="1336"/>
        <v>0</v>
      </c>
      <c r="C1309" s="348" t="s">
        <v>54</v>
      </c>
      <c r="D1309" s="346" t="s">
        <v>55</v>
      </c>
      <c r="E1309" s="346"/>
      <c r="F1309" s="349"/>
      <c r="G1309" s="349"/>
      <c r="H1309" s="349"/>
      <c r="I1309" s="349"/>
      <c r="J1309" s="349"/>
      <c r="K1309" s="349"/>
      <c r="L1309" s="349"/>
      <c r="M1309" s="349"/>
      <c r="N1309" s="349"/>
      <c r="O1309" s="349"/>
      <c r="P1309" s="349"/>
      <c r="Q1309" s="349"/>
      <c r="R1309" s="349"/>
      <c r="S1309" s="350"/>
      <c r="U1309" s="156" t="s">
        <v>53</v>
      </c>
      <c r="V1309" s="156"/>
      <c r="W1309" s="156"/>
      <c r="X1309" s="156"/>
    </row>
    <row r="1310" spans="1:24">
      <c r="A1310" s="1">
        <f t="shared" ref="A1310:B1310" si="1337">A1309</f>
        <v>27</v>
      </c>
      <c r="B1310" s="1">
        <f t="shared" si="1337"/>
        <v>0</v>
      </c>
      <c r="C1310" s="348"/>
      <c r="D1310" s="351" t="s">
        <v>7</v>
      </c>
      <c r="E1310" s="351"/>
      <c r="F1310" s="352"/>
      <c r="G1310" s="352"/>
      <c r="H1310" s="352"/>
      <c r="I1310" s="352"/>
      <c r="J1310" s="352"/>
      <c r="K1310" s="352"/>
      <c r="L1310" s="352"/>
      <c r="M1310" s="352"/>
      <c r="N1310" s="352"/>
      <c r="O1310" s="352"/>
      <c r="P1310" s="352"/>
      <c r="Q1310" s="352"/>
      <c r="R1310" s="352"/>
      <c r="S1310" s="353"/>
      <c r="U1310" s="78" t="str">
        <f>U1303</f>
        <v>やまぐち未来アスリートチャレンジ事業</v>
      </c>
      <c r="V1310" s="78" t="str">
        <f>U1304</f>
        <v>ジュニアクラブ活動事業</v>
      </c>
      <c r="W1310" s="78" t="str">
        <f>U1305</f>
        <v>ジュニア指導者育成事業</v>
      </c>
      <c r="X1310" s="78" t="str">
        <f>U1306</f>
        <v>未来アスリート強化事業</v>
      </c>
    </row>
    <row r="1311" spans="1:24">
      <c r="A1311" s="1">
        <f t="shared" ref="A1311:B1311" si="1338">A1310</f>
        <v>27</v>
      </c>
      <c r="B1311" s="1">
        <f t="shared" si="1338"/>
        <v>0</v>
      </c>
      <c r="C1311" s="348" t="s">
        <v>56</v>
      </c>
      <c r="D1311" s="346" t="s">
        <v>55</v>
      </c>
      <c r="E1311" s="346"/>
      <c r="F1311" s="349"/>
      <c r="G1311" s="349"/>
      <c r="H1311" s="349"/>
      <c r="I1311" s="349"/>
      <c r="J1311" s="349"/>
      <c r="K1311" s="349"/>
      <c r="L1311" s="349"/>
      <c r="M1311" s="349"/>
      <c r="N1311" s="349"/>
      <c r="O1311" s="349"/>
      <c r="P1311" s="349"/>
      <c r="Q1311" s="349"/>
      <c r="R1311" s="349"/>
      <c r="S1311" s="350"/>
      <c r="U1311" s="6" t="str">
        <f t="shared" ref="U1311:X1314" si="1339">IF(U1261="","",U1261)</f>
        <v>①合同体験会</v>
      </c>
      <c r="V1311" s="6" t="str">
        <f t="shared" si="1339"/>
        <v>①クラブ指導</v>
      </c>
      <c r="W1311" s="6" t="str">
        <f t="shared" si="1339"/>
        <v>①研修派遣</v>
      </c>
      <c r="X1311" s="6" t="str">
        <f t="shared" si="1339"/>
        <v>①指導講習会</v>
      </c>
    </row>
    <row r="1312" spans="1:24">
      <c r="A1312" s="1">
        <f t="shared" ref="A1312:B1312" si="1340">A1311</f>
        <v>27</v>
      </c>
      <c r="B1312" s="1">
        <f t="shared" si="1340"/>
        <v>0</v>
      </c>
      <c r="C1312" s="348"/>
      <c r="D1312" s="351" t="s">
        <v>7</v>
      </c>
      <c r="E1312" s="351"/>
      <c r="F1312" s="352"/>
      <c r="G1312" s="352"/>
      <c r="H1312" s="352"/>
      <c r="I1312" s="352"/>
      <c r="J1312" s="352"/>
      <c r="K1312" s="352"/>
      <c r="L1312" s="352"/>
      <c r="M1312" s="352"/>
      <c r="N1312" s="352"/>
      <c r="O1312" s="352"/>
      <c r="P1312" s="352"/>
      <c r="Q1312" s="352"/>
      <c r="R1312" s="352"/>
      <c r="S1312" s="353"/>
      <c r="U1312" s="8" t="str">
        <f t="shared" si="1339"/>
        <v>②体験プログラム</v>
      </c>
      <c r="V1312" s="8" t="str">
        <f t="shared" si="1339"/>
        <v>②用具整備</v>
      </c>
      <c r="W1312" s="8" t="str">
        <f t="shared" si="1339"/>
        <v>②指導者研修会</v>
      </c>
      <c r="X1312" s="8" t="str">
        <f t="shared" si="1339"/>
        <v>②強化活動</v>
      </c>
    </row>
    <row r="1313" spans="1:24">
      <c r="A1313" s="1">
        <f t="shared" ref="A1313:B1313" si="1341">A1312</f>
        <v>27</v>
      </c>
      <c r="B1313" s="1">
        <f t="shared" si="1341"/>
        <v>0</v>
      </c>
      <c r="C1313" s="354" t="s">
        <v>57</v>
      </c>
      <c r="D1313" s="291" t="s">
        <v>58</v>
      </c>
      <c r="E1313" s="291"/>
      <c r="F1313" s="291" t="s">
        <v>61</v>
      </c>
      <c r="G1313" s="355"/>
      <c r="H1313" s="339" t="s">
        <v>62</v>
      </c>
      <c r="I1313" s="296"/>
      <c r="J1313" s="356" t="s">
        <v>63</v>
      </c>
      <c r="K1313" s="355"/>
      <c r="L1313" s="339" t="s">
        <v>64</v>
      </c>
      <c r="M1313" s="296"/>
      <c r="N1313" s="356" t="s">
        <v>65</v>
      </c>
      <c r="O1313" s="355"/>
      <c r="P1313" s="339" t="s">
        <v>66</v>
      </c>
      <c r="Q1313" s="291"/>
      <c r="R1313" s="356" t="s">
        <v>36</v>
      </c>
      <c r="S1313" s="295"/>
      <c r="U1313" s="8" t="str">
        <f t="shared" si="1339"/>
        <v>③育成プログラム</v>
      </c>
      <c r="V1313" s="8" t="str">
        <f t="shared" si="1339"/>
        <v/>
      </c>
      <c r="W1313" s="8" t="str">
        <f t="shared" si="1339"/>
        <v/>
      </c>
      <c r="X1313" s="8" t="str">
        <f t="shared" si="1339"/>
        <v/>
      </c>
    </row>
    <row r="1314" spans="1:24">
      <c r="A1314" s="1">
        <f t="shared" ref="A1314:B1314" si="1342">A1313</f>
        <v>27</v>
      </c>
      <c r="B1314" s="1">
        <f t="shared" si="1342"/>
        <v>0</v>
      </c>
      <c r="C1314" s="348"/>
      <c r="D1314" s="346" t="s">
        <v>59</v>
      </c>
      <c r="E1314" s="346"/>
      <c r="F1314" s="22">
        <f>VLOOKUP("成男未来ｱｽﾘｰﾄ",指導者!$J$133:$AN$156,$F1305+1,)</f>
        <v>0</v>
      </c>
      <c r="G1314" s="23" t="s">
        <v>67</v>
      </c>
      <c r="H1314" s="24">
        <f>VLOOKUP("成女未来ｱｽﾘｰﾄ",指導者!$J$133:$AN$156,$F1305+1,)</f>
        <v>0</v>
      </c>
      <c r="I1314" s="25" t="s">
        <v>67</v>
      </c>
      <c r="J1314" s="24">
        <f>VLOOKUP("少男未来ｱｽﾘｰﾄ",指導者!$J$133:$AN$156,$F1305+1,)</f>
        <v>0</v>
      </c>
      <c r="K1314" s="23" t="s">
        <v>67</v>
      </c>
      <c r="L1314" s="24">
        <f>VLOOKUP("少女未来ｱｽﾘｰﾄ",指導者!$J$133:$AN$156,$F1305+1,)</f>
        <v>0</v>
      </c>
      <c r="M1314" s="25" t="s">
        <v>67</v>
      </c>
      <c r="N1314" s="24">
        <f>VLOOKUP("Jr男未来ｱｽﾘｰﾄ",指導者!$J$133:$AN$156,$F1305+1,)</f>
        <v>0</v>
      </c>
      <c r="O1314" s="23" t="s">
        <v>67</v>
      </c>
      <c r="P1314" s="24">
        <f>VLOOKUP("Jr女未来ｱｽﾘｰﾄ",指導者!$J$133:$AN$156,$F1305+1,)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48"/>
      <c r="D1315" s="351" t="s">
        <v>60</v>
      </c>
      <c r="E1315" s="351"/>
      <c r="F1315" s="57" t="s">
        <v>164</v>
      </c>
      <c r="G1315" s="28" t="s">
        <v>67</v>
      </c>
      <c r="H1315" s="59" t="s">
        <v>164</v>
      </c>
      <c r="I1315" s="30" t="s">
        <v>67</v>
      </c>
      <c r="J1315" s="29">
        <f>VLOOKUP("少男未来ｱｽﾘｰﾄ",選手!$J$333:$AN$350,$F1305+1,)</f>
        <v>0</v>
      </c>
      <c r="K1315" s="28" t="s">
        <v>67</v>
      </c>
      <c r="L1315" s="29">
        <f>VLOOKUP("少女未来ｱｽﾘｰﾄ",選手!$J$333:$AN$350,$F1305+1,)</f>
        <v>0</v>
      </c>
      <c r="M1315" s="30" t="s">
        <v>67</v>
      </c>
      <c r="N1315" s="29">
        <f>VLOOKUP("Jr男未来ｱｽﾘｰﾄ",選手!$J$333:$AN$350,$F1305+1,)</f>
        <v>0</v>
      </c>
      <c r="O1315" s="28" t="s">
        <v>67</v>
      </c>
      <c r="P1315" s="29">
        <f>VLOOKUP("Jr女未来ｱｽﾘｰﾄ",選手!$J$333:$AN$350,$F1305+1,)</f>
        <v>0</v>
      </c>
      <c r="Q1315" s="31" t="s">
        <v>67</v>
      </c>
      <c r="R1315" s="28">
        <f>SUM(F1315:Q1315)</f>
        <v>0</v>
      </c>
      <c r="S1315" s="34" t="s">
        <v>67</v>
      </c>
    </row>
    <row r="1316" spans="1:24">
      <c r="A1316" s="1">
        <f t="shared" ref="A1316:B1316" si="1344">A1315</f>
        <v>27</v>
      </c>
      <c r="B1316" s="1">
        <f t="shared" si="1344"/>
        <v>0</v>
      </c>
      <c r="C1316" s="366" t="s">
        <v>69</v>
      </c>
      <c r="D1316" s="367"/>
      <c r="E1316" s="368"/>
      <c r="F1316" s="357"/>
      <c r="G1316" s="358"/>
      <c r="H1316" s="358"/>
      <c r="I1316" s="358"/>
      <c r="J1316" s="358"/>
      <c r="K1316" s="358"/>
      <c r="L1316" s="358"/>
      <c r="M1316" s="358"/>
      <c r="N1316" s="358"/>
      <c r="O1316" s="358"/>
      <c r="P1316" s="358"/>
      <c r="Q1316" s="358"/>
      <c r="R1316" s="358"/>
      <c r="S1316" s="359"/>
    </row>
    <row r="1317" spans="1:24">
      <c r="A1317" s="1">
        <f t="shared" ref="A1317:B1317" si="1345">A1316</f>
        <v>27</v>
      </c>
      <c r="B1317" s="1">
        <f t="shared" si="1345"/>
        <v>0</v>
      </c>
      <c r="C1317" s="369"/>
      <c r="D1317" s="370"/>
      <c r="E1317" s="371"/>
      <c r="F1317" s="360"/>
      <c r="G1317" s="361"/>
      <c r="H1317" s="361"/>
      <c r="I1317" s="361"/>
      <c r="J1317" s="361"/>
      <c r="K1317" s="361"/>
      <c r="L1317" s="361"/>
      <c r="M1317" s="361"/>
      <c r="N1317" s="361"/>
      <c r="O1317" s="361"/>
      <c r="P1317" s="361"/>
      <c r="Q1317" s="361"/>
      <c r="R1317" s="361"/>
      <c r="S1317" s="362"/>
    </row>
    <row r="1318" spans="1:24">
      <c r="A1318" s="1">
        <f t="shared" ref="A1318:B1318" si="1346">A1317</f>
        <v>27</v>
      </c>
      <c r="B1318" s="1">
        <f t="shared" si="1346"/>
        <v>0</v>
      </c>
      <c r="C1318" s="369"/>
      <c r="D1318" s="370"/>
      <c r="E1318" s="371"/>
      <c r="F1318" s="360"/>
      <c r="G1318" s="361"/>
      <c r="H1318" s="361"/>
      <c r="I1318" s="361"/>
      <c r="J1318" s="361"/>
      <c r="K1318" s="361"/>
      <c r="L1318" s="361"/>
      <c r="M1318" s="361"/>
      <c r="N1318" s="361"/>
      <c r="O1318" s="361"/>
      <c r="P1318" s="361"/>
      <c r="Q1318" s="361"/>
      <c r="R1318" s="361"/>
      <c r="S1318" s="362"/>
    </row>
    <row r="1319" spans="1:24">
      <c r="A1319" s="1">
        <f t="shared" ref="A1319:B1319" si="1347">A1318</f>
        <v>27</v>
      </c>
      <c r="B1319" s="1">
        <f t="shared" si="1347"/>
        <v>0</v>
      </c>
      <c r="C1319" s="369"/>
      <c r="D1319" s="370"/>
      <c r="E1319" s="371"/>
      <c r="F1319" s="360"/>
      <c r="G1319" s="361"/>
      <c r="H1319" s="361"/>
      <c r="I1319" s="361"/>
      <c r="J1319" s="361"/>
      <c r="K1319" s="361"/>
      <c r="L1319" s="361"/>
      <c r="M1319" s="361"/>
      <c r="N1319" s="361"/>
      <c r="O1319" s="361"/>
      <c r="P1319" s="361"/>
      <c r="Q1319" s="361"/>
      <c r="R1319" s="361"/>
      <c r="S1319" s="362"/>
    </row>
    <row r="1320" spans="1:24">
      <c r="A1320" s="1">
        <f t="shared" ref="A1320:B1320" si="1348">A1319</f>
        <v>27</v>
      </c>
      <c r="B1320" s="1">
        <f t="shared" si="1348"/>
        <v>0</v>
      </c>
      <c r="C1320" s="369"/>
      <c r="D1320" s="370"/>
      <c r="E1320" s="371"/>
      <c r="F1320" s="360"/>
      <c r="G1320" s="361"/>
      <c r="H1320" s="361"/>
      <c r="I1320" s="361"/>
      <c r="J1320" s="361"/>
      <c r="K1320" s="361"/>
      <c r="L1320" s="361"/>
      <c r="M1320" s="361"/>
      <c r="N1320" s="361"/>
      <c r="O1320" s="361"/>
      <c r="P1320" s="361"/>
      <c r="Q1320" s="361"/>
      <c r="R1320" s="361"/>
      <c r="S1320" s="362"/>
    </row>
    <row r="1321" spans="1:24">
      <c r="A1321" s="1">
        <f t="shared" ref="A1321:B1321" si="1349">A1320</f>
        <v>27</v>
      </c>
      <c r="B1321" s="1">
        <f t="shared" si="1349"/>
        <v>0</v>
      </c>
      <c r="C1321" s="369"/>
      <c r="D1321" s="370"/>
      <c r="E1321" s="371"/>
      <c r="F1321" s="360"/>
      <c r="G1321" s="361"/>
      <c r="H1321" s="361"/>
      <c r="I1321" s="361"/>
      <c r="J1321" s="361"/>
      <c r="K1321" s="361"/>
      <c r="L1321" s="361"/>
      <c r="M1321" s="361"/>
      <c r="N1321" s="361"/>
      <c r="O1321" s="361"/>
      <c r="P1321" s="361"/>
      <c r="Q1321" s="361"/>
      <c r="R1321" s="361"/>
      <c r="S1321" s="362"/>
    </row>
    <row r="1322" spans="1:24" ht="15" thickBot="1">
      <c r="A1322" s="1">
        <f t="shared" ref="A1322:B1322" si="1350">A1321</f>
        <v>27</v>
      </c>
      <c r="B1322" s="1">
        <f t="shared" si="1350"/>
        <v>0</v>
      </c>
      <c r="C1322" s="372"/>
      <c r="D1322" s="373"/>
      <c r="E1322" s="374"/>
      <c r="F1322" s="363"/>
      <c r="G1322" s="364"/>
      <c r="H1322" s="364"/>
      <c r="I1322" s="364"/>
      <c r="J1322" s="364"/>
      <c r="K1322" s="364"/>
      <c r="L1322" s="364"/>
      <c r="M1322" s="364"/>
      <c r="N1322" s="364"/>
      <c r="O1322" s="364"/>
      <c r="P1322" s="364"/>
      <c r="Q1322" s="364"/>
      <c r="R1322" s="364"/>
      <c r="S1322" s="365"/>
    </row>
    <row r="1323" spans="1:24">
      <c r="A1323" s="1">
        <f t="shared" ref="A1323:B1323" si="1351">A1322</f>
        <v>27</v>
      </c>
      <c r="B1323" s="1">
        <f t="shared" si="1351"/>
        <v>0</v>
      </c>
    </row>
    <row r="1324" spans="1:24" ht="15" thickBot="1">
      <c r="A1324" s="1">
        <f t="shared" ref="A1324:B1324" si="1352">A1323</f>
        <v>27</v>
      </c>
      <c r="B1324" s="1">
        <f t="shared" si="1352"/>
        <v>0</v>
      </c>
      <c r="C1324" s="337" t="s">
        <v>70</v>
      </c>
      <c r="D1324" s="337"/>
      <c r="Q1324" s="338" t="s">
        <v>71</v>
      </c>
      <c r="R1324" s="338"/>
      <c r="S1324" s="338"/>
    </row>
    <row r="1325" spans="1:24">
      <c r="A1325" s="1">
        <f t="shared" ref="A1325:B1325" si="1353">A1324</f>
        <v>27</v>
      </c>
      <c r="B1325" s="1">
        <f t="shared" si="1353"/>
        <v>0</v>
      </c>
      <c r="C1325" s="287" t="s">
        <v>72</v>
      </c>
      <c r="D1325" s="290" t="s">
        <v>73</v>
      </c>
      <c r="E1325" s="290"/>
      <c r="F1325" s="290"/>
      <c r="G1325" s="290"/>
      <c r="H1325" s="290" t="s">
        <v>79</v>
      </c>
      <c r="I1325" s="290"/>
      <c r="J1325" s="290" t="s">
        <v>13</v>
      </c>
      <c r="K1325" s="290"/>
      <c r="L1325" s="290"/>
      <c r="M1325" s="290"/>
      <c r="N1325" s="290"/>
      <c r="O1325" s="290"/>
      <c r="P1325" s="290"/>
      <c r="Q1325" s="290"/>
      <c r="R1325" s="290"/>
      <c r="S1325" s="294"/>
    </row>
    <row r="1326" spans="1:24">
      <c r="A1326" s="1">
        <f t="shared" ref="A1326:B1326" si="1354">A1325</f>
        <v>27</v>
      </c>
      <c r="B1326" s="1">
        <f t="shared" si="1354"/>
        <v>0</v>
      </c>
      <c r="C1326" s="288"/>
      <c r="D1326" s="346" t="s">
        <v>74</v>
      </c>
      <c r="E1326" s="346"/>
      <c r="F1326" s="346"/>
      <c r="G1326" s="346"/>
      <c r="H1326" s="347">
        <f>J1351</f>
        <v>0</v>
      </c>
      <c r="I1326" s="347"/>
      <c r="J1326" s="152"/>
      <c r="K1326" s="152"/>
      <c r="L1326" s="152"/>
      <c r="M1326" s="152"/>
      <c r="N1326" s="152"/>
      <c r="O1326" s="152"/>
      <c r="P1326" s="152"/>
      <c r="Q1326" s="152"/>
      <c r="R1326" s="152"/>
      <c r="S1326" s="305"/>
    </row>
    <row r="1327" spans="1:24">
      <c r="A1327" s="1">
        <f t="shared" ref="A1327:B1327" si="1355">A1326</f>
        <v>27</v>
      </c>
      <c r="B1327" s="1">
        <f t="shared" si="1355"/>
        <v>0</v>
      </c>
      <c r="C1327" s="288"/>
      <c r="D1327" s="340" t="s">
        <v>75</v>
      </c>
      <c r="E1327" s="340"/>
      <c r="F1327" s="340"/>
      <c r="G1327" s="340"/>
      <c r="H1327" s="330"/>
      <c r="I1327" s="330"/>
      <c r="J1327" s="335"/>
      <c r="K1327" s="335"/>
      <c r="L1327" s="335"/>
      <c r="M1327" s="335"/>
      <c r="N1327" s="335"/>
      <c r="O1327" s="335"/>
      <c r="P1327" s="335"/>
      <c r="Q1327" s="335"/>
      <c r="R1327" s="335"/>
      <c r="S1327" s="336"/>
    </row>
    <row r="1328" spans="1:24">
      <c r="A1328" s="1">
        <f t="shared" ref="A1328:B1328" si="1356">A1327</f>
        <v>27</v>
      </c>
      <c r="B1328" s="1">
        <f t="shared" si="1356"/>
        <v>0</v>
      </c>
      <c r="C1328" s="288"/>
      <c r="D1328" s="340" t="s">
        <v>76</v>
      </c>
      <c r="E1328" s="340"/>
      <c r="F1328" s="340"/>
      <c r="G1328" s="340"/>
      <c r="H1328" s="330"/>
      <c r="I1328" s="330"/>
      <c r="J1328" s="335"/>
      <c r="K1328" s="335"/>
      <c r="L1328" s="335"/>
      <c r="M1328" s="335"/>
      <c r="N1328" s="335"/>
      <c r="O1328" s="335"/>
      <c r="P1328" s="335"/>
      <c r="Q1328" s="335"/>
      <c r="R1328" s="335"/>
      <c r="S1328" s="336"/>
    </row>
    <row r="1329" spans="1:21" ht="15" thickBot="1">
      <c r="A1329" s="1">
        <f t="shared" ref="A1329:B1329" si="1357">A1328</f>
        <v>27</v>
      </c>
      <c r="B1329" s="1">
        <f t="shared" si="1357"/>
        <v>0</v>
      </c>
      <c r="C1329" s="288"/>
      <c r="D1329" s="341" t="s">
        <v>77</v>
      </c>
      <c r="E1329" s="341"/>
      <c r="F1329" s="341"/>
      <c r="G1329" s="341"/>
      <c r="H1329" s="342">
        <f>H1351-SUM(H1326:I1328)</f>
        <v>0</v>
      </c>
      <c r="I1329" s="342"/>
      <c r="J1329" s="343"/>
      <c r="K1329" s="343"/>
      <c r="L1329" s="343"/>
      <c r="M1329" s="343"/>
      <c r="N1329" s="343"/>
      <c r="O1329" s="343"/>
      <c r="P1329" s="343"/>
      <c r="Q1329" s="343"/>
      <c r="R1329" s="343"/>
      <c r="S1329" s="344"/>
    </row>
    <row r="1330" spans="1:21" ht="15.6" thickTop="1" thickBot="1">
      <c r="A1330" s="1">
        <f t="shared" ref="A1330:B1330" si="1358">A1329</f>
        <v>27</v>
      </c>
      <c r="B1330" s="1">
        <f t="shared" si="1358"/>
        <v>0</v>
      </c>
      <c r="C1330" s="289"/>
      <c r="D1330" s="345" t="s">
        <v>78</v>
      </c>
      <c r="E1330" s="345"/>
      <c r="F1330" s="345"/>
      <c r="G1330" s="345"/>
      <c r="H1330" s="281">
        <f>SUM(H1326:I1329)</f>
        <v>0</v>
      </c>
      <c r="I1330" s="281"/>
      <c r="J1330" s="285"/>
      <c r="K1330" s="285"/>
      <c r="L1330" s="285"/>
      <c r="M1330" s="285"/>
      <c r="N1330" s="285"/>
      <c r="O1330" s="285"/>
      <c r="P1330" s="285"/>
      <c r="Q1330" s="285"/>
      <c r="R1330" s="285"/>
      <c r="S1330" s="286"/>
    </row>
    <row r="1331" spans="1:21">
      <c r="A1331" s="1">
        <f t="shared" ref="A1331:B1331" si="1359">A1330</f>
        <v>27</v>
      </c>
      <c r="B1331" s="1">
        <f t="shared" si="1359"/>
        <v>0</v>
      </c>
      <c r="C1331" s="287" t="s">
        <v>218</v>
      </c>
      <c r="D1331" s="290" t="s">
        <v>73</v>
      </c>
      <c r="E1331" s="290"/>
      <c r="F1331" s="290" t="s">
        <v>83</v>
      </c>
      <c r="G1331" s="290"/>
      <c r="H1331" s="290" t="s">
        <v>79</v>
      </c>
      <c r="I1331" s="292"/>
      <c r="J1331" s="293"/>
      <c r="K1331" s="290"/>
      <c r="L1331" s="290"/>
      <c r="M1331" s="290"/>
      <c r="N1331" s="290" t="s">
        <v>82</v>
      </c>
      <c r="O1331" s="290"/>
      <c r="P1331" s="290"/>
      <c r="Q1331" s="290"/>
      <c r="R1331" s="290"/>
      <c r="S1331" s="294"/>
    </row>
    <row r="1332" spans="1:21">
      <c r="A1332" s="1">
        <f t="shared" ref="A1332:B1332" si="1360">A1331</f>
        <v>27</v>
      </c>
      <c r="B1332" s="1">
        <f t="shared" si="1360"/>
        <v>0</v>
      </c>
      <c r="C1332" s="288"/>
      <c r="D1332" s="291"/>
      <c r="E1332" s="291"/>
      <c r="F1332" s="291"/>
      <c r="G1332" s="291"/>
      <c r="H1332" s="291"/>
      <c r="I1332" s="291"/>
      <c r="J1332" s="296" t="s">
        <v>80</v>
      </c>
      <c r="K1332" s="297"/>
      <c r="L1332" s="297" t="s">
        <v>81</v>
      </c>
      <c r="M1332" s="339"/>
      <c r="N1332" s="291"/>
      <c r="O1332" s="291"/>
      <c r="P1332" s="291"/>
      <c r="Q1332" s="291"/>
      <c r="R1332" s="291"/>
      <c r="S1332" s="295"/>
    </row>
    <row r="1333" spans="1:21">
      <c r="A1333" s="1">
        <f t="shared" ref="A1333:B1333" si="1361">A1332</f>
        <v>27</v>
      </c>
      <c r="B1333" s="1">
        <f t="shared" si="1361"/>
        <v>0</v>
      </c>
      <c r="C1333" s="288"/>
      <c r="D1333" s="298" t="s">
        <v>88</v>
      </c>
      <c r="E1333" s="298"/>
      <c r="F1333" s="298" t="s">
        <v>88</v>
      </c>
      <c r="G1333" s="298"/>
      <c r="H1333" s="323"/>
      <c r="I1333" s="323"/>
      <c r="J1333" s="324"/>
      <c r="K1333" s="325"/>
      <c r="L1333" s="326">
        <f>H1333-J1333</f>
        <v>0</v>
      </c>
      <c r="M1333" s="327"/>
      <c r="N1333" s="167"/>
      <c r="O1333" s="167"/>
      <c r="P1333" s="167"/>
      <c r="Q1333" s="167"/>
      <c r="R1333" s="167"/>
      <c r="S1333" s="328"/>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8"/>
      <c r="D1334" s="298" t="s">
        <v>99</v>
      </c>
      <c r="E1334" s="298"/>
      <c r="F1334" s="299" t="s">
        <v>84</v>
      </c>
      <c r="G1334" s="299"/>
      <c r="H1334" s="300"/>
      <c r="I1334" s="300"/>
      <c r="J1334" s="301"/>
      <c r="K1334" s="302"/>
      <c r="L1334" s="303">
        <f t="shared" ref="L1334:L1350" si="1364">H1334-J1334</f>
        <v>0</v>
      </c>
      <c r="M1334" s="304"/>
      <c r="N1334" s="152"/>
      <c r="O1334" s="152"/>
      <c r="P1334" s="152"/>
      <c r="Q1334" s="152"/>
      <c r="R1334" s="152"/>
      <c r="S1334" s="305"/>
      <c r="T1334" s="54" t="e">
        <f>HLOOKUP(F1306,リスト!$N$7:$AC$25,3,)</f>
        <v>#N/A</v>
      </c>
      <c r="U1334" s="52" t="e">
        <f t="shared" si="1362"/>
        <v>#N/A</v>
      </c>
    </row>
    <row r="1335" spans="1:21">
      <c r="A1335" s="1">
        <f t="shared" ref="A1335:B1335" si="1365">A1334</f>
        <v>27</v>
      </c>
      <c r="B1335" s="1">
        <f t="shared" si="1365"/>
        <v>0</v>
      </c>
      <c r="C1335" s="288"/>
      <c r="D1335" s="298"/>
      <c r="E1335" s="298"/>
      <c r="F1335" s="329" t="s">
        <v>85</v>
      </c>
      <c r="G1335" s="329"/>
      <c r="H1335" s="330"/>
      <c r="I1335" s="330"/>
      <c r="J1335" s="331"/>
      <c r="K1335" s="332"/>
      <c r="L1335" s="333">
        <f t="shared" si="1364"/>
        <v>0</v>
      </c>
      <c r="M1335" s="334"/>
      <c r="N1335" s="335"/>
      <c r="O1335" s="335"/>
      <c r="P1335" s="335"/>
      <c r="Q1335" s="335"/>
      <c r="R1335" s="335"/>
      <c r="S1335" s="336"/>
      <c r="T1335" s="54" t="e">
        <f>HLOOKUP(F1306,リスト!$N$7:$AC$25,4,)</f>
        <v>#N/A</v>
      </c>
      <c r="U1335" s="52" t="e">
        <f t="shared" si="1362"/>
        <v>#N/A</v>
      </c>
    </row>
    <row r="1336" spans="1:21">
      <c r="A1336" s="1">
        <f t="shared" ref="A1336:B1336" si="1366">A1335</f>
        <v>27</v>
      </c>
      <c r="B1336" s="1">
        <f t="shared" si="1366"/>
        <v>0</v>
      </c>
      <c r="C1336" s="288"/>
      <c r="D1336" s="298"/>
      <c r="E1336" s="298"/>
      <c r="F1336" s="306" t="s">
        <v>86</v>
      </c>
      <c r="G1336" s="306"/>
      <c r="H1336" s="307"/>
      <c r="I1336" s="307"/>
      <c r="J1336" s="308"/>
      <c r="K1336" s="309"/>
      <c r="L1336" s="310">
        <f t="shared" si="1364"/>
        <v>0</v>
      </c>
      <c r="M1336" s="311"/>
      <c r="N1336" s="153"/>
      <c r="O1336" s="153"/>
      <c r="P1336" s="153"/>
      <c r="Q1336" s="153"/>
      <c r="R1336" s="153"/>
      <c r="S1336" s="312"/>
      <c r="T1336" s="54" t="e">
        <f>HLOOKUP(F1306,リスト!$N$7:$AC$25,5,)</f>
        <v>#N/A</v>
      </c>
      <c r="U1336" s="52" t="e">
        <f t="shared" si="1362"/>
        <v>#N/A</v>
      </c>
    </row>
    <row r="1337" spans="1:21">
      <c r="A1337" s="1">
        <f t="shared" ref="A1337:B1337" si="1367">A1336</f>
        <v>27</v>
      </c>
      <c r="B1337" s="1">
        <f t="shared" si="1367"/>
        <v>0</v>
      </c>
      <c r="C1337" s="288"/>
      <c r="D1337" s="298" t="s">
        <v>100</v>
      </c>
      <c r="E1337" s="298"/>
      <c r="F1337" s="299" t="s">
        <v>87</v>
      </c>
      <c r="G1337" s="299"/>
      <c r="H1337" s="300"/>
      <c r="I1337" s="300"/>
      <c r="J1337" s="301"/>
      <c r="K1337" s="302"/>
      <c r="L1337" s="303">
        <f t="shared" si="1364"/>
        <v>0</v>
      </c>
      <c r="M1337" s="304"/>
      <c r="N1337" s="152"/>
      <c r="O1337" s="152"/>
      <c r="P1337" s="152"/>
      <c r="Q1337" s="152"/>
      <c r="R1337" s="152"/>
      <c r="S1337" s="305"/>
      <c r="T1337" s="54" t="e">
        <f>HLOOKUP(F1306,リスト!$N$7:$AC$25,6,)</f>
        <v>#N/A</v>
      </c>
      <c r="U1337" s="52" t="e">
        <f t="shared" si="1362"/>
        <v>#N/A</v>
      </c>
    </row>
    <row r="1338" spans="1:21">
      <c r="A1338" s="1">
        <f t="shared" ref="A1338:B1338" si="1368">A1337</f>
        <v>27</v>
      </c>
      <c r="B1338" s="1">
        <f t="shared" si="1368"/>
        <v>0</v>
      </c>
      <c r="C1338" s="288"/>
      <c r="D1338" s="298"/>
      <c r="E1338" s="298"/>
      <c r="F1338" s="329" t="s">
        <v>89</v>
      </c>
      <c r="G1338" s="329"/>
      <c r="H1338" s="330"/>
      <c r="I1338" s="330"/>
      <c r="J1338" s="331"/>
      <c r="K1338" s="332"/>
      <c r="L1338" s="333">
        <f t="shared" si="1364"/>
        <v>0</v>
      </c>
      <c r="M1338" s="334"/>
      <c r="N1338" s="335"/>
      <c r="O1338" s="335"/>
      <c r="P1338" s="335"/>
      <c r="Q1338" s="335"/>
      <c r="R1338" s="335"/>
      <c r="S1338" s="336"/>
      <c r="T1338" s="54" t="e">
        <f>HLOOKUP(F1306,リスト!$N$7:$AC$25,7,)</f>
        <v>#N/A</v>
      </c>
      <c r="U1338" s="52" t="e">
        <f t="shared" si="1362"/>
        <v>#N/A</v>
      </c>
    </row>
    <row r="1339" spans="1:21" ht="14.4" customHeight="1">
      <c r="A1339" s="1">
        <f t="shared" ref="A1339:B1339" si="1369">A1338</f>
        <v>27</v>
      </c>
      <c r="B1339" s="1">
        <f t="shared" si="1369"/>
        <v>0</v>
      </c>
      <c r="C1339" s="288"/>
      <c r="D1339" s="298"/>
      <c r="E1339" s="298"/>
      <c r="F1339" s="329" t="s">
        <v>215</v>
      </c>
      <c r="G1339" s="329"/>
      <c r="H1339" s="330"/>
      <c r="I1339" s="330"/>
      <c r="J1339" s="331"/>
      <c r="K1339" s="332"/>
      <c r="L1339" s="333">
        <f t="shared" si="1364"/>
        <v>0</v>
      </c>
      <c r="M1339" s="334"/>
      <c r="N1339" s="335"/>
      <c r="O1339" s="335"/>
      <c r="P1339" s="335"/>
      <c r="Q1339" s="335"/>
      <c r="R1339" s="335"/>
      <c r="S1339" s="336"/>
      <c r="T1339" s="54" t="e">
        <f>HLOOKUP(F1306,リスト!$N$7:$AC$25,8,)</f>
        <v>#N/A</v>
      </c>
      <c r="U1339" s="52" t="e">
        <f t="shared" si="1362"/>
        <v>#N/A</v>
      </c>
    </row>
    <row r="1340" spans="1:21">
      <c r="A1340" s="1">
        <f t="shared" ref="A1340:B1340" si="1370">A1339</f>
        <v>27</v>
      </c>
      <c r="B1340" s="1">
        <f t="shared" si="1370"/>
        <v>0</v>
      </c>
      <c r="C1340" s="288"/>
      <c r="D1340" s="298"/>
      <c r="E1340" s="298"/>
      <c r="F1340" s="306" t="s">
        <v>90</v>
      </c>
      <c r="G1340" s="306"/>
      <c r="H1340" s="307"/>
      <c r="I1340" s="307"/>
      <c r="J1340" s="308"/>
      <c r="K1340" s="309"/>
      <c r="L1340" s="310">
        <f t="shared" si="1364"/>
        <v>0</v>
      </c>
      <c r="M1340" s="311"/>
      <c r="N1340" s="153"/>
      <c r="O1340" s="153"/>
      <c r="P1340" s="153"/>
      <c r="Q1340" s="153"/>
      <c r="R1340" s="153"/>
      <c r="S1340" s="312"/>
      <c r="T1340" s="54" t="e">
        <f>HLOOKUP(F1306,リスト!$N$7:$AC$25,9,)</f>
        <v>#N/A</v>
      </c>
      <c r="U1340" s="52" t="e">
        <f t="shared" si="1362"/>
        <v>#N/A</v>
      </c>
    </row>
    <row r="1341" spans="1:21">
      <c r="A1341" s="1">
        <f t="shared" ref="A1341:B1341" si="1371">A1340</f>
        <v>27</v>
      </c>
      <c r="B1341" s="1">
        <f t="shared" si="1371"/>
        <v>0</v>
      </c>
      <c r="C1341" s="288"/>
      <c r="D1341" s="298" t="s">
        <v>101</v>
      </c>
      <c r="E1341" s="298"/>
      <c r="F1341" s="299" t="s">
        <v>91</v>
      </c>
      <c r="G1341" s="299"/>
      <c r="H1341" s="300"/>
      <c r="I1341" s="300"/>
      <c r="J1341" s="301"/>
      <c r="K1341" s="302"/>
      <c r="L1341" s="303">
        <f t="shared" si="1364"/>
        <v>0</v>
      </c>
      <c r="M1341" s="304"/>
      <c r="N1341" s="152"/>
      <c r="O1341" s="152"/>
      <c r="P1341" s="152"/>
      <c r="Q1341" s="152"/>
      <c r="R1341" s="152"/>
      <c r="S1341" s="305"/>
      <c r="T1341" s="54" t="e">
        <f>HLOOKUP(F1306,リスト!$N$7:$AC$25,10,)</f>
        <v>#N/A</v>
      </c>
      <c r="U1341" s="52" t="e">
        <f t="shared" si="1362"/>
        <v>#N/A</v>
      </c>
    </row>
    <row r="1342" spans="1:21">
      <c r="A1342" s="1">
        <f t="shared" ref="A1342:B1342" si="1372">A1341</f>
        <v>27</v>
      </c>
      <c r="B1342" s="1">
        <f t="shared" si="1372"/>
        <v>0</v>
      </c>
      <c r="C1342" s="288"/>
      <c r="D1342" s="298"/>
      <c r="E1342" s="298"/>
      <c r="F1342" s="329" t="s">
        <v>92</v>
      </c>
      <c r="G1342" s="329"/>
      <c r="H1342" s="330"/>
      <c r="I1342" s="330"/>
      <c r="J1342" s="331"/>
      <c r="K1342" s="332"/>
      <c r="L1342" s="333">
        <f t="shared" si="1364"/>
        <v>0</v>
      </c>
      <c r="M1342" s="334"/>
      <c r="N1342" s="335"/>
      <c r="O1342" s="335"/>
      <c r="P1342" s="335"/>
      <c r="Q1342" s="335"/>
      <c r="R1342" s="335"/>
      <c r="S1342" s="336"/>
      <c r="T1342" s="54" t="e">
        <f>HLOOKUP(F1306,リスト!$N$7:$AC$25,11,)</f>
        <v>#N/A</v>
      </c>
      <c r="U1342" s="52" t="e">
        <f t="shared" si="1362"/>
        <v>#N/A</v>
      </c>
    </row>
    <row r="1343" spans="1:21">
      <c r="A1343" s="1">
        <f t="shared" ref="A1343:B1343" si="1373">A1342</f>
        <v>27</v>
      </c>
      <c r="B1343" s="1">
        <f t="shared" si="1373"/>
        <v>0</v>
      </c>
      <c r="C1343" s="288"/>
      <c r="D1343" s="298"/>
      <c r="E1343" s="298"/>
      <c r="F1343" s="306" t="s">
        <v>93</v>
      </c>
      <c r="G1343" s="306"/>
      <c r="H1343" s="307"/>
      <c r="I1343" s="307"/>
      <c r="J1343" s="308"/>
      <c r="K1343" s="309"/>
      <c r="L1343" s="310">
        <f t="shared" si="1364"/>
        <v>0</v>
      </c>
      <c r="M1343" s="311"/>
      <c r="N1343" s="153"/>
      <c r="O1343" s="153"/>
      <c r="P1343" s="153"/>
      <c r="Q1343" s="153"/>
      <c r="R1343" s="153"/>
      <c r="S1343" s="312"/>
      <c r="T1343" s="54" t="e">
        <f>HLOOKUP(F1306,リスト!$N$7:$AC$25,12,)</f>
        <v>#N/A</v>
      </c>
      <c r="U1343" s="52" t="e">
        <f t="shared" si="1362"/>
        <v>#N/A</v>
      </c>
    </row>
    <row r="1344" spans="1:21">
      <c r="A1344" s="1">
        <f t="shared" ref="A1344:B1344" si="1374">A1343</f>
        <v>27</v>
      </c>
      <c r="B1344" s="1">
        <f t="shared" si="1374"/>
        <v>0</v>
      </c>
      <c r="C1344" s="288"/>
      <c r="D1344" s="298" t="s">
        <v>102</v>
      </c>
      <c r="E1344" s="298"/>
      <c r="F1344" s="298" t="s">
        <v>102</v>
      </c>
      <c r="G1344" s="298"/>
      <c r="H1344" s="323"/>
      <c r="I1344" s="323"/>
      <c r="J1344" s="324"/>
      <c r="K1344" s="325"/>
      <c r="L1344" s="326">
        <f t="shared" si="1364"/>
        <v>0</v>
      </c>
      <c r="M1344" s="327"/>
      <c r="N1344" s="167"/>
      <c r="O1344" s="167"/>
      <c r="P1344" s="167"/>
      <c r="Q1344" s="167"/>
      <c r="R1344" s="167"/>
      <c r="S1344" s="328"/>
      <c r="T1344" s="54" t="e">
        <f>HLOOKUP(F1306,リスト!$N$7:$AC$25,13,)</f>
        <v>#N/A</v>
      </c>
      <c r="U1344" s="52" t="e">
        <f t="shared" si="1362"/>
        <v>#N/A</v>
      </c>
    </row>
    <row r="1345" spans="1:24">
      <c r="A1345" s="1">
        <f t="shared" ref="A1345:B1345" si="1375">A1344</f>
        <v>27</v>
      </c>
      <c r="B1345" s="1">
        <f t="shared" si="1375"/>
        <v>0</v>
      </c>
      <c r="C1345" s="288"/>
      <c r="D1345" s="321" t="s">
        <v>105</v>
      </c>
      <c r="E1345" s="298"/>
      <c r="F1345" s="299" t="s">
        <v>94</v>
      </c>
      <c r="G1345" s="299"/>
      <c r="H1345" s="300"/>
      <c r="I1345" s="300"/>
      <c r="J1345" s="301"/>
      <c r="K1345" s="302"/>
      <c r="L1345" s="303">
        <f t="shared" si="1364"/>
        <v>0</v>
      </c>
      <c r="M1345" s="304"/>
      <c r="N1345" s="152"/>
      <c r="O1345" s="152"/>
      <c r="P1345" s="152"/>
      <c r="Q1345" s="152"/>
      <c r="R1345" s="152"/>
      <c r="S1345" s="305"/>
      <c r="T1345" s="54" t="e">
        <f>HLOOKUP(F1306,リスト!$N$7:$AC$25,14,)</f>
        <v>#N/A</v>
      </c>
      <c r="U1345" s="52" t="e">
        <f t="shared" si="1362"/>
        <v>#N/A</v>
      </c>
    </row>
    <row r="1346" spans="1:24">
      <c r="A1346" s="1">
        <f t="shared" ref="A1346:B1346" si="1376">A1345</f>
        <v>27</v>
      </c>
      <c r="B1346" s="1">
        <f t="shared" si="1376"/>
        <v>0</v>
      </c>
      <c r="C1346" s="288"/>
      <c r="D1346" s="298"/>
      <c r="E1346" s="298"/>
      <c r="F1346" s="306" t="s">
        <v>95</v>
      </c>
      <c r="G1346" s="306"/>
      <c r="H1346" s="307"/>
      <c r="I1346" s="307"/>
      <c r="J1346" s="308"/>
      <c r="K1346" s="309"/>
      <c r="L1346" s="310">
        <f t="shared" si="1364"/>
        <v>0</v>
      </c>
      <c r="M1346" s="311"/>
      <c r="N1346" s="153"/>
      <c r="O1346" s="153"/>
      <c r="P1346" s="153"/>
      <c r="Q1346" s="153"/>
      <c r="R1346" s="153"/>
      <c r="S1346" s="312"/>
      <c r="T1346" s="54" t="e">
        <f>HLOOKUP(F1306,リスト!$N$7:$AC$25,15,)</f>
        <v>#N/A</v>
      </c>
      <c r="U1346" s="52" t="e">
        <f t="shared" si="1362"/>
        <v>#N/A</v>
      </c>
    </row>
    <row r="1347" spans="1:24">
      <c r="A1347" s="1">
        <f t="shared" ref="A1347:B1347" si="1377">A1346</f>
        <v>27</v>
      </c>
      <c r="B1347" s="1">
        <f t="shared" si="1377"/>
        <v>0</v>
      </c>
      <c r="C1347" s="288"/>
      <c r="D1347" s="322" t="s">
        <v>103</v>
      </c>
      <c r="E1347" s="322"/>
      <c r="F1347" s="298" t="s">
        <v>96</v>
      </c>
      <c r="G1347" s="298"/>
      <c r="H1347" s="323"/>
      <c r="I1347" s="323"/>
      <c r="J1347" s="324"/>
      <c r="K1347" s="325"/>
      <c r="L1347" s="326">
        <f t="shared" si="1364"/>
        <v>0</v>
      </c>
      <c r="M1347" s="327"/>
      <c r="N1347" s="167"/>
      <c r="O1347" s="167"/>
      <c r="P1347" s="167"/>
      <c r="Q1347" s="167"/>
      <c r="R1347" s="167"/>
      <c r="S1347" s="328"/>
      <c r="T1347" s="54" t="e">
        <f>HLOOKUP(F1306,リスト!$N$7:$AC$25,16,)</f>
        <v>#N/A</v>
      </c>
      <c r="U1347" s="52" t="e">
        <f t="shared" si="1362"/>
        <v>#N/A</v>
      </c>
    </row>
    <row r="1348" spans="1:24">
      <c r="A1348" s="1">
        <f t="shared" ref="A1348:B1348" si="1378">A1347</f>
        <v>27</v>
      </c>
      <c r="B1348" s="1">
        <f t="shared" si="1378"/>
        <v>0</v>
      </c>
      <c r="C1348" s="288"/>
      <c r="D1348" s="298" t="s">
        <v>104</v>
      </c>
      <c r="E1348" s="298"/>
      <c r="F1348" s="299" t="s">
        <v>97</v>
      </c>
      <c r="G1348" s="299"/>
      <c r="H1348" s="300"/>
      <c r="I1348" s="300"/>
      <c r="J1348" s="301"/>
      <c r="K1348" s="302"/>
      <c r="L1348" s="303">
        <f t="shared" si="1364"/>
        <v>0</v>
      </c>
      <c r="M1348" s="304"/>
      <c r="N1348" s="152"/>
      <c r="O1348" s="152"/>
      <c r="P1348" s="152"/>
      <c r="Q1348" s="152"/>
      <c r="R1348" s="152"/>
      <c r="S1348" s="305"/>
      <c r="T1348" s="54" t="e">
        <f>HLOOKUP(F1306,リスト!$N$7:$AC$25,17,)</f>
        <v>#N/A</v>
      </c>
      <c r="U1348" s="52" t="e">
        <f t="shared" si="1362"/>
        <v>#N/A</v>
      </c>
    </row>
    <row r="1349" spans="1:24">
      <c r="A1349" s="1">
        <f t="shared" ref="A1349:B1349" si="1379">A1348</f>
        <v>27</v>
      </c>
      <c r="B1349" s="1">
        <f t="shared" si="1379"/>
        <v>0</v>
      </c>
      <c r="C1349" s="288"/>
      <c r="D1349" s="298"/>
      <c r="E1349" s="298"/>
      <c r="F1349" s="306" t="s">
        <v>98</v>
      </c>
      <c r="G1349" s="306"/>
      <c r="H1349" s="307"/>
      <c r="I1349" s="307"/>
      <c r="J1349" s="308"/>
      <c r="K1349" s="309"/>
      <c r="L1349" s="310">
        <f t="shared" si="1364"/>
        <v>0</v>
      </c>
      <c r="M1349" s="311"/>
      <c r="N1349" s="153"/>
      <c r="O1349" s="153"/>
      <c r="P1349" s="153"/>
      <c r="Q1349" s="153"/>
      <c r="R1349" s="153"/>
      <c r="S1349" s="312"/>
      <c r="T1349" s="54" t="e">
        <f>HLOOKUP(F1306,リスト!$N$7:$AC$25,18,)</f>
        <v>#N/A</v>
      </c>
      <c r="U1349" s="52" t="e">
        <f t="shared" si="1362"/>
        <v>#N/A</v>
      </c>
    </row>
    <row r="1350" spans="1:24" ht="15" thickBot="1">
      <c r="A1350" s="1">
        <f t="shared" ref="A1350:B1350" si="1380">A1349</f>
        <v>27</v>
      </c>
      <c r="B1350" s="1">
        <f t="shared" si="1380"/>
        <v>0</v>
      </c>
      <c r="C1350" s="288"/>
      <c r="D1350" s="313" t="s">
        <v>77</v>
      </c>
      <c r="E1350" s="313"/>
      <c r="F1350" s="313" t="s">
        <v>77</v>
      </c>
      <c r="G1350" s="313"/>
      <c r="H1350" s="314"/>
      <c r="I1350" s="314"/>
      <c r="J1350" s="315"/>
      <c r="K1350" s="316"/>
      <c r="L1350" s="317">
        <f t="shared" si="1364"/>
        <v>0</v>
      </c>
      <c r="M1350" s="318"/>
      <c r="N1350" s="319"/>
      <c r="O1350" s="319"/>
      <c r="P1350" s="319"/>
      <c r="Q1350" s="319"/>
      <c r="R1350" s="319"/>
      <c r="S1350" s="320"/>
      <c r="T1350" s="54" t="e">
        <f>HLOOKUP(F1306,リスト!$N$7:$AC$25,19,)</f>
        <v>#N/A</v>
      </c>
      <c r="U1350" s="52" t="e">
        <f t="shared" si="1362"/>
        <v>#N/A</v>
      </c>
    </row>
    <row r="1351" spans="1:24" ht="15.6" thickTop="1" thickBot="1">
      <c r="A1351" s="1">
        <f t="shared" ref="A1351:B1351" si="1381">A1350</f>
        <v>27</v>
      </c>
      <c r="B1351" s="1">
        <f t="shared" si="1381"/>
        <v>0</v>
      </c>
      <c r="C1351" s="289"/>
      <c r="D1351" s="278" t="s">
        <v>78</v>
      </c>
      <c r="E1351" s="279"/>
      <c r="F1351" s="279"/>
      <c r="G1351" s="280"/>
      <c r="H1351" s="281">
        <f>SUM(H1333:I1350)</f>
        <v>0</v>
      </c>
      <c r="I1351" s="281"/>
      <c r="J1351" s="282">
        <f t="shared" ref="J1351" si="1382">SUM(J1333:K1350)</f>
        <v>0</v>
      </c>
      <c r="K1351" s="283"/>
      <c r="L1351" s="283">
        <f t="shared" ref="L1351" si="1383">SUM(L1333:M1350)</f>
        <v>0</v>
      </c>
      <c r="M1351" s="284"/>
      <c r="N1351" s="285"/>
      <c r="O1351" s="285"/>
      <c r="P1351" s="285"/>
      <c r="Q1351" s="285"/>
      <c r="R1351" s="285"/>
      <c r="S1351" s="286"/>
      <c r="T1351" s="54"/>
    </row>
    <row r="1352" spans="1:24">
      <c r="A1352" s="1">
        <f>F1355</f>
        <v>28</v>
      </c>
      <c r="B1352" s="1">
        <f>IF(H1376&gt;0,1,0)</f>
        <v>0</v>
      </c>
      <c r="C1352" s="198" t="s">
        <v>47</v>
      </c>
      <c r="D1352" s="198"/>
      <c r="E1352" s="198"/>
      <c r="U1352" s="11" t="s">
        <v>49</v>
      </c>
      <c r="V1352" s="11" t="s">
        <v>199</v>
      </c>
    </row>
    <row r="1353" spans="1:24">
      <c r="A1353" s="1">
        <f>A1352</f>
        <v>28</v>
      </c>
      <c r="B1353" s="1">
        <f>B1352</f>
        <v>0</v>
      </c>
      <c r="C1353" s="192" t="str">
        <f>"やまぐち未来アスリート育成事業　"&amp;基本!$G$24</f>
        <v>やまぐち未来アスリート育成事業　事業計画書</v>
      </c>
      <c r="D1353" s="192"/>
      <c r="E1353" s="192"/>
      <c r="F1353" s="192"/>
      <c r="G1353" s="192"/>
      <c r="H1353" s="192"/>
      <c r="I1353" s="192"/>
      <c r="J1353" s="192"/>
      <c r="K1353" s="192"/>
      <c r="L1353" s="192"/>
      <c r="M1353" s="192"/>
      <c r="N1353" s="192"/>
      <c r="O1353" s="192"/>
      <c r="P1353" s="192"/>
      <c r="Q1353" s="192"/>
      <c r="R1353" s="192"/>
      <c r="S1353" s="192"/>
      <c r="U1353" s="16" t="str">
        <f t="shared" ref="U1353:V1356" si="1384">IF(U1303="","",U1303)</f>
        <v>やまぐち未来アスリートチャレンジ事業</v>
      </c>
      <c r="V1353" s="16" t="str">
        <f t="shared" si="1384"/>
        <v>未来チャレ</v>
      </c>
    </row>
    <row r="1354" spans="1:24" ht="15" thickBot="1">
      <c r="A1354" s="1">
        <f t="shared" ref="A1354:B1354" si="1385">A1353</f>
        <v>28</v>
      </c>
      <c r="B1354" s="1">
        <f t="shared" si="1385"/>
        <v>0</v>
      </c>
      <c r="C1354" s="337" t="s">
        <v>48</v>
      </c>
      <c r="D1354" s="337"/>
      <c r="U1354" s="32" t="str">
        <f t="shared" si="1384"/>
        <v>ジュニアクラブ活動事業</v>
      </c>
      <c r="V1354" s="32" t="str">
        <f t="shared" si="1384"/>
        <v>Jrクラブ</v>
      </c>
    </row>
    <row r="1355" spans="1:24" ht="15" thickBot="1">
      <c r="A1355" s="1">
        <f t="shared" ref="A1355:B1355" si="1386">A1354</f>
        <v>28</v>
      </c>
      <c r="B1355" s="1">
        <f t="shared" si="1386"/>
        <v>0</v>
      </c>
      <c r="C1355" s="375" t="s">
        <v>50</v>
      </c>
      <c r="D1355" s="376"/>
      <c r="E1355" s="376"/>
      <c r="F1355" s="377">
        <f>F1305+1</f>
        <v>28</v>
      </c>
      <c r="G1355" s="378"/>
      <c r="U1355" s="32" t="str">
        <f t="shared" si="1384"/>
        <v>ジュニア指導者育成事業</v>
      </c>
      <c r="V1355" s="32" t="str">
        <f t="shared" si="1384"/>
        <v>Jr指導者</v>
      </c>
    </row>
    <row r="1356" spans="1:24">
      <c r="A1356" s="1">
        <f t="shared" ref="A1356:B1356" si="1387">A1355</f>
        <v>28</v>
      </c>
      <c r="B1356" s="1">
        <f t="shared" si="1387"/>
        <v>0</v>
      </c>
      <c r="C1356" s="379" t="s">
        <v>49</v>
      </c>
      <c r="D1356" s="290"/>
      <c r="E1356" s="290"/>
      <c r="F1356" s="380"/>
      <c r="G1356" s="380"/>
      <c r="H1356" s="380"/>
      <c r="I1356" s="380"/>
      <c r="J1356" s="380"/>
      <c r="K1356" s="380"/>
      <c r="L1356" s="380"/>
      <c r="M1356" s="290" t="s">
        <v>53</v>
      </c>
      <c r="N1356" s="290"/>
      <c r="O1356" s="290"/>
      <c r="P1356" s="380"/>
      <c r="Q1356" s="380"/>
      <c r="R1356" s="380"/>
      <c r="S1356" s="381"/>
      <c r="T1356" s="81" t="str">
        <f>IF(F1356="","",VLOOKUP(F1356,U1353:V1356,2,))</f>
        <v/>
      </c>
      <c r="U1356" s="18" t="str">
        <f t="shared" si="1384"/>
        <v>未来アスリート強化事業</v>
      </c>
      <c r="V1356" s="18" t="str">
        <f t="shared" si="1384"/>
        <v>未来強化</v>
      </c>
    </row>
    <row r="1357" spans="1:24">
      <c r="A1357" s="1">
        <f t="shared" ref="A1357:B1357" si="1388">A1356</f>
        <v>28</v>
      </c>
      <c r="B1357" s="1">
        <f t="shared" si="1388"/>
        <v>0</v>
      </c>
      <c r="C1357" s="389" t="s">
        <v>180</v>
      </c>
      <c r="D1357" s="390"/>
      <c r="E1357" s="356"/>
      <c r="F1357" s="386"/>
      <c r="G1357" s="387"/>
      <c r="H1357" s="387"/>
      <c r="I1357" s="387"/>
      <c r="J1357" s="387"/>
      <c r="K1357" s="387"/>
      <c r="L1357" s="387"/>
      <c r="M1357" s="387"/>
      <c r="N1357" s="387"/>
      <c r="O1357" s="387"/>
      <c r="P1357" s="387"/>
      <c r="Q1357" s="387"/>
      <c r="R1357" s="387"/>
      <c r="S1357" s="388"/>
      <c r="U1357" s="55"/>
    </row>
    <row r="1358" spans="1:24">
      <c r="A1358" s="1">
        <f t="shared" ref="A1358:B1358" si="1389">A1357</f>
        <v>28</v>
      </c>
      <c r="B1358" s="1">
        <f t="shared" si="1389"/>
        <v>0</v>
      </c>
      <c r="C1358" s="348" t="s">
        <v>51</v>
      </c>
      <c r="D1358" s="291"/>
      <c r="E1358" s="291"/>
      <c r="F1358" s="382"/>
      <c r="G1358" s="383"/>
      <c r="H1358" s="383"/>
      <c r="I1358" s="20" t="str">
        <f>IF(F1358="","～",IF(J1358="","","～"))</f>
        <v>～</v>
      </c>
      <c r="J1358" s="383"/>
      <c r="K1358" s="383"/>
      <c r="L1358" s="383"/>
      <c r="M1358" s="21" t="s">
        <v>52</v>
      </c>
      <c r="N1358" s="384" t="str">
        <f>IF(T1358=1,IF(F1358="","",IF(J1358="","",IF(F1358=J1358,"日帰り",(J1358-F1358)&amp;"泊"&amp;(J1358-F1358+1)&amp;"日"))),"")</f>
        <v/>
      </c>
      <c r="O1358" s="384"/>
      <c r="P1358" s="384"/>
      <c r="Q1358" s="13" t="s">
        <v>68</v>
      </c>
      <c r="R1358" s="258"/>
      <c r="S1358" s="385"/>
      <c r="T1358" s="53">
        <f>IF(P1356=W1361,1,IF(P1356=X1362,1,0))</f>
        <v>0</v>
      </c>
    </row>
    <row r="1359" spans="1:24">
      <c r="A1359" s="1">
        <f t="shared" ref="A1359:B1359" si="1390">A1358</f>
        <v>28</v>
      </c>
      <c r="B1359" s="1">
        <f t="shared" si="1390"/>
        <v>0</v>
      </c>
      <c r="C1359" s="348" t="s">
        <v>54</v>
      </c>
      <c r="D1359" s="346" t="s">
        <v>55</v>
      </c>
      <c r="E1359" s="346"/>
      <c r="F1359" s="349"/>
      <c r="G1359" s="349"/>
      <c r="H1359" s="349"/>
      <c r="I1359" s="349"/>
      <c r="J1359" s="349"/>
      <c r="K1359" s="349"/>
      <c r="L1359" s="349"/>
      <c r="M1359" s="349"/>
      <c r="N1359" s="349"/>
      <c r="O1359" s="349"/>
      <c r="P1359" s="349"/>
      <c r="Q1359" s="349"/>
      <c r="R1359" s="349"/>
      <c r="S1359" s="350"/>
      <c r="U1359" s="156" t="s">
        <v>53</v>
      </c>
      <c r="V1359" s="156"/>
      <c r="W1359" s="156"/>
      <c r="X1359" s="156"/>
    </row>
    <row r="1360" spans="1:24">
      <c r="A1360" s="1">
        <f t="shared" ref="A1360:B1360" si="1391">A1359</f>
        <v>28</v>
      </c>
      <c r="B1360" s="1">
        <f t="shared" si="1391"/>
        <v>0</v>
      </c>
      <c r="C1360" s="348"/>
      <c r="D1360" s="351" t="s">
        <v>7</v>
      </c>
      <c r="E1360" s="351"/>
      <c r="F1360" s="352"/>
      <c r="G1360" s="352"/>
      <c r="H1360" s="352"/>
      <c r="I1360" s="352"/>
      <c r="J1360" s="352"/>
      <c r="K1360" s="352"/>
      <c r="L1360" s="352"/>
      <c r="M1360" s="352"/>
      <c r="N1360" s="352"/>
      <c r="O1360" s="352"/>
      <c r="P1360" s="352"/>
      <c r="Q1360" s="352"/>
      <c r="R1360" s="352"/>
      <c r="S1360" s="353"/>
      <c r="U1360" s="78" t="str">
        <f>U1353</f>
        <v>やまぐち未来アスリートチャレンジ事業</v>
      </c>
      <c r="V1360" s="78" t="str">
        <f>U1354</f>
        <v>ジュニアクラブ活動事業</v>
      </c>
      <c r="W1360" s="78" t="str">
        <f>U1355</f>
        <v>ジュニア指導者育成事業</v>
      </c>
      <c r="X1360" s="78" t="str">
        <f>U1356</f>
        <v>未来アスリート強化事業</v>
      </c>
    </row>
    <row r="1361" spans="1:24">
      <c r="A1361" s="1">
        <f t="shared" ref="A1361:B1361" si="1392">A1360</f>
        <v>28</v>
      </c>
      <c r="B1361" s="1">
        <f t="shared" si="1392"/>
        <v>0</v>
      </c>
      <c r="C1361" s="348" t="s">
        <v>56</v>
      </c>
      <c r="D1361" s="346" t="s">
        <v>55</v>
      </c>
      <c r="E1361" s="346"/>
      <c r="F1361" s="349"/>
      <c r="G1361" s="349"/>
      <c r="H1361" s="349"/>
      <c r="I1361" s="349"/>
      <c r="J1361" s="349"/>
      <c r="K1361" s="349"/>
      <c r="L1361" s="349"/>
      <c r="M1361" s="349"/>
      <c r="N1361" s="349"/>
      <c r="O1361" s="349"/>
      <c r="P1361" s="349"/>
      <c r="Q1361" s="349"/>
      <c r="R1361" s="349"/>
      <c r="S1361" s="350"/>
      <c r="U1361" s="6" t="str">
        <f t="shared" ref="U1361:X1364" si="1393">IF(U1311="","",U1311)</f>
        <v>①合同体験会</v>
      </c>
      <c r="V1361" s="6" t="str">
        <f t="shared" si="1393"/>
        <v>①クラブ指導</v>
      </c>
      <c r="W1361" s="6" t="str">
        <f t="shared" si="1393"/>
        <v>①研修派遣</v>
      </c>
      <c r="X1361" s="6" t="str">
        <f t="shared" si="1393"/>
        <v>①指導講習会</v>
      </c>
    </row>
    <row r="1362" spans="1:24">
      <c r="A1362" s="1">
        <f t="shared" ref="A1362:B1362" si="1394">A1361</f>
        <v>28</v>
      </c>
      <c r="B1362" s="1">
        <f t="shared" si="1394"/>
        <v>0</v>
      </c>
      <c r="C1362" s="348"/>
      <c r="D1362" s="351" t="s">
        <v>7</v>
      </c>
      <c r="E1362" s="351"/>
      <c r="F1362" s="352"/>
      <c r="G1362" s="352"/>
      <c r="H1362" s="352"/>
      <c r="I1362" s="352"/>
      <c r="J1362" s="352"/>
      <c r="K1362" s="352"/>
      <c r="L1362" s="352"/>
      <c r="M1362" s="352"/>
      <c r="N1362" s="352"/>
      <c r="O1362" s="352"/>
      <c r="P1362" s="352"/>
      <c r="Q1362" s="352"/>
      <c r="R1362" s="352"/>
      <c r="S1362" s="353"/>
      <c r="U1362" s="8" t="str">
        <f t="shared" si="1393"/>
        <v>②体験プログラム</v>
      </c>
      <c r="V1362" s="8" t="str">
        <f t="shared" si="1393"/>
        <v>②用具整備</v>
      </c>
      <c r="W1362" s="8" t="str">
        <f t="shared" si="1393"/>
        <v>②指導者研修会</v>
      </c>
      <c r="X1362" s="8" t="str">
        <f t="shared" si="1393"/>
        <v>②強化活動</v>
      </c>
    </row>
    <row r="1363" spans="1:24">
      <c r="A1363" s="1">
        <f t="shared" ref="A1363:B1363" si="1395">A1362</f>
        <v>28</v>
      </c>
      <c r="B1363" s="1">
        <f t="shared" si="1395"/>
        <v>0</v>
      </c>
      <c r="C1363" s="354" t="s">
        <v>57</v>
      </c>
      <c r="D1363" s="291" t="s">
        <v>58</v>
      </c>
      <c r="E1363" s="291"/>
      <c r="F1363" s="291" t="s">
        <v>61</v>
      </c>
      <c r="G1363" s="355"/>
      <c r="H1363" s="339" t="s">
        <v>62</v>
      </c>
      <c r="I1363" s="296"/>
      <c r="J1363" s="356" t="s">
        <v>63</v>
      </c>
      <c r="K1363" s="355"/>
      <c r="L1363" s="339" t="s">
        <v>64</v>
      </c>
      <c r="M1363" s="296"/>
      <c r="N1363" s="356" t="s">
        <v>65</v>
      </c>
      <c r="O1363" s="355"/>
      <c r="P1363" s="339" t="s">
        <v>66</v>
      </c>
      <c r="Q1363" s="291"/>
      <c r="R1363" s="356" t="s">
        <v>36</v>
      </c>
      <c r="S1363" s="295"/>
      <c r="U1363" s="8" t="str">
        <f t="shared" si="1393"/>
        <v>③育成プログラム</v>
      </c>
      <c r="V1363" s="8" t="str">
        <f t="shared" si="1393"/>
        <v/>
      </c>
      <c r="W1363" s="8" t="str">
        <f t="shared" si="1393"/>
        <v/>
      </c>
      <c r="X1363" s="8" t="str">
        <f t="shared" si="1393"/>
        <v/>
      </c>
    </row>
    <row r="1364" spans="1:24">
      <c r="A1364" s="1">
        <f t="shared" ref="A1364:B1364" si="1396">A1363</f>
        <v>28</v>
      </c>
      <c r="B1364" s="1">
        <f t="shared" si="1396"/>
        <v>0</v>
      </c>
      <c r="C1364" s="348"/>
      <c r="D1364" s="346" t="s">
        <v>59</v>
      </c>
      <c r="E1364" s="346"/>
      <c r="F1364" s="22">
        <f>VLOOKUP("成男未来ｱｽﾘｰﾄ",指導者!$J$133:$AN$156,$F1355+1,)</f>
        <v>0</v>
      </c>
      <c r="G1364" s="23" t="s">
        <v>67</v>
      </c>
      <c r="H1364" s="24">
        <f>VLOOKUP("成女未来ｱｽﾘｰﾄ",指導者!$J$133:$AN$156,$F1355+1,)</f>
        <v>0</v>
      </c>
      <c r="I1364" s="25" t="s">
        <v>67</v>
      </c>
      <c r="J1364" s="24">
        <f>VLOOKUP("少男未来ｱｽﾘｰﾄ",指導者!$J$133:$AN$156,$F1355+1,)</f>
        <v>0</v>
      </c>
      <c r="K1364" s="23" t="s">
        <v>67</v>
      </c>
      <c r="L1364" s="24">
        <f>VLOOKUP("少女未来ｱｽﾘｰﾄ",指導者!$J$133:$AN$156,$F1355+1,)</f>
        <v>0</v>
      </c>
      <c r="M1364" s="25" t="s">
        <v>67</v>
      </c>
      <c r="N1364" s="24">
        <f>VLOOKUP("Jr男未来ｱｽﾘｰﾄ",指導者!$J$133:$AN$156,$F1355+1,)</f>
        <v>0</v>
      </c>
      <c r="O1364" s="23" t="s">
        <v>67</v>
      </c>
      <c r="P1364" s="24">
        <f>VLOOKUP("Jr女未来ｱｽﾘｰﾄ",指導者!$J$133:$AN$156,$F1355+1,)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48"/>
      <c r="D1365" s="351" t="s">
        <v>60</v>
      </c>
      <c r="E1365" s="351"/>
      <c r="F1365" s="57" t="s">
        <v>164</v>
      </c>
      <c r="G1365" s="28" t="s">
        <v>67</v>
      </c>
      <c r="H1365" s="59" t="s">
        <v>164</v>
      </c>
      <c r="I1365" s="30" t="s">
        <v>67</v>
      </c>
      <c r="J1365" s="29">
        <f>VLOOKUP("少男未来ｱｽﾘｰﾄ",選手!$J$333:$AN$350,$F1355+1,)</f>
        <v>0</v>
      </c>
      <c r="K1365" s="28" t="s">
        <v>67</v>
      </c>
      <c r="L1365" s="29">
        <f>VLOOKUP("少女未来ｱｽﾘｰﾄ",選手!$J$333:$AN$350,$F1355+1,)</f>
        <v>0</v>
      </c>
      <c r="M1365" s="30" t="s">
        <v>67</v>
      </c>
      <c r="N1365" s="29">
        <f>VLOOKUP("Jr男未来ｱｽﾘｰﾄ",選手!$J$333:$AN$350,$F1355+1,)</f>
        <v>0</v>
      </c>
      <c r="O1365" s="28" t="s">
        <v>67</v>
      </c>
      <c r="P1365" s="29">
        <f>VLOOKUP("Jr女未来ｱｽﾘｰﾄ",選手!$J$333:$AN$350,$F1355+1,)</f>
        <v>0</v>
      </c>
      <c r="Q1365" s="31" t="s">
        <v>67</v>
      </c>
      <c r="R1365" s="28">
        <f>SUM(F1365:Q1365)</f>
        <v>0</v>
      </c>
      <c r="S1365" s="34" t="s">
        <v>67</v>
      </c>
    </row>
    <row r="1366" spans="1:24">
      <c r="A1366" s="1">
        <f t="shared" ref="A1366:B1366" si="1398">A1365</f>
        <v>28</v>
      </c>
      <c r="B1366" s="1">
        <f t="shared" si="1398"/>
        <v>0</v>
      </c>
      <c r="C1366" s="366" t="s">
        <v>69</v>
      </c>
      <c r="D1366" s="367"/>
      <c r="E1366" s="368"/>
      <c r="F1366" s="357"/>
      <c r="G1366" s="358"/>
      <c r="H1366" s="358"/>
      <c r="I1366" s="358"/>
      <c r="J1366" s="358"/>
      <c r="K1366" s="358"/>
      <c r="L1366" s="358"/>
      <c r="M1366" s="358"/>
      <c r="N1366" s="358"/>
      <c r="O1366" s="358"/>
      <c r="P1366" s="358"/>
      <c r="Q1366" s="358"/>
      <c r="R1366" s="358"/>
      <c r="S1366" s="359"/>
    </row>
    <row r="1367" spans="1:24">
      <c r="A1367" s="1">
        <f t="shared" ref="A1367:B1367" si="1399">A1366</f>
        <v>28</v>
      </c>
      <c r="B1367" s="1">
        <f t="shared" si="1399"/>
        <v>0</v>
      </c>
      <c r="C1367" s="369"/>
      <c r="D1367" s="370"/>
      <c r="E1367" s="371"/>
      <c r="F1367" s="360"/>
      <c r="G1367" s="361"/>
      <c r="H1367" s="361"/>
      <c r="I1367" s="361"/>
      <c r="J1367" s="361"/>
      <c r="K1367" s="361"/>
      <c r="L1367" s="361"/>
      <c r="M1367" s="361"/>
      <c r="N1367" s="361"/>
      <c r="O1367" s="361"/>
      <c r="P1367" s="361"/>
      <c r="Q1367" s="361"/>
      <c r="R1367" s="361"/>
      <c r="S1367" s="362"/>
    </row>
    <row r="1368" spans="1:24">
      <c r="A1368" s="1">
        <f t="shared" ref="A1368:B1368" si="1400">A1367</f>
        <v>28</v>
      </c>
      <c r="B1368" s="1">
        <f t="shared" si="1400"/>
        <v>0</v>
      </c>
      <c r="C1368" s="369"/>
      <c r="D1368" s="370"/>
      <c r="E1368" s="371"/>
      <c r="F1368" s="360"/>
      <c r="G1368" s="361"/>
      <c r="H1368" s="361"/>
      <c r="I1368" s="361"/>
      <c r="J1368" s="361"/>
      <c r="K1368" s="361"/>
      <c r="L1368" s="361"/>
      <c r="M1368" s="361"/>
      <c r="N1368" s="361"/>
      <c r="O1368" s="361"/>
      <c r="P1368" s="361"/>
      <c r="Q1368" s="361"/>
      <c r="R1368" s="361"/>
      <c r="S1368" s="362"/>
    </row>
    <row r="1369" spans="1:24">
      <c r="A1369" s="1">
        <f t="shared" ref="A1369:B1369" si="1401">A1368</f>
        <v>28</v>
      </c>
      <c r="B1369" s="1">
        <f t="shared" si="1401"/>
        <v>0</v>
      </c>
      <c r="C1369" s="369"/>
      <c r="D1369" s="370"/>
      <c r="E1369" s="371"/>
      <c r="F1369" s="360"/>
      <c r="G1369" s="361"/>
      <c r="H1369" s="361"/>
      <c r="I1369" s="361"/>
      <c r="J1369" s="361"/>
      <c r="K1369" s="361"/>
      <c r="L1369" s="361"/>
      <c r="M1369" s="361"/>
      <c r="N1369" s="361"/>
      <c r="O1369" s="361"/>
      <c r="P1369" s="361"/>
      <c r="Q1369" s="361"/>
      <c r="R1369" s="361"/>
      <c r="S1369" s="362"/>
    </row>
    <row r="1370" spans="1:24">
      <c r="A1370" s="1">
        <f t="shared" ref="A1370:B1370" si="1402">A1369</f>
        <v>28</v>
      </c>
      <c r="B1370" s="1">
        <f t="shared" si="1402"/>
        <v>0</v>
      </c>
      <c r="C1370" s="369"/>
      <c r="D1370" s="370"/>
      <c r="E1370" s="371"/>
      <c r="F1370" s="360"/>
      <c r="G1370" s="361"/>
      <c r="H1370" s="361"/>
      <c r="I1370" s="361"/>
      <c r="J1370" s="361"/>
      <c r="K1370" s="361"/>
      <c r="L1370" s="361"/>
      <c r="M1370" s="361"/>
      <c r="N1370" s="361"/>
      <c r="O1370" s="361"/>
      <c r="P1370" s="361"/>
      <c r="Q1370" s="361"/>
      <c r="R1370" s="361"/>
      <c r="S1370" s="362"/>
    </row>
    <row r="1371" spans="1:24">
      <c r="A1371" s="1">
        <f t="shared" ref="A1371:B1371" si="1403">A1370</f>
        <v>28</v>
      </c>
      <c r="B1371" s="1">
        <f t="shared" si="1403"/>
        <v>0</v>
      </c>
      <c r="C1371" s="369"/>
      <c r="D1371" s="370"/>
      <c r="E1371" s="371"/>
      <c r="F1371" s="360"/>
      <c r="G1371" s="361"/>
      <c r="H1371" s="361"/>
      <c r="I1371" s="361"/>
      <c r="J1371" s="361"/>
      <c r="K1371" s="361"/>
      <c r="L1371" s="361"/>
      <c r="M1371" s="361"/>
      <c r="N1371" s="361"/>
      <c r="O1371" s="361"/>
      <c r="P1371" s="361"/>
      <c r="Q1371" s="361"/>
      <c r="R1371" s="361"/>
      <c r="S1371" s="362"/>
    </row>
    <row r="1372" spans="1:24" ht="15" thickBot="1">
      <c r="A1372" s="1">
        <f t="shared" ref="A1372:B1372" si="1404">A1371</f>
        <v>28</v>
      </c>
      <c r="B1372" s="1">
        <f t="shared" si="1404"/>
        <v>0</v>
      </c>
      <c r="C1372" s="372"/>
      <c r="D1372" s="373"/>
      <c r="E1372" s="374"/>
      <c r="F1372" s="363"/>
      <c r="G1372" s="364"/>
      <c r="H1372" s="364"/>
      <c r="I1372" s="364"/>
      <c r="J1372" s="364"/>
      <c r="K1372" s="364"/>
      <c r="L1372" s="364"/>
      <c r="M1372" s="364"/>
      <c r="N1372" s="364"/>
      <c r="O1372" s="364"/>
      <c r="P1372" s="364"/>
      <c r="Q1372" s="364"/>
      <c r="R1372" s="364"/>
      <c r="S1372" s="365"/>
    </row>
    <row r="1373" spans="1:24">
      <c r="A1373" s="1">
        <f t="shared" ref="A1373:B1373" si="1405">A1372</f>
        <v>28</v>
      </c>
      <c r="B1373" s="1">
        <f t="shared" si="1405"/>
        <v>0</v>
      </c>
    </row>
    <row r="1374" spans="1:24" ht="15" thickBot="1">
      <c r="A1374" s="1">
        <f t="shared" ref="A1374:B1374" si="1406">A1373</f>
        <v>28</v>
      </c>
      <c r="B1374" s="1">
        <f t="shared" si="1406"/>
        <v>0</v>
      </c>
      <c r="C1374" s="337" t="s">
        <v>70</v>
      </c>
      <c r="D1374" s="337"/>
      <c r="Q1374" s="338" t="s">
        <v>71</v>
      </c>
      <c r="R1374" s="338"/>
      <c r="S1374" s="338"/>
    </row>
    <row r="1375" spans="1:24">
      <c r="A1375" s="1">
        <f t="shared" ref="A1375:B1375" si="1407">A1374</f>
        <v>28</v>
      </c>
      <c r="B1375" s="1">
        <f t="shared" si="1407"/>
        <v>0</v>
      </c>
      <c r="C1375" s="287" t="s">
        <v>72</v>
      </c>
      <c r="D1375" s="290" t="s">
        <v>73</v>
      </c>
      <c r="E1375" s="290"/>
      <c r="F1375" s="290"/>
      <c r="G1375" s="290"/>
      <c r="H1375" s="290" t="s">
        <v>79</v>
      </c>
      <c r="I1375" s="290"/>
      <c r="J1375" s="290" t="s">
        <v>13</v>
      </c>
      <c r="K1375" s="290"/>
      <c r="L1375" s="290"/>
      <c r="M1375" s="290"/>
      <c r="N1375" s="290"/>
      <c r="O1375" s="290"/>
      <c r="P1375" s="290"/>
      <c r="Q1375" s="290"/>
      <c r="R1375" s="290"/>
      <c r="S1375" s="294"/>
    </row>
    <row r="1376" spans="1:24">
      <c r="A1376" s="1">
        <f t="shared" ref="A1376:B1376" si="1408">A1375</f>
        <v>28</v>
      </c>
      <c r="B1376" s="1">
        <f t="shared" si="1408"/>
        <v>0</v>
      </c>
      <c r="C1376" s="288"/>
      <c r="D1376" s="346" t="s">
        <v>74</v>
      </c>
      <c r="E1376" s="346"/>
      <c r="F1376" s="346"/>
      <c r="G1376" s="346"/>
      <c r="H1376" s="347">
        <f>J1401</f>
        <v>0</v>
      </c>
      <c r="I1376" s="347"/>
      <c r="J1376" s="152"/>
      <c r="K1376" s="152"/>
      <c r="L1376" s="152"/>
      <c r="M1376" s="152"/>
      <c r="N1376" s="152"/>
      <c r="O1376" s="152"/>
      <c r="P1376" s="152"/>
      <c r="Q1376" s="152"/>
      <c r="R1376" s="152"/>
      <c r="S1376" s="305"/>
    </row>
    <row r="1377" spans="1:21">
      <c r="A1377" s="1">
        <f t="shared" ref="A1377:B1377" si="1409">A1376</f>
        <v>28</v>
      </c>
      <c r="B1377" s="1">
        <f t="shared" si="1409"/>
        <v>0</v>
      </c>
      <c r="C1377" s="288"/>
      <c r="D1377" s="340" t="s">
        <v>75</v>
      </c>
      <c r="E1377" s="340"/>
      <c r="F1377" s="340"/>
      <c r="G1377" s="340"/>
      <c r="H1377" s="330"/>
      <c r="I1377" s="330"/>
      <c r="J1377" s="335"/>
      <c r="K1377" s="335"/>
      <c r="L1377" s="335"/>
      <c r="M1377" s="335"/>
      <c r="N1377" s="335"/>
      <c r="O1377" s="335"/>
      <c r="P1377" s="335"/>
      <c r="Q1377" s="335"/>
      <c r="R1377" s="335"/>
      <c r="S1377" s="336"/>
    </row>
    <row r="1378" spans="1:21">
      <c r="A1378" s="1">
        <f t="shared" ref="A1378:B1378" si="1410">A1377</f>
        <v>28</v>
      </c>
      <c r="B1378" s="1">
        <f t="shared" si="1410"/>
        <v>0</v>
      </c>
      <c r="C1378" s="288"/>
      <c r="D1378" s="340" t="s">
        <v>76</v>
      </c>
      <c r="E1378" s="340"/>
      <c r="F1378" s="340"/>
      <c r="G1378" s="340"/>
      <c r="H1378" s="330"/>
      <c r="I1378" s="330"/>
      <c r="J1378" s="335"/>
      <c r="K1378" s="335"/>
      <c r="L1378" s="335"/>
      <c r="M1378" s="335"/>
      <c r="N1378" s="335"/>
      <c r="O1378" s="335"/>
      <c r="P1378" s="335"/>
      <c r="Q1378" s="335"/>
      <c r="R1378" s="335"/>
      <c r="S1378" s="336"/>
    </row>
    <row r="1379" spans="1:21" ht="15" thickBot="1">
      <c r="A1379" s="1">
        <f t="shared" ref="A1379:B1379" si="1411">A1378</f>
        <v>28</v>
      </c>
      <c r="B1379" s="1">
        <f t="shared" si="1411"/>
        <v>0</v>
      </c>
      <c r="C1379" s="288"/>
      <c r="D1379" s="341" t="s">
        <v>77</v>
      </c>
      <c r="E1379" s="341"/>
      <c r="F1379" s="341"/>
      <c r="G1379" s="341"/>
      <c r="H1379" s="342">
        <f>H1401-SUM(H1376:I1378)</f>
        <v>0</v>
      </c>
      <c r="I1379" s="342"/>
      <c r="J1379" s="343"/>
      <c r="K1379" s="343"/>
      <c r="L1379" s="343"/>
      <c r="M1379" s="343"/>
      <c r="N1379" s="343"/>
      <c r="O1379" s="343"/>
      <c r="P1379" s="343"/>
      <c r="Q1379" s="343"/>
      <c r="R1379" s="343"/>
      <c r="S1379" s="344"/>
    </row>
    <row r="1380" spans="1:21" ht="15.6" thickTop="1" thickBot="1">
      <c r="A1380" s="1">
        <f t="shared" ref="A1380:B1380" si="1412">A1379</f>
        <v>28</v>
      </c>
      <c r="B1380" s="1">
        <f t="shared" si="1412"/>
        <v>0</v>
      </c>
      <c r="C1380" s="289"/>
      <c r="D1380" s="345" t="s">
        <v>78</v>
      </c>
      <c r="E1380" s="345"/>
      <c r="F1380" s="345"/>
      <c r="G1380" s="345"/>
      <c r="H1380" s="281">
        <f>SUM(H1376:I1379)</f>
        <v>0</v>
      </c>
      <c r="I1380" s="281"/>
      <c r="J1380" s="285"/>
      <c r="K1380" s="285"/>
      <c r="L1380" s="285"/>
      <c r="M1380" s="285"/>
      <c r="N1380" s="285"/>
      <c r="O1380" s="285"/>
      <c r="P1380" s="285"/>
      <c r="Q1380" s="285"/>
      <c r="R1380" s="285"/>
      <c r="S1380" s="286"/>
    </row>
    <row r="1381" spans="1:21">
      <c r="A1381" s="1">
        <f t="shared" ref="A1381:B1381" si="1413">A1380</f>
        <v>28</v>
      </c>
      <c r="B1381" s="1">
        <f t="shared" si="1413"/>
        <v>0</v>
      </c>
      <c r="C1381" s="287" t="s">
        <v>218</v>
      </c>
      <c r="D1381" s="290" t="s">
        <v>73</v>
      </c>
      <c r="E1381" s="290"/>
      <c r="F1381" s="290" t="s">
        <v>83</v>
      </c>
      <c r="G1381" s="290"/>
      <c r="H1381" s="290" t="s">
        <v>79</v>
      </c>
      <c r="I1381" s="292"/>
      <c r="J1381" s="293"/>
      <c r="K1381" s="290"/>
      <c r="L1381" s="290"/>
      <c r="M1381" s="290"/>
      <c r="N1381" s="290" t="s">
        <v>82</v>
      </c>
      <c r="O1381" s="290"/>
      <c r="P1381" s="290"/>
      <c r="Q1381" s="290"/>
      <c r="R1381" s="290"/>
      <c r="S1381" s="294"/>
    </row>
    <row r="1382" spans="1:21">
      <c r="A1382" s="1">
        <f t="shared" ref="A1382:B1382" si="1414">A1381</f>
        <v>28</v>
      </c>
      <c r="B1382" s="1">
        <f t="shared" si="1414"/>
        <v>0</v>
      </c>
      <c r="C1382" s="288"/>
      <c r="D1382" s="291"/>
      <c r="E1382" s="291"/>
      <c r="F1382" s="291"/>
      <c r="G1382" s="291"/>
      <c r="H1382" s="291"/>
      <c r="I1382" s="291"/>
      <c r="J1382" s="296" t="s">
        <v>80</v>
      </c>
      <c r="K1382" s="297"/>
      <c r="L1382" s="297" t="s">
        <v>81</v>
      </c>
      <c r="M1382" s="339"/>
      <c r="N1382" s="291"/>
      <c r="O1382" s="291"/>
      <c r="P1382" s="291"/>
      <c r="Q1382" s="291"/>
      <c r="R1382" s="291"/>
      <c r="S1382" s="295"/>
    </row>
    <row r="1383" spans="1:21">
      <c r="A1383" s="1">
        <f t="shared" ref="A1383:B1383" si="1415">A1382</f>
        <v>28</v>
      </c>
      <c r="B1383" s="1">
        <f t="shared" si="1415"/>
        <v>0</v>
      </c>
      <c r="C1383" s="288"/>
      <c r="D1383" s="298" t="s">
        <v>88</v>
      </c>
      <c r="E1383" s="298"/>
      <c r="F1383" s="298" t="s">
        <v>88</v>
      </c>
      <c r="G1383" s="298"/>
      <c r="H1383" s="323"/>
      <c r="I1383" s="323"/>
      <c r="J1383" s="324"/>
      <c r="K1383" s="325"/>
      <c r="L1383" s="326">
        <f>H1383-J1383</f>
        <v>0</v>
      </c>
      <c r="M1383" s="327"/>
      <c r="N1383" s="167"/>
      <c r="O1383" s="167"/>
      <c r="P1383" s="167"/>
      <c r="Q1383" s="167"/>
      <c r="R1383" s="167"/>
      <c r="S1383" s="328"/>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8"/>
      <c r="D1384" s="298" t="s">
        <v>99</v>
      </c>
      <c r="E1384" s="298"/>
      <c r="F1384" s="299" t="s">
        <v>84</v>
      </c>
      <c r="G1384" s="299"/>
      <c r="H1384" s="300"/>
      <c r="I1384" s="300"/>
      <c r="J1384" s="301"/>
      <c r="K1384" s="302"/>
      <c r="L1384" s="303">
        <f t="shared" ref="L1384:L1400" si="1418">H1384-J1384</f>
        <v>0</v>
      </c>
      <c r="M1384" s="304"/>
      <c r="N1384" s="152"/>
      <c r="O1384" s="152"/>
      <c r="P1384" s="152"/>
      <c r="Q1384" s="152"/>
      <c r="R1384" s="152"/>
      <c r="S1384" s="305"/>
      <c r="T1384" s="54" t="e">
        <f>HLOOKUP(F1356,リスト!$N$7:$AC$25,3,)</f>
        <v>#N/A</v>
      </c>
      <c r="U1384" s="52" t="e">
        <f t="shared" si="1416"/>
        <v>#N/A</v>
      </c>
    </row>
    <row r="1385" spans="1:21">
      <c r="A1385" s="1">
        <f t="shared" ref="A1385:B1385" si="1419">A1384</f>
        <v>28</v>
      </c>
      <c r="B1385" s="1">
        <f t="shared" si="1419"/>
        <v>0</v>
      </c>
      <c r="C1385" s="288"/>
      <c r="D1385" s="298"/>
      <c r="E1385" s="298"/>
      <c r="F1385" s="329" t="s">
        <v>85</v>
      </c>
      <c r="G1385" s="329"/>
      <c r="H1385" s="330"/>
      <c r="I1385" s="330"/>
      <c r="J1385" s="331"/>
      <c r="K1385" s="332"/>
      <c r="L1385" s="333">
        <f t="shared" si="1418"/>
        <v>0</v>
      </c>
      <c r="M1385" s="334"/>
      <c r="N1385" s="335"/>
      <c r="O1385" s="335"/>
      <c r="P1385" s="335"/>
      <c r="Q1385" s="335"/>
      <c r="R1385" s="335"/>
      <c r="S1385" s="336"/>
      <c r="T1385" s="54" t="e">
        <f>HLOOKUP(F1356,リスト!$N$7:$AC$25,4,)</f>
        <v>#N/A</v>
      </c>
      <c r="U1385" s="52" t="e">
        <f t="shared" si="1416"/>
        <v>#N/A</v>
      </c>
    </row>
    <row r="1386" spans="1:21">
      <c r="A1386" s="1">
        <f t="shared" ref="A1386:B1386" si="1420">A1385</f>
        <v>28</v>
      </c>
      <c r="B1386" s="1">
        <f t="shared" si="1420"/>
        <v>0</v>
      </c>
      <c r="C1386" s="288"/>
      <c r="D1386" s="298"/>
      <c r="E1386" s="298"/>
      <c r="F1386" s="306" t="s">
        <v>86</v>
      </c>
      <c r="G1386" s="306"/>
      <c r="H1386" s="307"/>
      <c r="I1386" s="307"/>
      <c r="J1386" s="308"/>
      <c r="K1386" s="309"/>
      <c r="L1386" s="310">
        <f t="shared" si="1418"/>
        <v>0</v>
      </c>
      <c r="M1386" s="311"/>
      <c r="N1386" s="153"/>
      <c r="O1386" s="153"/>
      <c r="P1386" s="153"/>
      <c r="Q1386" s="153"/>
      <c r="R1386" s="153"/>
      <c r="S1386" s="312"/>
      <c r="T1386" s="54" t="e">
        <f>HLOOKUP(F1356,リスト!$N$7:$AC$25,5,)</f>
        <v>#N/A</v>
      </c>
      <c r="U1386" s="52" t="e">
        <f t="shared" si="1416"/>
        <v>#N/A</v>
      </c>
    </row>
    <row r="1387" spans="1:21">
      <c r="A1387" s="1">
        <f t="shared" ref="A1387:B1387" si="1421">A1386</f>
        <v>28</v>
      </c>
      <c r="B1387" s="1">
        <f t="shared" si="1421"/>
        <v>0</v>
      </c>
      <c r="C1387" s="288"/>
      <c r="D1387" s="298" t="s">
        <v>100</v>
      </c>
      <c r="E1387" s="298"/>
      <c r="F1387" s="299" t="s">
        <v>87</v>
      </c>
      <c r="G1387" s="299"/>
      <c r="H1387" s="300"/>
      <c r="I1387" s="300"/>
      <c r="J1387" s="301"/>
      <c r="K1387" s="302"/>
      <c r="L1387" s="303">
        <f t="shared" si="1418"/>
        <v>0</v>
      </c>
      <c r="M1387" s="304"/>
      <c r="N1387" s="152"/>
      <c r="O1387" s="152"/>
      <c r="P1387" s="152"/>
      <c r="Q1387" s="152"/>
      <c r="R1387" s="152"/>
      <c r="S1387" s="305"/>
      <c r="T1387" s="54" t="e">
        <f>HLOOKUP(F1356,リスト!$N$7:$AC$25,6,)</f>
        <v>#N/A</v>
      </c>
      <c r="U1387" s="52" t="e">
        <f t="shared" si="1416"/>
        <v>#N/A</v>
      </c>
    </row>
    <row r="1388" spans="1:21">
      <c r="A1388" s="1">
        <f t="shared" ref="A1388:B1388" si="1422">A1387</f>
        <v>28</v>
      </c>
      <c r="B1388" s="1">
        <f t="shared" si="1422"/>
        <v>0</v>
      </c>
      <c r="C1388" s="288"/>
      <c r="D1388" s="298"/>
      <c r="E1388" s="298"/>
      <c r="F1388" s="329" t="s">
        <v>89</v>
      </c>
      <c r="G1388" s="329"/>
      <c r="H1388" s="330"/>
      <c r="I1388" s="330"/>
      <c r="J1388" s="331"/>
      <c r="K1388" s="332"/>
      <c r="L1388" s="333">
        <f t="shared" si="1418"/>
        <v>0</v>
      </c>
      <c r="M1388" s="334"/>
      <c r="N1388" s="335"/>
      <c r="O1388" s="335"/>
      <c r="P1388" s="335"/>
      <c r="Q1388" s="335"/>
      <c r="R1388" s="335"/>
      <c r="S1388" s="336"/>
      <c r="T1388" s="54" t="e">
        <f>HLOOKUP(F1356,リスト!$N$7:$AC$25,7,)</f>
        <v>#N/A</v>
      </c>
      <c r="U1388" s="52" t="e">
        <f t="shared" si="1416"/>
        <v>#N/A</v>
      </c>
    </row>
    <row r="1389" spans="1:21" ht="14.4" customHeight="1">
      <c r="A1389" s="1">
        <f t="shared" ref="A1389:B1389" si="1423">A1388</f>
        <v>28</v>
      </c>
      <c r="B1389" s="1">
        <f t="shared" si="1423"/>
        <v>0</v>
      </c>
      <c r="C1389" s="288"/>
      <c r="D1389" s="298"/>
      <c r="E1389" s="298"/>
      <c r="F1389" s="329" t="s">
        <v>215</v>
      </c>
      <c r="G1389" s="329"/>
      <c r="H1389" s="330"/>
      <c r="I1389" s="330"/>
      <c r="J1389" s="331"/>
      <c r="K1389" s="332"/>
      <c r="L1389" s="333">
        <f t="shared" si="1418"/>
        <v>0</v>
      </c>
      <c r="M1389" s="334"/>
      <c r="N1389" s="335"/>
      <c r="O1389" s="335"/>
      <c r="P1389" s="335"/>
      <c r="Q1389" s="335"/>
      <c r="R1389" s="335"/>
      <c r="S1389" s="336"/>
      <c r="T1389" s="54" t="e">
        <f>HLOOKUP(F1356,リスト!$N$7:$AC$25,8,)</f>
        <v>#N/A</v>
      </c>
      <c r="U1389" s="52" t="e">
        <f t="shared" si="1416"/>
        <v>#N/A</v>
      </c>
    </row>
    <row r="1390" spans="1:21">
      <c r="A1390" s="1">
        <f t="shared" ref="A1390:B1390" si="1424">A1389</f>
        <v>28</v>
      </c>
      <c r="B1390" s="1">
        <f t="shared" si="1424"/>
        <v>0</v>
      </c>
      <c r="C1390" s="288"/>
      <c r="D1390" s="298"/>
      <c r="E1390" s="298"/>
      <c r="F1390" s="306" t="s">
        <v>90</v>
      </c>
      <c r="G1390" s="306"/>
      <c r="H1390" s="307"/>
      <c r="I1390" s="307"/>
      <c r="J1390" s="308"/>
      <c r="K1390" s="309"/>
      <c r="L1390" s="310">
        <f t="shared" si="1418"/>
        <v>0</v>
      </c>
      <c r="M1390" s="311"/>
      <c r="N1390" s="153"/>
      <c r="O1390" s="153"/>
      <c r="P1390" s="153"/>
      <c r="Q1390" s="153"/>
      <c r="R1390" s="153"/>
      <c r="S1390" s="312"/>
      <c r="T1390" s="54" t="e">
        <f>HLOOKUP(F1356,リスト!$N$7:$AC$25,9,)</f>
        <v>#N/A</v>
      </c>
      <c r="U1390" s="52" t="e">
        <f t="shared" si="1416"/>
        <v>#N/A</v>
      </c>
    </row>
    <row r="1391" spans="1:21">
      <c r="A1391" s="1">
        <f t="shared" ref="A1391:B1391" si="1425">A1390</f>
        <v>28</v>
      </c>
      <c r="B1391" s="1">
        <f t="shared" si="1425"/>
        <v>0</v>
      </c>
      <c r="C1391" s="288"/>
      <c r="D1391" s="298" t="s">
        <v>101</v>
      </c>
      <c r="E1391" s="298"/>
      <c r="F1391" s="299" t="s">
        <v>91</v>
      </c>
      <c r="G1391" s="299"/>
      <c r="H1391" s="300"/>
      <c r="I1391" s="300"/>
      <c r="J1391" s="301"/>
      <c r="K1391" s="302"/>
      <c r="L1391" s="303">
        <f t="shared" si="1418"/>
        <v>0</v>
      </c>
      <c r="M1391" s="304"/>
      <c r="N1391" s="152"/>
      <c r="O1391" s="152"/>
      <c r="P1391" s="152"/>
      <c r="Q1391" s="152"/>
      <c r="R1391" s="152"/>
      <c r="S1391" s="305"/>
      <c r="T1391" s="54" t="e">
        <f>HLOOKUP(F1356,リスト!$N$7:$AC$25,10,)</f>
        <v>#N/A</v>
      </c>
      <c r="U1391" s="52" t="e">
        <f t="shared" si="1416"/>
        <v>#N/A</v>
      </c>
    </row>
    <row r="1392" spans="1:21">
      <c r="A1392" s="1">
        <f t="shared" ref="A1392:B1392" si="1426">A1391</f>
        <v>28</v>
      </c>
      <c r="B1392" s="1">
        <f t="shared" si="1426"/>
        <v>0</v>
      </c>
      <c r="C1392" s="288"/>
      <c r="D1392" s="298"/>
      <c r="E1392" s="298"/>
      <c r="F1392" s="329" t="s">
        <v>92</v>
      </c>
      <c r="G1392" s="329"/>
      <c r="H1392" s="330"/>
      <c r="I1392" s="330"/>
      <c r="J1392" s="331"/>
      <c r="K1392" s="332"/>
      <c r="L1392" s="333">
        <f t="shared" si="1418"/>
        <v>0</v>
      </c>
      <c r="M1392" s="334"/>
      <c r="N1392" s="335"/>
      <c r="O1392" s="335"/>
      <c r="P1392" s="335"/>
      <c r="Q1392" s="335"/>
      <c r="R1392" s="335"/>
      <c r="S1392" s="336"/>
      <c r="T1392" s="54" t="e">
        <f>HLOOKUP(F1356,リスト!$N$7:$AC$25,11,)</f>
        <v>#N/A</v>
      </c>
      <c r="U1392" s="52" t="e">
        <f t="shared" si="1416"/>
        <v>#N/A</v>
      </c>
    </row>
    <row r="1393" spans="1:22">
      <c r="A1393" s="1">
        <f t="shared" ref="A1393:B1393" si="1427">A1392</f>
        <v>28</v>
      </c>
      <c r="B1393" s="1">
        <f t="shared" si="1427"/>
        <v>0</v>
      </c>
      <c r="C1393" s="288"/>
      <c r="D1393" s="298"/>
      <c r="E1393" s="298"/>
      <c r="F1393" s="306" t="s">
        <v>93</v>
      </c>
      <c r="G1393" s="306"/>
      <c r="H1393" s="307"/>
      <c r="I1393" s="307"/>
      <c r="J1393" s="308"/>
      <c r="K1393" s="309"/>
      <c r="L1393" s="310">
        <f t="shared" si="1418"/>
        <v>0</v>
      </c>
      <c r="M1393" s="311"/>
      <c r="N1393" s="153"/>
      <c r="O1393" s="153"/>
      <c r="P1393" s="153"/>
      <c r="Q1393" s="153"/>
      <c r="R1393" s="153"/>
      <c r="S1393" s="312"/>
      <c r="T1393" s="54" t="e">
        <f>HLOOKUP(F1356,リスト!$N$7:$AC$25,12,)</f>
        <v>#N/A</v>
      </c>
      <c r="U1393" s="52" t="e">
        <f t="shared" si="1416"/>
        <v>#N/A</v>
      </c>
    </row>
    <row r="1394" spans="1:22">
      <c r="A1394" s="1">
        <f t="shared" ref="A1394:B1394" si="1428">A1393</f>
        <v>28</v>
      </c>
      <c r="B1394" s="1">
        <f t="shared" si="1428"/>
        <v>0</v>
      </c>
      <c r="C1394" s="288"/>
      <c r="D1394" s="298" t="s">
        <v>102</v>
      </c>
      <c r="E1394" s="298"/>
      <c r="F1394" s="298" t="s">
        <v>102</v>
      </c>
      <c r="G1394" s="298"/>
      <c r="H1394" s="323"/>
      <c r="I1394" s="323"/>
      <c r="J1394" s="324"/>
      <c r="K1394" s="325"/>
      <c r="L1394" s="326">
        <f t="shared" si="1418"/>
        <v>0</v>
      </c>
      <c r="M1394" s="327"/>
      <c r="N1394" s="167"/>
      <c r="O1394" s="167"/>
      <c r="P1394" s="167"/>
      <c r="Q1394" s="167"/>
      <c r="R1394" s="167"/>
      <c r="S1394" s="328"/>
      <c r="T1394" s="54" t="e">
        <f>HLOOKUP(F1356,リスト!$N$7:$AC$25,13,)</f>
        <v>#N/A</v>
      </c>
      <c r="U1394" s="52" t="e">
        <f t="shared" si="1416"/>
        <v>#N/A</v>
      </c>
    </row>
    <row r="1395" spans="1:22">
      <c r="A1395" s="1">
        <f t="shared" ref="A1395:B1395" si="1429">A1394</f>
        <v>28</v>
      </c>
      <c r="B1395" s="1">
        <f t="shared" si="1429"/>
        <v>0</v>
      </c>
      <c r="C1395" s="288"/>
      <c r="D1395" s="321" t="s">
        <v>105</v>
      </c>
      <c r="E1395" s="298"/>
      <c r="F1395" s="299" t="s">
        <v>94</v>
      </c>
      <c r="G1395" s="299"/>
      <c r="H1395" s="300"/>
      <c r="I1395" s="300"/>
      <c r="J1395" s="301"/>
      <c r="K1395" s="302"/>
      <c r="L1395" s="303">
        <f t="shared" si="1418"/>
        <v>0</v>
      </c>
      <c r="M1395" s="304"/>
      <c r="N1395" s="152"/>
      <c r="O1395" s="152"/>
      <c r="P1395" s="152"/>
      <c r="Q1395" s="152"/>
      <c r="R1395" s="152"/>
      <c r="S1395" s="305"/>
      <c r="T1395" s="54" t="e">
        <f>HLOOKUP(F1356,リスト!$N$7:$AC$25,14,)</f>
        <v>#N/A</v>
      </c>
      <c r="U1395" s="52" t="e">
        <f t="shared" si="1416"/>
        <v>#N/A</v>
      </c>
    </row>
    <row r="1396" spans="1:22">
      <c r="A1396" s="1">
        <f t="shared" ref="A1396:B1396" si="1430">A1395</f>
        <v>28</v>
      </c>
      <c r="B1396" s="1">
        <f t="shared" si="1430"/>
        <v>0</v>
      </c>
      <c r="C1396" s="288"/>
      <c r="D1396" s="298"/>
      <c r="E1396" s="298"/>
      <c r="F1396" s="306" t="s">
        <v>95</v>
      </c>
      <c r="G1396" s="306"/>
      <c r="H1396" s="307"/>
      <c r="I1396" s="307"/>
      <c r="J1396" s="308"/>
      <c r="K1396" s="309"/>
      <c r="L1396" s="310">
        <f t="shared" si="1418"/>
        <v>0</v>
      </c>
      <c r="M1396" s="311"/>
      <c r="N1396" s="153"/>
      <c r="O1396" s="153"/>
      <c r="P1396" s="153"/>
      <c r="Q1396" s="153"/>
      <c r="R1396" s="153"/>
      <c r="S1396" s="312"/>
      <c r="T1396" s="54" t="e">
        <f>HLOOKUP(F1356,リスト!$N$7:$AC$25,15,)</f>
        <v>#N/A</v>
      </c>
      <c r="U1396" s="52" t="e">
        <f t="shared" si="1416"/>
        <v>#N/A</v>
      </c>
    </row>
    <row r="1397" spans="1:22">
      <c r="A1397" s="1">
        <f t="shared" ref="A1397:B1397" si="1431">A1396</f>
        <v>28</v>
      </c>
      <c r="B1397" s="1">
        <f t="shared" si="1431"/>
        <v>0</v>
      </c>
      <c r="C1397" s="288"/>
      <c r="D1397" s="322" t="s">
        <v>103</v>
      </c>
      <c r="E1397" s="322"/>
      <c r="F1397" s="298" t="s">
        <v>96</v>
      </c>
      <c r="G1397" s="298"/>
      <c r="H1397" s="323"/>
      <c r="I1397" s="323"/>
      <c r="J1397" s="324"/>
      <c r="K1397" s="325"/>
      <c r="L1397" s="326">
        <f t="shared" si="1418"/>
        <v>0</v>
      </c>
      <c r="M1397" s="327"/>
      <c r="N1397" s="167"/>
      <c r="O1397" s="167"/>
      <c r="P1397" s="167"/>
      <c r="Q1397" s="167"/>
      <c r="R1397" s="167"/>
      <c r="S1397" s="328"/>
      <c r="T1397" s="54" t="e">
        <f>HLOOKUP(F1356,リスト!$N$7:$AC$25,16,)</f>
        <v>#N/A</v>
      </c>
      <c r="U1397" s="52" t="e">
        <f t="shared" si="1416"/>
        <v>#N/A</v>
      </c>
    </row>
    <row r="1398" spans="1:22">
      <c r="A1398" s="1">
        <f t="shared" ref="A1398:B1398" si="1432">A1397</f>
        <v>28</v>
      </c>
      <c r="B1398" s="1">
        <f t="shared" si="1432"/>
        <v>0</v>
      </c>
      <c r="C1398" s="288"/>
      <c r="D1398" s="298" t="s">
        <v>104</v>
      </c>
      <c r="E1398" s="298"/>
      <c r="F1398" s="299" t="s">
        <v>97</v>
      </c>
      <c r="G1398" s="299"/>
      <c r="H1398" s="300"/>
      <c r="I1398" s="300"/>
      <c r="J1398" s="301"/>
      <c r="K1398" s="302"/>
      <c r="L1398" s="303">
        <f t="shared" si="1418"/>
        <v>0</v>
      </c>
      <c r="M1398" s="304"/>
      <c r="N1398" s="152"/>
      <c r="O1398" s="152"/>
      <c r="P1398" s="152"/>
      <c r="Q1398" s="152"/>
      <c r="R1398" s="152"/>
      <c r="S1398" s="305"/>
      <c r="T1398" s="54" t="e">
        <f>HLOOKUP(F1356,リスト!$N$7:$AC$25,17,)</f>
        <v>#N/A</v>
      </c>
      <c r="U1398" s="52" t="e">
        <f t="shared" si="1416"/>
        <v>#N/A</v>
      </c>
    </row>
    <row r="1399" spans="1:22">
      <c r="A1399" s="1">
        <f t="shared" ref="A1399:B1399" si="1433">A1398</f>
        <v>28</v>
      </c>
      <c r="B1399" s="1">
        <f t="shared" si="1433"/>
        <v>0</v>
      </c>
      <c r="C1399" s="288"/>
      <c r="D1399" s="298"/>
      <c r="E1399" s="298"/>
      <c r="F1399" s="306" t="s">
        <v>98</v>
      </c>
      <c r="G1399" s="306"/>
      <c r="H1399" s="307"/>
      <c r="I1399" s="307"/>
      <c r="J1399" s="308"/>
      <c r="K1399" s="309"/>
      <c r="L1399" s="310">
        <f t="shared" si="1418"/>
        <v>0</v>
      </c>
      <c r="M1399" s="311"/>
      <c r="N1399" s="153"/>
      <c r="O1399" s="153"/>
      <c r="P1399" s="153"/>
      <c r="Q1399" s="153"/>
      <c r="R1399" s="153"/>
      <c r="S1399" s="312"/>
      <c r="T1399" s="54" t="e">
        <f>HLOOKUP(F1356,リスト!$N$7:$AC$25,18,)</f>
        <v>#N/A</v>
      </c>
      <c r="U1399" s="52" t="e">
        <f t="shared" si="1416"/>
        <v>#N/A</v>
      </c>
    </row>
    <row r="1400" spans="1:22" ht="15" thickBot="1">
      <c r="A1400" s="1">
        <f t="shared" ref="A1400:B1400" si="1434">A1399</f>
        <v>28</v>
      </c>
      <c r="B1400" s="1">
        <f t="shared" si="1434"/>
        <v>0</v>
      </c>
      <c r="C1400" s="288"/>
      <c r="D1400" s="313" t="s">
        <v>77</v>
      </c>
      <c r="E1400" s="313"/>
      <c r="F1400" s="313" t="s">
        <v>77</v>
      </c>
      <c r="G1400" s="313"/>
      <c r="H1400" s="314"/>
      <c r="I1400" s="314"/>
      <c r="J1400" s="315"/>
      <c r="K1400" s="316"/>
      <c r="L1400" s="317">
        <f t="shared" si="1418"/>
        <v>0</v>
      </c>
      <c r="M1400" s="318"/>
      <c r="N1400" s="319"/>
      <c r="O1400" s="319"/>
      <c r="P1400" s="319"/>
      <c r="Q1400" s="319"/>
      <c r="R1400" s="319"/>
      <c r="S1400" s="320"/>
      <c r="T1400" s="54" t="e">
        <f>HLOOKUP(F1356,リスト!$N$7:$AC$25,19,)</f>
        <v>#N/A</v>
      </c>
      <c r="U1400" s="52" t="e">
        <f t="shared" si="1416"/>
        <v>#N/A</v>
      </c>
    </row>
    <row r="1401" spans="1:22" ht="15.6" thickTop="1" thickBot="1">
      <c r="A1401" s="1">
        <f t="shared" ref="A1401:B1401" si="1435">A1400</f>
        <v>28</v>
      </c>
      <c r="B1401" s="1">
        <f t="shared" si="1435"/>
        <v>0</v>
      </c>
      <c r="C1401" s="289"/>
      <c r="D1401" s="278" t="s">
        <v>78</v>
      </c>
      <c r="E1401" s="279"/>
      <c r="F1401" s="279"/>
      <c r="G1401" s="280"/>
      <c r="H1401" s="281">
        <f>SUM(H1383:I1400)</f>
        <v>0</v>
      </c>
      <c r="I1401" s="281"/>
      <c r="J1401" s="282">
        <f t="shared" ref="J1401" si="1436">SUM(J1383:K1400)</f>
        <v>0</v>
      </c>
      <c r="K1401" s="283"/>
      <c r="L1401" s="283">
        <f t="shared" ref="L1401" si="1437">SUM(L1383:M1400)</f>
        <v>0</v>
      </c>
      <c r="M1401" s="284"/>
      <c r="N1401" s="285"/>
      <c r="O1401" s="285"/>
      <c r="P1401" s="285"/>
      <c r="Q1401" s="285"/>
      <c r="R1401" s="285"/>
      <c r="S1401" s="286"/>
      <c r="T1401" s="54"/>
    </row>
    <row r="1402" spans="1:22">
      <c r="A1402" s="1">
        <f>F1405</f>
        <v>29</v>
      </c>
      <c r="B1402" s="1">
        <f>IF(H1426&gt;0,1,0)</f>
        <v>0</v>
      </c>
      <c r="C1402" s="198" t="s">
        <v>47</v>
      </c>
      <c r="D1402" s="198"/>
      <c r="E1402" s="198"/>
      <c r="U1402" s="11" t="s">
        <v>49</v>
      </c>
      <c r="V1402" s="11" t="s">
        <v>199</v>
      </c>
    </row>
    <row r="1403" spans="1:22">
      <c r="A1403" s="1">
        <f>A1402</f>
        <v>29</v>
      </c>
      <c r="B1403" s="1">
        <f>B1402</f>
        <v>0</v>
      </c>
      <c r="C1403" s="192" t="str">
        <f>"やまぐち未来アスリート育成事業　"&amp;基本!$G$24</f>
        <v>やまぐち未来アスリート育成事業　事業計画書</v>
      </c>
      <c r="D1403" s="192"/>
      <c r="E1403" s="192"/>
      <c r="F1403" s="192"/>
      <c r="G1403" s="192"/>
      <c r="H1403" s="192"/>
      <c r="I1403" s="192"/>
      <c r="J1403" s="192"/>
      <c r="K1403" s="192"/>
      <c r="L1403" s="192"/>
      <c r="M1403" s="192"/>
      <c r="N1403" s="192"/>
      <c r="O1403" s="192"/>
      <c r="P1403" s="192"/>
      <c r="Q1403" s="192"/>
      <c r="R1403" s="192"/>
      <c r="S1403" s="192"/>
      <c r="U1403" s="16" t="str">
        <f t="shared" ref="U1403:V1406" si="1438">IF(U1353="","",U1353)</f>
        <v>やまぐち未来アスリートチャレンジ事業</v>
      </c>
      <c r="V1403" s="16" t="str">
        <f t="shared" si="1438"/>
        <v>未来チャレ</v>
      </c>
    </row>
    <row r="1404" spans="1:22" ht="15" thickBot="1">
      <c r="A1404" s="1">
        <f t="shared" ref="A1404:B1404" si="1439">A1403</f>
        <v>29</v>
      </c>
      <c r="B1404" s="1">
        <f t="shared" si="1439"/>
        <v>0</v>
      </c>
      <c r="C1404" s="337" t="s">
        <v>48</v>
      </c>
      <c r="D1404" s="337"/>
      <c r="U1404" s="32" t="str">
        <f t="shared" si="1438"/>
        <v>ジュニアクラブ活動事業</v>
      </c>
      <c r="V1404" s="32" t="str">
        <f t="shared" si="1438"/>
        <v>Jrクラブ</v>
      </c>
    </row>
    <row r="1405" spans="1:22" ht="15" thickBot="1">
      <c r="A1405" s="1">
        <f t="shared" ref="A1405:B1405" si="1440">A1404</f>
        <v>29</v>
      </c>
      <c r="B1405" s="1">
        <f t="shared" si="1440"/>
        <v>0</v>
      </c>
      <c r="C1405" s="375" t="s">
        <v>50</v>
      </c>
      <c r="D1405" s="376"/>
      <c r="E1405" s="376"/>
      <c r="F1405" s="377">
        <f>F1355+1</f>
        <v>29</v>
      </c>
      <c r="G1405" s="378"/>
      <c r="U1405" s="32" t="str">
        <f t="shared" si="1438"/>
        <v>ジュニア指導者育成事業</v>
      </c>
      <c r="V1405" s="32" t="str">
        <f t="shared" si="1438"/>
        <v>Jr指導者</v>
      </c>
    </row>
    <row r="1406" spans="1:22">
      <c r="A1406" s="1">
        <f t="shared" ref="A1406:B1406" si="1441">A1405</f>
        <v>29</v>
      </c>
      <c r="B1406" s="1">
        <f t="shared" si="1441"/>
        <v>0</v>
      </c>
      <c r="C1406" s="379" t="s">
        <v>49</v>
      </c>
      <c r="D1406" s="290"/>
      <c r="E1406" s="290"/>
      <c r="F1406" s="380"/>
      <c r="G1406" s="380"/>
      <c r="H1406" s="380"/>
      <c r="I1406" s="380"/>
      <c r="J1406" s="380"/>
      <c r="K1406" s="380"/>
      <c r="L1406" s="380"/>
      <c r="M1406" s="290" t="s">
        <v>53</v>
      </c>
      <c r="N1406" s="290"/>
      <c r="O1406" s="290"/>
      <c r="P1406" s="380"/>
      <c r="Q1406" s="380"/>
      <c r="R1406" s="380"/>
      <c r="S1406" s="381"/>
      <c r="T1406" s="81" t="str">
        <f>IF(F1406="","",VLOOKUP(F1406,U1403:V1406,2,))</f>
        <v/>
      </c>
      <c r="U1406" s="18" t="str">
        <f t="shared" si="1438"/>
        <v>未来アスリート強化事業</v>
      </c>
      <c r="V1406" s="18" t="str">
        <f t="shared" si="1438"/>
        <v>未来強化</v>
      </c>
    </row>
    <row r="1407" spans="1:22">
      <c r="A1407" s="1">
        <f t="shared" ref="A1407:B1407" si="1442">A1406</f>
        <v>29</v>
      </c>
      <c r="B1407" s="1">
        <f t="shared" si="1442"/>
        <v>0</v>
      </c>
      <c r="C1407" s="389" t="s">
        <v>180</v>
      </c>
      <c r="D1407" s="390"/>
      <c r="E1407" s="356"/>
      <c r="F1407" s="386"/>
      <c r="G1407" s="387"/>
      <c r="H1407" s="387"/>
      <c r="I1407" s="387"/>
      <c r="J1407" s="387"/>
      <c r="K1407" s="387"/>
      <c r="L1407" s="387"/>
      <c r="M1407" s="387"/>
      <c r="N1407" s="387"/>
      <c r="O1407" s="387"/>
      <c r="P1407" s="387"/>
      <c r="Q1407" s="387"/>
      <c r="R1407" s="387"/>
      <c r="S1407" s="388"/>
      <c r="U1407" s="55"/>
    </row>
    <row r="1408" spans="1:22">
      <c r="A1408" s="1">
        <f t="shared" ref="A1408:B1408" si="1443">A1407</f>
        <v>29</v>
      </c>
      <c r="B1408" s="1">
        <f t="shared" si="1443"/>
        <v>0</v>
      </c>
      <c r="C1408" s="348" t="s">
        <v>51</v>
      </c>
      <c r="D1408" s="291"/>
      <c r="E1408" s="291"/>
      <c r="F1408" s="382"/>
      <c r="G1408" s="383"/>
      <c r="H1408" s="383"/>
      <c r="I1408" s="20" t="str">
        <f>IF(F1408="","～",IF(J1408="","","～"))</f>
        <v>～</v>
      </c>
      <c r="J1408" s="383"/>
      <c r="K1408" s="383"/>
      <c r="L1408" s="383"/>
      <c r="M1408" s="21" t="s">
        <v>52</v>
      </c>
      <c r="N1408" s="384" t="str">
        <f>IF(T1408=1,IF(F1408="","",IF(J1408="","",IF(F1408=J1408,"日帰り",(J1408-F1408)&amp;"泊"&amp;(J1408-F1408+1)&amp;"日"))),"")</f>
        <v/>
      </c>
      <c r="O1408" s="384"/>
      <c r="P1408" s="384"/>
      <c r="Q1408" s="13" t="s">
        <v>68</v>
      </c>
      <c r="R1408" s="258"/>
      <c r="S1408" s="385"/>
      <c r="T1408" s="53">
        <f>IF(P1406=W1411,1,IF(P1406=X1412,1,0))</f>
        <v>0</v>
      </c>
    </row>
    <row r="1409" spans="1:24">
      <c r="A1409" s="1">
        <f t="shared" ref="A1409:B1409" si="1444">A1408</f>
        <v>29</v>
      </c>
      <c r="B1409" s="1">
        <f t="shared" si="1444"/>
        <v>0</v>
      </c>
      <c r="C1409" s="348" t="s">
        <v>54</v>
      </c>
      <c r="D1409" s="346" t="s">
        <v>55</v>
      </c>
      <c r="E1409" s="346"/>
      <c r="F1409" s="349"/>
      <c r="G1409" s="349"/>
      <c r="H1409" s="349"/>
      <c r="I1409" s="349"/>
      <c r="J1409" s="349"/>
      <c r="K1409" s="349"/>
      <c r="L1409" s="349"/>
      <c r="M1409" s="349"/>
      <c r="N1409" s="349"/>
      <c r="O1409" s="349"/>
      <c r="P1409" s="349"/>
      <c r="Q1409" s="349"/>
      <c r="R1409" s="349"/>
      <c r="S1409" s="350"/>
      <c r="U1409" s="156" t="s">
        <v>53</v>
      </c>
      <c r="V1409" s="156"/>
      <c r="W1409" s="156"/>
      <c r="X1409" s="156"/>
    </row>
    <row r="1410" spans="1:24">
      <c r="A1410" s="1">
        <f t="shared" ref="A1410:B1410" si="1445">A1409</f>
        <v>29</v>
      </c>
      <c r="B1410" s="1">
        <f t="shared" si="1445"/>
        <v>0</v>
      </c>
      <c r="C1410" s="348"/>
      <c r="D1410" s="351" t="s">
        <v>7</v>
      </c>
      <c r="E1410" s="351"/>
      <c r="F1410" s="352"/>
      <c r="G1410" s="352"/>
      <c r="H1410" s="352"/>
      <c r="I1410" s="352"/>
      <c r="J1410" s="352"/>
      <c r="K1410" s="352"/>
      <c r="L1410" s="352"/>
      <c r="M1410" s="352"/>
      <c r="N1410" s="352"/>
      <c r="O1410" s="352"/>
      <c r="P1410" s="352"/>
      <c r="Q1410" s="352"/>
      <c r="R1410" s="352"/>
      <c r="S1410" s="353"/>
      <c r="U1410" s="78" t="str">
        <f>U1403</f>
        <v>やまぐち未来アスリートチャレンジ事業</v>
      </c>
      <c r="V1410" s="78" t="str">
        <f>U1404</f>
        <v>ジュニアクラブ活動事業</v>
      </c>
      <c r="W1410" s="78" t="str">
        <f>U1405</f>
        <v>ジュニア指導者育成事業</v>
      </c>
      <c r="X1410" s="78" t="str">
        <f>U1406</f>
        <v>未来アスリート強化事業</v>
      </c>
    </row>
    <row r="1411" spans="1:24">
      <c r="A1411" s="1">
        <f t="shared" ref="A1411:B1411" si="1446">A1410</f>
        <v>29</v>
      </c>
      <c r="B1411" s="1">
        <f t="shared" si="1446"/>
        <v>0</v>
      </c>
      <c r="C1411" s="348" t="s">
        <v>56</v>
      </c>
      <c r="D1411" s="346" t="s">
        <v>55</v>
      </c>
      <c r="E1411" s="346"/>
      <c r="F1411" s="349"/>
      <c r="G1411" s="349"/>
      <c r="H1411" s="349"/>
      <c r="I1411" s="349"/>
      <c r="J1411" s="349"/>
      <c r="K1411" s="349"/>
      <c r="L1411" s="349"/>
      <c r="M1411" s="349"/>
      <c r="N1411" s="349"/>
      <c r="O1411" s="349"/>
      <c r="P1411" s="349"/>
      <c r="Q1411" s="349"/>
      <c r="R1411" s="349"/>
      <c r="S1411" s="350"/>
      <c r="U1411" s="6" t="str">
        <f t="shared" ref="U1411:X1414" si="1447">IF(U1361="","",U1361)</f>
        <v>①合同体験会</v>
      </c>
      <c r="V1411" s="6" t="str">
        <f t="shared" si="1447"/>
        <v>①クラブ指導</v>
      </c>
      <c r="W1411" s="6" t="str">
        <f t="shared" si="1447"/>
        <v>①研修派遣</v>
      </c>
      <c r="X1411" s="6" t="str">
        <f t="shared" si="1447"/>
        <v>①指導講習会</v>
      </c>
    </row>
    <row r="1412" spans="1:24">
      <c r="A1412" s="1">
        <f t="shared" ref="A1412:B1412" si="1448">A1411</f>
        <v>29</v>
      </c>
      <c r="B1412" s="1">
        <f t="shared" si="1448"/>
        <v>0</v>
      </c>
      <c r="C1412" s="348"/>
      <c r="D1412" s="351" t="s">
        <v>7</v>
      </c>
      <c r="E1412" s="351"/>
      <c r="F1412" s="352"/>
      <c r="G1412" s="352"/>
      <c r="H1412" s="352"/>
      <c r="I1412" s="352"/>
      <c r="J1412" s="352"/>
      <c r="K1412" s="352"/>
      <c r="L1412" s="352"/>
      <c r="M1412" s="352"/>
      <c r="N1412" s="352"/>
      <c r="O1412" s="352"/>
      <c r="P1412" s="352"/>
      <c r="Q1412" s="352"/>
      <c r="R1412" s="352"/>
      <c r="S1412" s="353"/>
      <c r="U1412" s="8" t="str">
        <f t="shared" si="1447"/>
        <v>②体験プログラム</v>
      </c>
      <c r="V1412" s="8" t="str">
        <f t="shared" si="1447"/>
        <v>②用具整備</v>
      </c>
      <c r="W1412" s="8" t="str">
        <f t="shared" si="1447"/>
        <v>②指導者研修会</v>
      </c>
      <c r="X1412" s="8" t="str">
        <f t="shared" si="1447"/>
        <v>②強化活動</v>
      </c>
    </row>
    <row r="1413" spans="1:24">
      <c r="A1413" s="1">
        <f t="shared" ref="A1413:B1413" si="1449">A1412</f>
        <v>29</v>
      </c>
      <c r="B1413" s="1">
        <f t="shared" si="1449"/>
        <v>0</v>
      </c>
      <c r="C1413" s="354" t="s">
        <v>57</v>
      </c>
      <c r="D1413" s="291" t="s">
        <v>58</v>
      </c>
      <c r="E1413" s="291"/>
      <c r="F1413" s="291" t="s">
        <v>61</v>
      </c>
      <c r="G1413" s="355"/>
      <c r="H1413" s="339" t="s">
        <v>62</v>
      </c>
      <c r="I1413" s="296"/>
      <c r="J1413" s="356" t="s">
        <v>63</v>
      </c>
      <c r="K1413" s="355"/>
      <c r="L1413" s="339" t="s">
        <v>64</v>
      </c>
      <c r="M1413" s="296"/>
      <c r="N1413" s="356" t="s">
        <v>65</v>
      </c>
      <c r="O1413" s="355"/>
      <c r="P1413" s="339" t="s">
        <v>66</v>
      </c>
      <c r="Q1413" s="291"/>
      <c r="R1413" s="356" t="s">
        <v>36</v>
      </c>
      <c r="S1413" s="295"/>
      <c r="U1413" s="8" t="str">
        <f t="shared" si="1447"/>
        <v>③育成プログラム</v>
      </c>
      <c r="V1413" s="8" t="str">
        <f t="shared" si="1447"/>
        <v/>
      </c>
      <c r="W1413" s="8" t="str">
        <f t="shared" si="1447"/>
        <v/>
      </c>
      <c r="X1413" s="8" t="str">
        <f t="shared" si="1447"/>
        <v/>
      </c>
    </row>
    <row r="1414" spans="1:24">
      <c r="A1414" s="1">
        <f t="shared" ref="A1414:B1414" si="1450">A1413</f>
        <v>29</v>
      </c>
      <c r="B1414" s="1">
        <f t="shared" si="1450"/>
        <v>0</v>
      </c>
      <c r="C1414" s="348"/>
      <c r="D1414" s="346" t="s">
        <v>59</v>
      </c>
      <c r="E1414" s="346"/>
      <c r="F1414" s="22">
        <f>VLOOKUP("成男未来ｱｽﾘｰﾄ",指導者!$J$133:$AN$156,$F1405+1,)</f>
        <v>0</v>
      </c>
      <c r="G1414" s="23" t="s">
        <v>67</v>
      </c>
      <c r="H1414" s="24">
        <f>VLOOKUP("成女未来ｱｽﾘｰﾄ",指導者!$J$133:$AN$156,$F1405+1,)</f>
        <v>0</v>
      </c>
      <c r="I1414" s="25" t="s">
        <v>67</v>
      </c>
      <c r="J1414" s="24">
        <f>VLOOKUP("少男未来ｱｽﾘｰﾄ",指導者!$J$133:$AN$156,$F1405+1,)</f>
        <v>0</v>
      </c>
      <c r="K1414" s="23" t="s">
        <v>67</v>
      </c>
      <c r="L1414" s="24">
        <f>VLOOKUP("少女未来ｱｽﾘｰﾄ",指導者!$J$133:$AN$156,$F1405+1,)</f>
        <v>0</v>
      </c>
      <c r="M1414" s="25" t="s">
        <v>67</v>
      </c>
      <c r="N1414" s="24">
        <f>VLOOKUP("Jr男未来ｱｽﾘｰﾄ",指導者!$J$133:$AN$156,$F1405+1,)</f>
        <v>0</v>
      </c>
      <c r="O1414" s="23" t="s">
        <v>67</v>
      </c>
      <c r="P1414" s="24">
        <f>VLOOKUP("Jr女未来ｱｽﾘｰﾄ",指導者!$J$133:$AN$156,$F1405+1,)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48"/>
      <c r="D1415" s="351" t="s">
        <v>60</v>
      </c>
      <c r="E1415" s="351"/>
      <c r="F1415" s="57" t="s">
        <v>164</v>
      </c>
      <c r="G1415" s="28" t="s">
        <v>67</v>
      </c>
      <c r="H1415" s="59" t="s">
        <v>164</v>
      </c>
      <c r="I1415" s="30" t="s">
        <v>67</v>
      </c>
      <c r="J1415" s="29">
        <f>VLOOKUP("少男未来ｱｽﾘｰﾄ",選手!$J$333:$AN$350,$F1405+1,)</f>
        <v>0</v>
      </c>
      <c r="K1415" s="28" t="s">
        <v>67</v>
      </c>
      <c r="L1415" s="29">
        <f>VLOOKUP("少女未来ｱｽﾘｰﾄ",選手!$J$333:$AN$350,$F1405+1,)</f>
        <v>0</v>
      </c>
      <c r="M1415" s="30" t="s">
        <v>67</v>
      </c>
      <c r="N1415" s="29">
        <f>VLOOKUP("Jr男未来ｱｽﾘｰﾄ",選手!$J$333:$AN$350,$F1405+1,)</f>
        <v>0</v>
      </c>
      <c r="O1415" s="28" t="s">
        <v>67</v>
      </c>
      <c r="P1415" s="29">
        <f>VLOOKUP("Jr女未来ｱｽﾘｰﾄ",選手!$J$333:$AN$350,$F1405+1,)</f>
        <v>0</v>
      </c>
      <c r="Q1415" s="31" t="s">
        <v>67</v>
      </c>
      <c r="R1415" s="28">
        <f>SUM(F1415:Q1415)</f>
        <v>0</v>
      </c>
      <c r="S1415" s="34" t="s">
        <v>67</v>
      </c>
    </row>
    <row r="1416" spans="1:24">
      <c r="A1416" s="1">
        <f t="shared" ref="A1416:B1416" si="1452">A1415</f>
        <v>29</v>
      </c>
      <c r="B1416" s="1">
        <f t="shared" si="1452"/>
        <v>0</v>
      </c>
      <c r="C1416" s="366" t="s">
        <v>69</v>
      </c>
      <c r="D1416" s="367"/>
      <c r="E1416" s="368"/>
      <c r="F1416" s="357"/>
      <c r="G1416" s="358"/>
      <c r="H1416" s="358"/>
      <c r="I1416" s="358"/>
      <c r="J1416" s="358"/>
      <c r="K1416" s="358"/>
      <c r="L1416" s="358"/>
      <c r="M1416" s="358"/>
      <c r="N1416" s="358"/>
      <c r="O1416" s="358"/>
      <c r="P1416" s="358"/>
      <c r="Q1416" s="358"/>
      <c r="R1416" s="358"/>
      <c r="S1416" s="359"/>
    </row>
    <row r="1417" spans="1:24">
      <c r="A1417" s="1">
        <f t="shared" ref="A1417:B1417" si="1453">A1416</f>
        <v>29</v>
      </c>
      <c r="B1417" s="1">
        <f t="shared" si="1453"/>
        <v>0</v>
      </c>
      <c r="C1417" s="369"/>
      <c r="D1417" s="370"/>
      <c r="E1417" s="371"/>
      <c r="F1417" s="360"/>
      <c r="G1417" s="361"/>
      <c r="H1417" s="361"/>
      <c r="I1417" s="361"/>
      <c r="J1417" s="361"/>
      <c r="K1417" s="361"/>
      <c r="L1417" s="361"/>
      <c r="M1417" s="361"/>
      <c r="N1417" s="361"/>
      <c r="O1417" s="361"/>
      <c r="P1417" s="361"/>
      <c r="Q1417" s="361"/>
      <c r="R1417" s="361"/>
      <c r="S1417" s="362"/>
    </row>
    <row r="1418" spans="1:24">
      <c r="A1418" s="1">
        <f t="shared" ref="A1418:B1418" si="1454">A1417</f>
        <v>29</v>
      </c>
      <c r="B1418" s="1">
        <f t="shared" si="1454"/>
        <v>0</v>
      </c>
      <c r="C1418" s="369"/>
      <c r="D1418" s="370"/>
      <c r="E1418" s="371"/>
      <c r="F1418" s="360"/>
      <c r="G1418" s="361"/>
      <c r="H1418" s="361"/>
      <c r="I1418" s="361"/>
      <c r="J1418" s="361"/>
      <c r="K1418" s="361"/>
      <c r="L1418" s="361"/>
      <c r="M1418" s="361"/>
      <c r="N1418" s="361"/>
      <c r="O1418" s="361"/>
      <c r="P1418" s="361"/>
      <c r="Q1418" s="361"/>
      <c r="R1418" s="361"/>
      <c r="S1418" s="362"/>
    </row>
    <row r="1419" spans="1:24">
      <c r="A1419" s="1">
        <f t="shared" ref="A1419:B1419" si="1455">A1418</f>
        <v>29</v>
      </c>
      <c r="B1419" s="1">
        <f t="shared" si="1455"/>
        <v>0</v>
      </c>
      <c r="C1419" s="369"/>
      <c r="D1419" s="370"/>
      <c r="E1419" s="371"/>
      <c r="F1419" s="360"/>
      <c r="G1419" s="361"/>
      <c r="H1419" s="361"/>
      <c r="I1419" s="361"/>
      <c r="J1419" s="361"/>
      <c r="K1419" s="361"/>
      <c r="L1419" s="361"/>
      <c r="M1419" s="361"/>
      <c r="N1419" s="361"/>
      <c r="O1419" s="361"/>
      <c r="P1419" s="361"/>
      <c r="Q1419" s="361"/>
      <c r="R1419" s="361"/>
      <c r="S1419" s="362"/>
    </row>
    <row r="1420" spans="1:24">
      <c r="A1420" s="1">
        <f t="shared" ref="A1420:B1420" si="1456">A1419</f>
        <v>29</v>
      </c>
      <c r="B1420" s="1">
        <f t="shared" si="1456"/>
        <v>0</v>
      </c>
      <c r="C1420" s="369"/>
      <c r="D1420" s="370"/>
      <c r="E1420" s="371"/>
      <c r="F1420" s="360"/>
      <c r="G1420" s="361"/>
      <c r="H1420" s="361"/>
      <c r="I1420" s="361"/>
      <c r="J1420" s="361"/>
      <c r="K1420" s="361"/>
      <c r="L1420" s="361"/>
      <c r="M1420" s="361"/>
      <c r="N1420" s="361"/>
      <c r="O1420" s="361"/>
      <c r="P1420" s="361"/>
      <c r="Q1420" s="361"/>
      <c r="R1420" s="361"/>
      <c r="S1420" s="362"/>
    </row>
    <row r="1421" spans="1:24">
      <c r="A1421" s="1">
        <f t="shared" ref="A1421:B1421" si="1457">A1420</f>
        <v>29</v>
      </c>
      <c r="B1421" s="1">
        <f t="shared" si="1457"/>
        <v>0</v>
      </c>
      <c r="C1421" s="369"/>
      <c r="D1421" s="370"/>
      <c r="E1421" s="371"/>
      <c r="F1421" s="360"/>
      <c r="G1421" s="361"/>
      <c r="H1421" s="361"/>
      <c r="I1421" s="361"/>
      <c r="J1421" s="361"/>
      <c r="K1421" s="361"/>
      <c r="L1421" s="361"/>
      <c r="M1421" s="361"/>
      <c r="N1421" s="361"/>
      <c r="O1421" s="361"/>
      <c r="P1421" s="361"/>
      <c r="Q1421" s="361"/>
      <c r="R1421" s="361"/>
      <c r="S1421" s="362"/>
    </row>
    <row r="1422" spans="1:24" ht="15" thickBot="1">
      <c r="A1422" s="1">
        <f t="shared" ref="A1422:B1422" si="1458">A1421</f>
        <v>29</v>
      </c>
      <c r="B1422" s="1">
        <f t="shared" si="1458"/>
        <v>0</v>
      </c>
      <c r="C1422" s="372"/>
      <c r="D1422" s="373"/>
      <c r="E1422" s="374"/>
      <c r="F1422" s="363"/>
      <c r="G1422" s="364"/>
      <c r="H1422" s="364"/>
      <c r="I1422" s="364"/>
      <c r="J1422" s="364"/>
      <c r="K1422" s="364"/>
      <c r="L1422" s="364"/>
      <c r="M1422" s="364"/>
      <c r="N1422" s="364"/>
      <c r="O1422" s="364"/>
      <c r="P1422" s="364"/>
      <c r="Q1422" s="364"/>
      <c r="R1422" s="364"/>
      <c r="S1422" s="365"/>
    </row>
    <row r="1423" spans="1:24">
      <c r="A1423" s="1">
        <f t="shared" ref="A1423:B1423" si="1459">A1422</f>
        <v>29</v>
      </c>
      <c r="B1423" s="1">
        <f t="shared" si="1459"/>
        <v>0</v>
      </c>
    </row>
    <row r="1424" spans="1:24" ht="15" thickBot="1">
      <c r="A1424" s="1">
        <f t="shared" ref="A1424:B1424" si="1460">A1423</f>
        <v>29</v>
      </c>
      <c r="B1424" s="1">
        <f t="shared" si="1460"/>
        <v>0</v>
      </c>
      <c r="C1424" s="337" t="s">
        <v>70</v>
      </c>
      <c r="D1424" s="337"/>
      <c r="Q1424" s="338" t="s">
        <v>71</v>
      </c>
      <c r="R1424" s="338"/>
      <c r="S1424" s="338"/>
    </row>
    <row r="1425" spans="1:21">
      <c r="A1425" s="1">
        <f t="shared" ref="A1425:B1425" si="1461">A1424</f>
        <v>29</v>
      </c>
      <c r="B1425" s="1">
        <f t="shared" si="1461"/>
        <v>0</v>
      </c>
      <c r="C1425" s="287" t="s">
        <v>72</v>
      </c>
      <c r="D1425" s="290" t="s">
        <v>73</v>
      </c>
      <c r="E1425" s="290"/>
      <c r="F1425" s="290"/>
      <c r="G1425" s="290"/>
      <c r="H1425" s="290" t="s">
        <v>79</v>
      </c>
      <c r="I1425" s="290"/>
      <c r="J1425" s="290" t="s">
        <v>13</v>
      </c>
      <c r="K1425" s="290"/>
      <c r="L1425" s="290"/>
      <c r="M1425" s="290"/>
      <c r="N1425" s="290"/>
      <c r="O1425" s="290"/>
      <c r="P1425" s="290"/>
      <c r="Q1425" s="290"/>
      <c r="R1425" s="290"/>
      <c r="S1425" s="294"/>
    </row>
    <row r="1426" spans="1:21">
      <c r="A1426" s="1">
        <f t="shared" ref="A1426:B1426" si="1462">A1425</f>
        <v>29</v>
      </c>
      <c r="B1426" s="1">
        <f t="shared" si="1462"/>
        <v>0</v>
      </c>
      <c r="C1426" s="288"/>
      <c r="D1426" s="346" t="s">
        <v>74</v>
      </c>
      <c r="E1426" s="346"/>
      <c r="F1426" s="346"/>
      <c r="G1426" s="346"/>
      <c r="H1426" s="347">
        <f>J1451</f>
        <v>0</v>
      </c>
      <c r="I1426" s="347"/>
      <c r="J1426" s="152"/>
      <c r="K1426" s="152"/>
      <c r="L1426" s="152"/>
      <c r="M1426" s="152"/>
      <c r="N1426" s="152"/>
      <c r="O1426" s="152"/>
      <c r="P1426" s="152"/>
      <c r="Q1426" s="152"/>
      <c r="R1426" s="152"/>
      <c r="S1426" s="305"/>
    </row>
    <row r="1427" spans="1:21">
      <c r="A1427" s="1">
        <f t="shared" ref="A1427:B1427" si="1463">A1426</f>
        <v>29</v>
      </c>
      <c r="B1427" s="1">
        <f t="shared" si="1463"/>
        <v>0</v>
      </c>
      <c r="C1427" s="288"/>
      <c r="D1427" s="340" t="s">
        <v>75</v>
      </c>
      <c r="E1427" s="340"/>
      <c r="F1427" s="340"/>
      <c r="G1427" s="340"/>
      <c r="H1427" s="330"/>
      <c r="I1427" s="330"/>
      <c r="J1427" s="335"/>
      <c r="K1427" s="335"/>
      <c r="L1427" s="335"/>
      <c r="M1427" s="335"/>
      <c r="N1427" s="335"/>
      <c r="O1427" s="335"/>
      <c r="P1427" s="335"/>
      <c r="Q1427" s="335"/>
      <c r="R1427" s="335"/>
      <c r="S1427" s="336"/>
    </row>
    <row r="1428" spans="1:21">
      <c r="A1428" s="1">
        <f t="shared" ref="A1428:B1428" si="1464">A1427</f>
        <v>29</v>
      </c>
      <c r="B1428" s="1">
        <f t="shared" si="1464"/>
        <v>0</v>
      </c>
      <c r="C1428" s="288"/>
      <c r="D1428" s="340" t="s">
        <v>76</v>
      </c>
      <c r="E1428" s="340"/>
      <c r="F1428" s="340"/>
      <c r="G1428" s="340"/>
      <c r="H1428" s="330"/>
      <c r="I1428" s="330"/>
      <c r="J1428" s="335"/>
      <c r="K1428" s="335"/>
      <c r="L1428" s="335"/>
      <c r="M1428" s="335"/>
      <c r="N1428" s="335"/>
      <c r="O1428" s="335"/>
      <c r="P1428" s="335"/>
      <c r="Q1428" s="335"/>
      <c r="R1428" s="335"/>
      <c r="S1428" s="336"/>
    </row>
    <row r="1429" spans="1:21" ht="15" thickBot="1">
      <c r="A1429" s="1">
        <f t="shared" ref="A1429:B1429" si="1465">A1428</f>
        <v>29</v>
      </c>
      <c r="B1429" s="1">
        <f t="shared" si="1465"/>
        <v>0</v>
      </c>
      <c r="C1429" s="288"/>
      <c r="D1429" s="341" t="s">
        <v>77</v>
      </c>
      <c r="E1429" s="341"/>
      <c r="F1429" s="341"/>
      <c r="G1429" s="341"/>
      <c r="H1429" s="342">
        <f>H1451-SUM(H1426:I1428)</f>
        <v>0</v>
      </c>
      <c r="I1429" s="342"/>
      <c r="J1429" s="343"/>
      <c r="K1429" s="343"/>
      <c r="L1429" s="343"/>
      <c r="M1429" s="343"/>
      <c r="N1429" s="343"/>
      <c r="O1429" s="343"/>
      <c r="P1429" s="343"/>
      <c r="Q1429" s="343"/>
      <c r="R1429" s="343"/>
      <c r="S1429" s="344"/>
    </row>
    <row r="1430" spans="1:21" ht="15.6" thickTop="1" thickBot="1">
      <c r="A1430" s="1">
        <f t="shared" ref="A1430:B1430" si="1466">A1429</f>
        <v>29</v>
      </c>
      <c r="B1430" s="1">
        <f t="shared" si="1466"/>
        <v>0</v>
      </c>
      <c r="C1430" s="289"/>
      <c r="D1430" s="345" t="s">
        <v>78</v>
      </c>
      <c r="E1430" s="345"/>
      <c r="F1430" s="345"/>
      <c r="G1430" s="345"/>
      <c r="H1430" s="281">
        <f>SUM(H1426:I1429)</f>
        <v>0</v>
      </c>
      <c r="I1430" s="281"/>
      <c r="J1430" s="285"/>
      <c r="K1430" s="285"/>
      <c r="L1430" s="285"/>
      <c r="M1430" s="285"/>
      <c r="N1430" s="285"/>
      <c r="O1430" s="285"/>
      <c r="P1430" s="285"/>
      <c r="Q1430" s="285"/>
      <c r="R1430" s="285"/>
      <c r="S1430" s="286"/>
    </row>
    <row r="1431" spans="1:21">
      <c r="A1431" s="1">
        <f t="shared" ref="A1431:B1431" si="1467">A1430</f>
        <v>29</v>
      </c>
      <c r="B1431" s="1">
        <f t="shared" si="1467"/>
        <v>0</v>
      </c>
      <c r="C1431" s="287" t="s">
        <v>218</v>
      </c>
      <c r="D1431" s="290" t="s">
        <v>73</v>
      </c>
      <c r="E1431" s="290"/>
      <c r="F1431" s="290" t="s">
        <v>83</v>
      </c>
      <c r="G1431" s="290"/>
      <c r="H1431" s="290" t="s">
        <v>79</v>
      </c>
      <c r="I1431" s="292"/>
      <c r="J1431" s="293"/>
      <c r="K1431" s="290"/>
      <c r="L1431" s="290"/>
      <c r="M1431" s="290"/>
      <c r="N1431" s="290" t="s">
        <v>82</v>
      </c>
      <c r="O1431" s="290"/>
      <c r="P1431" s="290"/>
      <c r="Q1431" s="290"/>
      <c r="R1431" s="290"/>
      <c r="S1431" s="294"/>
    </row>
    <row r="1432" spans="1:21">
      <c r="A1432" s="1">
        <f t="shared" ref="A1432:B1432" si="1468">A1431</f>
        <v>29</v>
      </c>
      <c r="B1432" s="1">
        <f t="shared" si="1468"/>
        <v>0</v>
      </c>
      <c r="C1432" s="288"/>
      <c r="D1432" s="291"/>
      <c r="E1432" s="291"/>
      <c r="F1432" s="291"/>
      <c r="G1432" s="291"/>
      <c r="H1432" s="291"/>
      <c r="I1432" s="291"/>
      <c r="J1432" s="296" t="s">
        <v>80</v>
      </c>
      <c r="K1432" s="297"/>
      <c r="L1432" s="297" t="s">
        <v>81</v>
      </c>
      <c r="M1432" s="339"/>
      <c r="N1432" s="291"/>
      <c r="O1432" s="291"/>
      <c r="P1432" s="291"/>
      <c r="Q1432" s="291"/>
      <c r="R1432" s="291"/>
      <c r="S1432" s="295"/>
    </row>
    <row r="1433" spans="1:21">
      <c r="A1433" s="1">
        <f t="shared" ref="A1433:B1433" si="1469">A1432</f>
        <v>29</v>
      </c>
      <c r="B1433" s="1">
        <f t="shared" si="1469"/>
        <v>0</v>
      </c>
      <c r="C1433" s="288"/>
      <c r="D1433" s="298" t="s">
        <v>88</v>
      </c>
      <c r="E1433" s="298"/>
      <c r="F1433" s="298" t="s">
        <v>88</v>
      </c>
      <c r="G1433" s="298"/>
      <c r="H1433" s="323"/>
      <c r="I1433" s="323"/>
      <c r="J1433" s="324"/>
      <c r="K1433" s="325"/>
      <c r="L1433" s="326">
        <f>H1433-J1433</f>
        <v>0</v>
      </c>
      <c r="M1433" s="327"/>
      <c r="N1433" s="167"/>
      <c r="O1433" s="167"/>
      <c r="P1433" s="167"/>
      <c r="Q1433" s="167"/>
      <c r="R1433" s="167"/>
      <c r="S1433" s="328"/>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8"/>
      <c r="D1434" s="298" t="s">
        <v>99</v>
      </c>
      <c r="E1434" s="298"/>
      <c r="F1434" s="299" t="s">
        <v>84</v>
      </c>
      <c r="G1434" s="299"/>
      <c r="H1434" s="300"/>
      <c r="I1434" s="300"/>
      <c r="J1434" s="301"/>
      <c r="K1434" s="302"/>
      <c r="L1434" s="303">
        <f t="shared" ref="L1434:L1450" si="1472">H1434-J1434</f>
        <v>0</v>
      </c>
      <c r="M1434" s="304"/>
      <c r="N1434" s="152"/>
      <c r="O1434" s="152"/>
      <c r="P1434" s="152"/>
      <c r="Q1434" s="152"/>
      <c r="R1434" s="152"/>
      <c r="S1434" s="305"/>
      <c r="T1434" s="54" t="e">
        <f>HLOOKUP(F1406,リスト!$N$7:$AC$25,3,)</f>
        <v>#N/A</v>
      </c>
      <c r="U1434" s="52" t="e">
        <f t="shared" si="1470"/>
        <v>#N/A</v>
      </c>
    </row>
    <row r="1435" spans="1:21">
      <c r="A1435" s="1">
        <f t="shared" ref="A1435:B1435" si="1473">A1434</f>
        <v>29</v>
      </c>
      <c r="B1435" s="1">
        <f t="shared" si="1473"/>
        <v>0</v>
      </c>
      <c r="C1435" s="288"/>
      <c r="D1435" s="298"/>
      <c r="E1435" s="298"/>
      <c r="F1435" s="329" t="s">
        <v>85</v>
      </c>
      <c r="G1435" s="329"/>
      <c r="H1435" s="330"/>
      <c r="I1435" s="330"/>
      <c r="J1435" s="331"/>
      <c r="K1435" s="332"/>
      <c r="L1435" s="333">
        <f t="shared" si="1472"/>
        <v>0</v>
      </c>
      <c r="M1435" s="334"/>
      <c r="N1435" s="335"/>
      <c r="O1435" s="335"/>
      <c r="P1435" s="335"/>
      <c r="Q1435" s="335"/>
      <c r="R1435" s="335"/>
      <c r="S1435" s="336"/>
      <c r="T1435" s="54" t="e">
        <f>HLOOKUP(F1406,リスト!$N$7:$AC$25,4,)</f>
        <v>#N/A</v>
      </c>
      <c r="U1435" s="52" t="e">
        <f t="shared" si="1470"/>
        <v>#N/A</v>
      </c>
    </row>
    <row r="1436" spans="1:21">
      <c r="A1436" s="1">
        <f t="shared" ref="A1436:B1436" si="1474">A1435</f>
        <v>29</v>
      </c>
      <c r="B1436" s="1">
        <f t="shared" si="1474"/>
        <v>0</v>
      </c>
      <c r="C1436" s="288"/>
      <c r="D1436" s="298"/>
      <c r="E1436" s="298"/>
      <c r="F1436" s="306" t="s">
        <v>86</v>
      </c>
      <c r="G1436" s="306"/>
      <c r="H1436" s="307"/>
      <c r="I1436" s="307"/>
      <c r="J1436" s="308"/>
      <c r="K1436" s="309"/>
      <c r="L1436" s="310">
        <f t="shared" si="1472"/>
        <v>0</v>
      </c>
      <c r="M1436" s="311"/>
      <c r="N1436" s="153"/>
      <c r="O1436" s="153"/>
      <c r="P1436" s="153"/>
      <c r="Q1436" s="153"/>
      <c r="R1436" s="153"/>
      <c r="S1436" s="312"/>
      <c r="T1436" s="54" t="e">
        <f>HLOOKUP(F1406,リスト!$N$7:$AC$25,5,)</f>
        <v>#N/A</v>
      </c>
      <c r="U1436" s="52" t="e">
        <f t="shared" si="1470"/>
        <v>#N/A</v>
      </c>
    </row>
    <row r="1437" spans="1:21">
      <c r="A1437" s="1">
        <f t="shared" ref="A1437:B1437" si="1475">A1436</f>
        <v>29</v>
      </c>
      <c r="B1437" s="1">
        <f t="shared" si="1475"/>
        <v>0</v>
      </c>
      <c r="C1437" s="288"/>
      <c r="D1437" s="298" t="s">
        <v>100</v>
      </c>
      <c r="E1437" s="298"/>
      <c r="F1437" s="299" t="s">
        <v>87</v>
      </c>
      <c r="G1437" s="299"/>
      <c r="H1437" s="300"/>
      <c r="I1437" s="300"/>
      <c r="J1437" s="301"/>
      <c r="K1437" s="302"/>
      <c r="L1437" s="303">
        <f t="shared" si="1472"/>
        <v>0</v>
      </c>
      <c r="M1437" s="304"/>
      <c r="N1437" s="152"/>
      <c r="O1437" s="152"/>
      <c r="P1437" s="152"/>
      <c r="Q1437" s="152"/>
      <c r="R1437" s="152"/>
      <c r="S1437" s="305"/>
      <c r="T1437" s="54" t="e">
        <f>HLOOKUP(F1406,リスト!$N$7:$AC$25,6,)</f>
        <v>#N/A</v>
      </c>
      <c r="U1437" s="52" t="e">
        <f t="shared" si="1470"/>
        <v>#N/A</v>
      </c>
    </row>
    <row r="1438" spans="1:21">
      <c r="A1438" s="1">
        <f t="shared" ref="A1438:B1438" si="1476">A1437</f>
        <v>29</v>
      </c>
      <c r="B1438" s="1">
        <f t="shared" si="1476"/>
        <v>0</v>
      </c>
      <c r="C1438" s="288"/>
      <c r="D1438" s="298"/>
      <c r="E1438" s="298"/>
      <c r="F1438" s="329" t="s">
        <v>89</v>
      </c>
      <c r="G1438" s="329"/>
      <c r="H1438" s="330"/>
      <c r="I1438" s="330"/>
      <c r="J1438" s="331"/>
      <c r="K1438" s="332"/>
      <c r="L1438" s="333">
        <f t="shared" si="1472"/>
        <v>0</v>
      </c>
      <c r="M1438" s="334"/>
      <c r="N1438" s="335"/>
      <c r="O1438" s="335"/>
      <c r="P1438" s="335"/>
      <c r="Q1438" s="335"/>
      <c r="R1438" s="335"/>
      <c r="S1438" s="336"/>
      <c r="T1438" s="54" t="e">
        <f>HLOOKUP(F1406,リスト!$N$7:$AC$25,7,)</f>
        <v>#N/A</v>
      </c>
      <c r="U1438" s="52" t="e">
        <f t="shared" si="1470"/>
        <v>#N/A</v>
      </c>
    </row>
    <row r="1439" spans="1:21" ht="14.4" customHeight="1">
      <c r="A1439" s="1">
        <f t="shared" ref="A1439:B1439" si="1477">A1438</f>
        <v>29</v>
      </c>
      <c r="B1439" s="1">
        <f t="shared" si="1477"/>
        <v>0</v>
      </c>
      <c r="C1439" s="288"/>
      <c r="D1439" s="298"/>
      <c r="E1439" s="298"/>
      <c r="F1439" s="329" t="s">
        <v>215</v>
      </c>
      <c r="G1439" s="329"/>
      <c r="H1439" s="330"/>
      <c r="I1439" s="330"/>
      <c r="J1439" s="331"/>
      <c r="K1439" s="332"/>
      <c r="L1439" s="333">
        <f t="shared" si="1472"/>
        <v>0</v>
      </c>
      <c r="M1439" s="334"/>
      <c r="N1439" s="335"/>
      <c r="O1439" s="335"/>
      <c r="P1439" s="335"/>
      <c r="Q1439" s="335"/>
      <c r="R1439" s="335"/>
      <c r="S1439" s="336"/>
      <c r="T1439" s="54" t="e">
        <f>HLOOKUP(F1406,リスト!$N$7:$AC$25,8,)</f>
        <v>#N/A</v>
      </c>
      <c r="U1439" s="52" t="e">
        <f t="shared" si="1470"/>
        <v>#N/A</v>
      </c>
    </row>
    <row r="1440" spans="1:21">
      <c r="A1440" s="1">
        <f t="shared" ref="A1440:B1440" si="1478">A1439</f>
        <v>29</v>
      </c>
      <c r="B1440" s="1">
        <f t="shared" si="1478"/>
        <v>0</v>
      </c>
      <c r="C1440" s="288"/>
      <c r="D1440" s="298"/>
      <c r="E1440" s="298"/>
      <c r="F1440" s="306" t="s">
        <v>90</v>
      </c>
      <c r="G1440" s="306"/>
      <c r="H1440" s="307"/>
      <c r="I1440" s="307"/>
      <c r="J1440" s="308"/>
      <c r="K1440" s="309"/>
      <c r="L1440" s="310">
        <f t="shared" si="1472"/>
        <v>0</v>
      </c>
      <c r="M1440" s="311"/>
      <c r="N1440" s="153"/>
      <c r="O1440" s="153"/>
      <c r="P1440" s="153"/>
      <c r="Q1440" s="153"/>
      <c r="R1440" s="153"/>
      <c r="S1440" s="312"/>
      <c r="T1440" s="54" t="e">
        <f>HLOOKUP(F1406,リスト!$N$7:$AC$25,9,)</f>
        <v>#N/A</v>
      </c>
      <c r="U1440" s="52" t="e">
        <f t="shared" si="1470"/>
        <v>#N/A</v>
      </c>
    </row>
    <row r="1441" spans="1:22">
      <c r="A1441" s="1">
        <f t="shared" ref="A1441:B1441" si="1479">A1440</f>
        <v>29</v>
      </c>
      <c r="B1441" s="1">
        <f t="shared" si="1479"/>
        <v>0</v>
      </c>
      <c r="C1441" s="288"/>
      <c r="D1441" s="298" t="s">
        <v>101</v>
      </c>
      <c r="E1441" s="298"/>
      <c r="F1441" s="299" t="s">
        <v>91</v>
      </c>
      <c r="G1441" s="299"/>
      <c r="H1441" s="300"/>
      <c r="I1441" s="300"/>
      <c r="J1441" s="301"/>
      <c r="K1441" s="302"/>
      <c r="L1441" s="303">
        <f t="shared" si="1472"/>
        <v>0</v>
      </c>
      <c r="M1441" s="304"/>
      <c r="N1441" s="152"/>
      <c r="O1441" s="152"/>
      <c r="P1441" s="152"/>
      <c r="Q1441" s="152"/>
      <c r="R1441" s="152"/>
      <c r="S1441" s="305"/>
      <c r="T1441" s="54" t="e">
        <f>HLOOKUP(F1406,リスト!$N$7:$AC$25,10,)</f>
        <v>#N/A</v>
      </c>
      <c r="U1441" s="52" t="e">
        <f t="shared" si="1470"/>
        <v>#N/A</v>
      </c>
    </row>
    <row r="1442" spans="1:22">
      <c r="A1442" s="1">
        <f t="shared" ref="A1442:B1442" si="1480">A1441</f>
        <v>29</v>
      </c>
      <c r="B1442" s="1">
        <f t="shared" si="1480"/>
        <v>0</v>
      </c>
      <c r="C1442" s="288"/>
      <c r="D1442" s="298"/>
      <c r="E1442" s="298"/>
      <c r="F1442" s="329" t="s">
        <v>92</v>
      </c>
      <c r="G1442" s="329"/>
      <c r="H1442" s="330"/>
      <c r="I1442" s="330"/>
      <c r="J1442" s="331"/>
      <c r="K1442" s="332"/>
      <c r="L1442" s="333">
        <f t="shared" si="1472"/>
        <v>0</v>
      </c>
      <c r="M1442" s="334"/>
      <c r="N1442" s="335"/>
      <c r="O1442" s="335"/>
      <c r="P1442" s="335"/>
      <c r="Q1442" s="335"/>
      <c r="R1442" s="335"/>
      <c r="S1442" s="336"/>
      <c r="T1442" s="54" t="e">
        <f>HLOOKUP(F1406,リスト!$N$7:$AC$25,11,)</f>
        <v>#N/A</v>
      </c>
      <c r="U1442" s="52" t="e">
        <f t="shared" si="1470"/>
        <v>#N/A</v>
      </c>
    </row>
    <row r="1443" spans="1:22">
      <c r="A1443" s="1">
        <f t="shared" ref="A1443:B1443" si="1481">A1442</f>
        <v>29</v>
      </c>
      <c r="B1443" s="1">
        <f t="shared" si="1481"/>
        <v>0</v>
      </c>
      <c r="C1443" s="288"/>
      <c r="D1443" s="298"/>
      <c r="E1443" s="298"/>
      <c r="F1443" s="306" t="s">
        <v>93</v>
      </c>
      <c r="G1443" s="306"/>
      <c r="H1443" s="307"/>
      <c r="I1443" s="307"/>
      <c r="J1443" s="308"/>
      <c r="K1443" s="309"/>
      <c r="L1443" s="310">
        <f t="shared" si="1472"/>
        <v>0</v>
      </c>
      <c r="M1443" s="311"/>
      <c r="N1443" s="153"/>
      <c r="O1443" s="153"/>
      <c r="P1443" s="153"/>
      <c r="Q1443" s="153"/>
      <c r="R1443" s="153"/>
      <c r="S1443" s="312"/>
      <c r="T1443" s="54" t="e">
        <f>HLOOKUP(F1406,リスト!$N$7:$AC$25,12,)</f>
        <v>#N/A</v>
      </c>
      <c r="U1443" s="52" t="e">
        <f t="shared" si="1470"/>
        <v>#N/A</v>
      </c>
    </row>
    <row r="1444" spans="1:22">
      <c r="A1444" s="1">
        <f t="shared" ref="A1444:B1444" si="1482">A1443</f>
        <v>29</v>
      </c>
      <c r="B1444" s="1">
        <f t="shared" si="1482"/>
        <v>0</v>
      </c>
      <c r="C1444" s="288"/>
      <c r="D1444" s="298" t="s">
        <v>102</v>
      </c>
      <c r="E1444" s="298"/>
      <c r="F1444" s="298" t="s">
        <v>102</v>
      </c>
      <c r="G1444" s="298"/>
      <c r="H1444" s="323"/>
      <c r="I1444" s="323"/>
      <c r="J1444" s="324"/>
      <c r="K1444" s="325"/>
      <c r="L1444" s="326">
        <f t="shared" si="1472"/>
        <v>0</v>
      </c>
      <c r="M1444" s="327"/>
      <c r="N1444" s="167"/>
      <c r="O1444" s="167"/>
      <c r="P1444" s="167"/>
      <c r="Q1444" s="167"/>
      <c r="R1444" s="167"/>
      <c r="S1444" s="328"/>
      <c r="T1444" s="54" t="e">
        <f>HLOOKUP(F1406,リスト!$N$7:$AC$25,13,)</f>
        <v>#N/A</v>
      </c>
      <c r="U1444" s="52" t="e">
        <f t="shared" si="1470"/>
        <v>#N/A</v>
      </c>
    </row>
    <row r="1445" spans="1:22">
      <c r="A1445" s="1">
        <f t="shared" ref="A1445:B1445" si="1483">A1444</f>
        <v>29</v>
      </c>
      <c r="B1445" s="1">
        <f t="shared" si="1483"/>
        <v>0</v>
      </c>
      <c r="C1445" s="288"/>
      <c r="D1445" s="321" t="s">
        <v>105</v>
      </c>
      <c r="E1445" s="298"/>
      <c r="F1445" s="299" t="s">
        <v>94</v>
      </c>
      <c r="G1445" s="299"/>
      <c r="H1445" s="300"/>
      <c r="I1445" s="300"/>
      <c r="J1445" s="301"/>
      <c r="K1445" s="302"/>
      <c r="L1445" s="303">
        <f t="shared" si="1472"/>
        <v>0</v>
      </c>
      <c r="M1445" s="304"/>
      <c r="N1445" s="152"/>
      <c r="O1445" s="152"/>
      <c r="P1445" s="152"/>
      <c r="Q1445" s="152"/>
      <c r="R1445" s="152"/>
      <c r="S1445" s="305"/>
      <c r="T1445" s="54" t="e">
        <f>HLOOKUP(F1406,リスト!$N$7:$AC$25,14,)</f>
        <v>#N/A</v>
      </c>
      <c r="U1445" s="52" t="e">
        <f t="shared" si="1470"/>
        <v>#N/A</v>
      </c>
    </row>
    <row r="1446" spans="1:22">
      <c r="A1446" s="1">
        <f t="shared" ref="A1446:B1446" si="1484">A1445</f>
        <v>29</v>
      </c>
      <c r="B1446" s="1">
        <f t="shared" si="1484"/>
        <v>0</v>
      </c>
      <c r="C1446" s="288"/>
      <c r="D1446" s="298"/>
      <c r="E1446" s="298"/>
      <c r="F1446" s="306" t="s">
        <v>95</v>
      </c>
      <c r="G1446" s="306"/>
      <c r="H1446" s="307"/>
      <c r="I1446" s="307"/>
      <c r="J1446" s="308"/>
      <c r="K1446" s="309"/>
      <c r="L1446" s="310">
        <f t="shared" si="1472"/>
        <v>0</v>
      </c>
      <c r="M1446" s="311"/>
      <c r="N1446" s="153"/>
      <c r="O1446" s="153"/>
      <c r="P1446" s="153"/>
      <c r="Q1446" s="153"/>
      <c r="R1446" s="153"/>
      <c r="S1446" s="312"/>
      <c r="T1446" s="54" t="e">
        <f>HLOOKUP(F1406,リスト!$N$7:$AC$25,15,)</f>
        <v>#N/A</v>
      </c>
      <c r="U1446" s="52" t="e">
        <f t="shared" si="1470"/>
        <v>#N/A</v>
      </c>
    </row>
    <row r="1447" spans="1:22">
      <c r="A1447" s="1">
        <f t="shared" ref="A1447:B1447" si="1485">A1446</f>
        <v>29</v>
      </c>
      <c r="B1447" s="1">
        <f t="shared" si="1485"/>
        <v>0</v>
      </c>
      <c r="C1447" s="288"/>
      <c r="D1447" s="322" t="s">
        <v>103</v>
      </c>
      <c r="E1447" s="322"/>
      <c r="F1447" s="298" t="s">
        <v>96</v>
      </c>
      <c r="G1447" s="298"/>
      <c r="H1447" s="323"/>
      <c r="I1447" s="323"/>
      <c r="J1447" s="324"/>
      <c r="K1447" s="325"/>
      <c r="L1447" s="326">
        <f t="shared" si="1472"/>
        <v>0</v>
      </c>
      <c r="M1447" s="327"/>
      <c r="N1447" s="167"/>
      <c r="O1447" s="167"/>
      <c r="P1447" s="167"/>
      <c r="Q1447" s="167"/>
      <c r="R1447" s="167"/>
      <c r="S1447" s="328"/>
      <c r="T1447" s="54" t="e">
        <f>HLOOKUP(F1406,リスト!$N$7:$AC$25,16,)</f>
        <v>#N/A</v>
      </c>
      <c r="U1447" s="52" t="e">
        <f t="shared" si="1470"/>
        <v>#N/A</v>
      </c>
    </row>
    <row r="1448" spans="1:22">
      <c r="A1448" s="1">
        <f t="shared" ref="A1448:B1448" si="1486">A1447</f>
        <v>29</v>
      </c>
      <c r="B1448" s="1">
        <f t="shared" si="1486"/>
        <v>0</v>
      </c>
      <c r="C1448" s="288"/>
      <c r="D1448" s="298" t="s">
        <v>104</v>
      </c>
      <c r="E1448" s="298"/>
      <c r="F1448" s="299" t="s">
        <v>97</v>
      </c>
      <c r="G1448" s="299"/>
      <c r="H1448" s="300"/>
      <c r="I1448" s="300"/>
      <c r="J1448" s="301"/>
      <c r="K1448" s="302"/>
      <c r="L1448" s="303">
        <f t="shared" si="1472"/>
        <v>0</v>
      </c>
      <c r="M1448" s="304"/>
      <c r="N1448" s="152"/>
      <c r="O1448" s="152"/>
      <c r="P1448" s="152"/>
      <c r="Q1448" s="152"/>
      <c r="R1448" s="152"/>
      <c r="S1448" s="305"/>
      <c r="T1448" s="54" t="e">
        <f>HLOOKUP(F1406,リスト!$N$7:$AC$25,17,)</f>
        <v>#N/A</v>
      </c>
      <c r="U1448" s="52" t="e">
        <f t="shared" si="1470"/>
        <v>#N/A</v>
      </c>
    </row>
    <row r="1449" spans="1:22">
      <c r="A1449" s="1">
        <f t="shared" ref="A1449:B1449" si="1487">A1448</f>
        <v>29</v>
      </c>
      <c r="B1449" s="1">
        <f t="shared" si="1487"/>
        <v>0</v>
      </c>
      <c r="C1449" s="288"/>
      <c r="D1449" s="298"/>
      <c r="E1449" s="298"/>
      <c r="F1449" s="306" t="s">
        <v>98</v>
      </c>
      <c r="G1449" s="306"/>
      <c r="H1449" s="307"/>
      <c r="I1449" s="307"/>
      <c r="J1449" s="308"/>
      <c r="K1449" s="309"/>
      <c r="L1449" s="310">
        <f t="shared" si="1472"/>
        <v>0</v>
      </c>
      <c r="M1449" s="311"/>
      <c r="N1449" s="153"/>
      <c r="O1449" s="153"/>
      <c r="P1449" s="153"/>
      <c r="Q1449" s="153"/>
      <c r="R1449" s="153"/>
      <c r="S1449" s="312"/>
      <c r="T1449" s="54" t="e">
        <f>HLOOKUP(F1406,リスト!$N$7:$AC$25,18,)</f>
        <v>#N/A</v>
      </c>
      <c r="U1449" s="52" t="e">
        <f t="shared" si="1470"/>
        <v>#N/A</v>
      </c>
    </row>
    <row r="1450" spans="1:22" ht="15" thickBot="1">
      <c r="A1450" s="1">
        <f t="shared" ref="A1450:B1450" si="1488">A1449</f>
        <v>29</v>
      </c>
      <c r="B1450" s="1">
        <f t="shared" si="1488"/>
        <v>0</v>
      </c>
      <c r="C1450" s="288"/>
      <c r="D1450" s="313" t="s">
        <v>77</v>
      </c>
      <c r="E1450" s="313"/>
      <c r="F1450" s="313" t="s">
        <v>77</v>
      </c>
      <c r="G1450" s="313"/>
      <c r="H1450" s="314"/>
      <c r="I1450" s="314"/>
      <c r="J1450" s="315"/>
      <c r="K1450" s="316"/>
      <c r="L1450" s="317">
        <f t="shared" si="1472"/>
        <v>0</v>
      </c>
      <c r="M1450" s="318"/>
      <c r="N1450" s="319"/>
      <c r="O1450" s="319"/>
      <c r="P1450" s="319"/>
      <c r="Q1450" s="319"/>
      <c r="R1450" s="319"/>
      <c r="S1450" s="320"/>
      <c r="T1450" s="54" t="e">
        <f>HLOOKUP(F1406,リスト!$N$7:$AC$25,19,)</f>
        <v>#N/A</v>
      </c>
      <c r="U1450" s="52" t="e">
        <f t="shared" si="1470"/>
        <v>#N/A</v>
      </c>
    </row>
    <row r="1451" spans="1:22" ht="15.6" thickTop="1" thickBot="1">
      <c r="A1451" s="1">
        <f t="shared" ref="A1451:B1451" si="1489">A1450</f>
        <v>29</v>
      </c>
      <c r="B1451" s="1">
        <f t="shared" si="1489"/>
        <v>0</v>
      </c>
      <c r="C1451" s="289"/>
      <c r="D1451" s="278" t="s">
        <v>78</v>
      </c>
      <c r="E1451" s="279"/>
      <c r="F1451" s="279"/>
      <c r="G1451" s="280"/>
      <c r="H1451" s="281">
        <f>SUM(H1433:I1450)</f>
        <v>0</v>
      </c>
      <c r="I1451" s="281"/>
      <c r="J1451" s="282">
        <f t="shared" ref="J1451" si="1490">SUM(J1433:K1450)</f>
        <v>0</v>
      </c>
      <c r="K1451" s="283"/>
      <c r="L1451" s="283">
        <f t="shared" ref="L1451" si="1491">SUM(L1433:M1450)</f>
        <v>0</v>
      </c>
      <c r="M1451" s="284"/>
      <c r="N1451" s="285"/>
      <c r="O1451" s="285"/>
      <c r="P1451" s="285"/>
      <c r="Q1451" s="285"/>
      <c r="R1451" s="285"/>
      <c r="S1451" s="286"/>
      <c r="T1451" s="54"/>
    </row>
    <row r="1452" spans="1:22">
      <c r="A1452" s="1">
        <f>F1455</f>
        <v>30</v>
      </c>
      <c r="B1452" s="1">
        <f>IF(H1476&gt;0,1,0)</f>
        <v>0</v>
      </c>
      <c r="C1452" s="198" t="s">
        <v>47</v>
      </c>
      <c r="D1452" s="198"/>
      <c r="E1452" s="198"/>
      <c r="U1452" s="11" t="s">
        <v>49</v>
      </c>
      <c r="V1452" s="11" t="s">
        <v>199</v>
      </c>
    </row>
    <row r="1453" spans="1:22">
      <c r="A1453" s="1">
        <f>A1452</f>
        <v>30</v>
      </c>
      <c r="B1453" s="1">
        <f>B1452</f>
        <v>0</v>
      </c>
      <c r="C1453" s="192" t="str">
        <f>"やまぐち未来アスリート育成事業　"&amp;基本!$G$24</f>
        <v>やまぐち未来アスリート育成事業　事業計画書</v>
      </c>
      <c r="D1453" s="192"/>
      <c r="E1453" s="192"/>
      <c r="F1453" s="192"/>
      <c r="G1453" s="192"/>
      <c r="H1453" s="192"/>
      <c r="I1453" s="192"/>
      <c r="J1453" s="192"/>
      <c r="K1453" s="192"/>
      <c r="L1453" s="192"/>
      <c r="M1453" s="192"/>
      <c r="N1453" s="192"/>
      <c r="O1453" s="192"/>
      <c r="P1453" s="192"/>
      <c r="Q1453" s="192"/>
      <c r="R1453" s="192"/>
      <c r="S1453" s="192"/>
      <c r="U1453" s="16" t="str">
        <f t="shared" ref="U1453:V1456" si="1492">IF(U1403="","",U1403)</f>
        <v>やまぐち未来アスリートチャレンジ事業</v>
      </c>
      <c r="V1453" s="16" t="str">
        <f t="shared" si="1492"/>
        <v>未来チャレ</v>
      </c>
    </row>
    <row r="1454" spans="1:22" ht="15" thickBot="1">
      <c r="A1454" s="1">
        <f t="shared" ref="A1454:B1454" si="1493">A1453</f>
        <v>30</v>
      </c>
      <c r="B1454" s="1">
        <f t="shared" si="1493"/>
        <v>0</v>
      </c>
      <c r="C1454" s="337" t="s">
        <v>48</v>
      </c>
      <c r="D1454" s="337"/>
      <c r="U1454" s="32" t="str">
        <f t="shared" si="1492"/>
        <v>ジュニアクラブ活動事業</v>
      </c>
      <c r="V1454" s="32" t="str">
        <f t="shared" si="1492"/>
        <v>Jrクラブ</v>
      </c>
    </row>
    <row r="1455" spans="1:22" ht="15" thickBot="1">
      <c r="A1455" s="1">
        <f t="shared" ref="A1455:B1455" si="1494">A1454</f>
        <v>30</v>
      </c>
      <c r="B1455" s="1">
        <f t="shared" si="1494"/>
        <v>0</v>
      </c>
      <c r="C1455" s="375" t="s">
        <v>50</v>
      </c>
      <c r="D1455" s="376"/>
      <c r="E1455" s="376"/>
      <c r="F1455" s="377">
        <f>F1405+1</f>
        <v>30</v>
      </c>
      <c r="G1455" s="378"/>
      <c r="U1455" s="32" t="str">
        <f t="shared" si="1492"/>
        <v>ジュニア指導者育成事業</v>
      </c>
      <c r="V1455" s="32" t="str">
        <f t="shared" si="1492"/>
        <v>Jr指導者</v>
      </c>
    </row>
    <row r="1456" spans="1:22">
      <c r="A1456" s="1">
        <f t="shared" ref="A1456:B1456" si="1495">A1455</f>
        <v>30</v>
      </c>
      <c r="B1456" s="1">
        <f t="shared" si="1495"/>
        <v>0</v>
      </c>
      <c r="C1456" s="379" t="s">
        <v>49</v>
      </c>
      <c r="D1456" s="290"/>
      <c r="E1456" s="290"/>
      <c r="F1456" s="380"/>
      <c r="G1456" s="380"/>
      <c r="H1456" s="380"/>
      <c r="I1456" s="380"/>
      <c r="J1456" s="380"/>
      <c r="K1456" s="380"/>
      <c r="L1456" s="380"/>
      <c r="M1456" s="290" t="s">
        <v>53</v>
      </c>
      <c r="N1456" s="290"/>
      <c r="O1456" s="290"/>
      <c r="P1456" s="380"/>
      <c r="Q1456" s="380"/>
      <c r="R1456" s="380"/>
      <c r="S1456" s="381"/>
      <c r="T1456" s="81" t="str">
        <f>IF(F1456="","",VLOOKUP(F1456,U1453:V1456,2,))</f>
        <v/>
      </c>
      <c r="U1456" s="18" t="str">
        <f t="shared" si="1492"/>
        <v>未来アスリート強化事業</v>
      </c>
      <c r="V1456" s="18" t="str">
        <f t="shared" si="1492"/>
        <v>未来強化</v>
      </c>
    </row>
    <row r="1457" spans="1:24">
      <c r="A1457" s="1">
        <f t="shared" ref="A1457:B1457" si="1496">A1456</f>
        <v>30</v>
      </c>
      <c r="B1457" s="1">
        <f t="shared" si="1496"/>
        <v>0</v>
      </c>
      <c r="C1457" s="389" t="s">
        <v>180</v>
      </c>
      <c r="D1457" s="390"/>
      <c r="E1457" s="356"/>
      <c r="F1457" s="386"/>
      <c r="G1457" s="387"/>
      <c r="H1457" s="387"/>
      <c r="I1457" s="387"/>
      <c r="J1457" s="387"/>
      <c r="K1457" s="387"/>
      <c r="L1457" s="387"/>
      <c r="M1457" s="387"/>
      <c r="N1457" s="387"/>
      <c r="O1457" s="387"/>
      <c r="P1457" s="387"/>
      <c r="Q1457" s="387"/>
      <c r="R1457" s="387"/>
      <c r="S1457" s="388"/>
      <c r="U1457" s="55"/>
    </row>
    <row r="1458" spans="1:24">
      <c r="A1458" s="1">
        <f t="shared" ref="A1458:B1458" si="1497">A1457</f>
        <v>30</v>
      </c>
      <c r="B1458" s="1">
        <f t="shared" si="1497"/>
        <v>0</v>
      </c>
      <c r="C1458" s="348" t="s">
        <v>51</v>
      </c>
      <c r="D1458" s="291"/>
      <c r="E1458" s="291"/>
      <c r="F1458" s="382"/>
      <c r="G1458" s="383"/>
      <c r="H1458" s="383"/>
      <c r="I1458" s="20" t="str">
        <f>IF(F1458="","～",IF(J1458="","","～"))</f>
        <v>～</v>
      </c>
      <c r="J1458" s="383"/>
      <c r="K1458" s="383"/>
      <c r="L1458" s="383"/>
      <c r="M1458" s="21" t="s">
        <v>52</v>
      </c>
      <c r="N1458" s="384" t="str">
        <f>IF(T1458=1,IF(F1458="","",IF(J1458="","",IF(F1458=J1458,"日帰り",(J1458-F1458)&amp;"泊"&amp;(J1458-F1458+1)&amp;"日"))),"")</f>
        <v/>
      </c>
      <c r="O1458" s="384"/>
      <c r="P1458" s="384"/>
      <c r="Q1458" s="13" t="s">
        <v>68</v>
      </c>
      <c r="R1458" s="258"/>
      <c r="S1458" s="385"/>
      <c r="T1458" s="53">
        <f>IF(P1456=W1461,1,IF(P1456=X1462,1,0))</f>
        <v>0</v>
      </c>
    </row>
    <row r="1459" spans="1:24">
      <c r="A1459" s="1">
        <f t="shared" ref="A1459:B1459" si="1498">A1458</f>
        <v>30</v>
      </c>
      <c r="B1459" s="1">
        <f t="shared" si="1498"/>
        <v>0</v>
      </c>
      <c r="C1459" s="348" t="s">
        <v>54</v>
      </c>
      <c r="D1459" s="346" t="s">
        <v>55</v>
      </c>
      <c r="E1459" s="346"/>
      <c r="F1459" s="349"/>
      <c r="G1459" s="349"/>
      <c r="H1459" s="349"/>
      <c r="I1459" s="349"/>
      <c r="J1459" s="349"/>
      <c r="K1459" s="349"/>
      <c r="L1459" s="349"/>
      <c r="M1459" s="349"/>
      <c r="N1459" s="349"/>
      <c r="O1459" s="349"/>
      <c r="P1459" s="349"/>
      <c r="Q1459" s="349"/>
      <c r="R1459" s="349"/>
      <c r="S1459" s="350"/>
      <c r="U1459" s="156" t="s">
        <v>53</v>
      </c>
      <c r="V1459" s="156"/>
      <c r="W1459" s="156"/>
      <c r="X1459" s="156"/>
    </row>
    <row r="1460" spans="1:24">
      <c r="A1460" s="1">
        <f t="shared" ref="A1460:B1460" si="1499">A1459</f>
        <v>30</v>
      </c>
      <c r="B1460" s="1">
        <f t="shared" si="1499"/>
        <v>0</v>
      </c>
      <c r="C1460" s="348"/>
      <c r="D1460" s="351" t="s">
        <v>7</v>
      </c>
      <c r="E1460" s="351"/>
      <c r="F1460" s="352"/>
      <c r="G1460" s="352"/>
      <c r="H1460" s="352"/>
      <c r="I1460" s="352"/>
      <c r="J1460" s="352"/>
      <c r="K1460" s="352"/>
      <c r="L1460" s="352"/>
      <c r="M1460" s="352"/>
      <c r="N1460" s="352"/>
      <c r="O1460" s="352"/>
      <c r="P1460" s="352"/>
      <c r="Q1460" s="352"/>
      <c r="R1460" s="352"/>
      <c r="S1460" s="353"/>
      <c r="U1460" s="78" t="str">
        <f>U1453</f>
        <v>やまぐち未来アスリートチャレンジ事業</v>
      </c>
      <c r="V1460" s="78" t="str">
        <f>U1454</f>
        <v>ジュニアクラブ活動事業</v>
      </c>
      <c r="W1460" s="78" t="str">
        <f>U1455</f>
        <v>ジュニア指導者育成事業</v>
      </c>
      <c r="X1460" s="78" t="str">
        <f>U1456</f>
        <v>未来アスリート強化事業</v>
      </c>
    </row>
    <row r="1461" spans="1:24">
      <c r="A1461" s="1">
        <f t="shared" ref="A1461:B1461" si="1500">A1460</f>
        <v>30</v>
      </c>
      <c r="B1461" s="1">
        <f t="shared" si="1500"/>
        <v>0</v>
      </c>
      <c r="C1461" s="348" t="s">
        <v>56</v>
      </c>
      <c r="D1461" s="346" t="s">
        <v>55</v>
      </c>
      <c r="E1461" s="346"/>
      <c r="F1461" s="349"/>
      <c r="G1461" s="349"/>
      <c r="H1461" s="349"/>
      <c r="I1461" s="349"/>
      <c r="J1461" s="349"/>
      <c r="K1461" s="349"/>
      <c r="L1461" s="349"/>
      <c r="M1461" s="349"/>
      <c r="N1461" s="349"/>
      <c r="O1461" s="349"/>
      <c r="P1461" s="349"/>
      <c r="Q1461" s="349"/>
      <c r="R1461" s="349"/>
      <c r="S1461" s="350"/>
      <c r="U1461" s="6" t="str">
        <f t="shared" ref="U1461:X1464" si="1501">IF(U1411="","",U1411)</f>
        <v>①合同体験会</v>
      </c>
      <c r="V1461" s="6" t="str">
        <f t="shared" si="1501"/>
        <v>①クラブ指導</v>
      </c>
      <c r="W1461" s="6" t="str">
        <f t="shared" si="1501"/>
        <v>①研修派遣</v>
      </c>
      <c r="X1461" s="6" t="str">
        <f t="shared" si="1501"/>
        <v>①指導講習会</v>
      </c>
    </row>
    <row r="1462" spans="1:24">
      <c r="A1462" s="1">
        <f t="shared" ref="A1462:B1462" si="1502">A1461</f>
        <v>30</v>
      </c>
      <c r="B1462" s="1">
        <f t="shared" si="1502"/>
        <v>0</v>
      </c>
      <c r="C1462" s="348"/>
      <c r="D1462" s="351" t="s">
        <v>7</v>
      </c>
      <c r="E1462" s="351"/>
      <c r="F1462" s="352"/>
      <c r="G1462" s="352"/>
      <c r="H1462" s="352"/>
      <c r="I1462" s="352"/>
      <c r="J1462" s="352"/>
      <c r="K1462" s="352"/>
      <c r="L1462" s="352"/>
      <c r="M1462" s="352"/>
      <c r="N1462" s="352"/>
      <c r="O1462" s="352"/>
      <c r="P1462" s="352"/>
      <c r="Q1462" s="352"/>
      <c r="R1462" s="352"/>
      <c r="S1462" s="353"/>
      <c r="U1462" s="8" t="str">
        <f t="shared" si="1501"/>
        <v>②体験プログラム</v>
      </c>
      <c r="V1462" s="8" t="str">
        <f t="shared" si="1501"/>
        <v>②用具整備</v>
      </c>
      <c r="W1462" s="8" t="str">
        <f t="shared" si="1501"/>
        <v>②指導者研修会</v>
      </c>
      <c r="X1462" s="8" t="str">
        <f t="shared" si="1501"/>
        <v>②強化活動</v>
      </c>
    </row>
    <row r="1463" spans="1:24">
      <c r="A1463" s="1">
        <f t="shared" ref="A1463:B1463" si="1503">A1462</f>
        <v>30</v>
      </c>
      <c r="B1463" s="1">
        <f t="shared" si="1503"/>
        <v>0</v>
      </c>
      <c r="C1463" s="354" t="s">
        <v>57</v>
      </c>
      <c r="D1463" s="291" t="s">
        <v>58</v>
      </c>
      <c r="E1463" s="291"/>
      <c r="F1463" s="291" t="s">
        <v>61</v>
      </c>
      <c r="G1463" s="355"/>
      <c r="H1463" s="339" t="s">
        <v>62</v>
      </c>
      <c r="I1463" s="296"/>
      <c r="J1463" s="356" t="s">
        <v>63</v>
      </c>
      <c r="K1463" s="355"/>
      <c r="L1463" s="339" t="s">
        <v>64</v>
      </c>
      <c r="M1463" s="296"/>
      <c r="N1463" s="356" t="s">
        <v>65</v>
      </c>
      <c r="O1463" s="355"/>
      <c r="P1463" s="339" t="s">
        <v>66</v>
      </c>
      <c r="Q1463" s="291"/>
      <c r="R1463" s="356" t="s">
        <v>36</v>
      </c>
      <c r="S1463" s="295"/>
      <c r="U1463" s="8" t="str">
        <f t="shared" si="1501"/>
        <v>③育成プログラム</v>
      </c>
      <c r="V1463" s="8" t="str">
        <f t="shared" si="1501"/>
        <v/>
      </c>
      <c r="W1463" s="8" t="str">
        <f t="shared" si="1501"/>
        <v/>
      </c>
      <c r="X1463" s="8" t="str">
        <f t="shared" si="1501"/>
        <v/>
      </c>
    </row>
    <row r="1464" spans="1:24">
      <c r="A1464" s="1">
        <f t="shared" ref="A1464:B1464" si="1504">A1463</f>
        <v>30</v>
      </c>
      <c r="B1464" s="1">
        <f t="shared" si="1504"/>
        <v>0</v>
      </c>
      <c r="C1464" s="348"/>
      <c r="D1464" s="346" t="s">
        <v>59</v>
      </c>
      <c r="E1464" s="346"/>
      <c r="F1464" s="22">
        <f>VLOOKUP("成男未来ｱｽﾘｰﾄ",指導者!$J$133:$AN$156,$F1455+1,)</f>
        <v>0</v>
      </c>
      <c r="G1464" s="23" t="s">
        <v>67</v>
      </c>
      <c r="H1464" s="24">
        <f>VLOOKUP("成女未来ｱｽﾘｰﾄ",指導者!$J$133:$AN$156,$F1455+1,)</f>
        <v>0</v>
      </c>
      <c r="I1464" s="25" t="s">
        <v>67</v>
      </c>
      <c r="J1464" s="24">
        <f>VLOOKUP("少男未来ｱｽﾘｰﾄ",指導者!$J$133:$AN$156,$F1455+1,)</f>
        <v>0</v>
      </c>
      <c r="K1464" s="23" t="s">
        <v>67</v>
      </c>
      <c r="L1464" s="24">
        <f>VLOOKUP("少女未来ｱｽﾘｰﾄ",指導者!$J$133:$AN$156,$F1455+1,)</f>
        <v>0</v>
      </c>
      <c r="M1464" s="25" t="s">
        <v>67</v>
      </c>
      <c r="N1464" s="24">
        <f>VLOOKUP("Jr男未来ｱｽﾘｰﾄ",指導者!$J$133:$AN$156,$F1455+1,)</f>
        <v>0</v>
      </c>
      <c r="O1464" s="23" t="s">
        <v>67</v>
      </c>
      <c r="P1464" s="24">
        <f>VLOOKUP("Jr女未来ｱｽﾘｰﾄ",指導者!$J$133:$AN$156,$F1455+1,)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48"/>
      <c r="D1465" s="351" t="s">
        <v>60</v>
      </c>
      <c r="E1465" s="351"/>
      <c r="F1465" s="57" t="s">
        <v>164</v>
      </c>
      <c r="G1465" s="28" t="s">
        <v>67</v>
      </c>
      <c r="H1465" s="59" t="s">
        <v>164</v>
      </c>
      <c r="I1465" s="30" t="s">
        <v>67</v>
      </c>
      <c r="J1465" s="29">
        <f>VLOOKUP("少男未来ｱｽﾘｰﾄ",選手!$J$333:$AN$350,$F1455+1,)</f>
        <v>0</v>
      </c>
      <c r="K1465" s="28" t="s">
        <v>67</v>
      </c>
      <c r="L1465" s="29">
        <f>VLOOKUP("少女未来ｱｽﾘｰﾄ",選手!$J$333:$AN$350,$F1455+1,)</f>
        <v>0</v>
      </c>
      <c r="M1465" s="30" t="s">
        <v>67</v>
      </c>
      <c r="N1465" s="29">
        <f>VLOOKUP("Jr男未来ｱｽﾘｰﾄ",選手!$J$333:$AN$350,$F1455+1,)</f>
        <v>0</v>
      </c>
      <c r="O1465" s="28" t="s">
        <v>67</v>
      </c>
      <c r="P1465" s="29">
        <f>VLOOKUP("Jr女未来ｱｽﾘｰﾄ",選手!$J$333:$AN$350,$F1455+1,)</f>
        <v>0</v>
      </c>
      <c r="Q1465" s="31" t="s">
        <v>67</v>
      </c>
      <c r="R1465" s="28">
        <f>SUM(F1465:Q1465)</f>
        <v>0</v>
      </c>
      <c r="S1465" s="34" t="s">
        <v>67</v>
      </c>
    </row>
    <row r="1466" spans="1:24">
      <c r="A1466" s="1">
        <f t="shared" ref="A1466:B1466" si="1506">A1465</f>
        <v>30</v>
      </c>
      <c r="B1466" s="1">
        <f t="shared" si="1506"/>
        <v>0</v>
      </c>
      <c r="C1466" s="366" t="s">
        <v>69</v>
      </c>
      <c r="D1466" s="367"/>
      <c r="E1466" s="368"/>
      <c r="F1466" s="357"/>
      <c r="G1466" s="358"/>
      <c r="H1466" s="358"/>
      <c r="I1466" s="358"/>
      <c r="J1466" s="358"/>
      <c r="K1466" s="358"/>
      <c r="L1466" s="358"/>
      <c r="M1466" s="358"/>
      <c r="N1466" s="358"/>
      <c r="O1466" s="358"/>
      <c r="P1466" s="358"/>
      <c r="Q1466" s="358"/>
      <c r="R1466" s="358"/>
      <c r="S1466" s="359"/>
    </row>
    <row r="1467" spans="1:24">
      <c r="A1467" s="1">
        <f t="shared" ref="A1467:B1467" si="1507">A1466</f>
        <v>30</v>
      </c>
      <c r="B1467" s="1">
        <f t="shared" si="1507"/>
        <v>0</v>
      </c>
      <c r="C1467" s="369"/>
      <c r="D1467" s="370"/>
      <c r="E1467" s="371"/>
      <c r="F1467" s="360"/>
      <c r="G1467" s="361"/>
      <c r="H1467" s="361"/>
      <c r="I1467" s="361"/>
      <c r="J1467" s="361"/>
      <c r="K1467" s="361"/>
      <c r="L1467" s="361"/>
      <c r="M1467" s="361"/>
      <c r="N1467" s="361"/>
      <c r="O1467" s="361"/>
      <c r="P1467" s="361"/>
      <c r="Q1467" s="361"/>
      <c r="R1467" s="361"/>
      <c r="S1467" s="362"/>
    </row>
    <row r="1468" spans="1:24">
      <c r="A1468" s="1">
        <f t="shared" ref="A1468:B1468" si="1508">A1467</f>
        <v>30</v>
      </c>
      <c r="B1468" s="1">
        <f t="shared" si="1508"/>
        <v>0</v>
      </c>
      <c r="C1468" s="369"/>
      <c r="D1468" s="370"/>
      <c r="E1468" s="371"/>
      <c r="F1468" s="360"/>
      <c r="G1468" s="361"/>
      <c r="H1468" s="361"/>
      <c r="I1468" s="361"/>
      <c r="J1468" s="361"/>
      <c r="K1468" s="361"/>
      <c r="L1468" s="361"/>
      <c r="M1468" s="361"/>
      <c r="N1468" s="361"/>
      <c r="O1468" s="361"/>
      <c r="P1468" s="361"/>
      <c r="Q1468" s="361"/>
      <c r="R1468" s="361"/>
      <c r="S1468" s="362"/>
    </row>
    <row r="1469" spans="1:24">
      <c r="A1469" s="1">
        <f t="shared" ref="A1469:B1469" si="1509">A1468</f>
        <v>30</v>
      </c>
      <c r="B1469" s="1">
        <f t="shared" si="1509"/>
        <v>0</v>
      </c>
      <c r="C1469" s="369"/>
      <c r="D1469" s="370"/>
      <c r="E1469" s="371"/>
      <c r="F1469" s="360"/>
      <c r="G1469" s="361"/>
      <c r="H1469" s="361"/>
      <c r="I1469" s="361"/>
      <c r="J1469" s="361"/>
      <c r="K1469" s="361"/>
      <c r="L1469" s="361"/>
      <c r="M1469" s="361"/>
      <c r="N1469" s="361"/>
      <c r="O1469" s="361"/>
      <c r="P1469" s="361"/>
      <c r="Q1469" s="361"/>
      <c r="R1469" s="361"/>
      <c r="S1469" s="362"/>
    </row>
    <row r="1470" spans="1:24">
      <c r="A1470" s="1">
        <f t="shared" ref="A1470:B1470" si="1510">A1469</f>
        <v>30</v>
      </c>
      <c r="B1470" s="1">
        <f t="shared" si="1510"/>
        <v>0</v>
      </c>
      <c r="C1470" s="369"/>
      <c r="D1470" s="370"/>
      <c r="E1470" s="371"/>
      <c r="F1470" s="360"/>
      <c r="G1470" s="361"/>
      <c r="H1470" s="361"/>
      <c r="I1470" s="361"/>
      <c r="J1470" s="361"/>
      <c r="K1470" s="361"/>
      <c r="L1470" s="361"/>
      <c r="M1470" s="361"/>
      <c r="N1470" s="361"/>
      <c r="O1470" s="361"/>
      <c r="P1470" s="361"/>
      <c r="Q1470" s="361"/>
      <c r="R1470" s="361"/>
      <c r="S1470" s="362"/>
    </row>
    <row r="1471" spans="1:24">
      <c r="A1471" s="1">
        <f t="shared" ref="A1471:B1471" si="1511">A1470</f>
        <v>30</v>
      </c>
      <c r="B1471" s="1">
        <f t="shared" si="1511"/>
        <v>0</v>
      </c>
      <c r="C1471" s="369"/>
      <c r="D1471" s="370"/>
      <c r="E1471" s="371"/>
      <c r="F1471" s="360"/>
      <c r="G1471" s="361"/>
      <c r="H1471" s="361"/>
      <c r="I1471" s="361"/>
      <c r="J1471" s="361"/>
      <c r="K1471" s="361"/>
      <c r="L1471" s="361"/>
      <c r="M1471" s="361"/>
      <c r="N1471" s="361"/>
      <c r="O1471" s="361"/>
      <c r="P1471" s="361"/>
      <c r="Q1471" s="361"/>
      <c r="R1471" s="361"/>
      <c r="S1471" s="362"/>
    </row>
    <row r="1472" spans="1:24" ht="15" thickBot="1">
      <c r="A1472" s="1">
        <f t="shared" ref="A1472:B1472" si="1512">A1471</f>
        <v>30</v>
      </c>
      <c r="B1472" s="1">
        <f t="shared" si="1512"/>
        <v>0</v>
      </c>
      <c r="C1472" s="372"/>
      <c r="D1472" s="373"/>
      <c r="E1472" s="374"/>
      <c r="F1472" s="363"/>
      <c r="G1472" s="364"/>
      <c r="H1472" s="364"/>
      <c r="I1472" s="364"/>
      <c r="J1472" s="364"/>
      <c r="K1472" s="364"/>
      <c r="L1472" s="364"/>
      <c r="M1472" s="364"/>
      <c r="N1472" s="364"/>
      <c r="O1472" s="364"/>
      <c r="P1472" s="364"/>
      <c r="Q1472" s="364"/>
      <c r="R1472" s="364"/>
      <c r="S1472" s="365"/>
    </row>
    <row r="1473" spans="1:21">
      <c r="A1473" s="1">
        <f t="shared" ref="A1473:B1473" si="1513">A1472</f>
        <v>30</v>
      </c>
      <c r="B1473" s="1">
        <f t="shared" si="1513"/>
        <v>0</v>
      </c>
    </row>
    <row r="1474" spans="1:21" ht="15" thickBot="1">
      <c r="A1474" s="1">
        <f t="shared" ref="A1474:B1474" si="1514">A1473</f>
        <v>30</v>
      </c>
      <c r="B1474" s="1">
        <f t="shared" si="1514"/>
        <v>0</v>
      </c>
      <c r="C1474" s="337" t="s">
        <v>70</v>
      </c>
      <c r="D1474" s="337"/>
      <c r="Q1474" s="338" t="s">
        <v>71</v>
      </c>
      <c r="R1474" s="338"/>
      <c r="S1474" s="338"/>
    </row>
    <row r="1475" spans="1:21">
      <c r="A1475" s="1">
        <f t="shared" ref="A1475:B1475" si="1515">A1474</f>
        <v>30</v>
      </c>
      <c r="B1475" s="1">
        <f t="shared" si="1515"/>
        <v>0</v>
      </c>
      <c r="C1475" s="287" t="s">
        <v>72</v>
      </c>
      <c r="D1475" s="290" t="s">
        <v>73</v>
      </c>
      <c r="E1475" s="290"/>
      <c r="F1475" s="290"/>
      <c r="G1475" s="290"/>
      <c r="H1475" s="290" t="s">
        <v>79</v>
      </c>
      <c r="I1475" s="290"/>
      <c r="J1475" s="290" t="s">
        <v>13</v>
      </c>
      <c r="K1475" s="290"/>
      <c r="L1475" s="290"/>
      <c r="M1475" s="290"/>
      <c r="N1475" s="290"/>
      <c r="O1475" s="290"/>
      <c r="P1475" s="290"/>
      <c r="Q1475" s="290"/>
      <c r="R1475" s="290"/>
      <c r="S1475" s="294"/>
    </row>
    <row r="1476" spans="1:21">
      <c r="A1476" s="1">
        <f t="shared" ref="A1476:B1476" si="1516">A1475</f>
        <v>30</v>
      </c>
      <c r="B1476" s="1">
        <f t="shared" si="1516"/>
        <v>0</v>
      </c>
      <c r="C1476" s="288"/>
      <c r="D1476" s="346" t="s">
        <v>74</v>
      </c>
      <c r="E1476" s="346"/>
      <c r="F1476" s="346"/>
      <c r="G1476" s="346"/>
      <c r="H1476" s="347">
        <f>J1501</f>
        <v>0</v>
      </c>
      <c r="I1476" s="347"/>
      <c r="J1476" s="152"/>
      <c r="K1476" s="152"/>
      <c r="L1476" s="152"/>
      <c r="M1476" s="152"/>
      <c r="N1476" s="152"/>
      <c r="O1476" s="152"/>
      <c r="P1476" s="152"/>
      <c r="Q1476" s="152"/>
      <c r="R1476" s="152"/>
      <c r="S1476" s="305"/>
    </row>
    <row r="1477" spans="1:21">
      <c r="A1477" s="1">
        <f t="shared" ref="A1477:B1477" si="1517">A1476</f>
        <v>30</v>
      </c>
      <c r="B1477" s="1">
        <f t="shared" si="1517"/>
        <v>0</v>
      </c>
      <c r="C1477" s="288"/>
      <c r="D1477" s="340" t="s">
        <v>75</v>
      </c>
      <c r="E1477" s="340"/>
      <c r="F1477" s="340"/>
      <c r="G1477" s="340"/>
      <c r="H1477" s="330"/>
      <c r="I1477" s="330"/>
      <c r="J1477" s="335"/>
      <c r="K1477" s="335"/>
      <c r="L1477" s="335"/>
      <c r="M1477" s="335"/>
      <c r="N1477" s="335"/>
      <c r="O1477" s="335"/>
      <c r="P1477" s="335"/>
      <c r="Q1477" s="335"/>
      <c r="R1477" s="335"/>
      <c r="S1477" s="336"/>
    </row>
    <row r="1478" spans="1:21">
      <c r="A1478" s="1">
        <f t="shared" ref="A1478:B1478" si="1518">A1477</f>
        <v>30</v>
      </c>
      <c r="B1478" s="1">
        <f t="shared" si="1518"/>
        <v>0</v>
      </c>
      <c r="C1478" s="288"/>
      <c r="D1478" s="340" t="s">
        <v>76</v>
      </c>
      <c r="E1478" s="340"/>
      <c r="F1478" s="340"/>
      <c r="G1478" s="340"/>
      <c r="H1478" s="330"/>
      <c r="I1478" s="330"/>
      <c r="J1478" s="335"/>
      <c r="K1478" s="335"/>
      <c r="L1478" s="335"/>
      <c r="M1478" s="335"/>
      <c r="N1478" s="335"/>
      <c r="O1478" s="335"/>
      <c r="P1478" s="335"/>
      <c r="Q1478" s="335"/>
      <c r="R1478" s="335"/>
      <c r="S1478" s="336"/>
    </row>
    <row r="1479" spans="1:21" ht="15" thickBot="1">
      <c r="A1479" s="1">
        <f t="shared" ref="A1479:B1479" si="1519">A1478</f>
        <v>30</v>
      </c>
      <c r="B1479" s="1">
        <f t="shared" si="1519"/>
        <v>0</v>
      </c>
      <c r="C1479" s="288"/>
      <c r="D1479" s="341" t="s">
        <v>77</v>
      </c>
      <c r="E1479" s="341"/>
      <c r="F1479" s="341"/>
      <c r="G1479" s="341"/>
      <c r="H1479" s="342">
        <f>H1501-SUM(H1476:I1478)</f>
        <v>0</v>
      </c>
      <c r="I1479" s="342"/>
      <c r="J1479" s="343"/>
      <c r="K1479" s="343"/>
      <c r="L1479" s="343"/>
      <c r="M1479" s="343"/>
      <c r="N1479" s="343"/>
      <c r="O1479" s="343"/>
      <c r="P1479" s="343"/>
      <c r="Q1479" s="343"/>
      <c r="R1479" s="343"/>
      <c r="S1479" s="344"/>
    </row>
    <row r="1480" spans="1:21" ht="15.6" thickTop="1" thickBot="1">
      <c r="A1480" s="1">
        <f t="shared" ref="A1480:B1480" si="1520">A1479</f>
        <v>30</v>
      </c>
      <c r="B1480" s="1">
        <f t="shared" si="1520"/>
        <v>0</v>
      </c>
      <c r="C1480" s="289"/>
      <c r="D1480" s="345" t="s">
        <v>78</v>
      </c>
      <c r="E1480" s="345"/>
      <c r="F1480" s="345"/>
      <c r="G1480" s="345"/>
      <c r="H1480" s="281">
        <f>SUM(H1476:I1479)</f>
        <v>0</v>
      </c>
      <c r="I1480" s="281"/>
      <c r="J1480" s="285"/>
      <c r="K1480" s="285"/>
      <c r="L1480" s="285"/>
      <c r="M1480" s="285"/>
      <c r="N1480" s="285"/>
      <c r="O1480" s="285"/>
      <c r="P1480" s="285"/>
      <c r="Q1480" s="285"/>
      <c r="R1480" s="285"/>
      <c r="S1480" s="286"/>
    </row>
    <row r="1481" spans="1:21">
      <c r="A1481" s="1">
        <f t="shared" ref="A1481:B1481" si="1521">A1480</f>
        <v>30</v>
      </c>
      <c r="B1481" s="1">
        <f t="shared" si="1521"/>
        <v>0</v>
      </c>
      <c r="C1481" s="287" t="s">
        <v>218</v>
      </c>
      <c r="D1481" s="290" t="s">
        <v>73</v>
      </c>
      <c r="E1481" s="290"/>
      <c r="F1481" s="290" t="s">
        <v>83</v>
      </c>
      <c r="G1481" s="290"/>
      <c r="H1481" s="290" t="s">
        <v>79</v>
      </c>
      <c r="I1481" s="292"/>
      <c r="J1481" s="293"/>
      <c r="K1481" s="290"/>
      <c r="L1481" s="290"/>
      <c r="M1481" s="290"/>
      <c r="N1481" s="290" t="s">
        <v>82</v>
      </c>
      <c r="O1481" s="290"/>
      <c r="P1481" s="290"/>
      <c r="Q1481" s="290"/>
      <c r="R1481" s="290"/>
      <c r="S1481" s="294"/>
    </row>
    <row r="1482" spans="1:21">
      <c r="A1482" s="1">
        <f t="shared" ref="A1482:B1482" si="1522">A1481</f>
        <v>30</v>
      </c>
      <c r="B1482" s="1">
        <f t="shared" si="1522"/>
        <v>0</v>
      </c>
      <c r="C1482" s="288"/>
      <c r="D1482" s="291"/>
      <c r="E1482" s="291"/>
      <c r="F1482" s="291"/>
      <c r="G1482" s="291"/>
      <c r="H1482" s="291"/>
      <c r="I1482" s="291"/>
      <c r="J1482" s="296" t="s">
        <v>80</v>
      </c>
      <c r="K1482" s="297"/>
      <c r="L1482" s="297" t="s">
        <v>81</v>
      </c>
      <c r="M1482" s="339"/>
      <c r="N1482" s="291"/>
      <c r="O1482" s="291"/>
      <c r="P1482" s="291"/>
      <c r="Q1482" s="291"/>
      <c r="R1482" s="291"/>
      <c r="S1482" s="295"/>
    </row>
    <row r="1483" spans="1:21">
      <c r="A1483" s="1">
        <f t="shared" ref="A1483:B1483" si="1523">A1482</f>
        <v>30</v>
      </c>
      <c r="B1483" s="1">
        <f t="shared" si="1523"/>
        <v>0</v>
      </c>
      <c r="C1483" s="288"/>
      <c r="D1483" s="298" t="s">
        <v>88</v>
      </c>
      <c r="E1483" s="298"/>
      <c r="F1483" s="298" t="s">
        <v>88</v>
      </c>
      <c r="G1483" s="298"/>
      <c r="H1483" s="323"/>
      <c r="I1483" s="323"/>
      <c r="J1483" s="324"/>
      <c r="K1483" s="325"/>
      <c r="L1483" s="326">
        <f>H1483-J1483</f>
        <v>0</v>
      </c>
      <c r="M1483" s="327"/>
      <c r="N1483" s="167"/>
      <c r="O1483" s="167"/>
      <c r="P1483" s="167"/>
      <c r="Q1483" s="167"/>
      <c r="R1483" s="167"/>
      <c r="S1483" s="328"/>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8"/>
      <c r="D1484" s="298" t="s">
        <v>99</v>
      </c>
      <c r="E1484" s="298"/>
      <c r="F1484" s="299" t="s">
        <v>84</v>
      </c>
      <c r="G1484" s="299"/>
      <c r="H1484" s="300"/>
      <c r="I1484" s="300"/>
      <c r="J1484" s="301"/>
      <c r="K1484" s="302"/>
      <c r="L1484" s="303">
        <f t="shared" ref="L1484:L1500" si="1526">H1484-J1484</f>
        <v>0</v>
      </c>
      <c r="M1484" s="304"/>
      <c r="N1484" s="152"/>
      <c r="O1484" s="152"/>
      <c r="P1484" s="152"/>
      <c r="Q1484" s="152"/>
      <c r="R1484" s="152"/>
      <c r="S1484" s="305"/>
      <c r="T1484" s="54" t="e">
        <f>HLOOKUP(F1456,リスト!$N$7:$AC$25,3,)</f>
        <v>#N/A</v>
      </c>
      <c r="U1484" s="52" t="e">
        <f t="shared" si="1524"/>
        <v>#N/A</v>
      </c>
    </row>
    <row r="1485" spans="1:21">
      <c r="A1485" s="1">
        <f t="shared" ref="A1485:B1485" si="1527">A1484</f>
        <v>30</v>
      </c>
      <c r="B1485" s="1">
        <f t="shared" si="1527"/>
        <v>0</v>
      </c>
      <c r="C1485" s="288"/>
      <c r="D1485" s="298"/>
      <c r="E1485" s="298"/>
      <c r="F1485" s="329" t="s">
        <v>85</v>
      </c>
      <c r="G1485" s="329"/>
      <c r="H1485" s="330"/>
      <c r="I1485" s="330"/>
      <c r="J1485" s="331"/>
      <c r="K1485" s="332"/>
      <c r="L1485" s="333">
        <f t="shared" si="1526"/>
        <v>0</v>
      </c>
      <c r="M1485" s="334"/>
      <c r="N1485" s="335"/>
      <c r="O1485" s="335"/>
      <c r="P1485" s="335"/>
      <c r="Q1485" s="335"/>
      <c r="R1485" s="335"/>
      <c r="S1485" s="336"/>
      <c r="T1485" s="54" t="e">
        <f>HLOOKUP(F1456,リスト!$N$7:$AC$25,4,)</f>
        <v>#N/A</v>
      </c>
      <c r="U1485" s="52" t="e">
        <f t="shared" si="1524"/>
        <v>#N/A</v>
      </c>
    </row>
    <row r="1486" spans="1:21">
      <c r="A1486" s="1">
        <f t="shared" ref="A1486:B1486" si="1528">A1485</f>
        <v>30</v>
      </c>
      <c r="B1486" s="1">
        <f t="shared" si="1528"/>
        <v>0</v>
      </c>
      <c r="C1486" s="288"/>
      <c r="D1486" s="298"/>
      <c r="E1486" s="298"/>
      <c r="F1486" s="306" t="s">
        <v>86</v>
      </c>
      <c r="G1486" s="306"/>
      <c r="H1486" s="307"/>
      <c r="I1486" s="307"/>
      <c r="J1486" s="308"/>
      <c r="K1486" s="309"/>
      <c r="L1486" s="310">
        <f t="shared" si="1526"/>
        <v>0</v>
      </c>
      <c r="M1486" s="311"/>
      <c r="N1486" s="153"/>
      <c r="O1486" s="153"/>
      <c r="P1486" s="153"/>
      <c r="Q1486" s="153"/>
      <c r="R1486" s="153"/>
      <c r="S1486" s="312"/>
      <c r="T1486" s="54" t="e">
        <f>HLOOKUP(F1456,リスト!$N$7:$AC$25,5,)</f>
        <v>#N/A</v>
      </c>
      <c r="U1486" s="52" t="e">
        <f t="shared" si="1524"/>
        <v>#N/A</v>
      </c>
    </row>
    <row r="1487" spans="1:21">
      <c r="A1487" s="1">
        <f t="shared" ref="A1487:B1487" si="1529">A1486</f>
        <v>30</v>
      </c>
      <c r="B1487" s="1">
        <f t="shared" si="1529"/>
        <v>0</v>
      </c>
      <c r="C1487" s="288"/>
      <c r="D1487" s="298" t="s">
        <v>100</v>
      </c>
      <c r="E1487" s="298"/>
      <c r="F1487" s="299" t="s">
        <v>87</v>
      </c>
      <c r="G1487" s="299"/>
      <c r="H1487" s="300"/>
      <c r="I1487" s="300"/>
      <c r="J1487" s="301"/>
      <c r="K1487" s="302"/>
      <c r="L1487" s="303">
        <f t="shared" si="1526"/>
        <v>0</v>
      </c>
      <c r="M1487" s="304"/>
      <c r="N1487" s="152"/>
      <c r="O1487" s="152"/>
      <c r="P1487" s="152"/>
      <c r="Q1487" s="152"/>
      <c r="R1487" s="152"/>
      <c r="S1487" s="305"/>
      <c r="T1487" s="54" t="e">
        <f>HLOOKUP(F1456,リスト!$N$7:$AC$25,6,)</f>
        <v>#N/A</v>
      </c>
      <c r="U1487" s="52" t="e">
        <f t="shared" si="1524"/>
        <v>#N/A</v>
      </c>
    </row>
    <row r="1488" spans="1:21">
      <c r="A1488" s="1">
        <f t="shared" ref="A1488:B1488" si="1530">A1487</f>
        <v>30</v>
      </c>
      <c r="B1488" s="1">
        <f t="shared" si="1530"/>
        <v>0</v>
      </c>
      <c r="C1488" s="288"/>
      <c r="D1488" s="298"/>
      <c r="E1488" s="298"/>
      <c r="F1488" s="329" t="s">
        <v>89</v>
      </c>
      <c r="G1488" s="329"/>
      <c r="H1488" s="330"/>
      <c r="I1488" s="330"/>
      <c r="J1488" s="331"/>
      <c r="K1488" s="332"/>
      <c r="L1488" s="333">
        <f t="shared" si="1526"/>
        <v>0</v>
      </c>
      <c r="M1488" s="334"/>
      <c r="N1488" s="335"/>
      <c r="O1488" s="335"/>
      <c r="P1488" s="335"/>
      <c r="Q1488" s="335"/>
      <c r="R1488" s="335"/>
      <c r="S1488" s="336"/>
      <c r="T1488" s="54" t="e">
        <f>HLOOKUP(F1456,リスト!$N$7:$AC$25,7,)</f>
        <v>#N/A</v>
      </c>
      <c r="U1488" s="52" t="e">
        <f t="shared" si="1524"/>
        <v>#N/A</v>
      </c>
    </row>
    <row r="1489" spans="1:21" ht="14.4" customHeight="1">
      <c r="A1489" s="1">
        <f t="shared" ref="A1489:B1489" si="1531">A1488</f>
        <v>30</v>
      </c>
      <c r="B1489" s="1">
        <f t="shared" si="1531"/>
        <v>0</v>
      </c>
      <c r="C1489" s="288"/>
      <c r="D1489" s="298"/>
      <c r="E1489" s="298"/>
      <c r="F1489" s="329" t="s">
        <v>215</v>
      </c>
      <c r="G1489" s="329"/>
      <c r="H1489" s="330"/>
      <c r="I1489" s="330"/>
      <c r="J1489" s="331"/>
      <c r="K1489" s="332"/>
      <c r="L1489" s="333">
        <f t="shared" si="1526"/>
        <v>0</v>
      </c>
      <c r="M1489" s="334"/>
      <c r="N1489" s="335"/>
      <c r="O1489" s="335"/>
      <c r="P1489" s="335"/>
      <c r="Q1489" s="335"/>
      <c r="R1489" s="335"/>
      <c r="S1489" s="336"/>
      <c r="T1489" s="54" t="e">
        <f>HLOOKUP(F1456,リスト!$N$7:$AC$25,8,)</f>
        <v>#N/A</v>
      </c>
      <c r="U1489" s="52" t="e">
        <f t="shared" si="1524"/>
        <v>#N/A</v>
      </c>
    </row>
    <row r="1490" spans="1:21">
      <c r="A1490" s="1">
        <f t="shared" ref="A1490:B1490" si="1532">A1489</f>
        <v>30</v>
      </c>
      <c r="B1490" s="1">
        <f t="shared" si="1532"/>
        <v>0</v>
      </c>
      <c r="C1490" s="288"/>
      <c r="D1490" s="298"/>
      <c r="E1490" s="298"/>
      <c r="F1490" s="306" t="s">
        <v>90</v>
      </c>
      <c r="G1490" s="306"/>
      <c r="H1490" s="307"/>
      <c r="I1490" s="307"/>
      <c r="J1490" s="308"/>
      <c r="K1490" s="309"/>
      <c r="L1490" s="310">
        <f t="shared" si="1526"/>
        <v>0</v>
      </c>
      <c r="M1490" s="311"/>
      <c r="N1490" s="153"/>
      <c r="O1490" s="153"/>
      <c r="P1490" s="153"/>
      <c r="Q1490" s="153"/>
      <c r="R1490" s="153"/>
      <c r="S1490" s="312"/>
      <c r="T1490" s="54" t="e">
        <f>HLOOKUP(F1456,リスト!$N$7:$AC$25,9,)</f>
        <v>#N/A</v>
      </c>
      <c r="U1490" s="52" t="e">
        <f t="shared" si="1524"/>
        <v>#N/A</v>
      </c>
    </row>
    <row r="1491" spans="1:21">
      <c r="A1491" s="1">
        <f t="shared" ref="A1491:B1491" si="1533">A1490</f>
        <v>30</v>
      </c>
      <c r="B1491" s="1">
        <f t="shared" si="1533"/>
        <v>0</v>
      </c>
      <c r="C1491" s="288"/>
      <c r="D1491" s="298" t="s">
        <v>101</v>
      </c>
      <c r="E1491" s="298"/>
      <c r="F1491" s="299" t="s">
        <v>91</v>
      </c>
      <c r="G1491" s="299"/>
      <c r="H1491" s="300"/>
      <c r="I1491" s="300"/>
      <c r="J1491" s="301"/>
      <c r="K1491" s="302"/>
      <c r="L1491" s="303">
        <f t="shared" si="1526"/>
        <v>0</v>
      </c>
      <c r="M1491" s="304"/>
      <c r="N1491" s="152"/>
      <c r="O1491" s="152"/>
      <c r="P1491" s="152"/>
      <c r="Q1491" s="152"/>
      <c r="R1491" s="152"/>
      <c r="S1491" s="305"/>
      <c r="T1491" s="54" t="e">
        <f>HLOOKUP(F1456,リスト!$N$7:$AC$25,10,)</f>
        <v>#N/A</v>
      </c>
      <c r="U1491" s="52" t="e">
        <f t="shared" si="1524"/>
        <v>#N/A</v>
      </c>
    </row>
    <row r="1492" spans="1:21">
      <c r="A1492" s="1">
        <f t="shared" ref="A1492:B1492" si="1534">A1491</f>
        <v>30</v>
      </c>
      <c r="B1492" s="1">
        <f t="shared" si="1534"/>
        <v>0</v>
      </c>
      <c r="C1492" s="288"/>
      <c r="D1492" s="298"/>
      <c r="E1492" s="298"/>
      <c r="F1492" s="329" t="s">
        <v>92</v>
      </c>
      <c r="G1492" s="329"/>
      <c r="H1492" s="330"/>
      <c r="I1492" s="330"/>
      <c r="J1492" s="331"/>
      <c r="K1492" s="332"/>
      <c r="L1492" s="333">
        <f t="shared" si="1526"/>
        <v>0</v>
      </c>
      <c r="M1492" s="334"/>
      <c r="N1492" s="335"/>
      <c r="O1492" s="335"/>
      <c r="P1492" s="335"/>
      <c r="Q1492" s="335"/>
      <c r="R1492" s="335"/>
      <c r="S1492" s="336"/>
      <c r="T1492" s="54" t="e">
        <f>HLOOKUP(F1456,リスト!$N$7:$AC$25,11,)</f>
        <v>#N/A</v>
      </c>
      <c r="U1492" s="52" t="e">
        <f t="shared" si="1524"/>
        <v>#N/A</v>
      </c>
    </row>
    <row r="1493" spans="1:21">
      <c r="A1493" s="1">
        <f t="shared" ref="A1493:B1493" si="1535">A1492</f>
        <v>30</v>
      </c>
      <c r="B1493" s="1">
        <f t="shared" si="1535"/>
        <v>0</v>
      </c>
      <c r="C1493" s="288"/>
      <c r="D1493" s="298"/>
      <c r="E1493" s="298"/>
      <c r="F1493" s="306" t="s">
        <v>93</v>
      </c>
      <c r="G1493" s="306"/>
      <c r="H1493" s="307"/>
      <c r="I1493" s="307"/>
      <c r="J1493" s="308"/>
      <c r="K1493" s="309"/>
      <c r="L1493" s="310">
        <f t="shared" si="1526"/>
        <v>0</v>
      </c>
      <c r="M1493" s="311"/>
      <c r="N1493" s="153"/>
      <c r="O1493" s="153"/>
      <c r="P1493" s="153"/>
      <c r="Q1493" s="153"/>
      <c r="R1493" s="153"/>
      <c r="S1493" s="312"/>
      <c r="T1493" s="54" t="e">
        <f>HLOOKUP(F1456,リスト!$N$7:$AC$25,12,)</f>
        <v>#N/A</v>
      </c>
      <c r="U1493" s="52" t="e">
        <f t="shared" si="1524"/>
        <v>#N/A</v>
      </c>
    </row>
    <row r="1494" spans="1:21">
      <c r="A1494" s="1">
        <f t="shared" ref="A1494:B1494" si="1536">A1493</f>
        <v>30</v>
      </c>
      <c r="B1494" s="1">
        <f t="shared" si="1536"/>
        <v>0</v>
      </c>
      <c r="C1494" s="288"/>
      <c r="D1494" s="298" t="s">
        <v>102</v>
      </c>
      <c r="E1494" s="298"/>
      <c r="F1494" s="298" t="s">
        <v>102</v>
      </c>
      <c r="G1494" s="298"/>
      <c r="H1494" s="323"/>
      <c r="I1494" s="323"/>
      <c r="J1494" s="324"/>
      <c r="K1494" s="325"/>
      <c r="L1494" s="326">
        <f t="shared" si="1526"/>
        <v>0</v>
      </c>
      <c r="M1494" s="327"/>
      <c r="N1494" s="167"/>
      <c r="O1494" s="167"/>
      <c r="P1494" s="167"/>
      <c r="Q1494" s="167"/>
      <c r="R1494" s="167"/>
      <c r="S1494" s="328"/>
      <c r="T1494" s="54" t="e">
        <f>HLOOKUP(F1456,リスト!$N$7:$AC$25,13,)</f>
        <v>#N/A</v>
      </c>
      <c r="U1494" s="52" t="e">
        <f t="shared" si="1524"/>
        <v>#N/A</v>
      </c>
    </row>
    <row r="1495" spans="1:21">
      <c r="A1495" s="1">
        <f t="shared" ref="A1495:B1495" si="1537">A1494</f>
        <v>30</v>
      </c>
      <c r="B1495" s="1">
        <f t="shared" si="1537"/>
        <v>0</v>
      </c>
      <c r="C1495" s="288"/>
      <c r="D1495" s="321" t="s">
        <v>105</v>
      </c>
      <c r="E1495" s="298"/>
      <c r="F1495" s="299" t="s">
        <v>94</v>
      </c>
      <c r="G1495" s="299"/>
      <c r="H1495" s="300"/>
      <c r="I1495" s="300"/>
      <c r="J1495" s="301"/>
      <c r="K1495" s="302"/>
      <c r="L1495" s="303">
        <f t="shared" si="1526"/>
        <v>0</v>
      </c>
      <c r="M1495" s="304"/>
      <c r="N1495" s="152"/>
      <c r="O1495" s="152"/>
      <c r="P1495" s="152"/>
      <c r="Q1495" s="152"/>
      <c r="R1495" s="152"/>
      <c r="S1495" s="305"/>
      <c r="T1495" s="54" t="e">
        <f>HLOOKUP(F1456,リスト!$N$7:$AC$25,14,)</f>
        <v>#N/A</v>
      </c>
      <c r="U1495" s="52" t="e">
        <f t="shared" si="1524"/>
        <v>#N/A</v>
      </c>
    </row>
    <row r="1496" spans="1:21">
      <c r="A1496" s="1">
        <f t="shared" ref="A1496:B1496" si="1538">A1495</f>
        <v>30</v>
      </c>
      <c r="B1496" s="1">
        <f t="shared" si="1538"/>
        <v>0</v>
      </c>
      <c r="C1496" s="288"/>
      <c r="D1496" s="298"/>
      <c r="E1496" s="298"/>
      <c r="F1496" s="306" t="s">
        <v>95</v>
      </c>
      <c r="G1496" s="306"/>
      <c r="H1496" s="307"/>
      <c r="I1496" s="307"/>
      <c r="J1496" s="308"/>
      <c r="K1496" s="309"/>
      <c r="L1496" s="310">
        <f t="shared" si="1526"/>
        <v>0</v>
      </c>
      <c r="M1496" s="311"/>
      <c r="N1496" s="153"/>
      <c r="O1496" s="153"/>
      <c r="P1496" s="153"/>
      <c r="Q1496" s="153"/>
      <c r="R1496" s="153"/>
      <c r="S1496" s="312"/>
      <c r="T1496" s="54" t="e">
        <f>HLOOKUP(F1456,リスト!$N$7:$AC$25,15,)</f>
        <v>#N/A</v>
      </c>
      <c r="U1496" s="52" t="e">
        <f t="shared" si="1524"/>
        <v>#N/A</v>
      </c>
    </row>
    <row r="1497" spans="1:21">
      <c r="A1497" s="1">
        <f t="shared" ref="A1497:B1497" si="1539">A1496</f>
        <v>30</v>
      </c>
      <c r="B1497" s="1">
        <f t="shared" si="1539"/>
        <v>0</v>
      </c>
      <c r="C1497" s="288"/>
      <c r="D1497" s="322" t="s">
        <v>103</v>
      </c>
      <c r="E1497" s="322"/>
      <c r="F1497" s="298" t="s">
        <v>96</v>
      </c>
      <c r="G1497" s="298"/>
      <c r="H1497" s="323"/>
      <c r="I1497" s="323"/>
      <c r="J1497" s="324"/>
      <c r="K1497" s="325"/>
      <c r="L1497" s="326">
        <f t="shared" si="1526"/>
        <v>0</v>
      </c>
      <c r="M1497" s="327"/>
      <c r="N1497" s="167"/>
      <c r="O1497" s="167"/>
      <c r="P1497" s="167"/>
      <c r="Q1497" s="167"/>
      <c r="R1497" s="167"/>
      <c r="S1497" s="328"/>
      <c r="T1497" s="54" t="e">
        <f>HLOOKUP(F1456,リスト!$N$7:$AC$25,16,)</f>
        <v>#N/A</v>
      </c>
      <c r="U1497" s="52" t="e">
        <f t="shared" si="1524"/>
        <v>#N/A</v>
      </c>
    </row>
    <row r="1498" spans="1:21">
      <c r="A1498" s="1">
        <f t="shared" ref="A1498:B1498" si="1540">A1497</f>
        <v>30</v>
      </c>
      <c r="B1498" s="1">
        <f t="shared" si="1540"/>
        <v>0</v>
      </c>
      <c r="C1498" s="288"/>
      <c r="D1498" s="298" t="s">
        <v>104</v>
      </c>
      <c r="E1498" s="298"/>
      <c r="F1498" s="299" t="s">
        <v>97</v>
      </c>
      <c r="G1498" s="299"/>
      <c r="H1498" s="300"/>
      <c r="I1498" s="300"/>
      <c r="J1498" s="301"/>
      <c r="K1498" s="302"/>
      <c r="L1498" s="303">
        <f t="shared" si="1526"/>
        <v>0</v>
      </c>
      <c r="M1498" s="304"/>
      <c r="N1498" s="152"/>
      <c r="O1498" s="152"/>
      <c r="P1498" s="152"/>
      <c r="Q1498" s="152"/>
      <c r="R1498" s="152"/>
      <c r="S1498" s="305"/>
      <c r="T1498" s="54" t="e">
        <f>HLOOKUP(F1456,リスト!$N$7:$AC$25,17,)</f>
        <v>#N/A</v>
      </c>
      <c r="U1498" s="52" t="e">
        <f t="shared" si="1524"/>
        <v>#N/A</v>
      </c>
    </row>
    <row r="1499" spans="1:21">
      <c r="A1499" s="1">
        <f t="shared" ref="A1499:B1499" si="1541">A1498</f>
        <v>30</v>
      </c>
      <c r="B1499" s="1">
        <f t="shared" si="1541"/>
        <v>0</v>
      </c>
      <c r="C1499" s="288"/>
      <c r="D1499" s="298"/>
      <c r="E1499" s="298"/>
      <c r="F1499" s="306" t="s">
        <v>98</v>
      </c>
      <c r="G1499" s="306"/>
      <c r="H1499" s="307"/>
      <c r="I1499" s="307"/>
      <c r="J1499" s="308"/>
      <c r="K1499" s="309"/>
      <c r="L1499" s="310">
        <f t="shared" si="1526"/>
        <v>0</v>
      </c>
      <c r="M1499" s="311"/>
      <c r="N1499" s="153"/>
      <c r="O1499" s="153"/>
      <c r="P1499" s="153"/>
      <c r="Q1499" s="153"/>
      <c r="R1499" s="153"/>
      <c r="S1499" s="312"/>
      <c r="T1499" s="54" t="e">
        <f>HLOOKUP(F1456,リスト!$N$7:$AC$25,18,)</f>
        <v>#N/A</v>
      </c>
      <c r="U1499" s="52" t="e">
        <f t="shared" si="1524"/>
        <v>#N/A</v>
      </c>
    </row>
    <row r="1500" spans="1:21" ht="15" thickBot="1">
      <c r="A1500" s="1">
        <f t="shared" ref="A1500:B1500" si="1542">A1499</f>
        <v>30</v>
      </c>
      <c r="B1500" s="1">
        <f t="shared" si="1542"/>
        <v>0</v>
      </c>
      <c r="C1500" s="288"/>
      <c r="D1500" s="313" t="s">
        <v>77</v>
      </c>
      <c r="E1500" s="313"/>
      <c r="F1500" s="313" t="s">
        <v>77</v>
      </c>
      <c r="G1500" s="313"/>
      <c r="H1500" s="314"/>
      <c r="I1500" s="314"/>
      <c r="J1500" s="315"/>
      <c r="K1500" s="316"/>
      <c r="L1500" s="317">
        <f t="shared" si="1526"/>
        <v>0</v>
      </c>
      <c r="M1500" s="318"/>
      <c r="N1500" s="319"/>
      <c r="O1500" s="319"/>
      <c r="P1500" s="319"/>
      <c r="Q1500" s="319"/>
      <c r="R1500" s="319"/>
      <c r="S1500" s="320"/>
      <c r="T1500" s="54" t="e">
        <f>HLOOKUP(F1456,リスト!$N$7:$AC$25,19,)</f>
        <v>#N/A</v>
      </c>
      <c r="U1500" s="52" t="e">
        <f t="shared" si="1524"/>
        <v>#N/A</v>
      </c>
    </row>
    <row r="1501" spans="1:21" ht="15.6" thickTop="1" thickBot="1">
      <c r="A1501" s="1">
        <f t="shared" ref="A1501:B1501" si="1543">A1500</f>
        <v>30</v>
      </c>
      <c r="B1501" s="1">
        <f t="shared" si="1543"/>
        <v>0</v>
      </c>
      <c r="C1501" s="289"/>
      <c r="D1501" s="278" t="s">
        <v>78</v>
      </c>
      <c r="E1501" s="279"/>
      <c r="F1501" s="279"/>
      <c r="G1501" s="280"/>
      <c r="H1501" s="281">
        <f>SUM(H1483:I1500)</f>
        <v>0</v>
      </c>
      <c r="I1501" s="281"/>
      <c r="J1501" s="282">
        <f t="shared" ref="J1501" si="1544">SUM(J1483:K1500)</f>
        <v>0</v>
      </c>
      <c r="K1501" s="283"/>
      <c r="L1501" s="283">
        <f t="shared" ref="L1501" si="1545">SUM(L1483:M1500)</f>
        <v>0</v>
      </c>
      <c r="M1501" s="284"/>
      <c r="N1501" s="285"/>
      <c r="O1501" s="285"/>
      <c r="P1501" s="285"/>
      <c r="Q1501" s="285"/>
      <c r="R1501" s="285"/>
      <c r="S1501" s="286"/>
      <c r="T1501" s="54"/>
    </row>
    <row r="1502" spans="1:21" ht="21.6" customHeight="1">
      <c r="A1502" s="1">
        <v>1</v>
      </c>
      <c r="B1502" s="1">
        <v>1</v>
      </c>
      <c r="C1502" s="198" t="s">
        <v>192</v>
      </c>
      <c r="D1502" s="198"/>
      <c r="E1502" s="198"/>
      <c r="T1502" s="1"/>
    </row>
    <row r="1503" spans="1:21" ht="21.6" customHeight="1">
      <c r="A1503" s="1">
        <f t="shared" ref="A1503:B1505" si="1546">A1502</f>
        <v>1</v>
      </c>
      <c r="B1503" s="1">
        <f t="shared" si="1546"/>
        <v>1</v>
      </c>
      <c r="C1503" s="192" t="str">
        <f>"やまぐち未来アスリート育成事業　"&amp;基本!$G$25&amp;"(総括表)"</f>
        <v>やまぐち未来アスリート育成事業　収支予算書(総括表)</v>
      </c>
      <c r="D1503" s="192"/>
      <c r="E1503" s="192"/>
      <c r="F1503" s="192"/>
      <c r="G1503" s="192"/>
      <c r="H1503" s="192"/>
      <c r="I1503" s="192"/>
      <c r="J1503" s="192"/>
      <c r="K1503" s="192"/>
      <c r="L1503" s="192"/>
      <c r="M1503" s="192"/>
      <c r="N1503" s="192"/>
      <c r="O1503" s="192"/>
      <c r="P1503" s="192"/>
      <c r="Q1503" s="192"/>
      <c r="R1503" s="192"/>
      <c r="S1503" s="192"/>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37"/>
      <c r="D1505" s="337"/>
      <c r="Q1505" s="338" t="s">
        <v>71</v>
      </c>
      <c r="R1505" s="338"/>
      <c r="S1505" s="338"/>
      <c r="T1505" s="1"/>
    </row>
    <row r="1506" spans="1:21" ht="21.6" customHeight="1">
      <c r="A1506" s="1">
        <f t="shared" ref="A1506:A1535" si="1547">A1505</f>
        <v>1</v>
      </c>
      <c r="B1506" s="1">
        <f t="shared" ref="B1506:B1535" si="1548">B1505</f>
        <v>1</v>
      </c>
      <c r="C1506" s="287" t="s">
        <v>72</v>
      </c>
      <c r="D1506" s="290" t="s">
        <v>73</v>
      </c>
      <c r="E1506" s="290"/>
      <c r="F1506" s="290"/>
      <c r="G1506" s="290"/>
      <c r="H1506" s="290" t="s">
        <v>79</v>
      </c>
      <c r="I1506" s="290"/>
      <c r="J1506" s="290" t="s">
        <v>13</v>
      </c>
      <c r="K1506" s="290"/>
      <c r="L1506" s="290"/>
      <c r="M1506" s="290"/>
      <c r="N1506" s="290"/>
      <c r="O1506" s="290"/>
      <c r="P1506" s="290"/>
      <c r="Q1506" s="290"/>
      <c r="R1506" s="290"/>
      <c r="S1506" s="294"/>
      <c r="T1506" s="1"/>
    </row>
    <row r="1507" spans="1:21" ht="21.6" customHeight="1">
      <c r="A1507" s="1">
        <f t="shared" si="1547"/>
        <v>1</v>
      </c>
      <c r="B1507" s="1">
        <f t="shared" si="1548"/>
        <v>1</v>
      </c>
      <c r="C1507" s="288"/>
      <c r="D1507" s="346" t="s">
        <v>74</v>
      </c>
      <c r="E1507" s="346"/>
      <c r="F1507" s="346"/>
      <c r="G1507" s="346"/>
      <c r="H1507" s="347">
        <f>SUM(H26,H76,H126,H176,H226,H276,H326,H376,H426,H476,H526,H576,H626,H676,H726,H776,H826,H876,H926,H976,H1026,H1076,H1126,H1176,H1226,H1276,H1326,H1376,H1426,H1476)</f>
        <v>0</v>
      </c>
      <c r="I1507" s="347"/>
      <c r="J1507" s="152"/>
      <c r="K1507" s="152"/>
      <c r="L1507" s="152"/>
      <c r="M1507" s="152"/>
      <c r="N1507" s="152"/>
      <c r="O1507" s="152"/>
      <c r="P1507" s="152"/>
      <c r="Q1507" s="152"/>
      <c r="R1507" s="152"/>
      <c r="S1507" s="305"/>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8"/>
      <c r="D1508" s="340" t="s">
        <v>75</v>
      </c>
      <c r="E1508" s="340"/>
      <c r="F1508" s="340"/>
      <c r="G1508" s="340"/>
      <c r="H1508" s="392">
        <f>SUM(H27,H77,H127,H177,H227,H277,H327,H377,H427,H477,H527,H577,H627,H677,H727,H777,H827,H877,H927,H977,H1027,H1077,H1127,H1177,H1227,H1277,H1327,H1377,H1427,H1477)</f>
        <v>0</v>
      </c>
      <c r="I1508" s="392"/>
      <c r="J1508" s="335"/>
      <c r="K1508" s="335"/>
      <c r="L1508" s="335"/>
      <c r="M1508" s="335"/>
      <c r="N1508" s="335"/>
      <c r="O1508" s="335"/>
      <c r="P1508" s="335"/>
      <c r="Q1508" s="335"/>
      <c r="R1508" s="335"/>
      <c r="S1508" s="336"/>
      <c r="T1508" s="1"/>
    </row>
    <row r="1509" spans="1:21" ht="21.6" customHeight="1">
      <c r="A1509" s="1">
        <f t="shared" si="1547"/>
        <v>1</v>
      </c>
      <c r="B1509" s="1">
        <f t="shared" si="1548"/>
        <v>1</v>
      </c>
      <c r="C1509" s="288"/>
      <c r="D1509" s="340" t="s">
        <v>76</v>
      </c>
      <c r="E1509" s="340"/>
      <c r="F1509" s="340"/>
      <c r="G1509" s="340"/>
      <c r="H1509" s="392">
        <f>SUM(H28,H78,H128,H178,H228,H278,H328,H378,H428,H478,H528,H578,H628,H678,H728,H778,H828,H878,H928,H978,H1028,H1078,H1128,H1178,H1228,H1278,H1328,H1378,H1428,H1478)</f>
        <v>0</v>
      </c>
      <c r="I1509" s="392"/>
      <c r="J1509" s="335"/>
      <c r="K1509" s="335"/>
      <c r="L1509" s="335"/>
      <c r="M1509" s="335"/>
      <c r="N1509" s="335"/>
      <c r="O1509" s="335"/>
      <c r="P1509" s="335"/>
      <c r="Q1509" s="335"/>
      <c r="R1509" s="335"/>
      <c r="S1509" s="336"/>
    </row>
    <row r="1510" spans="1:21" ht="21.6" customHeight="1" thickBot="1">
      <c r="A1510" s="1">
        <f t="shared" si="1547"/>
        <v>1</v>
      </c>
      <c r="B1510" s="1">
        <f t="shared" si="1548"/>
        <v>1</v>
      </c>
      <c r="C1510" s="288"/>
      <c r="D1510" s="341" t="s">
        <v>77</v>
      </c>
      <c r="E1510" s="341"/>
      <c r="F1510" s="341"/>
      <c r="G1510" s="341"/>
      <c r="H1510" s="342">
        <f>SUM(H29,H79,H129,H179,H229,H279,H329,H379,H429,H479,H529,H579,H629,H679,H729,H779,H829,H879,H929,H979,H1029,H1079,H1129,H1179,H1229,H1279,H1329,H1379,H1429,H1479)</f>
        <v>0</v>
      </c>
      <c r="I1510" s="342"/>
      <c r="J1510" s="343"/>
      <c r="K1510" s="343"/>
      <c r="L1510" s="343"/>
      <c r="M1510" s="343"/>
      <c r="N1510" s="343"/>
      <c r="O1510" s="343"/>
      <c r="P1510" s="343"/>
      <c r="Q1510" s="343"/>
      <c r="R1510" s="343"/>
      <c r="S1510" s="344"/>
    </row>
    <row r="1511" spans="1:21" ht="21.6" customHeight="1" thickTop="1" thickBot="1">
      <c r="A1511" s="1">
        <f t="shared" si="1547"/>
        <v>1</v>
      </c>
      <c r="B1511" s="1">
        <f t="shared" si="1548"/>
        <v>1</v>
      </c>
      <c r="C1511" s="289"/>
      <c r="D1511" s="345" t="s">
        <v>78</v>
      </c>
      <c r="E1511" s="345"/>
      <c r="F1511" s="345"/>
      <c r="G1511" s="345"/>
      <c r="H1511" s="281">
        <f>SUM(H1507:I1510)</f>
        <v>0</v>
      </c>
      <c r="I1511" s="281"/>
      <c r="J1511" s="285"/>
      <c r="K1511" s="285"/>
      <c r="L1511" s="285"/>
      <c r="M1511" s="285"/>
      <c r="N1511" s="285"/>
      <c r="O1511" s="285"/>
      <c r="P1511" s="285"/>
      <c r="Q1511" s="285"/>
      <c r="R1511" s="285"/>
      <c r="S1511" s="286"/>
    </row>
    <row r="1512" spans="1:21" ht="21.6" customHeight="1">
      <c r="A1512" s="1">
        <f t="shared" si="1547"/>
        <v>1</v>
      </c>
      <c r="B1512" s="1">
        <f t="shared" si="1548"/>
        <v>1</v>
      </c>
      <c r="C1512" s="287" t="s">
        <v>218</v>
      </c>
      <c r="D1512" s="290" t="s">
        <v>73</v>
      </c>
      <c r="E1512" s="290"/>
      <c r="F1512" s="290" t="s">
        <v>83</v>
      </c>
      <c r="G1512" s="290"/>
      <c r="H1512" s="290" t="s">
        <v>79</v>
      </c>
      <c r="I1512" s="292"/>
      <c r="J1512" s="293"/>
      <c r="K1512" s="290"/>
      <c r="L1512" s="290"/>
      <c r="M1512" s="290"/>
      <c r="N1512" s="290" t="s">
        <v>82</v>
      </c>
      <c r="O1512" s="290"/>
      <c r="P1512" s="290"/>
      <c r="Q1512" s="290"/>
      <c r="R1512" s="290"/>
      <c r="S1512" s="294"/>
    </row>
    <row r="1513" spans="1:21" ht="21.6" customHeight="1">
      <c r="A1513" s="1">
        <f t="shared" si="1547"/>
        <v>1</v>
      </c>
      <c r="B1513" s="1">
        <f t="shared" si="1548"/>
        <v>1</v>
      </c>
      <c r="C1513" s="288"/>
      <c r="D1513" s="291"/>
      <c r="E1513" s="291"/>
      <c r="F1513" s="291"/>
      <c r="G1513" s="291"/>
      <c r="H1513" s="291"/>
      <c r="I1513" s="291"/>
      <c r="J1513" s="296" t="s">
        <v>80</v>
      </c>
      <c r="K1513" s="297"/>
      <c r="L1513" s="297" t="s">
        <v>81</v>
      </c>
      <c r="M1513" s="339"/>
      <c r="N1513" s="291"/>
      <c r="O1513" s="291"/>
      <c r="P1513" s="291"/>
      <c r="Q1513" s="291"/>
      <c r="R1513" s="291"/>
      <c r="S1513" s="295"/>
    </row>
    <row r="1514" spans="1:21" ht="21.6" customHeight="1">
      <c r="A1514" s="1">
        <f t="shared" si="1547"/>
        <v>1</v>
      </c>
      <c r="B1514" s="1">
        <f t="shared" si="1548"/>
        <v>1</v>
      </c>
      <c r="C1514" s="288"/>
      <c r="D1514" s="298" t="s">
        <v>88</v>
      </c>
      <c r="E1514" s="298"/>
      <c r="F1514" s="298" t="s">
        <v>88</v>
      </c>
      <c r="G1514" s="298"/>
      <c r="H1514" s="393">
        <f t="shared" ref="H1514:H1531" si="1549">SUM(H33,H83,H133,H183,H233,H283,H333,H383,H433,H483,H533,H583,H633,H683,H733,H783,H833,H883,H933,H983,H1033,H1083,H1133,H1183,H1233,H1283,H1333,H1383,H1433,H1483)</f>
        <v>0</v>
      </c>
      <c r="I1514" s="393"/>
      <c r="J1514" s="394">
        <f t="shared" ref="J1514:J1531" si="1550">SUM(J33,J83,J133,J183,J233,J283,J333,J383,J433,J483,J533,J583,J633,J683,J733,J783,J833,J883,J933,J983,J1033,J1083,J1133,J1183,J1233,J1283,J1333,J1383,J1433,J1483)</f>
        <v>0</v>
      </c>
      <c r="K1514" s="326"/>
      <c r="L1514" s="326">
        <f>H1514-J1514</f>
        <v>0</v>
      </c>
      <c r="M1514" s="327"/>
      <c r="N1514" s="167"/>
      <c r="O1514" s="167"/>
      <c r="P1514" s="167"/>
      <c r="Q1514" s="167"/>
      <c r="R1514" s="167"/>
      <c r="S1514" s="328"/>
      <c r="T1514" s="54"/>
      <c r="U1514" s="52"/>
    </row>
    <row r="1515" spans="1:21" ht="21.6" customHeight="1">
      <c r="A1515" s="1">
        <f t="shared" si="1547"/>
        <v>1</v>
      </c>
      <c r="B1515" s="1">
        <f t="shared" si="1548"/>
        <v>1</v>
      </c>
      <c r="C1515" s="288"/>
      <c r="D1515" s="298" t="s">
        <v>99</v>
      </c>
      <c r="E1515" s="298"/>
      <c r="F1515" s="299" t="s">
        <v>84</v>
      </c>
      <c r="G1515" s="299"/>
      <c r="H1515" s="347">
        <f t="shared" si="1549"/>
        <v>0</v>
      </c>
      <c r="I1515" s="347"/>
      <c r="J1515" s="395">
        <f t="shared" si="1550"/>
        <v>0</v>
      </c>
      <c r="K1515" s="303"/>
      <c r="L1515" s="303">
        <f t="shared" ref="L1515:L1531" si="1551">H1515-J1515</f>
        <v>0</v>
      </c>
      <c r="M1515" s="304"/>
      <c r="N1515" s="152"/>
      <c r="O1515" s="152"/>
      <c r="P1515" s="152"/>
      <c r="Q1515" s="152"/>
      <c r="R1515" s="152"/>
      <c r="S1515" s="305"/>
      <c r="T1515" s="54"/>
      <c r="U1515" s="52"/>
    </row>
    <row r="1516" spans="1:21" ht="21.6" customHeight="1">
      <c r="A1516" s="1">
        <f t="shared" si="1547"/>
        <v>1</v>
      </c>
      <c r="B1516" s="1">
        <f t="shared" si="1548"/>
        <v>1</v>
      </c>
      <c r="C1516" s="288"/>
      <c r="D1516" s="298"/>
      <c r="E1516" s="298"/>
      <c r="F1516" s="329" t="s">
        <v>85</v>
      </c>
      <c r="G1516" s="329"/>
      <c r="H1516" s="392">
        <f t="shared" si="1549"/>
        <v>0</v>
      </c>
      <c r="I1516" s="392"/>
      <c r="J1516" s="396">
        <f t="shared" si="1550"/>
        <v>0</v>
      </c>
      <c r="K1516" s="333"/>
      <c r="L1516" s="333">
        <f t="shared" si="1551"/>
        <v>0</v>
      </c>
      <c r="M1516" s="334"/>
      <c r="N1516" s="335"/>
      <c r="O1516" s="335"/>
      <c r="P1516" s="335"/>
      <c r="Q1516" s="335"/>
      <c r="R1516" s="335"/>
      <c r="S1516" s="336"/>
      <c r="T1516" s="54"/>
      <c r="U1516" s="52"/>
    </row>
    <row r="1517" spans="1:21" ht="21.6" customHeight="1">
      <c r="A1517" s="1">
        <f t="shared" si="1547"/>
        <v>1</v>
      </c>
      <c r="B1517" s="1">
        <f t="shared" si="1548"/>
        <v>1</v>
      </c>
      <c r="C1517" s="288"/>
      <c r="D1517" s="298"/>
      <c r="E1517" s="298"/>
      <c r="F1517" s="306" t="s">
        <v>86</v>
      </c>
      <c r="G1517" s="306"/>
      <c r="H1517" s="397">
        <f t="shared" si="1549"/>
        <v>0</v>
      </c>
      <c r="I1517" s="397"/>
      <c r="J1517" s="398">
        <f t="shared" si="1550"/>
        <v>0</v>
      </c>
      <c r="K1517" s="310"/>
      <c r="L1517" s="310">
        <f t="shared" si="1551"/>
        <v>0</v>
      </c>
      <c r="M1517" s="311"/>
      <c r="N1517" s="153"/>
      <c r="O1517" s="153"/>
      <c r="P1517" s="153"/>
      <c r="Q1517" s="153"/>
      <c r="R1517" s="153"/>
      <c r="S1517" s="312"/>
      <c r="T1517" s="54"/>
      <c r="U1517" s="52"/>
    </row>
    <row r="1518" spans="1:21" ht="21.6" customHeight="1">
      <c r="A1518" s="1">
        <f t="shared" si="1547"/>
        <v>1</v>
      </c>
      <c r="B1518" s="1">
        <f t="shared" si="1548"/>
        <v>1</v>
      </c>
      <c r="C1518" s="288"/>
      <c r="D1518" s="298" t="s">
        <v>100</v>
      </c>
      <c r="E1518" s="298"/>
      <c r="F1518" s="299" t="s">
        <v>87</v>
      </c>
      <c r="G1518" s="299"/>
      <c r="H1518" s="347">
        <f t="shared" si="1549"/>
        <v>0</v>
      </c>
      <c r="I1518" s="347"/>
      <c r="J1518" s="395">
        <f t="shared" si="1550"/>
        <v>0</v>
      </c>
      <c r="K1518" s="303"/>
      <c r="L1518" s="303">
        <f t="shared" si="1551"/>
        <v>0</v>
      </c>
      <c r="M1518" s="304"/>
      <c r="N1518" s="152"/>
      <c r="O1518" s="152"/>
      <c r="P1518" s="152"/>
      <c r="Q1518" s="152"/>
      <c r="R1518" s="152"/>
      <c r="S1518" s="305"/>
      <c r="T1518" s="54"/>
      <c r="U1518" s="52"/>
    </row>
    <row r="1519" spans="1:21" ht="21.6" customHeight="1">
      <c r="A1519" s="1">
        <f t="shared" si="1547"/>
        <v>1</v>
      </c>
      <c r="B1519" s="1">
        <f t="shared" si="1548"/>
        <v>1</v>
      </c>
      <c r="C1519" s="288"/>
      <c r="D1519" s="298"/>
      <c r="E1519" s="298"/>
      <c r="F1519" s="329" t="s">
        <v>89</v>
      </c>
      <c r="G1519" s="329"/>
      <c r="H1519" s="392">
        <f t="shared" si="1549"/>
        <v>0</v>
      </c>
      <c r="I1519" s="392"/>
      <c r="J1519" s="396">
        <f t="shared" si="1550"/>
        <v>0</v>
      </c>
      <c r="K1519" s="333"/>
      <c r="L1519" s="333">
        <f t="shared" si="1551"/>
        <v>0</v>
      </c>
      <c r="M1519" s="334"/>
      <c r="N1519" s="335"/>
      <c r="O1519" s="335"/>
      <c r="P1519" s="335"/>
      <c r="Q1519" s="335"/>
      <c r="R1519" s="335"/>
      <c r="S1519" s="336"/>
      <c r="T1519" s="54"/>
      <c r="U1519" s="52"/>
    </row>
    <row r="1520" spans="1:21" ht="21.6" customHeight="1">
      <c r="A1520" s="1">
        <f t="shared" si="1547"/>
        <v>1</v>
      </c>
      <c r="B1520" s="1">
        <f t="shared" si="1548"/>
        <v>1</v>
      </c>
      <c r="C1520" s="288"/>
      <c r="D1520" s="298"/>
      <c r="E1520" s="298"/>
      <c r="F1520" s="329" t="s">
        <v>215</v>
      </c>
      <c r="G1520" s="329"/>
      <c r="H1520" s="392">
        <f t="shared" si="1549"/>
        <v>0</v>
      </c>
      <c r="I1520" s="392"/>
      <c r="J1520" s="396">
        <f t="shared" si="1550"/>
        <v>0</v>
      </c>
      <c r="K1520" s="333"/>
      <c r="L1520" s="333">
        <f t="shared" si="1551"/>
        <v>0</v>
      </c>
      <c r="M1520" s="334"/>
      <c r="N1520" s="335"/>
      <c r="O1520" s="335"/>
      <c r="P1520" s="335"/>
      <c r="Q1520" s="335"/>
      <c r="R1520" s="335"/>
      <c r="S1520" s="336"/>
      <c r="T1520" s="54"/>
      <c r="U1520" s="52"/>
    </row>
    <row r="1521" spans="1:21" ht="21.6" customHeight="1">
      <c r="A1521" s="1">
        <f t="shared" si="1547"/>
        <v>1</v>
      </c>
      <c r="B1521" s="1">
        <f t="shared" si="1548"/>
        <v>1</v>
      </c>
      <c r="C1521" s="288"/>
      <c r="D1521" s="298"/>
      <c r="E1521" s="298"/>
      <c r="F1521" s="306" t="s">
        <v>90</v>
      </c>
      <c r="G1521" s="306"/>
      <c r="H1521" s="397">
        <f t="shared" si="1549"/>
        <v>0</v>
      </c>
      <c r="I1521" s="397"/>
      <c r="J1521" s="398">
        <f t="shared" si="1550"/>
        <v>0</v>
      </c>
      <c r="K1521" s="310"/>
      <c r="L1521" s="310">
        <f t="shared" si="1551"/>
        <v>0</v>
      </c>
      <c r="M1521" s="311"/>
      <c r="N1521" s="153"/>
      <c r="O1521" s="153"/>
      <c r="P1521" s="153"/>
      <c r="Q1521" s="153"/>
      <c r="R1521" s="153"/>
      <c r="S1521" s="312"/>
      <c r="T1521" s="54"/>
      <c r="U1521" s="52"/>
    </row>
    <row r="1522" spans="1:21" ht="21.6" customHeight="1">
      <c r="A1522" s="1">
        <f t="shared" si="1547"/>
        <v>1</v>
      </c>
      <c r="B1522" s="1">
        <f t="shared" si="1548"/>
        <v>1</v>
      </c>
      <c r="C1522" s="288"/>
      <c r="D1522" s="298" t="s">
        <v>101</v>
      </c>
      <c r="E1522" s="298"/>
      <c r="F1522" s="299" t="s">
        <v>91</v>
      </c>
      <c r="G1522" s="299"/>
      <c r="H1522" s="347">
        <f t="shared" si="1549"/>
        <v>0</v>
      </c>
      <c r="I1522" s="347"/>
      <c r="J1522" s="395">
        <f t="shared" si="1550"/>
        <v>0</v>
      </c>
      <c r="K1522" s="303"/>
      <c r="L1522" s="303">
        <f t="shared" si="1551"/>
        <v>0</v>
      </c>
      <c r="M1522" s="304"/>
      <c r="N1522" s="152"/>
      <c r="O1522" s="152"/>
      <c r="P1522" s="152"/>
      <c r="Q1522" s="152"/>
      <c r="R1522" s="152"/>
      <c r="S1522" s="305"/>
      <c r="T1522" s="54"/>
      <c r="U1522" s="52"/>
    </row>
    <row r="1523" spans="1:21" ht="21.6" customHeight="1">
      <c r="A1523" s="1">
        <f t="shared" si="1547"/>
        <v>1</v>
      </c>
      <c r="B1523" s="1">
        <f t="shared" si="1548"/>
        <v>1</v>
      </c>
      <c r="C1523" s="288"/>
      <c r="D1523" s="298"/>
      <c r="E1523" s="298"/>
      <c r="F1523" s="329" t="s">
        <v>92</v>
      </c>
      <c r="G1523" s="329"/>
      <c r="H1523" s="392">
        <f t="shared" si="1549"/>
        <v>0</v>
      </c>
      <c r="I1523" s="392"/>
      <c r="J1523" s="396">
        <f t="shared" si="1550"/>
        <v>0</v>
      </c>
      <c r="K1523" s="333"/>
      <c r="L1523" s="333">
        <f t="shared" si="1551"/>
        <v>0</v>
      </c>
      <c r="M1523" s="334"/>
      <c r="N1523" s="335"/>
      <c r="O1523" s="335"/>
      <c r="P1523" s="335"/>
      <c r="Q1523" s="335"/>
      <c r="R1523" s="335"/>
      <c r="S1523" s="336"/>
      <c r="T1523" s="54"/>
      <c r="U1523" s="52"/>
    </row>
    <row r="1524" spans="1:21" ht="21.6" customHeight="1">
      <c r="A1524" s="1">
        <f t="shared" si="1547"/>
        <v>1</v>
      </c>
      <c r="B1524" s="1">
        <f t="shared" si="1548"/>
        <v>1</v>
      </c>
      <c r="C1524" s="288"/>
      <c r="D1524" s="298"/>
      <c r="E1524" s="298"/>
      <c r="F1524" s="306" t="s">
        <v>93</v>
      </c>
      <c r="G1524" s="306"/>
      <c r="H1524" s="397">
        <f t="shared" si="1549"/>
        <v>0</v>
      </c>
      <c r="I1524" s="397"/>
      <c r="J1524" s="398">
        <f t="shared" si="1550"/>
        <v>0</v>
      </c>
      <c r="K1524" s="310"/>
      <c r="L1524" s="310">
        <f t="shared" si="1551"/>
        <v>0</v>
      </c>
      <c r="M1524" s="311"/>
      <c r="N1524" s="153"/>
      <c r="O1524" s="153"/>
      <c r="P1524" s="153"/>
      <c r="Q1524" s="153"/>
      <c r="R1524" s="153"/>
      <c r="S1524" s="312"/>
      <c r="T1524" s="54"/>
      <c r="U1524" s="52"/>
    </row>
    <row r="1525" spans="1:21" ht="21.6" customHeight="1">
      <c r="A1525" s="1">
        <f t="shared" si="1547"/>
        <v>1</v>
      </c>
      <c r="B1525" s="1">
        <f t="shared" si="1548"/>
        <v>1</v>
      </c>
      <c r="C1525" s="288"/>
      <c r="D1525" s="298" t="s">
        <v>102</v>
      </c>
      <c r="E1525" s="298"/>
      <c r="F1525" s="298" t="s">
        <v>102</v>
      </c>
      <c r="G1525" s="298"/>
      <c r="H1525" s="393">
        <f t="shared" si="1549"/>
        <v>0</v>
      </c>
      <c r="I1525" s="393"/>
      <c r="J1525" s="394">
        <f t="shared" si="1550"/>
        <v>0</v>
      </c>
      <c r="K1525" s="326"/>
      <c r="L1525" s="326">
        <f t="shared" si="1551"/>
        <v>0</v>
      </c>
      <c r="M1525" s="327"/>
      <c r="N1525" s="167"/>
      <c r="O1525" s="167"/>
      <c r="P1525" s="167"/>
      <c r="Q1525" s="167"/>
      <c r="R1525" s="167"/>
      <c r="S1525" s="328"/>
      <c r="T1525" s="54"/>
      <c r="U1525" s="52"/>
    </row>
    <row r="1526" spans="1:21" ht="21.6" customHeight="1">
      <c r="A1526" s="1">
        <f t="shared" si="1547"/>
        <v>1</v>
      </c>
      <c r="B1526" s="1">
        <f t="shared" si="1548"/>
        <v>1</v>
      </c>
      <c r="C1526" s="288"/>
      <c r="D1526" s="321" t="s">
        <v>105</v>
      </c>
      <c r="E1526" s="298"/>
      <c r="F1526" s="299" t="s">
        <v>94</v>
      </c>
      <c r="G1526" s="299"/>
      <c r="H1526" s="347">
        <f t="shared" si="1549"/>
        <v>0</v>
      </c>
      <c r="I1526" s="347"/>
      <c r="J1526" s="395">
        <f t="shared" si="1550"/>
        <v>0</v>
      </c>
      <c r="K1526" s="303"/>
      <c r="L1526" s="303">
        <f t="shared" si="1551"/>
        <v>0</v>
      </c>
      <c r="M1526" s="304"/>
      <c r="N1526" s="152"/>
      <c r="O1526" s="152"/>
      <c r="P1526" s="152"/>
      <c r="Q1526" s="152"/>
      <c r="R1526" s="152"/>
      <c r="S1526" s="305"/>
      <c r="T1526" s="54"/>
      <c r="U1526" s="52"/>
    </row>
    <row r="1527" spans="1:21" ht="21.6" customHeight="1">
      <c r="A1527" s="1">
        <f t="shared" si="1547"/>
        <v>1</v>
      </c>
      <c r="B1527" s="1">
        <f t="shared" si="1548"/>
        <v>1</v>
      </c>
      <c r="C1527" s="288"/>
      <c r="D1527" s="298"/>
      <c r="E1527" s="298"/>
      <c r="F1527" s="306" t="s">
        <v>95</v>
      </c>
      <c r="G1527" s="306"/>
      <c r="H1527" s="397">
        <f t="shared" si="1549"/>
        <v>0</v>
      </c>
      <c r="I1527" s="397"/>
      <c r="J1527" s="398">
        <f t="shared" si="1550"/>
        <v>0</v>
      </c>
      <c r="K1527" s="310"/>
      <c r="L1527" s="310">
        <f t="shared" si="1551"/>
        <v>0</v>
      </c>
      <c r="M1527" s="311"/>
      <c r="N1527" s="153"/>
      <c r="O1527" s="153"/>
      <c r="P1527" s="153"/>
      <c r="Q1527" s="153"/>
      <c r="R1527" s="153"/>
      <c r="S1527" s="312"/>
      <c r="T1527" s="54"/>
      <c r="U1527" s="52"/>
    </row>
    <row r="1528" spans="1:21" ht="21.6" customHeight="1">
      <c r="A1528" s="1">
        <f t="shared" si="1547"/>
        <v>1</v>
      </c>
      <c r="B1528" s="1">
        <f t="shared" si="1548"/>
        <v>1</v>
      </c>
      <c r="C1528" s="288"/>
      <c r="D1528" s="322" t="s">
        <v>103</v>
      </c>
      <c r="E1528" s="322"/>
      <c r="F1528" s="298" t="s">
        <v>96</v>
      </c>
      <c r="G1528" s="298"/>
      <c r="H1528" s="393">
        <f t="shared" si="1549"/>
        <v>0</v>
      </c>
      <c r="I1528" s="393"/>
      <c r="J1528" s="394">
        <f t="shared" si="1550"/>
        <v>0</v>
      </c>
      <c r="K1528" s="326"/>
      <c r="L1528" s="326">
        <f t="shared" si="1551"/>
        <v>0</v>
      </c>
      <c r="M1528" s="327"/>
      <c r="N1528" s="167"/>
      <c r="O1528" s="167"/>
      <c r="P1528" s="167"/>
      <c r="Q1528" s="167"/>
      <c r="R1528" s="167"/>
      <c r="S1528" s="328"/>
      <c r="T1528" s="54"/>
      <c r="U1528" s="52"/>
    </row>
    <row r="1529" spans="1:21" ht="21.6" customHeight="1">
      <c r="A1529" s="1">
        <f t="shared" si="1547"/>
        <v>1</v>
      </c>
      <c r="B1529" s="1">
        <f t="shared" si="1548"/>
        <v>1</v>
      </c>
      <c r="C1529" s="288"/>
      <c r="D1529" s="298" t="s">
        <v>104</v>
      </c>
      <c r="E1529" s="298"/>
      <c r="F1529" s="299" t="s">
        <v>97</v>
      </c>
      <c r="G1529" s="299"/>
      <c r="H1529" s="347">
        <f t="shared" si="1549"/>
        <v>0</v>
      </c>
      <c r="I1529" s="347"/>
      <c r="J1529" s="395">
        <f t="shared" si="1550"/>
        <v>0</v>
      </c>
      <c r="K1529" s="303"/>
      <c r="L1529" s="303">
        <f t="shared" si="1551"/>
        <v>0</v>
      </c>
      <c r="M1529" s="304"/>
      <c r="N1529" s="152"/>
      <c r="O1529" s="152"/>
      <c r="P1529" s="152"/>
      <c r="Q1529" s="152"/>
      <c r="R1529" s="152"/>
      <c r="S1529" s="305"/>
      <c r="T1529" s="54"/>
      <c r="U1529" s="52"/>
    </row>
    <row r="1530" spans="1:21" ht="21.6" customHeight="1">
      <c r="A1530" s="1">
        <f t="shared" si="1547"/>
        <v>1</v>
      </c>
      <c r="B1530" s="1">
        <f t="shared" si="1548"/>
        <v>1</v>
      </c>
      <c r="C1530" s="288"/>
      <c r="D1530" s="298"/>
      <c r="E1530" s="298"/>
      <c r="F1530" s="306" t="s">
        <v>98</v>
      </c>
      <c r="G1530" s="306"/>
      <c r="H1530" s="397">
        <f t="shared" si="1549"/>
        <v>0</v>
      </c>
      <c r="I1530" s="397"/>
      <c r="J1530" s="398">
        <f t="shared" si="1550"/>
        <v>0</v>
      </c>
      <c r="K1530" s="310"/>
      <c r="L1530" s="310">
        <f t="shared" si="1551"/>
        <v>0</v>
      </c>
      <c r="M1530" s="311"/>
      <c r="N1530" s="153"/>
      <c r="O1530" s="153"/>
      <c r="P1530" s="153"/>
      <c r="Q1530" s="153"/>
      <c r="R1530" s="153"/>
      <c r="S1530" s="312"/>
      <c r="T1530" s="54"/>
      <c r="U1530" s="52"/>
    </row>
    <row r="1531" spans="1:21" ht="21.6" customHeight="1" thickBot="1">
      <c r="A1531" s="1">
        <f t="shared" si="1547"/>
        <v>1</v>
      </c>
      <c r="B1531" s="1">
        <f t="shared" si="1548"/>
        <v>1</v>
      </c>
      <c r="C1531" s="288"/>
      <c r="D1531" s="313" t="s">
        <v>77</v>
      </c>
      <c r="E1531" s="313"/>
      <c r="F1531" s="313" t="s">
        <v>77</v>
      </c>
      <c r="G1531" s="313"/>
      <c r="H1531" s="410">
        <f t="shared" si="1549"/>
        <v>0</v>
      </c>
      <c r="I1531" s="410"/>
      <c r="J1531" s="411">
        <f t="shared" si="1550"/>
        <v>0</v>
      </c>
      <c r="K1531" s="317"/>
      <c r="L1531" s="317">
        <f t="shared" si="1551"/>
        <v>0</v>
      </c>
      <c r="M1531" s="318"/>
      <c r="N1531" s="319"/>
      <c r="O1531" s="319"/>
      <c r="P1531" s="319"/>
      <c r="Q1531" s="319"/>
      <c r="R1531" s="319"/>
      <c r="S1531" s="320"/>
      <c r="T1531" s="54"/>
      <c r="U1531" s="52"/>
    </row>
    <row r="1532" spans="1:21" ht="21.6" customHeight="1" thickTop="1" thickBot="1">
      <c r="A1532" s="1">
        <f t="shared" si="1547"/>
        <v>1</v>
      </c>
      <c r="B1532" s="1">
        <f t="shared" si="1548"/>
        <v>1</v>
      </c>
      <c r="C1532" s="289"/>
      <c r="D1532" s="278" t="s">
        <v>78</v>
      </c>
      <c r="E1532" s="279"/>
      <c r="F1532" s="279"/>
      <c r="G1532" s="280"/>
      <c r="H1532" s="281">
        <f>SUM(H1514:I1531)</f>
        <v>0</v>
      </c>
      <c r="I1532" s="281"/>
      <c r="J1532" s="282">
        <f t="shared" ref="J1532" si="1552">SUM(J1514:K1531)</f>
        <v>0</v>
      </c>
      <c r="K1532" s="283"/>
      <c r="L1532" s="283">
        <f t="shared" ref="L1532" si="1553">SUM(L1514:M1531)</f>
        <v>0</v>
      </c>
      <c r="M1532" s="284"/>
      <c r="N1532" s="285"/>
      <c r="O1532" s="285"/>
      <c r="P1532" s="285"/>
      <c r="Q1532" s="285"/>
      <c r="R1532" s="285"/>
      <c r="S1532" s="286"/>
      <c r="T1532" s="54"/>
    </row>
    <row r="1533" spans="1:21" ht="21.6" customHeight="1">
      <c r="A1533" s="1">
        <f t="shared" si="1547"/>
        <v>1</v>
      </c>
      <c r="B1533" s="1">
        <f t="shared" si="1548"/>
        <v>1</v>
      </c>
      <c r="C1533" s="391" t="s">
        <v>106</v>
      </c>
      <c r="D1533" s="391"/>
      <c r="E1533" s="391"/>
      <c r="F1533" s="391"/>
      <c r="G1533" s="391"/>
      <c r="H1533" s="391"/>
      <c r="I1533" s="391"/>
      <c r="J1533" s="391"/>
      <c r="K1533" s="391"/>
      <c r="L1533" s="391"/>
      <c r="M1533" s="391"/>
      <c r="N1533" s="391"/>
      <c r="O1533" s="391"/>
      <c r="P1533" s="391"/>
      <c r="Q1533" s="391"/>
      <c r="R1533" s="391"/>
      <c r="S1533" s="391"/>
    </row>
    <row r="1534" spans="1:21" ht="21.6" customHeight="1">
      <c r="A1534" s="1">
        <f t="shared" si="1547"/>
        <v>1</v>
      </c>
      <c r="B1534" s="1">
        <f t="shared" si="1548"/>
        <v>1</v>
      </c>
      <c r="C1534" s="198" t="s">
        <v>107</v>
      </c>
      <c r="D1534" s="198"/>
      <c r="E1534" s="198"/>
      <c r="F1534" s="198"/>
      <c r="G1534" s="198"/>
      <c r="H1534" s="198"/>
      <c r="I1534" s="198"/>
      <c r="J1534" s="198"/>
      <c r="K1534" s="198"/>
      <c r="L1534" s="198"/>
      <c r="M1534" s="198"/>
      <c r="N1534" s="198"/>
      <c r="O1534" s="198"/>
      <c r="P1534" s="198"/>
      <c r="Q1534" s="198"/>
      <c r="R1534" s="198"/>
      <c r="S1534" s="198"/>
      <c r="T1534" s="50" t="str">
        <f>IF(J1518*3&gt;H1507,"消耗品費は原則、補助金総額の1/3以内です!!","")</f>
        <v/>
      </c>
    </row>
    <row r="1535" spans="1:21" ht="21.6" customHeight="1">
      <c r="A1535" s="1">
        <f t="shared" si="1547"/>
        <v>1</v>
      </c>
      <c r="B1535" s="1">
        <f t="shared" si="1548"/>
        <v>1</v>
      </c>
      <c r="C1535" s="198" t="s">
        <v>219</v>
      </c>
      <c r="D1535" s="198"/>
      <c r="E1535" s="198"/>
      <c r="F1535" s="198"/>
      <c r="G1535" s="198"/>
      <c r="H1535" s="198"/>
      <c r="I1535" s="198"/>
      <c r="J1535" s="198"/>
      <c r="K1535" s="198"/>
      <c r="L1535" s="198"/>
      <c r="M1535" s="198"/>
      <c r="N1535" s="198"/>
      <c r="O1535" s="198"/>
      <c r="P1535" s="198"/>
      <c r="Q1535" s="198"/>
      <c r="R1535" s="198"/>
      <c r="S1535" s="198"/>
      <c r="T1535" s="50" t="str">
        <f>IF(J1528+J1531&gt;0,"別途、協議書を作成してください!!","")</f>
        <v/>
      </c>
    </row>
    <row r="1536" spans="1:21">
      <c r="A1536" s="1">
        <v>1</v>
      </c>
      <c r="B1536" s="1">
        <v>1</v>
      </c>
      <c r="C1536" s="198" t="s">
        <v>193</v>
      </c>
      <c r="D1536" s="198"/>
      <c r="E1536" s="198"/>
      <c r="T1536" s="1"/>
    </row>
    <row r="1537" spans="1:20">
      <c r="A1537" s="1">
        <f>A1536</f>
        <v>1</v>
      </c>
      <c r="B1537" s="1">
        <f>B1536</f>
        <v>1</v>
      </c>
      <c r="C1537" s="192" t="str">
        <f>"やまぐち未来アスリート育成事業　"&amp;基本!$G$24&amp;"総括表"</f>
        <v>やまぐち未来アスリート育成事業　事業計画書総括表</v>
      </c>
      <c r="D1537" s="192"/>
      <c r="E1537" s="192"/>
      <c r="F1537" s="192"/>
      <c r="G1537" s="192"/>
      <c r="H1537" s="192"/>
      <c r="I1537" s="192"/>
      <c r="J1537" s="192"/>
      <c r="K1537" s="192"/>
      <c r="L1537" s="192"/>
      <c r="M1537" s="192"/>
      <c r="N1537" s="192"/>
      <c r="O1537" s="192"/>
      <c r="P1537" s="192"/>
      <c r="Q1537" s="192"/>
      <c r="R1537" s="192"/>
      <c r="S1537" s="192"/>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38" t="s">
        <v>195</v>
      </c>
      <c r="N1539" s="338"/>
      <c r="O1539" s="338"/>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13" t="s">
        <v>163</v>
      </c>
      <c r="D1541" s="203" t="s">
        <v>49</v>
      </c>
      <c r="E1541" s="203"/>
      <c r="F1541" s="203" t="s">
        <v>51</v>
      </c>
      <c r="G1541" s="203"/>
      <c r="H1541" s="203" t="s">
        <v>54</v>
      </c>
      <c r="I1541" s="203"/>
      <c r="J1541" s="203"/>
      <c r="K1541" s="203"/>
      <c r="L1541" s="203" t="s">
        <v>198</v>
      </c>
      <c r="M1541" s="203"/>
      <c r="N1541" s="203"/>
      <c r="O1541" s="203"/>
      <c r="P1541" s="203" t="s">
        <v>197</v>
      </c>
      <c r="Q1541" s="203"/>
      <c r="R1541" s="412" t="s">
        <v>212</v>
      </c>
      <c r="S1541" s="203"/>
    </row>
    <row r="1542" spans="1:20">
      <c r="A1542" s="1">
        <f t="shared" si="1554"/>
        <v>1</v>
      </c>
      <c r="B1542" s="1">
        <f t="shared" si="1554"/>
        <v>1</v>
      </c>
      <c r="C1542" s="414"/>
      <c r="D1542" s="203"/>
      <c r="E1542" s="203"/>
      <c r="F1542" s="203"/>
      <c r="G1542" s="203"/>
      <c r="H1542" s="203"/>
      <c r="I1542" s="203"/>
      <c r="J1542" s="203"/>
      <c r="K1542" s="203"/>
      <c r="L1542" s="203"/>
      <c r="M1542" s="203"/>
      <c r="N1542" s="203"/>
      <c r="O1542" s="203"/>
      <c r="P1542" s="62" t="s">
        <v>59</v>
      </c>
      <c r="Q1542" s="62" t="s">
        <v>60</v>
      </c>
      <c r="R1542" s="203"/>
      <c r="S1542" s="203"/>
    </row>
    <row r="1543" spans="1:20" ht="10.8" customHeight="1">
      <c r="A1543" s="1">
        <f t="shared" si="1554"/>
        <v>1</v>
      </c>
      <c r="B1543" s="1">
        <f t="shared" si="1554"/>
        <v>1</v>
      </c>
      <c r="C1543" s="252">
        <v>1</v>
      </c>
      <c r="D1543" s="203" t="str">
        <f>IF(T6="","",T6)</f>
        <v/>
      </c>
      <c r="E1543" s="203"/>
      <c r="F1543" s="399" t="str">
        <f>IF(F8="","",F8)</f>
        <v/>
      </c>
      <c r="G1543" s="400"/>
      <c r="H1543" s="401" t="str">
        <f>IF(F9="","",F9)</f>
        <v/>
      </c>
      <c r="I1543" s="401"/>
      <c r="J1543" s="401"/>
      <c r="K1543" s="401"/>
      <c r="L1543" s="401" t="str">
        <f>IF(F7="","",F7)</f>
        <v/>
      </c>
      <c r="M1543" s="401"/>
      <c r="N1543" s="401"/>
      <c r="O1543" s="401"/>
      <c r="P1543" s="402">
        <f>R14</f>
        <v>0</v>
      </c>
      <c r="Q1543" s="402">
        <f>R15</f>
        <v>0</v>
      </c>
      <c r="R1543" s="393">
        <f>H26/1000</f>
        <v>0</v>
      </c>
      <c r="S1543" s="393"/>
    </row>
    <row r="1544" spans="1:20" ht="10.8" customHeight="1">
      <c r="A1544" s="1">
        <f t="shared" si="1554"/>
        <v>1</v>
      </c>
      <c r="B1544" s="1">
        <f t="shared" si="1554"/>
        <v>1</v>
      </c>
      <c r="C1544" s="252"/>
      <c r="D1544" s="203"/>
      <c r="E1544" s="203"/>
      <c r="F1544" s="403" t="str">
        <f>IF(J8="","",J8)</f>
        <v/>
      </c>
      <c r="G1544" s="404"/>
      <c r="H1544" s="401"/>
      <c r="I1544" s="401"/>
      <c r="J1544" s="401"/>
      <c r="K1544" s="401"/>
      <c r="L1544" s="401"/>
      <c r="M1544" s="401"/>
      <c r="N1544" s="401"/>
      <c r="O1544" s="401"/>
      <c r="P1544" s="402"/>
      <c r="Q1544" s="402"/>
      <c r="R1544" s="393"/>
      <c r="S1544" s="393"/>
    </row>
    <row r="1545" spans="1:20" ht="10.8" customHeight="1">
      <c r="A1545" s="1">
        <f t="shared" si="1554"/>
        <v>1</v>
      </c>
      <c r="B1545" s="1">
        <f t="shared" si="1554"/>
        <v>1</v>
      </c>
      <c r="C1545" s="252">
        <f>C1543+1</f>
        <v>2</v>
      </c>
      <c r="D1545" s="203" t="str">
        <f>IF(T56="","",T56)</f>
        <v/>
      </c>
      <c r="E1545" s="203"/>
      <c r="F1545" s="399" t="str">
        <f>IF(F58="","",F58)</f>
        <v/>
      </c>
      <c r="G1545" s="400"/>
      <c r="H1545" s="401" t="str">
        <f>IF(F59="","",F59)</f>
        <v/>
      </c>
      <c r="I1545" s="401"/>
      <c r="J1545" s="401"/>
      <c r="K1545" s="401"/>
      <c r="L1545" s="401" t="str">
        <f>IF(F57="","",F57)</f>
        <v/>
      </c>
      <c r="M1545" s="401"/>
      <c r="N1545" s="401"/>
      <c r="O1545" s="401"/>
      <c r="P1545" s="402">
        <f>R64</f>
        <v>0</v>
      </c>
      <c r="Q1545" s="402">
        <f>R65</f>
        <v>0</v>
      </c>
      <c r="R1545" s="393">
        <f>H76/1000</f>
        <v>0</v>
      </c>
      <c r="S1545" s="393"/>
    </row>
    <row r="1546" spans="1:20" ht="10.8" customHeight="1">
      <c r="A1546" s="1">
        <f t="shared" si="1554"/>
        <v>1</v>
      </c>
      <c r="B1546" s="1">
        <f t="shared" si="1554"/>
        <v>1</v>
      </c>
      <c r="C1546" s="252"/>
      <c r="D1546" s="203"/>
      <c r="E1546" s="203"/>
      <c r="F1546" s="403" t="str">
        <f>IF(J58="","",J58)</f>
        <v/>
      </c>
      <c r="G1546" s="404"/>
      <c r="H1546" s="401"/>
      <c r="I1546" s="401"/>
      <c r="J1546" s="401"/>
      <c r="K1546" s="401"/>
      <c r="L1546" s="401"/>
      <c r="M1546" s="401"/>
      <c r="N1546" s="401"/>
      <c r="O1546" s="401"/>
      <c r="P1546" s="402"/>
      <c r="Q1546" s="402"/>
      <c r="R1546" s="393"/>
      <c r="S1546" s="393"/>
    </row>
    <row r="1547" spans="1:20" ht="10.8" customHeight="1">
      <c r="A1547" s="1">
        <f t="shared" si="1554"/>
        <v>1</v>
      </c>
      <c r="B1547" s="1">
        <f t="shared" si="1554"/>
        <v>1</v>
      </c>
      <c r="C1547" s="252">
        <f t="shared" ref="C1547" si="1555">C1545+1</f>
        <v>3</v>
      </c>
      <c r="D1547" s="203" t="str">
        <f>IF(T106="","",T106)</f>
        <v/>
      </c>
      <c r="E1547" s="203"/>
      <c r="F1547" s="399" t="str">
        <f>IF(F108="","",F108)</f>
        <v/>
      </c>
      <c r="G1547" s="400"/>
      <c r="H1547" s="401" t="str">
        <f>IF(F109="","",F109)</f>
        <v/>
      </c>
      <c r="I1547" s="401"/>
      <c r="J1547" s="401"/>
      <c r="K1547" s="401"/>
      <c r="L1547" s="401" t="str">
        <f>IF(F107="","",F107)</f>
        <v/>
      </c>
      <c r="M1547" s="401"/>
      <c r="N1547" s="401"/>
      <c r="O1547" s="401"/>
      <c r="P1547" s="402">
        <f>R114</f>
        <v>0</v>
      </c>
      <c r="Q1547" s="402">
        <f>R115</f>
        <v>0</v>
      </c>
      <c r="R1547" s="393">
        <f>H126/1000</f>
        <v>0</v>
      </c>
      <c r="S1547" s="393"/>
    </row>
    <row r="1548" spans="1:20" ht="10.8" customHeight="1">
      <c r="A1548" s="1">
        <f t="shared" si="1554"/>
        <v>1</v>
      </c>
      <c r="B1548" s="1">
        <f t="shared" si="1554"/>
        <v>1</v>
      </c>
      <c r="C1548" s="252"/>
      <c r="D1548" s="203"/>
      <c r="E1548" s="203"/>
      <c r="F1548" s="403" t="str">
        <f>IF(J108="","",J108)</f>
        <v/>
      </c>
      <c r="G1548" s="404"/>
      <c r="H1548" s="401"/>
      <c r="I1548" s="401"/>
      <c r="J1548" s="401"/>
      <c r="K1548" s="401"/>
      <c r="L1548" s="401"/>
      <c r="M1548" s="401"/>
      <c r="N1548" s="401"/>
      <c r="O1548" s="401"/>
      <c r="P1548" s="402"/>
      <c r="Q1548" s="402"/>
      <c r="R1548" s="393"/>
      <c r="S1548" s="393"/>
    </row>
    <row r="1549" spans="1:20" ht="10.8" customHeight="1">
      <c r="A1549" s="1">
        <f t="shared" si="1554"/>
        <v>1</v>
      </c>
      <c r="B1549" s="1">
        <f t="shared" si="1554"/>
        <v>1</v>
      </c>
      <c r="C1549" s="252">
        <f t="shared" ref="C1549" si="1556">C1547+1</f>
        <v>4</v>
      </c>
      <c r="D1549" s="203" t="str">
        <f>IF(T156="","",T156)</f>
        <v/>
      </c>
      <c r="E1549" s="203"/>
      <c r="F1549" s="399" t="str">
        <f>IF(F158="","",F158)</f>
        <v/>
      </c>
      <c r="G1549" s="400"/>
      <c r="H1549" s="401" t="str">
        <f>IF(F159="","",F159)</f>
        <v/>
      </c>
      <c r="I1549" s="401"/>
      <c r="J1549" s="401"/>
      <c r="K1549" s="401"/>
      <c r="L1549" s="401" t="str">
        <f>IF(F157="","",F157)</f>
        <v/>
      </c>
      <c r="M1549" s="401"/>
      <c r="N1549" s="401"/>
      <c r="O1549" s="401"/>
      <c r="P1549" s="402">
        <f>R164</f>
        <v>0</v>
      </c>
      <c r="Q1549" s="402">
        <f>R165</f>
        <v>0</v>
      </c>
      <c r="R1549" s="393">
        <f>H176/1000</f>
        <v>0</v>
      </c>
      <c r="S1549" s="393"/>
    </row>
    <row r="1550" spans="1:20" ht="10.8" customHeight="1">
      <c r="A1550" s="1">
        <f t="shared" si="1554"/>
        <v>1</v>
      </c>
      <c r="B1550" s="1">
        <f t="shared" si="1554"/>
        <v>1</v>
      </c>
      <c r="C1550" s="252"/>
      <c r="D1550" s="203"/>
      <c r="E1550" s="203"/>
      <c r="F1550" s="403" t="str">
        <f>IF(J158="","",J158)</f>
        <v/>
      </c>
      <c r="G1550" s="404"/>
      <c r="H1550" s="401"/>
      <c r="I1550" s="401"/>
      <c r="J1550" s="401"/>
      <c r="K1550" s="401"/>
      <c r="L1550" s="401"/>
      <c r="M1550" s="401"/>
      <c r="N1550" s="401"/>
      <c r="O1550" s="401"/>
      <c r="P1550" s="402"/>
      <c r="Q1550" s="402"/>
      <c r="R1550" s="393"/>
      <c r="S1550" s="393"/>
    </row>
    <row r="1551" spans="1:20" ht="10.8" customHeight="1">
      <c r="A1551" s="1">
        <f t="shared" si="1554"/>
        <v>1</v>
      </c>
      <c r="B1551" s="1">
        <f t="shared" si="1554"/>
        <v>1</v>
      </c>
      <c r="C1551" s="252">
        <f t="shared" ref="C1551" si="1557">C1549+1</f>
        <v>5</v>
      </c>
      <c r="D1551" s="203" t="str">
        <f>IF(T206="","",T206)</f>
        <v/>
      </c>
      <c r="E1551" s="203"/>
      <c r="F1551" s="399" t="str">
        <f>IF(F208="","",F208)</f>
        <v/>
      </c>
      <c r="G1551" s="400"/>
      <c r="H1551" s="401" t="str">
        <f>IF(F209="","",F209)</f>
        <v/>
      </c>
      <c r="I1551" s="401"/>
      <c r="J1551" s="401"/>
      <c r="K1551" s="401"/>
      <c r="L1551" s="401" t="str">
        <f>IF(F207="","",F207)</f>
        <v/>
      </c>
      <c r="M1551" s="401"/>
      <c r="N1551" s="401"/>
      <c r="O1551" s="401"/>
      <c r="P1551" s="402">
        <f>R214</f>
        <v>0</v>
      </c>
      <c r="Q1551" s="402">
        <f>R215</f>
        <v>0</v>
      </c>
      <c r="R1551" s="393">
        <f>H226/1000</f>
        <v>0</v>
      </c>
      <c r="S1551" s="393"/>
    </row>
    <row r="1552" spans="1:20" ht="10.8" customHeight="1">
      <c r="A1552" s="1">
        <f t="shared" si="1554"/>
        <v>1</v>
      </c>
      <c r="B1552" s="1">
        <f t="shared" si="1554"/>
        <v>1</v>
      </c>
      <c r="C1552" s="252"/>
      <c r="D1552" s="203"/>
      <c r="E1552" s="203"/>
      <c r="F1552" s="403" t="str">
        <f>IF(J208="","",J208)</f>
        <v/>
      </c>
      <c r="G1552" s="404"/>
      <c r="H1552" s="401"/>
      <c r="I1552" s="401"/>
      <c r="J1552" s="401"/>
      <c r="K1552" s="401"/>
      <c r="L1552" s="401"/>
      <c r="M1552" s="401"/>
      <c r="N1552" s="401"/>
      <c r="O1552" s="401"/>
      <c r="P1552" s="402"/>
      <c r="Q1552" s="402"/>
      <c r="R1552" s="393"/>
      <c r="S1552" s="393"/>
    </row>
    <row r="1553" spans="1:19" ht="10.8" customHeight="1">
      <c r="A1553" s="1">
        <f t="shared" si="1554"/>
        <v>1</v>
      </c>
      <c r="B1553" s="1">
        <f t="shared" si="1554"/>
        <v>1</v>
      </c>
      <c r="C1553" s="252">
        <f t="shared" ref="C1553" si="1558">C1551+1</f>
        <v>6</v>
      </c>
      <c r="D1553" s="203" t="str">
        <f>IF(T256="","",T256)</f>
        <v/>
      </c>
      <c r="E1553" s="203"/>
      <c r="F1553" s="399" t="str">
        <f>IF(F258="","",F258)</f>
        <v/>
      </c>
      <c r="G1553" s="400"/>
      <c r="H1553" s="401" t="str">
        <f>IF(F259="","",F259)</f>
        <v/>
      </c>
      <c r="I1553" s="401"/>
      <c r="J1553" s="401"/>
      <c r="K1553" s="401"/>
      <c r="L1553" s="401" t="str">
        <f>IF(F257="","",F257)</f>
        <v/>
      </c>
      <c r="M1553" s="401"/>
      <c r="N1553" s="401"/>
      <c r="O1553" s="401"/>
      <c r="P1553" s="402">
        <f>R264</f>
        <v>0</v>
      </c>
      <c r="Q1553" s="402">
        <f>R265</f>
        <v>0</v>
      </c>
      <c r="R1553" s="393">
        <f>H276/1000</f>
        <v>0</v>
      </c>
      <c r="S1553" s="393"/>
    </row>
    <row r="1554" spans="1:19" ht="10.8" customHeight="1">
      <c r="A1554" s="1">
        <f t="shared" ref="A1554:B1569" si="1559">A1553</f>
        <v>1</v>
      </c>
      <c r="B1554" s="1">
        <f t="shared" si="1559"/>
        <v>1</v>
      </c>
      <c r="C1554" s="252"/>
      <c r="D1554" s="203"/>
      <c r="E1554" s="203"/>
      <c r="F1554" s="403" t="str">
        <f>IF(J258="","",J258)</f>
        <v/>
      </c>
      <c r="G1554" s="404"/>
      <c r="H1554" s="401"/>
      <c r="I1554" s="401"/>
      <c r="J1554" s="401"/>
      <c r="K1554" s="401"/>
      <c r="L1554" s="401"/>
      <c r="M1554" s="401"/>
      <c r="N1554" s="401"/>
      <c r="O1554" s="401"/>
      <c r="P1554" s="402"/>
      <c r="Q1554" s="402"/>
      <c r="R1554" s="393"/>
      <c r="S1554" s="393"/>
    </row>
    <row r="1555" spans="1:19" ht="10.8" customHeight="1">
      <c r="A1555" s="1">
        <f t="shared" si="1559"/>
        <v>1</v>
      </c>
      <c r="B1555" s="1">
        <f t="shared" si="1559"/>
        <v>1</v>
      </c>
      <c r="C1555" s="252">
        <f t="shared" ref="C1555" si="1560">C1553+1</f>
        <v>7</v>
      </c>
      <c r="D1555" s="203" t="str">
        <f>IF(T306="","",T306)</f>
        <v/>
      </c>
      <c r="E1555" s="203"/>
      <c r="F1555" s="399" t="str">
        <f>IF(F308="","",F308)</f>
        <v/>
      </c>
      <c r="G1555" s="400"/>
      <c r="H1555" s="401" t="str">
        <f>IF(F309="","",F309)</f>
        <v/>
      </c>
      <c r="I1555" s="401"/>
      <c r="J1555" s="401"/>
      <c r="K1555" s="401"/>
      <c r="L1555" s="401" t="str">
        <f>IF(F307="","",F307)</f>
        <v/>
      </c>
      <c r="M1555" s="401"/>
      <c r="N1555" s="401"/>
      <c r="O1555" s="401"/>
      <c r="P1555" s="402">
        <f>R314</f>
        <v>0</v>
      </c>
      <c r="Q1555" s="402">
        <f>R315</f>
        <v>0</v>
      </c>
      <c r="R1555" s="393">
        <f>H326/1000</f>
        <v>0</v>
      </c>
      <c r="S1555" s="393"/>
    </row>
    <row r="1556" spans="1:19" ht="10.8" customHeight="1">
      <c r="A1556" s="1">
        <f t="shared" si="1559"/>
        <v>1</v>
      </c>
      <c r="B1556" s="1">
        <f t="shared" si="1559"/>
        <v>1</v>
      </c>
      <c r="C1556" s="252"/>
      <c r="D1556" s="203"/>
      <c r="E1556" s="203"/>
      <c r="F1556" s="403" t="str">
        <f>IF(J308="","",J308)</f>
        <v/>
      </c>
      <c r="G1556" s="404"/>
      <c r="H1556" s="401"/>
      <c r="I1556" s="401"/>
      <c r="J1556" s="401"/>
      <c r="K1556" s="401"/>
      <c r="L1556" s="401"/>
      <c r="M1556" s="401"/>
      <c r="N1556" s="401"/>
      <c r="O1556" s="401"/>
      <c r="P1556" s="402"/>
      <c r="Q1556" s="402"/>
      <c r="R1556" s="393"/>
      <c r="S1556" s="393"/>
    </row>
    <row r="1557" spans="1:19" ht="10.8" customHeight="1">
      <c r="A1557" s="1">
        <f t="shared" si="1559"/>
        <v>1</v>
      </c>
      <c r="B1557" s="1">
        <f t="shared" si="1559"/>
        <v>1</v>
      </c>
      <c r="C1557" s="252">
        <f t="shared" ref="C1557" si="1561">C1555+1</f>
        <v>8</v>
      </c>
      <c r="D1557" s="203" t="str">
        <f>IF(T356="","",T356)</f>
        <v/>
      </c>
      <c r="E1557" s="203"/>
      <c r="F1557" s="399" t="str">
        <f>IF(F358="","",F358)</f>
        <v/>
      </c>
      <c r="G1557" s="400"/>
      <c r="H1557" s="401" t="str">
        <f>IF(F359="","",F359)</f>
        <v/>
      </c>
      <c r="I1557" s="401"/>
      <c r="J1557" s="401"/>
      <c r="K1557" s="401"/>
      <c r="L1557" s="401" t="str">
        <f>IF(F357="","",F357)</f>
        <v/>
      </c>
      <c r="M1557" s="401"/>
      <c r="N1557" s="401"/>
      <c r="O1557" s="401"/>
      <c r="P1557" s="402">
        <f>R364</f>
        <v>0</v>
      </c>
      <c r="Q1557" s="402">
        <f>R365</f>
        <v>0</v>
      </c>
      <c r="R1557" s="393">
        <f>H376/1000</f>
        <v>0</v>
      </c>
      <c r="S1557" s="393"/>
    </row>
    <row r="1558" spans="1:19" ht="10.8" customHeight="1">
      <c r="A1558" s="1">
        <f t="shared" si="1559"/>
        <v>1</v>
      </c>
      <c r="B1558" s="1">
        <f t="shared" si="1559"/>
        <v>1</v>
      </c>
      <c r="C1558" s="252"/>
      <c r="D1558" s="203"/>
      <c r="E1558" s="203"/>
      <c r="F1558" s="403" t="str">
        <f>IF(J358="","",J358)</f>
        <v/>
      </c>
      <c r="G1558" s="404"/>
      <c r="H1558" s="401"/>
      <c r="I1558" s="401"/>
      <c r="J1558" s="401"/>
      <c r="K1558" s="401"/>
      <c r="L1558" s="401"/>
      <c r="M1558" s="401"/>
      <c r="N1558" s="401"/>
      <c r="O1558" s="401"/>
      <c r="P1558" s="402"/>
      <c r="Q1558" s="402"/>
      <c r="R1558" s="393"/>
      <c r="S1558" s="393"/>
    </row>
    <row r="1559" spans="1:19" ht="10.8" customHeight="1">
      <c r="A1559" s="1">
        <f t="shared" si="1559"/>
        <v>1</v>
      </c>
      <c r="B1559" s="1">
        <f t="shared" si="1559"/>
        <v>1</v>
      </c>
      <c r="C1559" s="252">
        <f t="shared" ref="C1559" si="1562">C1557+1</f>
        <v>9</v>
      </c>
      <c r="D1559" s="203" t="str">
        <f>IF(T406="","",T406)</f>
        <v/>
      </c>
      <c r="E1559" s="203"/>
      <c r="F1559" s="399" t="str">
        <f>IF(F408="","",F408)</f>
        <v/>
      </c>
      <c r="G1559" s="400"/>
      <c r="H1559" s="401" t="str">
        <f>IF(F409="","",F409)</f>
        <v/>
      </c>
      <c r="I1559" s="401"/>
      <c r="J1559" s="401"/>
      <c r="K1559" s="401"/>
      <c r="L1559" s="401" t="str">
        <f>IF(F407="","",F407)</f>
        <v/>
      </c>
      <c r="M1559" s="401"/>
      <c r="N1559" s="401"/>
      <c r="O1559" s="401"/>
      <c r="P1559" s="402">
        <f>R414</f>
        <v>0</v>
      </c>
      <c r="Q1559" s="402">
        <f>R415</f>
        <v>0</v>
      </c>
      <c r="R1559" s="393">
        <f>H426/1000</f>
        <v>0</v>
      </c>
      <c r="S1559" s="393"/>
    </row>
    <row r="1560" spans="1:19" ht="10.8" customHeight="1">
      <c r="A1560" s="1">
        <f t="shared" si="1559"/>
        <v>1</v>
      </c>
      <c r="B1560" s="1">
        <f t="shared" si="1559"/>
        <v>1</v>
      </c>
      <c r="C1560" s="252"/>
      <c r="D1560" s="203"/>
      <c r="E1560" s="203"/>
      <c r="F1560" s="403" t="str">
        <f>IF(J408="","",J408)</f>
        <v/>
      </c>
      <c r="G1560" s="404"/>
      <c r="H1560" s="401"/>
      <c r="I1560" s="401"/>
      <c r="J1560" s="401"/>
      <c r="K1560" s="401"/>
      <c r="L1560" s="401"/>
      <c r="M1560" s="401"/>
      <c r="N1560" s="401"/>
      <c r="O1560" s="401"/>
      <c r="P1560" s="402"/>
      <c r="Q1560" s="402"/>
      <c r="R1560" s="393"/>
      <c r="S1560" s="393"/>
    </row>
    <row r="1561" spans="1:19" ht="10.8" customHeight="1">
      <c r="A1561" s="1">
        <f t="shared" si="1559"/>
        <v>1</v>
      </c>
      <c r="B1561" s="1">
        <f t="shared" si="1559"/>
        <v>1</v>
      </c>
      <c r="C1561" s="252">
        <f t="shared" ref="C1561" si="1563">C1559+1</f>
        <v>10</v>
      </c>
      <c r="D1561" s="203" t="str">
        <f>IF(T456="","",T456)</f>
        <v/>
      </c>
      <c r="E1561" s="203"/>
      <c r="F1561" s="399" t="str">
        <f>IF(F458="","",F458)</f>
        <v/>
      </c>
      <c r="G1561" s="400"/>
      <c r="H1561" s="401" t="str">
        <f>IF(F459="","",F459)</f>
        <v/>
      </c>
      <c r="I1561" s="401"/>
      <c r="J1561" s="401"/>
      <c r="K1561" s="401"/>
      <c r="L1561" s="401" t="str">
        <f>IF(F457="","",F457)</f>
        <v/>
      </c>
      <c r="M1561" s="401"/>
      <c r="N1561" s="401"/>
      <c r="O1561" s="401"/>
      <c r="P1561" s="402">
        <f>R464</f>
        <v>0</v>
      </c>
      <c r="Q1561" s="402">
        <f>R465</f>
        <v>0</v>
      </c>
      <c r="R1561" s="393">
        <f>H476/1000</f>
        <v>0</v>
      </c>
      <c r="S1561" s="393"/>
    </row>
    <row r="1562" spans="1:19" ht="10.8" customHeight="1">
      <c r="A1562" s="1">
        <f t="shared" si="1559"/>
        <v>1</v>
      </c>
      <c r="B1562" s="1">
        <f t="shared" si="1559"/>
        <v>1</v>
      </c>
      <c r="C1562" s="252"/>
      <c r="D1562" s="203"/>
      <c r="E1562" s="203"/>
      <c r="F1562" s="403" t="str">
        <f>IF(J458="","",J458)</f>
        <v/>
      </c>
      <c r="G1562" s="404"/>
      <c r="H1562" s="401"/>
      <c r="I1562" s="401"/>
      <c r="J1562" s="401"/>
      <c r="K1562" s="401"/>
      <c r="L1562" s="401"/>
      <c r="M1562" s="401"/>
      <c r="N1562" s="401"/>
      <c r="O1562" s="401"/>
      <c r="P1562" s="402"/>
      <c r="Q1562" s="402"/>
      <c r="R1562" s="393"/>
      <c r="S1562" s="393"/>
    </row>
    <row r="1563" spans="1:19" ht="10.8" customHeight="1">
      <c r="A1563" s="1">
        <f t="shared" si="1559"/>
        <v>1</v>
      </c>
      <c r="B1563" s="1">
        <f t="shared" si="1559"/>
        <v>1</v>
      </c>
      <c r="C1563" s="252">
        <f t="shared" ref="C1563" si="1564">C1561+1</f>
        <v>11</v>
      </c>
      <c r="D1563" s="203" t="str">
        <f>IF(T506="","",T506)</f>
        <v/>
      </c>
      <c r="E1563" s="203"/>
      <c r="F1563" s="399" t="str">
        <f>IF(F508="","",F508)</f>
        <v/>
      </c>
      <c r="G1563" s="400"/>
      <c r="H1563" s="401" t="str">
        <f>IF(F509="","",F509)</f>
        <v/>
      </c>
      <c r="I1563" s="401"/>
      <c r="J1563" s="401"/>
      <c r="K1563" s="401"/>
      <c r="L1563" s="401" t="str">
        <f>IF(F507="","",F507)</f>
        <v/>
      </c>
      <c r="M1563" s="401"/>
      <c r="N1563" s="401"/>
      <c r="O1563" s="401"/>
      <c r="P1563" s="402">
        <f>R514</f>
        <v>0</v>
      </c>
      <c r="Q1563" s="402">
        <f>R515</f>
        <v>0</v>
      </c>
      <c r="R1563" s="393">
        <f>H526/1000</f>
        <v>0</v>
      </c>
      <c r="S1563" s="393"/>
    </row>
    <row r="1564" spans="1:19" ht="10.8" customHeight="1">
      <c r="A1564" s="1">
        <f t="shared" si="1559"/>
        <v>1</v>
      </c>
      <c r="B1564" s="1">
        <f t="shared" si="1559"/>
        <v>1</v>
      </c>
      <c r="C1564" s="252"/>
      <c r="D1564" s="203"/>
      <c r="E1564" s="203"/>
      <c r="F1564" s="403" t="str">
        <f>IF(J508="","",J508)</f>
        <v/>
      </c>
      <c r="G1564" s="404"/>
      <c r="H1564" s="401"/>
      <c r="I1564" s="401"/>
      <c r="J1564" s="401"/>
      <c r="K1564" s="401"/>
      <c r="L1564" s="401"/>
      <c r="M1564" s="401"/>
      <c r="N1564" s="401"/>
      <c r="O1564" s="401"/>
      <c r="P1564" s="402"/>
      <c r="Q1564" s="402"/>
      <c r="R1564" s="393"/>
      <c r="S1564" s="393"/>
    </row>
    <row r="1565" spans="1:19" ht="10.8" customHeight="1">
      <c r="A1565" s="1">
        <f t="shared" si="1559"/>
        <v>1</v>
      </c>
      <c r="B1565" s="1">
        <f t="shared" si="1559"/>
        <v>1</v>
      </c>
      <c r="C1565" s="252">
        <f t="shared" ref="C1565" si="1565">C1563+1</f>
        <v>12</v>
      </c>
      <c r="D1565" s="203" t="str">
        <f>IF(T556="","",T556)</f>
        <v/>
      </c>
      <c r="E1565" s="203"/>
      <c r="F1565" s="399" t="str">
        <f>IF(F558="","",F558)</f>
        <v/>
      </c>
      <c r="G1565" s="400"/>
      <c r="H1565" s="401" t="str">
        <f>IF(F559="","",F559)</f>
        <v/>
      </c>
      <c r="I1565" s="401"/>
      <c r="J1565" s="401"/>
      <c r="K1565" s="401"/>
      <c r="L1565" s="401" t="str">
        <f>IF(F557="","",F557)</f>
        <v/>
      </c>
      <c r="M1565" s="401"/>
      <c r="N1565" s="401"/>
      <c r="O1565" s="401"/>
      <c r="P1565" s="402">
        <f>R564</f>
        <v>0</v>
      </c>
      <c r="Q1565" s="402">
        <f>R565</f>
        <v>0</v>
      </c>
      <c r="R1565" s="393">
        <f>H576/1000</f>
        <v>0</v>
      </c>
      <c r="S1565" s="393"/>
    </row>
    <row r="1566" spans="1:19" ht="10.8" customHeight="1">
      <c r="A1566" s="1">
        <f t="shared" si="1559"/>
        <v>1</v>
      </c>
      <c r="B1566" s="1">
        <f t="shared" si="1559"/>
        <v>1</v>
      </c>
      <c r="C1566" s="252"/>
      <c r="D1566" s="203"/>
      <c r="E1566" s="203"/>
      <c r="F1566" s="403" t="str">
        <f>IF(J558="","",J558)</f>
        <v/>
      </c>
      <c r="G1566" s="404"/>
      <c r="H1566" s="401"/>
      <c r="I1566" s="401"/>
      <c r="J1566" s="401"/>
      <c r="K1566" s="401"/>
      <c r="L1566" s="401"/>
      <c r="M1566" s="401"/>
      <c r="N1566" s="401"/>
      <c r="O1566" s="401"/>
      <c r="P1566" s="402"/>
      <c r="Q1566" s="402"/>
      <c r="R1566" s="393"/>
      <c r="S1566" s="393"/>
    </row>
    <row r="1567" spans="1:19" ht="10.8" customHeight="1">
      <c r="A1567" s="1">
        <f t="shared" si="1559"/>
        <v>1</v>
      </c>
      <c r="B1567" s="1">
        <f t="shared" si="1559"/>
        <v>1</v>
      </c>
      <c r="C1567" s="252">
        <f t="shared" ref="C1567" si="1566">C1565+1</f>
        <v>13</v>
      </c>
      <c r="D1567" s="203" t="str">
        <f>IF(T606="","",T606)</f>
        <v/>
      </c>
      <c r="E1567" s="203"/>
      <c r="F1567" s="399" t="str">
        <f>IF(F608="","",F608)</f>
        <v/>
      </c>
      <c r="G1567" s="400"/>
      <c r="H1567" s="401" t="str">
        <f>IF(F609="","",F609)</f>
        <v/>
      </c>
      <c r="I1567" s="401"/>
      <c r="J1567" s="401"/>
      <c r="K1567" s="401"/>
      <c r="L1567" s="401" t="str">
        <f>IF(F607="","",F607)</f>
        <v/>
      </c>
      <c r="M1567" s="401"/>
      <c r="N1567" s="401"/>
      <c r="O1567" s="401"/>
      <c r="P1567" s="402">
        <f>R614</f>
        <v>0</v>
      </c>
      <c r="Q1567" s="402">
        <f>R615</f>
        <v>0</v>
      </c>
      <c r="R1567" s="393">
        <f>H626/1000</f>
        <v>0</v>
      </c>
      <c r="S1567" s="393"/>
    </row>
    <row r="1568" spans="1:19" ht="10.8" customHeight="1">
      <c r="A1568" s="1">
        <f t="shared" si="1559"/>
        <v>1</v>
      </c>
      <c r="B1568" s="1">
        <f t="shared" si="1559"/>
        <v>1</v>
      </c>
      <c r="C1568" s="252"/>
      <c r="D1568" s="203"/>
      <c r="E1568" s="203"/>
      <c r="F1568" s="403" t="str">
        <f>IF(J608="","",J608)</f>
        <v/>
      </c>
      <c r="G1568" s="404"/>
      <c r="H1568" s="401"/>
      <c r="I1568" s="401"/>
      <c r="J1568" s="401"/>
      <c r="K1568" s="401"/>
      <c r="L1568" s="401"/>
      <c r="M1568" s="401"/>
      <c r="N1568" s="401"/>
      <c r="O1568" s="401"/>
      <c r="P1568" s="402"/>
      <c r="Q1568" s="402"/>
      <c r="R1568" s="393"/>
      <c r="S1568" s="393"/>
    </row>
    <row r="1569" spans="1:19" ht="10.8" customHeight="1">
      <c r="A1569" s="1">
        <f t="shared" si="1559"/>
        <v>1</v>
      </c>
      <c r="B1569" s="1">
        <f t="shared" si="1559"/>
        <v>1</v>
      </c>
      <c r="C1569" s="252">
        <f t="shared" ref="C1569" si="1567">C1567+1</f>
        <v>14</v>
      </c>
      <c r="D1569" s="203" t="str">
        <f>IF(T656="","",T656)</f>
        <v/>
      </c>
      <c r="E1569" s="203"/>
      <c r="F1569" s="399" t="str">
        <f>IF(F658="","",F658)</f>
        <v/>
      </c>
      <c r="G1569" s="400"/>
      <c r="H1569" s="401" t="str">
        <f>IF(F659="","",F659)</f>
        <v/>
      </c>
      <c r="I1569" s="401"/>
      <c r="J1569" s="401"/>
      <c r="K1569" s="401"/>
      <c r="L1569" s="401" t="str">
        <f>IF(F657="","",F657)</f>
        <v/>
      </c>
      <c r="M1569" s="401"/>
      <c r="N1569" s="401"/>
      <c r="O1569" s="401"/>
      <c r="P1569" s="402">
        <f>R664</f>
        <v>0</v>
      </c>
      <c r="Q1569" s="402">
        <f>R665</f>
        <v>0</v>
      </c>
      <c r="R1569" s="393">
        <f>H676/1000</f>
        <v>0</v>
      </c>
      <c r="S1569" s="393"/>
    </row>
    <row r="1570" spans="1:19" ht="10.8" customHeight="1">
      <c r="A1570" s="1">
        <f t="shared" ref="A1570:B1585" si="1568">A1569</f>
        <v>1</v>
      </c>
      <c r="B1570" s="1">
        <f t="shared" si="1568"/>
        <v>1</v>
      </c>
      <c r="C1570" s="252"/>
      <c r="D1570" s="203"/>
      <c r="E1570" s="203"/>
      <c r="F1570" s="403" t="str">
        <f>IF(J658="","",J658)</f>
        <v/>
      </c>
      <c r="G1570" s="404"/>
      <c r="H1570" s="401"/>
      <c r="I1570" s="401"/>
      <c r="J1570" s="401"/>
      <c r="K1570" s="401"/>
      <c r="L1570" s="401"/>
      <c r="M1570" s="401"/>
      <c r="N1570" s="401"/>
      <c r="O1570" s="401"/>
      <c r="P1570" s="402"/>
      <c r="Q1570" s="402"/>
      <c r="R1570" s="393"/>
      <c r="S1570" s="393"/>
    </row>
    <row r="1571" spans="1:19" ht="10.8" customHeight="1">
      <c r="A1571" s="1">
        <f t="shared" si="1568"/>
        <v>1</v>
      </c>
      <c r="B1571" s="1">
        <f t="shared" si="1568"/>
        <v>1</v>
      </c>
      <c r="C1571" s="252">
        <f t="shared" ref="C1571" si="1569">C1569+1</f>
        <v>15</v>
      </c>
      <c r="D1571" s="203" t="str">
        <f>IF(T706="","",T706)</f>
        <v/>
      </c>
      <c r="E1571" s="203"/>
      <c r="F1571" s="399" t="str">
        <f>IF(F708="","",F708)</f>
        <v/>
      </c>
      <c r="G1571" s="400"/>
      <c r="H1571" s="401" t="str">
        <f>IF(F709="","",F709)</f>
        <v/>
      </c>
      <c r="I1571" s="401"/>
      <c r="J1571" s="401"/>
      <c r="K1571" s="401"/>
      <c r="L1571" s="401" t="str">
        <f>IF(F707="","",F707)</f>
        <v/>
      </c>
      <c r="M1571" s="401"/>
      <c r="N1571" s="401"/>
      <c r="O1571" s="401"/>
      <c r="P1571" s="402">
        <f>R714</f>
        <v>0</v>
      </c>
      <c r="Q1571" s="402">
        <f>R715</f>
        <v>0</v>
      </c>
      <c r="R1571" s="393">
        <f>H726/1000</f>
        <v>0</v>
      </c>
      <c r="S1571" s="393"/>
    </row>
    <row r="1572" spans="1:19" ht="10.8" customHeight="1">
      <c r="A1572" s="1">
        <f t="shared" si="1568"/>
        <v>1</v>
      </c>
      <c r="B1572" s="1">
        <f t="shared" si="1568"/>
        <v>1</v>
      </c>
      <c r="C1572" s="252"/>
      <c r="D1572" s="203"/>
      <c r="E1572" s="203"/>
      <c r="F1572" s="403" t="str">
        <f>IF(J708="","",J708)</f>
        <v/>
      </c>
      <c r="G1572" s="404"/>
      <c r="H1572" s="401"/>
      <c r="I1572" s="401"/>
      <c r="J1572" s="401"/>
      <c r="K1572" s="401"/>
      <c r="L1572" s="401"/>
      <c r="M1572" s="401"/>
      <c r="N1572" s="401"/>
      <c r="O1572" s="401"/>
      <c r="P1572" s="402"/>
      <c r="Q1572" s="402"/>
      <c r="R1572" s="393"/>
      <c r="S1572" s="393"/>
    </row>
    <row r="1573" spans="1:19" ht="10.8" customHeight="1">
      <c r="A1573" s="1">
        <f t="shared" si="1568"/>
        <v>1</v>
      </c>
      <c r="B1573" s="1">
        <f t="shared" si="1568"/>
        <v>1</v>
      </c>
      <c r="C1573" s="252">
        <f t="shared" ref="C1573" si="1570">C1571+1</f>
        <v>16</v>
      </c>
      <c r="D1573" s="203" t="str">
        <f>IF(T756="","",T756)</f>
        <v/>
      </c>
      <c r="E1573" s="203"/>
      <c r="F1573" s="399" t="str">
        <f>IF(F758="","",F758)</f>
        <v/>
      </c>
      <c r="G1573" s="400"/>
      <c r="H1573" s="401" t="str">
        <f>IF(F759="","",F759)</f>
        <v/>
      </c>
      <c r="I1573" s="401"/>
      <c r="J1573" s="401"/>
      <c r="K1573" s="401"/>
      <c r="L1573" s="401" t="str">
        <f>IF(F757="","",F757)</f>
        <v/>
      </c>
      <c r="M1573" s="401"/>
      <c r="N1573" s="401"/>
      <c r="O1573" s="401"/>
      <c r="P1573" s="402">
        <f>R764</f>
        <v>0</v>
      </c>
      <c r="Q1573" s="402">
        <f>R765</f>
        <v>0</v>
      </c>
      <c r="R1573" s="393">
        <f>H776/1000</f>
        <v>0</v>
      </c>
      <c r="S1573" s="393"/>
    </row>
    <row r="1574" spans="1:19" ht="10.8" customHeight="1">
      <c r="A1574" s="1">
        <f t="shared" si="1568"/>
        <v>1</v>
      </c>
      <c r="B1574" s="1">
        <f t="shared" si="1568"/>
        <v>1</v>
      </c>
      <c r="C1574" s="252"/>
      <c r="D1574" s="203"/>
      <c r="E1574" s="203"/>
      <c r="F1574" s="403" t="str">
        <f>IF(J758="","",J758)</f>
        <v/>
      </c>
      <c r="G1574" s="404"/>
      <c r="H1574" s="401"/>
      <c r="I1574" s="401"/>
      <c r="J1574" s="401"/>
      <c r="K1574" s="401"/>
      <c r="L1574" s="401"/>
      <c r="M1574" s="401"/>
      <c r="N1574" s="401"/>
      <c r="O1574" s="401"/>
      <c r="P1574" s="402"/>
      <c r="Q1574" s="402"/>
      <c r="R1574" s="393"/>
      <c r="S1574" s="393"/>
    </row>
    <row r="1575" spans="1:19" ht="10.8" customHeight="1">
      <c r="A1575" s="1">
        <f t="shared" si="1568"/>
        <v>1</v>
      </c>
      <c r="B1575" s="1">
        <f t="shared" si="1568"/>
        <v>1</v>
      </c>
      <c r="C1575" s="252">
        <f t="shared" ref="C1575" si="1571">C1573+1</f>
        <v>17</v>
      </c>
      <c r="D1575" s="203" t="str">
        <f>IF(T806="","",T806)</f>
        <v/>
      </c>
      <c r="E1575" s="203"/>
      <c r="F1575" s="399" t="str">
        <f>IF(F808="","",F808)</f>
        <v/>
      </c>
      <c r="G1575" s="400"/>
      <c r="H1575" s="401" t="str">
        <f>IF(F809="","",F809)</f>
        <v/>
      </c>
      <c r="I1575" s="401"/>
      <c r="J1575" s="401"/>
      <c r="K1575" s="401"/>
      <c r="L1575" s="401" t="str">
        <f>IF(F807="","",F807)</f>
        <v/>
      </c>
      <c r="M1575" s="401"/>
      <c r="N1575" s="401"/>
      <c r="O1575" s="401"/>
      <c r="P1575" s="402">
        <f>R814</f>
        <v>0</v>
      </c>
      <c r="Q1575" s="402">
        <f>R815</f>
        <v>0</v>
      </c>
      <c r="R1575" s="393">
        <f>H826/1000</f>
        <v>0</v>
      </c>
      <c r="S1575" s="393"/>
    </row>
    <row r="1576" spans="1:19" ht="10.8" customHeight="1">
      <c r="A1576" s="1">
        <f t="shared" si="1568"/>
        <v>1</v>
      </c>
      <c r="B1576" s="1">
        <f t="shared" si="1568"/>
        <v>1</v>
      </c>
      <c r="C1576" s="252"/>
      <c r="D1576" s="203"/>
      <c r="E1576" s="203"/>
      <c r="F1576" s="403" t="str">
        <f>IF(J808="","",J808)</f>
        <v/>
      </c>
      <c r="G1576" s="404"/>
      <c r="H1576" s="401"/>
      <c r="I1576" s="401"/>
      <c r="J1576" s="401"/>
      <c r="K1576" s="401"/>
      <c r="L1576" s="401"/>
      <c r="M1576" s="401"/>
      <c r="N1576" s="401"/>
      <c r="O1576" s="401"/>
      <c r="P1576" s="402"/>
      <c r="Q1576" s="402"/>
      <c r="R1576" s="393"/>
      <c r="S1576" s="393"/>
    </row>
    <row r="1577" spans="1:19" ht="10.8" customHeight="1">
      <c r="A1577" s="1">
        <f t="shared" si="1568"/>
        <v>1</v>
      </c>
      <c r="B1577" s="1">
        <f t="shared" si="1568"/>
        <v>1</v>
      </c>
      <c r="C1577" s="252">
        <f t="shared" ref="C1577" si="1572">C1575+1</f>
        <v>18</v>
      </c>
      <c r="D1577" s="203" t="str">
        <f>IF(T856="","",T856)</f>
        <v/>
      </c>
      <c r="E1577" s="203"/>
      <c r="F1577" s="399" t="str">
        <f>IF(F858="","",F858)</f>
        <v/>
      </c>
      <c r="G1577" s="400"/>
      <c r="H1577" s="401" t="str">
        <f>IF(F859="","",F859)</f>
        <v/>
      </c>
      <c r="I1577" s="401"/>
      <c r="J1577" s="401"/>
      <c r="K1577" s="401"/>
      <c r="L1577" s="401" t="str">
        <f>IF(F857="","",F857)</f>
        <v/>
      </c>
      <c r="M1577" s="401"/>
      <c r="N1577" s="401"/>
      <c r="O1577" s="401"/>
      <c r="P1577" s="402">
        <f>R864</f>
        <v>0</v>
      </c>
      <c r="Q1577" s="402">
        <f>R865</f>
        <v>0</v>
      </c>
      <c r="R1577" s="393">
        <f>H876/1000</f>
        <v>0</v>
      </c>
      <c r="S1577" s="393"/>
    </row>
    <row r="1578" spans="1:19" ht="10.8" customHeight="1">
      <c r="A1578" s="1">
        <f t="shared" si="1568"/>
        <v>1</v>
      </c>
      <c r="B1578" s="1">
        <f t="shared" si="1568"/>
        <v>1</v>
      </c>
      <c r="C1578" s="252"/>
      <c r="D1578" s="203"/>
      <c r="E1578" s="203"/>
      <c r="F1578" s="403" t="str">
        <f>IF(J858="","",J858)</f>
        <v/>
      </c>
      <c r="G1578" s="404"/>
      <c r="H1578" s="401"/>
      <c r="I1578" s="401"/>
      <c r="J1578" s="401"/>
      <c r="K1578" s="401"/>
      <c r="L1578" s="401"/>
      <c r="M1578" s="401"/>
      <c r="N1578" s="401"/>
      <c r="O1578" s="401"/>
      <c r="P1578" s="402"/>
      <c r="Q1578" s="402"/>
      <c r="R1578" s="393"/>
      <c r="S1578" s="393"/>
    </row>
    <row r="1579" spans="1:19" ht="10.8" customHeight="1">
      <c r="A1579" s="1">
        <f t="shared" si="1568"/>
        <v>1</v>
      </c>
      <c r="B1579" s="1">
        <f t="shared" si="1568"/>
        <v>1</v>
      </c>
      <c r="C1579" s="252">
        <f t="shared" ref="C1579" si="1573">C1577+1</f>
        <v>19</v>
      </c>
      <c r="D1579" s="203" t="str">
        <f>IF(T906="","",T906)</f>
        <v/>
      </c>
      <c r="E1579" s="203"/>
      <c r="F1579" s="399" t="str">
        <f>IF(F908="","",F908)</f>
        <v/>
      </c>
      <c r="G1579" s="400"/>
      <c r="H1579" s="401" t="str">
        <f>IF(F909="","",F909)</f>
        <v/>
      </c>
      <c r="I1579" s="401"/>
      <c r="J1579" s="401"/>
      <c r="K1579" s="401"/>
      <c r="L1579" s="401" t="str">
        <f>IF(F907="","",F907)</f>
        <v/>
      </c>
      <c r="M1579" s="401"/>
      <c r="N1579" s="401"/>
      <c r="O1579" s="401"/>
      <c r="P1579" s="402">
        <f>R914</f>
        <v>0</v>
      </c>
      <c r="Q1579" s="402">
        <f>R915</f>
        <v>0</v>
      </c>
      <c r="R1579" s="393">
        <f>H926/1000</f>
        <v>0</v>
      </c>
      <c r="S1579" s="393"/>
    </row>
    <row r="1580" spans="1:19" ht="10.8" customHeight="1">
      <c r="A1580" s="1">
        <f t="shared" si="1568"/>
        <v>1</v>
      </c>
      <c r="B1580" s="1">
        <f t="shared" si="1568"/>
        <v>1</v>
      </c>
      <c r="C1580" s="252"/>
      <c r="D1580" s="203"/>
      <c r="E1580" s="203"/>
      <c r="F1580" s="403" t="str">
        <f>IF(J908="","",J908)</f>
        <v/>
      </c>
      <c r="G1580" s="404"/>
      <c r="H1580" s="401"/>
      <c r="I1580" s="401"/>
      <c r="J1580" s="401"/>
      <c r="K1580" s="401"/>
      <c r="L1580" s="401"/>
      <c r="M1580" s="401"/>
      <c r="N1580" s="401"/>
      <c r="O1580" s="401"/>
      <c r="P1580" s="402"/>
      <c r="Q1580" s="402"/>
      <c r="R1580" s="393"/>
      <c r="S1580" s="393"/>
    </row>
    <row r="1581" spans="1:19" ht="10.8" customHeight="1">
      <c r="A1581" s="1">
        <f t="shared" si="1568"/>
        <v>1</v>
      </c>
      <c r="B1581" s="1">
        <f t="shared" si="1568"/>
        <v>1</v>
      </c>
      <c r="C1581" s="252">
        <f t="shared" ref="C1581" si="1574">C1579+1</f>
        <v>20</v>
      </c>
      <c r="D1581" s="203" t="str">
        <f>IF(T956="","",T956)</f>
        <v/>
      </c>
      <c r="E1581" s="203"/>
      <c r="F1581" s="399" t="str">
        <f>IF(F958="","",F958)</f>
        <v/>
      </c>
      <c r="G1581" s="400"/>
      <c r="H1581" s="401" t="str">
        <f>IF(F959="","",F959)</f>
        <v/>
      </c>
      <c r="I1581" s="401"/>
      <c r="J1581" s="401"/>
      <c r="K1581" s="401"/>
      <c r="L1581" s="401" t="str">
        <f>IF(F957="","",F957)</f>
        <v/>
      </c>
      <c r="M1581" s="401"/>
      <c r="N1581" s="401"/>
      <c r="O1581" s="401"/>
      <c r="P1581" s="402">
        <f>R964</f>
        <v>0</v>
      </c>
      <c r="Q1581" s="402">
        <f>R965</f>
        <v>0</v>
      </c>
      <c r="R1581" s="393">
        <f>H976/1000</f>
        <v>0</v>
      </c>
      <c r="S1581" s="393"/>
    </row>
    <row r="1582" spans="1:19" ht="10.8" customHeight="1">
      <c r="A1582" s="1">
        <f t="shared" si="1568"/>
        <v>1</v>
      </c>
      <c r="B1582" s="1">
        <f t="shared" si="1568"/>
        <v>1</v>
      </c>
      <c r="C1582" s="252"/>
      <c r="D1582" s="203"/>
      <c r="E1582" s="203"/>
      <c r="F1582" s="403" t="str">
        <f>IF(J958="","",J958)</f>
        <v/>
      </c>
      <c r="G1582" s="404"/>
      <c r="H1582" s="401"/>
      <c r="I1582" s="401"/>
      <c r="J1582" s="401"/>
      <c r="K1582" s="401"/>
      <c r="L1582" s="401"/>
      <c r="M1582" s="401"/>
      <c r="N1582" s="401"/>
      <c r="O1582" s="401"/>
      <c r="P1582" s="402"/>
      <c r="Q1582" s="402"/>
      <c r="R1582" s="393"/>
      <c r="S1582" s="393"/>
    </row>
    <row r="1583" spans="1:19" ht="10.8" customHeight="1">
      <c r="A1583" s="1">
        <f t="shared" si="1568"/>
        <v>1</v>
      </c>
      <c r="B1583" s="1">
        <f t="shared" si="1568"/>
        <v>1</v>
      </c>
      <c r="C1583" s="252">
        <f t="shared" ref="C1583" si="1575">C1581+1</f>
        <v>21</v>
      </c>
      <c r="D1583" s="203" t="str">
        <f>IF(T1006="","",T1006)</f>
        <v/>
      </c>
      <c r="E1583" s="203"/>
      <c r="F1583" s="399" t="str">
        <f>IF(F1008="","",F1008)</f>
        <v/>
      </c>
      <c r="G1583" s="400"/>
      <c r="H1583" s="401" t="str">
        <f>IF(F1009="","",F1009)</f>
        <v/>
      </c>
      <c r="I1583" s="401"/>
      <c r="J1583" s="401"/>
      <c r="K1583" s="401"/>
      <c r="L1583" s="401" t="str">
        <f>IF(F1007="","",F1007)</f>
        <v/>
      </c>
      <c r="M1583" s="401"/>
      <c r="N1583" s="401"/>
      <c r="O1583" s="401"/>
      <c r="P1583" s="402">
        <f>R1014</f>
        <v>0</v>
      </c>
      <c r="Q1583" s="402">
        <f>R1015</f>
        <v>0</v>
      </c>
      <c r="R1583" s="393">
        <f>H1026/1000</f>
        <v>0</v>
      </c>
      <c r="S1583" s="393"/>
    </row>
    <row r="1584" spans="1:19" ht="10.8" customHeight="1">
      <c r="A1584" s="1">
        <f t="shared" si="1568"/>
        <v>1</v>
      </c>
      <c r="B1584" s="1">
        <f t="shared" si="1568"/>
        <v>1</v>
      </c>
      <c r="C1584" s="252"/>
      <c r="D1584" s="203"/>
      <c r="E1584" s="203"/>
      <c r="F1584" s="403" t="str">
        <f>IF(J1008="","",J1008)</f>
        <v/>
      </c>
      <c r="G1584" s="404"/>
      <c r="H1584" s="401"/>
      <c r="I1584" s="401"/>
      <c r="J1584" s="401"/>
      <c r="K1584" s="401"/>
      <c r="L1584" s="401"/>
      <c r="M1584" s="401"/>
      <c r="N1584" s="401"/>
      <c r="O1584" s="401"/>
      <c r="P1584" s="402"/>
      <c r="Q1584" s="402"/>
      <c r="R1584" s="393"/>
      <c r="S1584" s="393"/>
    </row>
    <row r="1585" spans="1:19" ht="10.8" customHeight="1">
      <c r="A1585" s="1">
        <f t="shared" si="1568"/>
        <v>1</v>
      </c>
      <c r="B1585" s="1">
        <f t="shared" si="1568"/>
        <v>1</v>
      </c>
      <c r="C1585" s="252">
        <f t="shared" ref="C1585" si="1576">C1583+1</f>
        <v>22</v>
      </c>
      <c r="D1585" s="203" t="str">
        <f>IF(T1056="","",T1056)</f>
        <v/>
      </c>
      <c r="E1585" s="203"/>
      <c r="F1585" s="399" t="str">
        <f>IF(F1058="","",F1058)</f>
        <v/>
      </c>
      <c r="G1585" s="400"/>
      <c r="H1585" s="401" t="str">
        <f>IF(F1059="","",F1059)</f>
        <v/>
      </c>
      <c r="I1585" s="401"/>
      <c r="J1585" s="401"/>
      <c r="K1585" s="401"/>
      <c r="L1585" s="401" t="str">
        <f>IF(F1057="","",F1057)</f>
        <v/>
      </c>
      <c r="M1585" s="401"/>
      <c r="N1585" s="401"/>
      <c r="O1585" s="401"/>
      <c r="P1585" s="402">
        <f>R1064</f>
        <v>0</v>
      </c>
      <c r="Q1585" s="402">
        <f>R1065</f>
        <v>0</v>
      </c>
      <c r="R1585" s="393">
        <f>H1076/1000</f>
        <v>0</v>
      </c>
      <c r="S1585" s="393"/>
    </row>
    <row r="1586" spans="1:19" ht="10.8" customHeight="1">
      <c r="A1586" s="1">
        <f t="shared" ref="A1586:B1601" si="1577">A1585</f>
        <v>1</v>
      </c>
      <c r="B1586" s="1">
        <f t="shared" si="1577"/>
        <v>1</v>
      </c>
      <c r="C1586" s="252"/>
      <c r="D1586" s="203"/>
      <c r="E1586" s="203"/>
      <c r="F1586" s="403" t="str">
        <f>IF(J1058="","",J1058)</f>
        <v/>
      </c>
      <c r="G1586" s="404"/>
      <c r="H1586" s="401"/>
      <c r="I1586" s="401"/>
      <c r="J1586" s="401"/>
      <c r="K1586" s="401"/>
      <c r="L1586" s="401"/>
      <c r="M1586" s="401"/>
      <c r="N1586" s="401"/>
      <c r="O1586" s="401"/>
      <c r="P1586" s="402"/>
      <c r="Q1586" s="402"/>
      <c r="R1586" s="393"/>
      <c r="S1586" s="393"/>
    </row>
    <row r="1587" spans="1:19" ht="10.8" customHeight="1">
      <c r="A1587" s="1">
        <f t="shared" si="1577"/>
        <v>1</v>
      </c>
      <c r="B1587" s="1">
        <f t="shared" si="1577"/>
        <v>1</v>
      </c>
      <c r="C1587" s="252">
        <f t="shared" ref="C1587" si="1578">C1585+1</f>
        <v>23</v>
      </c>
      <c r="D1587" s="203" t="str">
        <f>IF(T1106="","",T1106)</f>
        <v/>
      </c>
      <c r="E1587" s="203"/>
      <c r="F1587" s="399" t="str">
        <f>IF(F1108="","",F1108)</f>
        <v/>
      </c>
      <c r="G1587" s="400"/>
      <c r="H1587" s="401" t="str">
        <f>IF(F1109="","",F1109)</f>
        <v/>
      </c>
      <c r="I1587" s="401"/>
      <c r="J1587" s="401"/>
      <c r="K1587" s="401"/>
      <c r="L1587" s="401" t="str">
        <f>IF(F1107="","",F1107)</f>
        <v/>
      </c>
      <c r="M1587" s="401"/>
      <c r="N1587" s="401"/>
      <c r="O1587" s="401"/>
      <c r="P1587" s="402">
        <f>R1114</f>
        <v>0</v>
      </c>
      <c r="Q1587" s="402">
        <f>R1115</f>
        <v>0</v>
      </c>
      <c r="R1587" s="393">
        <f>H1126/1000</f>
        <v>0</v>
      </c>
      <c r="S1587" s="393"/>
    </row>
    <row r="1588" spans="1:19" ht="10.8" customHeight="1">
      <c r="A1588" s="1">
        <f t="shared" si="1577"/>
        <v>1</v>
      </c>
      <c r="B1588" s="1">
        <f t="shared" si="1577"/>
        <v>1</v>
      </c>
      <c r="C1588" s="252"/>
      <c r="D1588" s="203"/>
      <c r="E1588" s="203"/>
      <c r="F1588" s="403" t="str">
        <f>IF(J1108="","",J1108)</f>
        <v/>
      </c>
      <c r="G1588" s="404"/>
      <c r="H1588" s="401"/>
      <c r="I1588" s="401"/>
      <c r="J1588" s="401"/>
      <c r="K1588" s="401"/>
      <c r="L1588" s="401"/>
      <c r="M1588" s="401"/>
      <c r="N1588" s="401"/>
      <c r="O1588" s="401"/>
      <c r="P1588" s="402"/>
      <c r="Q1588" s="402"/>
      <c r="R1588" s="393"/>
      <c r="S1588" s="393"/>
    </row>
    <row r="1589" spans="1:19" ht="10.8" customHeight="1">
      <c r="A1589" s="1">
        <f t="shared" si="1577"/>
        <v>1</v>
      </c>
      <c r="B1589" s="1">
        <f t="shared" si="1577"/>
        <v>1</v>
      </c>
      <c r="C1589" s="252">
        <f t="shared" ref="C1589" si="1579">C1587+1</f>
        <v>24</v>
      </c>
      <c r="D1589" s="203" t="str">
        <f>IF(T1156="","",T1156)</f>
        <v/>
      </c>
      <c r="E1589" s="203"/>
      <c r="F1589" s="399" t="str">
        <f>IF(F1158="","",F1158)</f>
        <v/>
      </c>
      <c r="G1589" s="400"/>
      <c r="H1589" s="401" t="str">
        <f>IF(F1159="","",F1159)</f>
        <v/>
      </c>
      <c r="I1589" s="401"/>
      <c r="J1589" s="401"/>
      <c r="K1589" s="401"/>
      <c r="L1589" s="401" t="str">
        <f>IF(F1157="","",F1157)</f>
        <v/>
      </c>
      <c r="M1589" s="401"/>
      <c r="N1589" s="401"/>
      <c r="O1589" s="401"/>
      <c r="P1589" s="402">
        <f>R1164</f>
        <v>0</v>
      </c>
      <c r="Q1589" s="402">
        <f>R1165</f>
        <v>0</v>
      </c>
      <c r="R1589" s="393">
        <f>H1176/1000</f>
        <v>0</v>
      </c>
      <c r="S1589" s="393"/>
    </row>
    <row r="1590" spans="1:19" ht="10.8" customHeight="1">
      <c r="A1590" s="1">
        <f t="shared" si="1577"/>
        <v>1</v>
      </c>
      <c r="B1590" s="1">
        <f t="shared" si="1577"/>
        <v>1</v>
      </c>
      <c r="C1590" s="252"/>
      <c r="D1590" s="203"/>
      <c r="E1590" s="203"/>
      <c r="F1590" s="403" t="str">
        <f>IF(J1158="","",J1158)</f>
        <v/>
      </c>
      <c r="G1590" s="404"/>
      <c r="H1590" s="401"/>
      <c r="I1590" s="401"/>
      <c r="J1590" s="401"/>
      <c r="K1590" s="401"/>
      <c r="L1590" s="401"/>
      <c r="M1590" s="401"/>
      <c r="N1590" s="401"/>
      <c r="O1590" s="401"/>
      <c r="P1590" s="402"/>
      <c r="Q1590" s="402"/>
      <c r="R1590" s="393"/>
      <c r="S1590" s="393"/>
    </row>
    <row r="1591" spans="1:19" ht="10.8" customHeight="1">
      <c r="A1591" s="1">
        <f t="shared" si="1577"/>
        <v>1</v>
      </c>
      <c r="B1591" s="1">
        <f t="shared" si="1577"/>
        <v>1</v>
      </c>
      <c r="C1591" s="252">
        <f t="shared" ref="C1591" si="1580">C1589+1</f>
        <v>25</v>
      </c>
      <c r="D1591" s="203" t="str">
        <f>IF(T1206="","",T1206)</f>
        <v/>
      </c>
      <c r="E1591" s="203"/>
      <c r="F1591" s="399" t="str">
        <f>IF(F1208="","",F1208)</f>
        <v/>
      </c>
      <c r="G1591" s="400"/>
      <c r="H1591" s="401" t="str">
        <f>IF(F1209="","",F1209)</f>
        <v/>
      </c>
      <c r="I1591" s="401"/>
      <c r="J1591" s="401"/>
      <c r="K1591" s="401"/>
      <c r="L1591" s="401" t="str">
        <f>IF(F1207="","",F1207)</f>
        <v/>
      </c>
      <c r="M1591" s="401"/>
      <c r="N1591" s="401"/>
      <c r="O1591" s="401"/>
      <c r="P1591" s="402">
        <f>R1214</f>
        <v>0</v>
      </c>
      <c r="Q1591" s="402">
        <f>R1215</f>
        <v>0</v>
      </c>
      <c r="R1591" s="393">
        <f>H1226/1000</f>
        <v>0</v>
      </c>
      <c r="S1591" s="393"/>
    </row>
    <row r="1592" spans="1:19" ht="10.8" customHeight="1">
      <c r="A1592" s="1">
        <f t="shared" si="1577"/>
        <v>1</v>
      </c>
      <c r="B1592" s="1">
        <f t="shared" si="1577"/>
        <v>1</v>
      </c>
      <c r="C1592" s="252"/>
      <c r="D1592" s="203"/>
      <c r="E1592" s="203"/>
      <c r="F1592" s="403" t="str">
        <f>IF(J1208="","",J1208)</f>
        <v/>
      </c>
      <c r="G1592" s="404"/>
      <c r="H1592" s="401"/>
      <c r="I1592" s="401"/>
      <c r="J1592" s="401"/>
      <c r="K1592" s="401"/>
      <c r="L1592" s="401"/>
      <c r="M1592" s="401"/>
      <c r="N1592" s="401"/>
      <c r="O1592" s="401"/>
      <c r="P1592" s="402"/>
      <c r="Q1592" s="402"/>
      <c r="R1592" s="393"/>
      <c r="S1592" s="393"/>
    </row>
    <row r="1593" spans="1:19" ht="10.8" customHeight="1">
      <c r="A1593" s="1">
        <f t="shared" si="1577"/>
        <v>1</v>
      </c>
      <c r="B1593" s="1">
        <f t="shared" si="1577"/>
        <v>1</v>
      </c>
      <c r="C1593" s="252">
        <f t="shared" ref="C1593" si="1581">C1591+1</f>
        <v>26</v>
      </c>
      <c r="D1593" s="203" t="str">
        <f>IF(T1256="","",T1256)</f>
        <v/>
      </c>
      <c r="E1593" s="203"/>
      <c r="F1593" s="399" t="str">
        <f>IF(F1258="","",F1258)</f>
        <v/>
      </c>
      <c r="G1593" s="400"/>
      <c r="H1593" s="401" t="str">
        <f>IF(F1259="","",F1259)</f>
        <v/>
      </c>
      <c r="I1593" s="401"/>
      <c r="J1593" s="401"/>
      <c r="K1593" s="401"/>
      <c r="L1593" s="401" t="str">
        <f>IF(F1257="","",F1257)</f>
        <v/>
      </c>
      <c r="M1593" s="401"/>
      <c r="N1593" s="401"/>
      <c r="O1593" s="401"/>
      <c r="P1593" s="402">
        <f>R1264</f>
        <v>0</v>
      </c>
      <c r="Q1593" s="402">
        <f>R1265</f>
        <v>0</v>
      </c>
      <c r="R1593" s="393">
        <f>H1276/1000</f>
        <v>0</v>
      </c>
      <c r="S1593" s="393"/>
    </row>
    <row r="1594" spans="1:19" ht="10.8" customHeight="1">
      <c r="A1594" s="1">
        <f t="shared" si="1577"/>
        <v>1</v>
      </c>
      <c r="B1594" s="1">
        <f t="shared" si="1577"/>
        <v>1</v>
      </c>
      <c r="C1594" s="252"/>
      <c r="D1594" s="203"/>
      <c r="E1594" s="203"/>
      <c r="F1594" s="403" t="str">
        <f>IF(J1258="","",J1258)</f>
        <v/>
      </c>
      <c r="G1594" s="404"/>
      <c r="H1594" s="401"/>
      <c r="I1594" s="401"/>
      <c r="J1594" s="401"/>
      <c r="K1594" s="401"/>
      <c r="L1594" s="401"/>
      <c r="M1594" s="401"/>
      <c r="N1594" s="401"/>
      <c r="O1594" s="401"/>
      <c r="P1594" s="402"/>
      <c r="Q1594" s="402"/>
      <c r="R1594" s="393"/>
      <c r="S1594" s="393"/>
    </row>
    <row r="1595" spans="1:19" ht="10.8" customHeight="1">
      <c r="A1595" s="1">
        <f t="shared" si="1577"/>
        <v>1</v>
      </c>
      <c r="B1595" s="1">
        <f t="shared" si="1577"/>
        <v>1</v>
      </c>
      <c r="C1595" s="252">
        <f t="shared" ref="C1595" si="1582">C1593+1</f>
        <v>27</v>
      </c>
      <c r="D1595" s="203" t="str">
        <f>IF(T1306="","",T1306)</f>
        <v/>
      </c>
      <c r="E1595" s="203"/>
      <c r="F1595" s="399" t="str">
        <f>IF(F1308="","",F1308)</f>
        <v/>
      </c>
      <c r="G1595" s="400"/>
      <c r="H1595" s="401" t="str">
        <f>IF(F1309="","",F1309)</f>
        <v/>
      </c>
      <c r="I1595" s="401"/>
      <c r="J1595" s="401"/>
      <c r="K1595" s="401"/>
      <c r="L1595" s="401" t="str">
        <f>IF(F1307="","",F1307)</f>
        <v/>
      </c>
      <c r="M1595" s="401"/>
      <c r="N1595" s="401"/>
      <c r="O1595" s="401"/>
      <c r="P1595" s="402">
        <f>R1314</f>
        <v>0</v>
      </c>
      <c r="Q1595" s="402">
        <f>R1315</f>
        <v>0</v>
      </c>
      <c r="R1595" s="393">
        <f>H1326/1000</f>
        <v>0</v>
      </c>
      <c r="S1595" s="393"/>
    </row>
    <row r="1596" spans="1:19" ht="10.8" customHeight="1">
      <c r="A1596" s="1">
        <f t="shared" si="1577"/>
        <v>1</v>
      </c>
      <c r="B1596" s="1">
        <f t="shared" si="1577"/>
        <v>1</v>
      </c>
      <c r="C1596" s="252"/>
      <c r="D1596" s="203"/>
      <c r="E1596" s="203"/>
      <c r="F1596" s="403" t="str">
        <f>IF(J1308="","",J1308)</f>
        <v/>
      </c>
      <c r="G1596" s="404"/>
      <c r="H1596" s="401"/>
      <c r="I1596" s="401"/>
      <c r="J1596" s="401"/>
      <c r="K1596" s="401"/>
      <c r="L1596" s="401"/>
      <c r="M1596" s="401"/>
      <c r="N1596" s="401"/>
      <c r="O1596" s="401"/>
      <c r="P1596" s="402"/>
      <c r="Q1596" s="402"/>
      <c r="R1596" s="393"/>
      <c r="S1596" s="393"/>
    </row>
    <row r="1597" spans="1:19" ht="10.8" customHeight="1">
      <c r="A1597" s="1">
        <f t="shared" si="1577"/>
        <v>1</v>
      </c>
      <c r="B1597" s="1">
        <f t="shared" si="1577"/>
        <v>1</v>
      </c>
      <c r="C1597" s="252">
        <f t="shared" ref="C1597" si="1583">C1595+1</f>
        <v>28</v>
      </c>
      <c r="D1597" s="203" t="str">
        <f>IF(T1356="","",T1356)</f>
        <v/>
      </c>
      <c r="E1597" s="203"/>
      <c r="F1597" s="399" t="str">
        <f>IF(F1358="","",F1358)</f>
        <v/>
      </c>
      <c r="G1597" s="400"/>
      <c r="H1597" s="401" t="str">
        <f>IF(F1359="","",F1359)</f>
        <v/>
      </c>
      <c r="I1597" s="401"/>
      <c r="J1597" s="401"/>
      <c r="K1597" s="401"/>
      <c r="L1597" s="401" t="str">
        <f>IF(F1357="","",F1357)</f>
        <v/>
      </c>
      <c r="M1597" s="401"/>
      <c r="N1597" s="401"/>
      <c r="O1597" s="401"/>
      <c r="P1597" s="402">
        <f>R1364</f>
        <v>0</v>
      </c>
      <c r="Q1597" s="402">
        <f>R1365</f>
        <v>0</v>
      </c>
      <c r="R1597" s="393">
        <f>H1376/1000</f>
        <v>0</v>
      </c>
      <c r="S1597" s="393"/>
    </row>
    <row r="1598" spans="1:19" ht="10.8" customHeight="1">
      <c r="A1598" s="1">
        <f t="shared" si="1577"/>
        <v>1</v>
      </c>
      <c r="B1598" s="1">
        <f t="shared" si="1577"/>
        <v>1</v>
      </c>
      <c r="C1598" s="252"/>
      <c r="D1598" s="203"/>
      <c r="E1598" s="203"/>
      <c r="F1598" s="403" t="str">
        <f>IF(J1358="","",J1358)</f>
        <v/>
      </c>
      <c r="G1598" s="404"/>
      <c r="H1598" s="401"/>
      <c r="I1598" s="401"/>
      <c r="J1598" s="401"/>
      <c r="K1598" s="401"/>
      <c r="L1598" s="401"/>
      <c r="M1598" s="401"/>
      <c r="N1598" s="401"/>
      <c r="O1598" s="401"/>
      <c r="P1598" s="402"/>
      <c r="Q1598" s="402"/>
      <c r="R1598" s="393"/>
      <c r="S1598" s="393"/>
    </row>
    <row r="1599" spans="1:19" ht="10.8" customHeight="1">
      <c r="A1599" s="1">
        <f t="shared" si="1577"/>
        <v>1</v>
      </c>
      <c r="B1599" s="1">
        <f t="shared" si="1577"/>
        <v>1</v>
      </c>
      <c r="C1599" s="252">
        <f t="shared" ref="C1599" si="1584">C1597+1</f>
        <v>29</v>
      </c>
      <c r="D1599" s="203" t="str">
        <f>IF(T1406="","",T1406)</f>
        <v/>
      </c>
      <c r="E1599" s="203"/>
      <c r="F1599" s="399" t="str">
        <f>IF(F1408="","",F1408)</f>
        <v/>
      </c>
      <c r="G1599" s="400"/>
      <c r="H1599" s="401" t="str">
        <f>IF(F1409="","",F1409)</f>
        <v/>
      </c>
      <c r="I1599" s="401"/>
      <c r="J1599" s="401"/>
      <c r="K1599" s="401"/>
      <c r="L1599" s="401" t="str">
        <f>IF(F1407="","",F1407)</f>
        <v/>
      </c>
      <c r="M1599" s="401"/>
      <c r="N1599" s="401"/>
      <c r="O1599" s="401"/>
      <c r="P1599" s="402">
        <f>R1414</f>
        <v>0</v>
      </c>
      <c r="Q1599" s="402">
        <f>R1415</f>
        <v>0</v>
      </c>
      <c r="R1599" s="393">
        <f>H1426/1000</f>
        <v>0</v>
      </c>
      <c r="S1599" s="393"/>
    </row>
    <row r="1600" spans="1:19" ht="10.8" customHeight="1">
      <c r="A1600" s="1">
        <f t="shared" si="1577"/>
        <v>1</v>
      </c>
      <c r="B1600" s="1">
        <f t="shared" si="1577"/>
        <v>1</v>
      </c>
      <c r="C1600" s="252"/>
      <c r="D1600" s="203"/>
      <c r="E1600" s="203"/>
      <c r="F1600" s="403" t="str">
        <f>IF(J1408="","",J1408)</f>
        <v/>
      </c>
      <c r="G1600" s="404"/>
      <c r="H1600" s="401"/>
      <c r="I1600" s="401"/>
      <c r="J1600" s="401"/>
      <c r="K1600" s="401"/>
      <c r="L1600" s="401"/>
      <c r="M1600" s="401"/>
      <c r="N1600" s="401"/>
      <c r="O1600" s="401"/>
      <c r="P1600" s="402"/>
      <c r="Q1600" s="402"/>
      <c r="R1600" s="393"/>
      <c r="S1600" s="393"/>
    </row>
    <row r="1601" spans="1:19" ht="10.8" customHeight="1">
      <c r="A1601" s="1">
        <f t="shared" si="1577"/>
        <v>1</v>
      </c>
      <c r="B1601" s="1">
        <f t="shared" si="1577"/>
        <v>1</v>
      </c>
      <c r="C1601" s="252">
        <f t="shared" ref="C1601" si="1585">C1599+1</f>
        <v>30</v>
      </c>
      <c r="D1601" s="203" t="str">
        <f>IF(T1456="","",T1456)</f>
        <v/>
      </c>
      <c r="E1601" s="203"/>
      <c r="F1601" s="399" t="str">
        <f>IF(F1458="","",F1458)</f>
        <v/>
      </c>
      <c r="G1601" s="400"/>
      <c r="H1601" s="401" t="str">
        <f>IF(F1459="","",F1459)</f>
        <v/>
      </c>
      <c r="I1601" s="401"/>
      <c r="J1601" s="401"/>
      <c r="K1601" s="401"/>
      <c r="L1601" s="401" t="str">
        <f>IF(F1457="","",F1457)</f>
        <v/>
      </c>
      <c r="M1601" s="401"/>
      <c r="N1601" s="401"/>
      <c r="O1601" s="401"/>
      <c r="P1601" s="402">
        <f>R1464</f>
        <v>0</v>
      </c>
      <c r="Q1601" s="402">
        <f>R1465</f>
        <v>0</v>
      </c>
      <c r="R1601" s="393">
        <f>H1476/1000</f>
        <v>0</v>
      </c>
      <c r="S1601" s="393"/>
    </row>
    <row r="1602" spans="1:19" ht="10.8" customHeight="1">
      <c r="A1602" s="1">
        <f t="shared" ref="A1602:B1602" si="1586">A1601</f>
        <v>1</v>
      </c>
      <c r="B1602" s="1">
        <f t="shared" si="1586"/>
        <v>1</v>
      </c>
      <c r="C1602" s="252"/>
      <c r="D1602" s="203"/>
      <c r="E1602" s="203"/>
      <c r="F1602" s="403" t="str">
        <f>IF(J1458="","",J1458)</f>
        <v/>
      </c>
      <c r="G1602" s="404"/>
      <c r="H1602" s="401"/>
      <c r="I1602" s="401"/>
      <c r="J1602" s="401"/>
      <c r="K1602" s="401"/>
      <c r="L1602" s="401"/>
      <c r="M1602" s="401"/>
      <c r="N1602" s="401"/>
      <c r="O1602" s="401"/>
      <c r="P1602" s="402"/>
      <c r="Q1602" s="402"/>
      <c r="R1602" s="393"/>
      <c r="S1602" s="393"/>
    </row>
  </sheetData>
  <sheetProtection sheet="1" objects="1" scenarios="1" selectLockedCells="1" autoFilter="0"/>
  <autoFilter ref="A1:X1602" xr:uid="{67BB0E93-4E27-4682-A826-2307957B3CE5}">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s>
  <phoneticPr fontId="3"/>
  <conditionalFormatting sqref="F6:L6">
    <cfRule type="containsBlanks" dxfId="356" priority="231">
      <formula>LEN(TRIM(F6))=0</formula>
    </cfRule>
  </conditionalFormatting>
  <conditionalFormatting sqref="F56:L56">
    <cfRule type="containsBlanks" dxfId="355" priority="230">
      <formula>LEN(TRIM(F56))=0</formula>
    </cfRule>
  </conditionalFormatting>
  <conditionalFormatting sqref="F106:L106">
    <cfRule type="containsBlanks" dxfId="354" priority="166">
      <formula>LEN(TRIM(F106))=0</formula>
    </cfRule>
  </conditionalFormatting>
  <conditionalFormatting sqref="F156:L156">
    <cfRule type="containsBlanks" dxfId="353" priority="160">
      <formula>LEN(TRIM(F156))=0</formula>
    </cfRule>
  </conditionalFormatting>
  <conditionalFormatting sqref="F206:L206">
    <cfRule type="containsBlanks" dxfId="352" priority="154">
      <formula>LEN(TRIM(F206))=0</formula>
    </cfRule>
  </conditionalFormatting>
  <conditionalFormatting sqref="F256:L256">
    <cfRule type="containsBlanks" dxfId="351" priority="148">
      <formula>LEN(TRIM(F256))=0</formula>
    </cfRule>
  </conditionalFormatting>
  <conditionalFormatting sqref="F306:L306">
    <cfRule type="containsBlanks" dxfId="350" priority="142">
      <formula>LEN(TRIM(F306))=0</formula>
    </cfRule>
  </conditionalFormatting>
  <conditionalFormatting sqref="F356:L356">
    <cfRule type="containsBlanks" dxfId="349" priority="136">
      <formula>LEN(TRIM(F356))=0</formula>
    </cfRule>
  </conditionalFormatting>
  <conditionalFormatting sqref="F406:L406">
    <cfRule type="containsBlanks" dxfId="348" priority="130">
      <formula>LEN(TRIM(F406))=0</formula>
    </cfRule>
  </conditionalFormatting>
  <conditionalFormatting sqref="F456:L456">
    <cfRule type="containsBlanks" dxfId="347" priority="124">
      <formula>LEN(TRIM(F456))=0</formula>
    </cfRule>
  </conditionalFormatting>
  <conditionalFormatting sqref="F506:L506">
    <cfRule type="containsBlanks" dxfId="346" priority="118">
      <formula>LEN(TRIM(F506))=0</formula>
    </cfRule>
  </conditionalFormatting>
  <conditionalFormatting sqref="F556:L556">
    <cfRule type="containsBlanks" dxfId="345" priority="112">
      <formula>LEN(TRIM(F556))=0</formula>
    </cfRule>
  </conditionalFormatting>
  <conditionalFormatting sqref="F606:L606">
    <cfRule type="containsBlanks" dxfId="344" priority="106">
      <formula>LEN(TRIM(F606))=0</formula>
    </cfRule>
  </conditionalFormatting>
  <conditionalFormatting sqref="F656:L656">
    <cfRule type="containsBlanks" dxfId="343" priority="100">
      <formula>LEN(TRIM(F656))=0</formula>
    </cfRule>
  </conditionalFormatting>
  <conditionalFormatting sqref="F706:L706">
    <cfRule type="containsBlanks" dxfId="342" priority="94">
      <formula>LEN(TRIM(F706))=0</formula>
    </cfRule>
  </conditionalFormatting>
  <conditionalFormatting sqref="F756:L756">
    <cfRule type="containsBlanks" dxfId="341" priority="88">
      <formula>LEN(TRIM(F756))=0</formula>
    </cfRule>
  </conditionalFormatting>
  <conditionalFormatting sqref="F806:L806">
    <cfRule type="containsBlanks" dxfId="340" priority="82">
      <formula>LEN(TRIM(F806))=0</formula>
    </cfRule>
  </conditionalFormatting>
  <conditionalFormatting sqref="F856:L856">
    <cfRule type="containsBlanks" dxfId="339" priority="76">
      <formula>LEN(TRIM(F856))=0</formula>
    </cfRule>
  </conditionalFormatting>
  <conditionalFormatting sqref="F906:L906">
    <cfRule type="containsBlanks" dxfId="338" priority="70">
      <formula>LEN(TRIM(F906))=0</formula>
    </cfRule>
  </conditionalFormatting>
  <conditionalFormatting sqref="F956:L956">
    <cfRule type="containsBlanks" dxfId="337" priority="64">
      <formula>LEN(TRIM(F956))=0</formula>
    </cfRule>
  </conditionalFormatting>
  <conditionalFormatting sqref="F1006:L1006">
    <cfRule type="containsBlanks" dxfId="336" priority="58">
      <formula>LEN(TRIM(F1006))=0</formula>
    </cfRule>
  </conditionalFormatting>
  <conditionalFormatting sqref="F1056:L1056">
    <cfRule type="containsBlanks" dxfId="335" priority="52">
      <formula>LEN(TRIM(F1056))=0</formula>
    </cfRule>
  </conditionalFormatting>
  <conditionalFormatting sqref="F1106:L1106">
    <cfRule type="containsBlanks" dxfId="334" priority="46">
      <formula>LEN(TRIM(F1106))=0</formula>
    </cfRule>
  </conditionalFormatting>
  <conditionalFormatting sqref="F1156:L1156">
    <cfRule type="containsBlanks" dxfId="333" priority="40">
      <formula>LEN(TRIM(F1156))=0</formula>
    </cfRule>
  </conditionalFormatting>
  <conditionalFormatting sqref="F1206:L1206">
    <cfRule type="containsBlanks" dxfId="332" priority="34">
      <formula>LEN(TRIM(F1206))=0</formula>
    </cfRule>
  </conditionalFormatting>
  <conditionalFormatting sqref="F1256:L1256">
    <cfRule type="containsBlanks" dxfId="331" priority="28">
      <formula>LEN(TRIM(F1256))=0</formula>
    </cfRule>
  </conditionalFormatting>
  <conditionalFormatting sqref="F1306:L1306">
    <cfRule type="containsBlanks" dxfId="330" priority="22">
      <formula>LEN(TRIM(F1306))=0</formula>
    </cfRule>
  </conditionalFormatting>
  <conditionalFormatting sqref="F1356:L1356">
    <cfRule type="containsBlanks" dxfId="329" priority="16">
      <formula>LEN(TRIM(F1356))=0</formula>
    </cfRule>
  </conditionalFormatting>
  <conditionalFormatting sqref="F1406:L1406">
    <cfRule type="containsBlanks" dxfId="328" priority="10">
      <formula>LEN(TRIM(F1406))=0</formula>
    </cfRule>
  </conditionalFormatting>
  <conditionalFormatting sqref="F1456:L1456">
    <cfRule type="containsBlanks" dxfId="327" priority="4">
      <formula>LEN(TRIM(F1456))=0</formula>
    </cfRule>
  </conditionalFormatting>
  <conditionalFormatting sqref="F7:S7">
    <cfRule type="containsBlanks" dxfId="326" priority="228">
      <formula>LEN(TRIM(F7))=0</formula>
    </cfRule>
  </conditionalFormatting>
  <conditionalFormatting sqref="F9:S10">
    <cfRule type="containsBlanks" dxfId="325" priority="227">
      <formula>LEN(TRIM(F9))=0</formula>
    </cfRule>
  </conditionalFormatting>
  <conditionalFormatting sqref="F16:S22">
    <cfRule type="containsBlanks" dxfId="324" priority="225">
      <formula>LEN(TRIM(F16))=0</formula>
    </cfRule>
  </conditionalFormatting>
  <conditionalFormatting sqref="F57:S57">
    <cfRule type="containsBlanks" dxfId="323" priority="224">
      <formula>LEN(TRIM(F57))=0</formula>
    </cfRule>
  </conditionalFormatting>
  <conditionalFormatting sqref="F59:S60">
    <cfRule type="containsBlanks" dxfId="322" priority="226">
      <formula>LEN(TRIM(F59))=0</formula>
    </cfRule>
  </conditionalFormatting>
  <conditionalFormatting sqref="F66:S72">
    <cfRule type="containsBlanks" dxfId="321" priority="223">
      <formula>LEN(TRIM(F66))=0</formula>
    </cfRule>
  </conditionalFormatting>
  <conditionalFormatting sqref="F107:S107">
    <cfRule type="containsBlanks" dxfId="320" priority="164">
      <formula>LEN(TRIM(F107))=0</formula>
    </cfRule>
  </conditionalFormatting>
  <conditionalFormatting sqref="F109:S110">
    <cfRule type="containsBlanks" dxfId="319" priority="165">
      <formula>LEN(TRIM(F109))=0</formula>
    </cfRule>
  </conditionalFormatting>
  <conditionalFormatting sqref="F116:S122">
    <cfRule type="containsBlanks" dxfId="318" priority="163">
      <formula>LEN(TRIM(F116))=0</formula>
    </cfRule>
  </conditionalFormatting>
  <conditionalFormatting sqref="F157:S157">
    <cfRule type="containsBlanks" dxfId="317" priority="158">
      <formula>LEN(TRIM(F157))=0</formula>
    </cfRule>
  </conditionalFormatting>
  <conditionalFormatting sqref="F159:S160">
    <cfRule type="containsBlanks" dxfId="316" priority="159">
      <formula>LEN(TRIM(F159))=0</formula>
    </cfRule>
  </conditionalFormatting>
  <conditionalFormatting sqref="F166:S172">
    <cfRule type="containsBlanks" dxfId="315" priority="157">
      <formula>LEN(TRIM(F166))=0</formula>
    </cfRule>
  </conditionalFormatting>
  <conditionalFormatting sqref="F207:S207">
    <cfRule type="containsBlanks" dxfId="314" priority="152">
      <formula>LEN(TRIM(F207))=0</formula>
    </cfRule>
  </conditionalFormatting>
  <conditionalFormatting sqref="F209:S210">
    <cfRule type="containsBlanks" dxfId="313" priority="153">
      <formula>LEN(TRIM(F209))=0</formula>
    </cfRule>
  </conditionalFormatting>
  <conditionalFormatting sqref="F216:S222">
    <cfRule type="containsBlanks" dxfId="312" priority="151">
      <formula>LEN(TRIM(F216))=0</formula>
    </cfRule>
  </conditionalFormatting>
  <conditionalFormatting sqref="F257:S257">
    <cfRule type="containsBlanks" dxfId="311" priority="146">
      <formula>LEN(TRIM(F257))=0</formula>
    </cfRule>
  </conditionalFormatting>
  <conditionalFormatting sqref="F259:S260">
    <cfRule type="containsBlanks" dxfId="310" priority="147">
      <formula>LEN(TRIM(F259))=0</formula>
    </cfRule>
  </conditionalFormatting>
  <conditionalFormatting sqref="F266:S272">
    <cfRule type="containsBlanks" dxfId="309" priority="145">
      <formula>LEN(TRIM(F266))=0</formula>
    </cfRule>
  </conditionalFormatting>
  <conditionalFormatting sqref="F307:S307">
    <cfRule type="containsBlanks" dxfId="308" priority="140">
      <formula>LEN(TRIM(F307))=0</formula>
    </cfRule>
  </conditionalFormatting>
  <conditionalFormatting sqref="F309:S310">
    <cfRule type="containsBlanks" dxfId="307" priority="141">
      <formula>LEN(TRIM(F309))=0</formula>
    </cfRule>
  </conditionalFormatting>
  <conditionalFormatting sqref="F316:S322">
    <cfRule type="containsBlanks" dxfId="306" priority="139">
      <formula>LEN(TRIM(F316))=0</formula>
    </cfRule>
  </conditionalFormatting>
  <conditionalFormatting sqref="F357:S357">
    <cfRule type="containsBlanks" dxfId="305" priority="134">
      <formula>LEN(TRIM(F357))=0</formula>
    </cfRule>
  </conditionalFormatting>
  <conditionalFormatting sqref="F359:S360">
    <cfRule type="containsBlanks" dxfId="304" priority="135">
      <formula>LEN(TRIM(F359))=0</formula>
    </cfRule>
  </conditionalFormatting>
  <conditionalFormatting sqref="F366:S372">
    <cfRule type="containsBlanks" dxfId="303" priority="133">
      <formula>LEN(TRIM(F366))=0</formula>
    </cfRule>
  </conditionalFormatting>
  <conditionalFormatting sqref="F407:S407">
    <cfRule type="containsBlanks" dxfId="302" priority="128">
      <formula>LEN(TRIM(F407))=0</formula>
    </cfRule>
  </conditionalFormatting>
  <conditionalFormatting sqref="F409:S410">
    <cfRule type="containsBlanks" dxfId="301" priority="129">
      <formula>LEN(TRIM(F409))=0</formula>
    </cfRule>
  </conditionalFormatting>
  <conditionalFormatting sqref="F416:S422">
    <cfRule type="containsBlanks" dxfId="300" priority="127">
      <formula>LEN(TRIM(F416))=0</formula>
    </cfRule>
  </conditionalFormatting>
  <conditionalFormatting sqref="F457:S457">
    <cfRule type="containsBlanks" dxfId="299" priority="122">
      <formula>LEN(TRIM(F457))=0</formula>
    </cfRule>
  </conditionalFormatting>
  <conditionalFormatting sqref="F459:S460">
    <cfRule type="containsBlanks" dxfId="298" priority="123">
      <formula>LEN(TRIM(F459))=0</formula>
    </cfRule>
  </conditionalFormatting>
  <conditionalFormatting sqref="F466:S472">
    <cfRule type="containsBlanks" dxfId="297" priority="121">
      <formula>LEN(TRIM(F466))=0</formula>
    </cfRule>
  </conditionalFormatting>
  <conditionalFormatting sqref="F507:S507">
    <cfRule type="containsBlanks" dxfId="296" priority="116">
      <formula>LEN(TRIM(F507))=0</formula>
    </cfRule>
  </conditionalFormatting>
  <conditionalFormatting sqref="F509:S510">
    <cfRule type="containsBlanks" dxfId="295" priority="117">
      <formula>LEN(TRIM(F509))=0</formula>
    </cfRule>
  </conditionalFormatting>
  <conditionalFormatting sqref="F516:S522">
    <cfRule type="containsBlanks" dxfId="294" priority="115">
      <formula>LEN(TRIM(F516))=0</formula>
    </cfRule>
  </conditionalFormatting>
  <conditionalFormatting sqref="F557:S557">
    <cfRule type="containsBlanks" dxfId="293" priority="110">
      <formula>LEN(TRIM(F557))=0</formula>
    </cfRule>
  </conditionalFormatting>
  <conditionalFormatting sqref="F559:S560">
    <cfRule type="containsBlanks" dxfId="292" priority="111">
      <formula>LEN(TRIM(F559))=0</formula>
    </cfRule>
  </conditionalFormatting>
  <conditionalFormatting sqref="F566:S572">
    <cfRule type="containsBlanks" dxfId="291" priority="109">
      <formula>LEN(TRIM(F566))=0</formula>
    </cfRule>
  </conditionalFormatting>
  <conditionalFormatting sqref="F607:S607">
    <cfRule type="containsBlanks" dxfId="290" priority="104">
      <formula>LEN(TRIM(F607))=0</formula>
    </cfRule>
  </conditionalFormatting>
  <conditionalFormatting sqref="F609:S610">
    <cfRule type="containsBlanks" dxfId="289" priority="105">
      <formula>LEN(TRIM(F609))=0</formula>
    </cfRule>
  </conditionalFormatting>
  <conditionalFormatting sqref="F616:S622">
    <cfRule type="containsBlanks" dxfId="288" priority="103">
      <formula>LEN(TRIM(F616))=0</formula>
    </cfRule>
  </conditionalFormatting>
  <conditionalFormatting sqref="F657:S657">
    <cfRule type="containsBlanks" dxfId="287" priority="98">
      <formula>LEN(TRIM(F657))=0</formula>
    </cfRule>
  </conditionalFormatting>
  <conditionalFormatting sqref="F659:S660">
    <cfRule type="containsBlanks" dxfId="286" priority="99">
      <formula>LEN(TRIM(F659))=0</formula>
    </cfRule>
  </conditionalFormatting>
  <conditionalFormatting sqref="F666:S672">
    <cfRule type="containsBlanks" dxfId="285" priority="97">
      <formula>LEN(TRIM(F666))=0</formula>
    </cfRule>
  </conditionalFormatting>
  <conditionalFormatting sqref="F707:S707">
    <cfRule type="containsBlanks" dxfId="284" priority="92">
      <formula>LEN(TRIM(F707))=0</formula>
    </cfRule>
  </conditionalFormatting>
  <conditionalFormatting sqref="F709:S710">
    <cfRule type="containsBlanks" dxfId="283" priority="93">
      <formula>LEN(TRIM(F709))=0</formula>
    </cfRule>
  </conditionalFormatting>
  <conditionalFormatting sqref="F716:S722">
    <cfRule type="containsBlanks" dxfId="282" priority="91">
      <formula>LEN(TRIM(F716))=0</formula>
    </cfRule>
  </conditionalFormatting>
  <conditionalFormatting sqref="F757:S757">
    <cfRule type="containsBlanks" dxfId="281" priority="86">
      <formula>LEN(TRIM(F757))=0</formula>
    </cfRule>
  </conditionalFormatting>
  <conditionalFormatting sqref="F759:S760">
    <cfRule type="containsBlanks" dxfId="280" priority="87">
      <formula>LEN(TRIM(F759))=0</formula>
    </cfRule>
  </conditionalFormatting>
  <conditionalFormatting sqref="F766:S772">
    <cfRule type="containsBlanks" dxfId="279" priority="85">
      <formula>LEN(TRIM(F766))=0</formula>
    </cfRule>
  </conditionalFormatting>
  <conditionalFormatting sqref="F807:S807">
    <cfRule type="containsBlanks" dxfId="278" priority="80">
      <formula>LEN(TRIM(F807))=0</formula>
    </cfRule>
  </conditionalFormatting>
  <conditionalFormatting sqref="F809:S810">
    <cfRule type="containsBlanks" dxfId="277" priority="81">
      <formula>LEN(TRIM(F809))=0</formula>
    </cfRule>
  </conditionalFormatting>
  <conditionalFormatting sqref="F816:S822">
    <cfRule type="containsBlanks" dxfId="276" priority="79">
      <formula>LEN(TRIM(F816))=0</formula>
    </cfRule>
  </conditionalFormatting>
  <conditionalFormatting sqref="F857:S857">
    <cfRule type="containsBlanks" dxfId="275" priority="74">
      <formula>LEN(TRIM(F857))=0</formula>
    </cfRule>
  </conditionalFormatting>
  <conditionalFormatting sqref="F859:S860">
    <cfRule type="containsBlanks" dxfId="274" priority="75">
      <formula>LEN(TRIM(F859))=0</formula>
    </cfRule>
  </conditionalFormatting>
  <conditionalFormatting sqref="F866:S872">
    <cfRule type="containsBlanks" dxfId="273" priority="73">
      <formula>LEN(TRIM(F866))=0</formula>
    </cfRule>
  </conditionalFormatting>
  <conditionalFormatting sqref="F907:S907">
    <cfRule type="containsBlanks" dxfId="272" priority="68">
      <formula>LEN(TRIM(F907))=0</formula>
    </cfRule>
  </conditionalFormatting>
  <conditionalFormatting sqref="F909:S910">
    <cfRule type="containsBlanks" dxfId="271" priority="69">
      <formula>LEN(TRIM(F909))=0</formula>
    </cfRule>
  </conditionalFormatting>
  <conditionalFormatting sqref="F916:S922">
    <cfRule type="containsBlanks" dxfId="270" priority="67">
      <formula>LEN(TRIM(F916))=0</formula>
    </cfRule>
  </conditionalFormatting>
  <conditionalFormatting sqref="F957:S957">
    <cfRule type="containsBlanks" dxfId="269" priority="62">
      <formula>LEN(TRIM(F957))=0</formula>
    </cfRule>
  </conditionalFormatting>
  <conditionalFormatting sqref="F959:S960">
    <cfRule type="containsBlanks" dxfId="268" priority="63">
      <formula>LEN(TRIM(F959))=0</formula>
    </cfRule>
  </conditionalFormatting>
  <conditionalFormatting sqref="F966:S972">
    <cfRule type="containsBlanks" dxfId="267" priority="61">
      <formula>LEN(TRIM(F966))=0</formula>
    </cfRule>
  </conditionalFormatting>
  <conditionalFormatting sqref="F1007:S1007">
    <cfRule type="containsBlanks" dxfId="266" priority="56">
      <formula>LEN(TRIM(F1007))=0</formula>
    </cfRule>
  </conditionalFormatting>
  <conditionalFormatting sqref="F1009:S1010">
    <cfRule type="containsBlanks" dxfId="265" priority="57">
      <formula>LEN(TRIM(F1009))=0</formula>
    </cfRule>
  </conditionalFormatting>
  <conditionalFormatting sqref="F1016:S1022">
    <cfRule type="containsBlanks" dxfId="264" priority="55">
      <formula>LEN(TRIM(F1016))=0</formula>
    </cfRule>
  </conditionalFormatting>
  <conditionalFormatting sqref="F1057:S1057">
    <cfRule type="containsBlanks" dxfId="263" priority="50">
      <formula>LEN(TRIM(F1057))=0</formula>
    </cfRule>
  </conditionalFormatting>
  <conditionalFormatting sqref="F1059:S1060">
    <cfRule type="containsBlanks" dxfId="262" priority="51">
      <formula>LEN(TRIM(F1059))=0</formula>
    </cfRule>
  </conditionalFormatting>
  <conditionalFormatting sqref="F1066:S1072">
    <cfRule type="containsBlanks" dxfId="261" priority="49">
      <formula>LEN(TRIM(F1066))=0</formula>
    </cfRule>
  </conditionalFormatting>
  <conditionalFormatting sqref="F1107:S1107">
    <cfRule type="containsBlanks" dxfId="260" priority="44">
      <formula>LEN(TRIM(F1107))=0</formula>
    </cfRule>
  </conditionalFormatting>
  <conditionalFormatting sqref="F1109:S1110">
    <cfRule type="containsBlanks" dxfId="259" priority="45">
      <formula>LEN(TRIM(F1109))=0</formula>
    </cfRule>
  </conditionalFormatting>
  <conditionalFormatting sqref="F1116:S1122">
    <cfRule type="containsBlanks" dxfId="258" priority="43">
      <formula>LEN(TRIM(F1116))=0</formula>
    </cfRule>
  </conditionalFormatting>
  <conditionalFormatting sqref="F1157:S1157">
    <cfRule type="containsBlanks" dxfId="257" priority="38">
      <formula>LEN(TRIM(F1157))=0</formula>
    </cfRule>
  </conditionalFormatting>
  <conditionalFormatting sqref="F1159:S1160">
    <cfRule type="containsBlanks" dxfId="256" priority="39">
      <formula>LEN(TRIM(F1159))=0</formula>
    </cfRule>
  </conditionalFormatting>
  <conditionalFormatting sqref="F1166:S1172">
    <cfRule type="containsBlanks" dxfId="255" priority="37">
      <formula>LEN(TRIM(F1166))=0</formula>
    </cfRule>
  </conditionalFormatting>
  <conditionalFormatting sqref="F1207:S1207">
    <cfRule type="containsBlanks" dxfId="254" priority="32">
      <formula>LEN(TRIM(F1207))=0</formula>
    </cfRule>
  </conditionalFormatting>
  <conditionalFormatting sqref="F1209:S1210">
    <cfRule type="containsBlanks" dxfId="253" priority="33">
      <formula>LEN(TRIM(F1209))=0</formula>
    </cfRule>
  </conditionalFormatting>
  <conditionalFormatting sqref="F1216:S1222">
    <cfRule type="containsBlanks" dxfId="252" priority="31">
      <formula>LEN(TRIM(F1216))=0</formula>
    </cfRule>
  </conditionalFormatting>
  <conditionalFormatting sqref="F1257:S1257">
    <cfRule type="containsBlanks" dxfId="251" priority="26">
      <formula>LEN(TRIM(F1257))=0</formula>
    </cfRule>
  </conditionalFormatting>
  <conditionalFormatting sqref="F1259:S1260">
    <cfRule type="containsBlanks" dxfId="250" priority="27">
      <formula>LEN(TRIM(F1259))=0</formula>
    </cfRule>
  </conditionalFormatting>
  <conditionalFormatting sqref="F1266:S1272">
    <cfRule type="containsBlanks" dxfId="249" priority="25">
      <formula>LEN(TRIM(F1266))=0</formula>
    </cfRule>
  </conditionalFormatting>
  <conditionalFormatting sqref="F1307:S1307">
    <cfRule type="containsBlanks" dxfId="248" priority="20">
      <formula>LEN(TRIM(F1307))=0</formula>
    </cfRule>
  </conditionalFormatting>
  <conditionalFormatting sqref="F1309:S1310">
    <cfRule type="containsBlanks" dxfId="247" priority="21">
      <formula>LEN(TRIM(F1309))=0</formula>
    </cfRule>
  </conditionalFormatting>
  <conditionalFormatting sqref="F1316:S1322">
    <cfRule type="containsBlanks" dxfId="246" priority="19">
      <formula>LEN(TRIM(F1316))=0</formula>
    </cfRule>
  </conditionalFormatting>
  <conditionalFormatting sqref="F1357:S1357">
    <cfRule type="containsBlanks" dxfId="245" priority="14">
      <formula>LEN(TRIM(F1357))=0</formula>
    </cfRule>
  </conditionalFormatting>
  <conditionalFormatting sqref="F1359:S1360">
    <cfRule type="containsBlanks" dxfId="244" priority="15">
      <formula>LEN(TRIM(F1359))=0</formula>
    </cfRule>
  </conditionalFormatting>
  <conditionalFormatting sqref="F1366:S1372">
    <cfRule type="containsBlanks" dxfId="243" priority="13">
      <formula>LEN(TRIM(F1366))=0</formula>
    </cfRule>
  </conditionalFormatting>
  <conditionalFormatting sqref="F1407:S1407">
    <cfRule type="containsBlanks" dxfId="242" priority="8">
      <formula>LEN(TRIM(F1407))=0</formula>
    </cfRule>
  </conditionalFormatting>
  <conditionalFormatting sqref="F1409:S1410">
    <cfRule type="containsBlanks" dxfId="241" priority="9">
      <formula>LEN(TRIM(F1409))=0</formula>
    </cfRule>
  </conditionalFormatting>
  <conditionalFormatting sqref="F1416:S1422">
    <cfRule type="containsBlanks" dxfId="240" priority="7">
      <formula>LEN(TRIM(F1416))=0</formula>
    </cfRule>
  </conditionalFormatting>
  <conditionalFormatting sqref="F1457:S1457">
    <cfRule type="containsBlanks" dxfId="239" priority="2">
      <formula>LEN(TRIM(F1457))=0</formula>
    </cfRule>
  </conditionalFormatting>
  <conditionalFormatting sqref="F1459:S1460">
    <cfRule type="containsBlanks" dxfId="238" priority="3">
      <formula>LEN(TRIM(F1459))=0</formula>
    </cfRule>
  </conditionalFormatting>
  <conditionalFormatting sqref="F1466:S1472">
    <cfRule type="containsBlanks" dxfId="237" priority="1">
      <formula>LEN(TRIM(F1466))=0</formula>
    </cfRule>
  </conditionalFormatting>
  <conditionalFormatting sqref="H27:I28 H33:K50 H77:I78 H83:K100">
    <cfRule type="containsBlanks" dxfId="236" priority="234">
      <formula>LEN(TRIM(H27))=0</formula>
    </cfRule>
  </conditionalFormatting>
  <conditionalFormatting sqref="H127:I128 H133:K150">
    <cfRule type="containsBlanks" dxfId="235" priority="167">
      <formula>LEN(TRIM(H127))=0</formula>
    </cfRule>
  </conditionalFormatting>
  <conditionalFormatting sqref="H177:I178 H183:K200">
    <cfRule type="containsBlanks" dxfId="234" priority="161">
      <formula>LEN(TRIM(H177))=0</formula>
    </cfRule>
  </conditionalFormatting>
  <conditionalFormatting sqref="H227:I228 H233:K250">
    <cfRule type="containsBlanks" dxfId="233" priority="155">
      <formula>LEN(TRIM(H227))=0</formula>
    </cfRule>
  </conditionalFormatting>
  <conditionalFormatting sqref="H277:I278 H283:K300">
    <cfRule type="containsBlanks" dxfId="232" priority="149">
      <formula>LEN(TRIM(H277))=0</formula>
    </cfRule>
  </conditionalFormatting>
  <conditionalFormatting sqref="H327:I328 H333:K350">
    <cfRule type="containsBlanks" dxfId="231" priority="143">
      <formula>LEN(TRIM(H327))=0</formula>
    </cfRule>
  </conditionalFormatting>
  <conditionalFormatting sqref="H377:I378 H383:K400">
    <cfRule type="containsBlanks" dxfId="230" priority="137">
      <formula>LEN(TRIM(H377))=0</formula>
    </cfRule>
  </conditionalFormatting>
  <conditionalFormatting sqref="H427:I428 H433:K450">
    <cfRule type="containsBlanks" dxfId="229" priority="131">
      <formula>LEN(TRIM(H427))=0</formula>
    </cfRule>
  </conditionalFormatting>
  <conditionalFormatting sqref="H477:I478 H483:K500">
    <cfRule type="containsBlanks" dxfId="228" priority="125">
      <formula>LEN(TRIM(H477))=0</formula>
    </cfRule>
  </conditionalFormatting>
  <conditionalFormatting sqref="H527:I528 H533:K550">
    <cfRule type="containsBlanks" dxfId="227" priority="119">
      <formula>LEN(TRIM(H527))=0</formula>
    </cfRule>
  </conditionalFormatting>
  <conditionalFormatting sqref="H577:I578 H583:K600">
    <cfRule type="containsBlanks" dxfId="226" priority="113">
      <formula>LEN(TRIM(H577))=0</formula>
    </cfRule>
  </conditionalFormatting>
  <conditionalFormatting sqref="H627:I628 H633:K650">
    <cfRule type="containsBlanks" dxfId="225" priority="107">
      <formula>LEN(TRIM(H627))=0</formula>
    </cfRule>
  </conditionalFormatting>
  <conditionalFormatting sqref="H677:I678 H683:K700">
    <cfRule type="containsBlanks" dxfId="224" priority="101">
      <formula>LEN(TRIM(H677))=0</formula>
    </cfRule>
  </conditionalFormatting>
  <conditionalFormatting sqref="H727:I728 H733:K750">
    <cfRule type="containsBlanks" dxfId="223" priority="95">
      <formula>LEN(TRIM(H727))=0</formula>
    </cfRule>
  </conditionalFormatting>
  <conditionalFormatting sqref="H777:I778 H783:K800">
    <cfRule type="containsBlanks" dxfId="222" priority="89">
      <formula>LEN(TRIM(H777))=0</formula>
    </cfRule>
  </conditionalFormatting>
  <conditionalFormatting sqref="H827:I828 H833:K850">
    <cfRule type="containsBlanks" dxfId="221" priority="83">
      <formula>LEN(TRIM(H827))=0</formula>
    </cfRule>
  </conditionalFormatting>
  <conditionalFormatting sqref="H877:I878 H883:K900">
    <cfRule type="containsBlanks" dxfId="220" priority="77">
      <formula>LEN(TRIM(H877))=0</formula>
    </cfRule>
  </conditionalFormatting>
  <conditionalFormatting sqref="H927:I928 H933:K950">
    <cfRule type="containsBlanks" dxfId="219" priority="71">
      <formula>LEN(TRIM(H927))=0</formula>
    </cfRule>
  </conditionalFormatting>
  <conditionalFormatting sqref="H977:I978 H983:K1000">
    <cfRule type="containsBlanks" dxfId="218" priority="65">
      <formula>LEN(TRIM(H977))=0</formula>
    </cfRule>
  </conditionalFormatting>
  <conditionalFormatting sqref="H1027:I1028 H1033:K1050">
    <cfRule type="containsBlanks" dxfId="217" priority="59">
      <formula>LEN(TRIM(H1027))=0</formula>
    </cfRule>
  </conditionalFormatting>
  <conditionalFormatting sqref="H1077:I1078 H1083:K1100">
    <cfRule type="containsBlanks" dxfId="216" priority="53">
      <formula>LEN(TRIM(H1077))=0</formula>
    </cfRule>
  </conditionalFormatting>
  <conditionalFormatting sqref="H1127:I1128 H1133:K1150">
    <cfRule type="containsBlanks" dxfId="215" priority="47">
      <formula>LEN(TRIM(H1127))=0</formula>
    </cfRule>
  </conditionalFormatting>
  <conditionalFormatting sqref="H1177:I1178 H1183:K1200">
    <cfRule type="containsBlanks" dxfId="214" priority="41">
      <formula>LEN(TRIM(H1177))=0</formula>
    </cfRule>
  </conditionalFormatting>
  <conditionalFormatting sqref="H1227:I1228 H1233:K1250">
    <cfRule type="containsBlanks" dxfId="213" priority="35">
      <formula>LEN(TRIM(H1227))=0</formula>
    </cfRule>
  </conditionalFormatting>
  <conditionalFormatting sqref="H1277:I1278 H1283:K1300">
    <cfRule type="containsBlanks" dxfId="212" priority="29">
      <formula>LEN(TRIM(H1277))=0</formula>
    </cfRule>
  </conditionalFormatting>
  <conditionalFormatting sqref="H1327:I1328 H1333:K1350">
    <cfRule type="containsBlanks" dxfId="211" priority="23">
      <formula>LEN(TRIM(H1327))=0</formula>
    </cfRule>
  </conditionalFormatting>
  <conditionalFormatting sqref="H1377:I1378 H1383:K1400">
    <cfRule type="containsBlanks" dxfId="210" priority="17">
      <formula>LEN(TRIM(H1377))=0</formula>
    </cfRule>
  </conditionalFormatting>
  <conditionalFormatting sqref="H1427:I1428 H1433:K1450">
    <cfRule type="containsBlanks" dxfId="209" priority="11">
      <formula>LEN(TRIM(H1427))=0</formula>
    </cfRule>
  </conditionalFormatting>
  <conditionalFormatting sqref="H1477:I1478 H1483:K1500">
    <cfRule type="containsBlanks" dxfId="208" priority="5">
      <formula>LEN(TRIM(H1477))=0</formula>
    </cfRule>
  </conditionalFormatting>
  <conditionalFormatting sqref="P6:S6 F8:H8 P56:S56 F58:H58">
    <cfRule type="containsBlanks" dxfId="207" priority="235">
      <formula>LEN(TRIM(F6))=0</formula>
    </cfRule>
  </conditionalFormatting>
  <conditionalFormatting sqref="P106:S106 F108:H108">
    <cfRule type="containsBlanks" dxfId="206" priority="168">
      <formula>LEN(TRIM(F106))=0</formula>
    </cfRule>
  </conditionalFormatting>
  <conditionalFormatting sqref="P156:S156 F158:H158">
    <cfRule type="containsBlanks" dxfId="205" priority="162">
      <formula>LEN(TRIM(F156))=0</formula>
    </cfRule>
  </conditionalFormatting>
  <conditionalFormatting sqref="P206:S206 F208:H208">
    <cfRule type="containsBlanks" dxfId="204" priority="156">
      <formula>LEN(TRIM(F206))=0</formula>
    </cfRule>
  </conditionalFormatting>
  <conditionalFormatting sqref="P256:S256 F258:H258">
    <cfRule type="containsBlanks" dxfId="203" priority="150">
      <formula>LEN(TRIM(F256))=0</formula>
    </cfRule>
  </conditionalFormatting>
  <conditionalFormatting sqref="P306:S306 F308:H308">
    <cfRule type="containsBlanks" dxfId="202" priority="144">
      <formula>LEN(TRIM(F306))=0</formula>
    </cfRule>
  </conditionalFormatting>
  <conditionalFormatting sqref="P356:S356 F358:H358">
    <cfRule type="containsBlanks" dxfId="201" priority="138">
      <formula>LEN(TRIM(F356))=0</formula>
    </cfRule>
  </conditionalFormatting>
  <conditionalFormatting sqref="P406:S406 F408:H408">
    <cfRule type="containsBlanks" dxfId="200" priority="132">
      <formula>LEN(TRIM(F406))=0</formula>
    </cfRule>
  </conditionalFormatting>
  <conditionalFormatting sqref="P456:S456 F458:H458">
    <cfRule type="containsBlanks" dxfId="199" priority="126">
      <formula>LEN(TRIM(F456))=0</formula>
    </cfRule>
  </conditionalFormatting>
  <conditionalFormatting sqref="P506:S506 F508:H508">
    <cfRule type="containsBlanks" dxfId="198" priority="120">
      <formula>LEN(TRIM(F506))=0</formula>
    </cfRule>
  </conditionalFormatting>
  <conditionalFormatting sqref="P556:S556 F558:H558">
    <cfRule type="containsBlanks" dxfId="197" priority="114">
      <formula>LEN(TRIM(F556))=0</formula>
    </cfRule>
  </conditionalFormatting>
  <conditionalFormatting sqref="P606:S606 F608:H608">
    <cfRule type="containsBlanks" dxfId="196" priority="108">
      <formula>LEN(TRIM(F606))=0</formula>
    </cfRule>
  </conditionalFormatting>
  <conditionalFormatting sqref="P656:S656 F658:H658">
    <cfRule type="containsBlanks" dxfId="195" priority="102">
      <formula>LEN(TRIM(F656))=0</formula>
    </cfRule>
  </conditionalFormatting>
  <conditionalFormatting sqref="P706:S706 F708:H708">
    <cfRule type="containsBlanks" dxfId="194" priority="96">
      <formula>LEN(TRIM(F706))=0</formula>
    </cfRule>
  </conditionalFormatting>
  <conditionalFormatting sqref="P756:S756 F758:H758">
    <cfRule type="containsBlanks" dxfId="193" priority="90">
      <formula>LEN(TRIM(F756))=0</formula>
    </cfRule>
  </conditionalFormatting>
  <conditionalFormatting sqref="P806:S806 F808:H808">
    <cfRule type="containsBlanks" dxfId="192" priority="84">
      <formula>LEN(TRIM(F806))=0</formula>
    </cfRule>
  </conditionalFormatting>
  <conditionalFormatting sqref="P856:S856 F858:H858">
    <cfRule type="containsBlanks" dxfId="191" priority="78">
      <formula>LEN(TRIM(F856))=0</formula>
    </cfRule>
  </conditionalFormatting>
  <conditionalFormatting sqref="P906:S906 F908:H908">
    <cfRule type="containsBlanks" dxfId="190" priority="72">
      <formula>LEN(TRIM(F906))=0</formula>
    </cfRule>
  </conditionalFormatting>
  <conditionalFormatting sqref="P956:S956 F958:H958">
    <cfRule type="containsBlanks" dxfId="189" priority="66">
      <formula>LEN(TRIM(F956))=0</formula>
    </cfRule>
  </conditionalFormatting>
  <conditionalFormatting sqref="P1006:S1006 F1008:H1008">
    <cfRule type="containsBlanks" dxfId="188" priority="60">
      <formula>LEN(TRIM(F1006))=0</formula>
    </cfRule>
  </conditionalFormatting>
  <conditionalFormatting sqref="P1056:S1056 F1058:H1058">
    <cfRule type="containsBlanks" dxfId="187" priority="54">
      <formula>LEN(TRIM(F1056))=0</formula>
    </cfRule>
  </conditionalFormatting>
  <conditionalFormatting sqref="P1106:S1106 F1108:H1108">
    <cfRule type="containsBlanks" dxfId="186" priority="48">
      <formula>LEN(TRIM(F1106))=0</formula>
    </cfRule>
  </conditionalFormatting>
  <conditionalFormatting sqref="P1156:S1156 F1158:H1158">
    <cfRule type="containsBlanks" dxfId="185" priority="42">
      <formula>LEN(TRIM(F1156))=0</formula>
    </cfRule>
  </conditionalFormatting>
  <conditionalFormatting sqref="P1206:S1206 F1208:H1208">
    <cfRule type="containsBlanks" dxfId="184" priority="36">
      <formula>LEN(TRIM(F1206))=0</formula>
    </cfRule>
  </conditionalFormatting>
  <conditionalFormatting sqref="P1256:S1256 F1258:H1258">
    <cfRule type="containsBlanks" dxfId="183" priority="30">
      <formula>LEN(TRIM(F1256))=0</formula>
    </cfRule>
  </conditionalFormatting>
  <conditionalFormatting sqref="P1306:S1306 F1308:H1308">
    <cfRule type="containsBlanks" dxfId="182" priority="24">
      <formula>LEN(TRIM(F1306))=0</formula>
    </cfRule>
  </conditionalFormatting>
  <conditionalFormatting sqref="P1356:S1356 F1358:H1358">
    <cfRule type="containsBlanks" dxfId="181" priority="18">
      <formula>LEN(TRIM(F1356))=0</formula>
    </cfRule>
  </conditionalFormatting>
  <conditionalFormatting sqref="P1406:S1406 F1408:H1408">
    <cfRule type="containsBlanks" dxfId="180" priority="12">
      <formula>LEN(TRIM(F1406))=0</formula>
    </cfRule>
  </conditionalFormatting>
  <conditionalFormatting sqref="P1456:S1456 F1458:H1458">
    <cfRule type="containsBlanks" dxfId="179"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78A41605-87C8-45E2-9F71-3F52F9D35A6A}">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72DE78BC-830B-405F-89A1-554143E54CD5}">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F31C-BB6F-4FED-AF85-ADDB3C659BAB}">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F16" sqref="F16:S22"/>
    </sheetView>
  </sheetViews>
  <sheetFormatPr defaultColWidth="4.69921875" defaultRowHeight="14.4"/>
  <cols>
    <col min="1" max="2" width="2.8984375" style="1" customWidth="1"/>
    <col min="3" max="3" width="4.69921875" style="1" customWidth="1"/>
    <col min="4" max="4" width="4.69921875" style="1"/>
    <col min="5" max="5" width="4.69921875" style="1" customWidth="1"/>
    <col min="6" max="19" width="4.69921875" style="1"/>
    <col min="20" max="20" width="9.59765625" style="53" customWidth="1"/>
    <col min="21" max="21" width="36.09765625" style="1" bestFit="1" customWidth="1"/>
    <col min="22" max="24" width="36.09765625" style="1" customWidth="1"/>
    <col min="25" max="16384" width="4.69921875" style="1"/>
  </cols>
  <sheetData>
    <row r="1" spans="1:24">
      <c r="A1" s="51"/>
      <c r="C1" s="277" t="s">
        <v>220</v>
      </c>
      <c r="D1" s="277"/>
      <c r="E1" s="277"/>
      <c r="F1" s="277"/>
      <c r="G1" s="277"/>
      <c r="H1" s="277"/>
      <c r="I1" s="277"/>
      <c r="J1" s="277"/>
      <c r="K1" s="277"/>
      <c r="L1" s="277"/>
      <c r="M1" s="277"/>
      <c r="N1" s="277"/>
      <c r="O1" s="277"/>
      <c r="P1" s="277"/>
      <c r="Q1" s="277"/>
      <c r="R1" s="277"/>
      <c r="S1" s="277"/>
    </row>
    <row r="2" spans="1:24">
      <c r="A2" s="1">
        <f>F5</f>
        <v>1</v>
      </c>
      <c r="B2" s="1">
        <f>IF(H26&gt;0,1,0)</f>
        <v>0</v>
      </c>
      <c r="C2" s="198" t="s">
        <v>47</v>
      </c>
      <c r="D2" s="198"/>
      <c r="E2" s="198"/>
      <c r="U2" s="11" t="s">
        <v>49</v>
      </c>
      <c r="V2" s="11" t="s">
        <v>199</v>
      </c>
    </row>
    <row r="3" spans="1:24">
      <c r="A3" s="1">
        <f>A2</f>
        <v>1</v>
      </c>
      <c r="B3" s="1">
        <f>B2</f>
        <v>0</v>
      </c>
      <c r="C3" s="192" t="str">
        <f>"トップアスリート等を活用した魅力発信事業　"&amp;基本!$G$24</f>
        <v>トップアスリート等を活用した魅力発信事業　事業計画書</v>
      </c>
      <c r="D3" s="192"/>
      <c r="E3" s="192"/>
      <c r="F3" s="192"/>
      <c r="G3" s="192"/>
      <c r="H3" s="192"/>
      <c r="I3" s="192"/>
      <c r="J3" s="192"/>
      <c r="K3" s="192"/>
      <c r="L3" s="192"/>
      <c r="M3" s="192"/>
      <c r="N3" s="192"/>
      <c r="O3" s="192"/>
      <c r="P3" s="192"/>
      <c r="Q3" s="192"/>
      <c r="R3" s="192"/>
      <c r="S3" s="192"/>
      <c r="U3" s="16" t="s">
        <v>160</v>
      </c>
      <c r="V3" s="16" t="s">
        <v>216</v>
      </c>
    </row>
    <row r="4" spans="1:24" ht="15" thickBot="1">
      <c r="A4" s="1">
        <f t="shared" ref="A4:B17" si="0">A3</f>
        <v>1</v>
      </c>
      <c r="B4" s="1">
        <f t="shared" si="0"/>
        <v>0</v>
      </c>
      <c r="C4" s="337" t="s">
        <v>48</v>
      </c>
      <c r="D4" s="337"/>
      <c r="U4" s="32"/>
      <c r="V4" s="32"/>
    </row>
    <row r="5" spans="1:24" ht="15" thickBot="1">
      <c r="A5" s="1">
        <f t="shared" si="0"/>
        <v>1</v>
      </c>
      <c r="B5" s="1">
        <f t="shared" si="0"/>
        <v>0</v>
      </c>
      <c r="C5" s="375" t="s">
        <v>50</v>
      </c>
      <c r="D5" s="376"/>
      <c r="E5" s="376"/>
      <c r="F5" s="377">
        <v>1</v>
      </c>
      <c r="G5" s="378"/>
      <c r="U5" s="32"/>
      <c r="V5" s="32"/>
    </row>
    <row r="6" spans="1:24">
      <c r="A6" s="1">
        <f t="shared" si="0"/>
        <v>1</v>
      </c>
      <c r="B6" s="1">
        <f t="shared" si="0"/>
        <v>0</v>
      </c>
      <c r="C6" s="379" t="s">
        <v>49</v>
      </c>
      <c r="D6" s="290"/>
      <c r="E6" s="290"/>
      <c r="F6" s="380"/>
      <c r="G6" s="380"/>
      <c r="H6" s="380"/>
      <c r="I6" s="380"/>
      <c r="J6" s="380"/>
      <c r="K6" s="380"/>
      <c r="L6" s="380"/>
      <c r="M6" s="290" t="s">
        <v>53</v>
      </c>
      <c r="N6" s="290"/>
      <c r="O6" s="290"/>
      <c r="P6" s="380"/>
      <c r="Q6" s="380"/>
      <c r="R6" s="380"/>
      <c r="S6" s="381"/>
      <c r="T6" s="81" t="str">
        <f>IF(F6="","",VLOOKUP(F6,U3:V6,2,))</f>
        <v/>
      </c>
      <c r="U6" s="18"/>
      <c r="V6" s="18"/>
    </row>
    <row r="7" spans="1:24">
      <c r="A7" s="1">
        <f t="shared" si="0"/>
        <v>1</v>
      </c>
      <c r="B7" s="1">
        <f t="shared" si="0"/>
        <v>0</v>
      </c>
      <c r="C7" s="389" t="s">
        <v>180</v>
      </c>
      <c r="D7" s="390"/>
      <c r="E7" s="356"/>
      <c r="F7" s="386"/>
      <c r="G7" s="387"/>
      <c r="H7" s="387"/>
      <c r="I7" s="387"/>
      <c r="J7" s="387"/>
      <c r="K7" s="387"/>
      <c r="L7" s="387"/>
      <c r="M7" s="387"/>
      <c r="N7" s="387"/>
      <c r="O7" s="387"/>
      <c r="P7" s="387"/>
      <c r="Q7" s="387"/>
      <c r="R7" s="387"/>
      <c r="S7" s="388"/>
      <c r="U7" s="55"/>
    </row>
    <row r="8" spans="1:24">
      <c r="A8" s="1">
        <f t="shared" si="0"/>
        <v>1</v>
      </c>
      <c r="B8" s="1">
        <f t="shared" si="0"/>
        <v>0</v>
      </c>
      <c r="C8" s="348" t="s">
        <v>51</v>
      </c>
      <c r="D8" s="291"/>
      <c r="E8" s="291"/>
      <c r="F8" s="382"/>
      <c r="G8" s="383"/>
      <c r="H8" s="383"/>
      <c r="I8" s="20" t="str">
        <f>IF(F8="","～",IF(J8="","","～"))</f>
        <v>～</v>
      </c>
      <c r="J8" s="383"/>
      <c r="K8" s="383"/>
      <c r="L8" s="383"/>
      <c r="M8" s="21" t="s">
        <v>52</v>
      </c>
      <c r="N8" s="384" t="str">
        <f>IF(T8=1,IF(F8="","",IF(J8="","",IF(F8=J8,"日帰り",(J8-F8)&amp;"泊"&amp;(J8-F8+1)&amp;"日"))),"")</f>
        <v/>
      </c>
      <c r="O8" s="384"/>
      <c r="P8" s="384"/>
      <c r="Q8" s="13" t="s">
        <v>68</v>
      </c>
      <c r="R8" s="258"/>
      <c r="S8" s="385"/>
      <c r="T8" s="53">
        <v>0</v>
      </c>
    </row>
    <row r="9" spans="1:24">
      <c r="A9" s="1">
        <f t="shared" si="0"/>
        <v>1</v>
      </c>
      <c r="B9" s="1">
        <f t="shared" si="0"/>
        <v>0</v>
      </c>
      <c r="C9" s="348" t="s">
        <v>54</v>
      </c>
      <c r="D9" s="346" t="s">
        <v>55</v>
      </c>
      <c r="E9" s="346"/>
      <c r="F9" s="349"/>
      <c r="G9" s="349"/>
      <c r="H9" s="349"/>
      <c r="I9" s="349"/>
      <c r="J9" s="349"/>
      <c r="K9" s="349"/>
      <c r="L9" s="349"/>
      <c r="M9" s="349"/>
      <c r="N9" s="349"/>
      <c r="O9" s="349"/>
      <c r="P9" s="349"/>
      <c r="Q9" s="349"/>
      <c r="R9" s="349"/>
      <c r="S9" s="350"/>
      <c r="U9" s="156" t="s">
        <v>53</v>
      </c>
      <c r="V9" s="156"/>
      <c r="W9" s="156"/>
      <c r="X9" s="156"/>
    </row>
    <row r="10" spans="1:24">
      <c r="A10" s="1">
        <f t="shared" si="0"/>
        <v>1</v>
      </c>
      <c r="B10" s="1">
        <f t="shared" si="0"/>
        <v>0</v>
      </c>
      <c r="C10" s="348"/>
      <c r="D10" s="351" t="s">
        <v>7</v>
      </c>
      <c r="E10" s="351"/>
      <c r="F10" s="352"/>
      <c r="G10" s="352"/>
      <c r="H10" s="352"/>
      <c r="I10" s="352"/>
      <c r="J10" s="352"/>
      <c r="K10" s="352"/>
      <c r="L10" s="352"/>
      <c r="M10" s="352"/>
      <c r="N10" s="352"/>
      <c r="O10" s="352"/>
      <c r="P10" s="352"/>
      <c r="Q10" s="352"/>
      <c r="R10" s="352"/>
      <c r="S10" s="353"/>
      <c r="U10" s="78" t="str">
        <f>U3</f>
        <v>トップアスリート等を活用した魅力発信事業</v>
      </c>
      <c r="V10" s="78">
        <f>U4</f>
        <v>0</v>
      </c>
      <c r="W10" s="78">
        <f>U5</f>
        <v>0</v>
      </c>
      <c r="X10" s="78">
        <f>U6</f>
        <v>0</v>
      </c>
    </row>
    <row r="11" spans="1:24">
      <c r="A11" s="1">
        <f t="shared" si="0"/>
        <v>1</v>
      </c>
      <c r="B11" s="1">
        <f t="shared" si="0"/>
        <v>0</v>
      </c>
      <c r="C11" s="348" t="s">
        <v>56</v>
      </c>
      <c r="D11" s="346" t="s">
        <v>55</v>
      </c>
      <c r="E11" s="346"/>
      <c r="F11" s="349"/>
      <c r="G11" s="349"/>
      <c r="H11" s="349"/>
      <c r="I11" s="349"/>
      <c r="J11" s="349"/>
      <c r="K11" s="349"/>
      <c r="L11" s="349"/>
      <c r="M11" s="349"/>
      <c r="N11" s="349"/>
      <c r="O11" s="349"/>
      <c r="P11" s="349"/>
      <c r="Q11" s="349"/>
      <c r="R11" s="349"/>
      <c r="S11" s="350"/>
      <c r="U11" s="6" t="s">
        <v>161</v>
      </c>
      <c r="V11" s="6"/>
      <c r="W11" s="6"/>
      <c r="X11" s="6"/>
    </row>
    <row r="12" spans="1:24">
      <c r="A12" s="1">
        <f t="shared" si="0"/>
        <v>1</v>
      </c>
      <c r="B12" s="1">
        <f t="shared" si="0"/>
        <v>0</v>
      </c>
      <c r="C12" s="348"/>
      <c r="D12" s="351" t="s">
        <v>7</v>
      </c>
      <c r="E12" s="351"/>
      <c r="F12" s="352"/>
      <c r="G12" s="352"/>
      <c r="H12" s="352"/>
      <c r="I12" s="352"/>
      <c r="J12" s="352"/>
      <c r="K12" s="352"/>
      <c r="L12" s="352"/>
      <c r="M12" s="352"/>
      <c r="N12" s="352"/>
      <c r="O12" s="352"/>
      <c r="P12" s="352"/>
      <c r="Q12" s="352"/>
      <c r="R12" s="352"/>
      <c r="S12" s="353"/>
      <c r="U12" s="8" t="s">
        <v>162</v>
      </c>
      <c r="V12" s="8"/>
      <c r="W12" s="8"/>
      <c r="X12" s="8"/>
    </row>
    <row r="13" spans="1:24">
      <c r="A13" s="1">
        <f t="shared" si="0"/>
        <v>1</v>
      </c>
      <c r="B13" s="1">
        <f t="shared" si="0"/>
        <v>0</v>
      </c>
      <c r="C13" s="354" t="s">
        <v>57</v>
      </c>
      <c r="D13" s="291" t="s">
        <v>58</v>
      </c>
      <c r="E13" s="291"/>
      <c r="F13" s="291" t="s">
        <v>61</v>
      </c>
      <c r="G13" s="355"/>
      <c r="H13" s="339" t="s">
        <v>62</v>
      </c>
      <c r="I13" s="296"/>
      <c r="J13" s="356" t="s">
        <v>63</v>
      </c>
      <c r="K13" s="355"/>
      <c r="L13" s="339" t="s">
        <v>64</v>
      </c>
      <c r="M13" s="296"/>
      <c r="N13" s="356" t="s">
        <v>65</v>
      </c>
      <c r="O13" s="355"/>
      <c r="P13" s="339" t="s">
        <v>66</v>
      </c>
      <c r="Q13" s="291"/>
      <c r="R13" s="356" t="s">
        <v>36</v>
      </c>
      <c r="S13" s="295"/>
      <c r="U13" s="8"/>
      <c r="V13" s="8"/>
      <c r="W13" s="8"/>
      <c r="X13" s="8"/>
    </row>
    <row r="14" spans="1:24">
      <c r="A14" s="1">
        <f t="shared" si="0"/>
        <v>1</v>
      </c>
      <c r="B14" s="1">
        <f t="shared" si="0"/>
        <v>0</v>
      </c>
      <c r="C14" s="348"/>
      <c r="D14" s="346" t="s">
        <v>59</v>
      </c>
      <c r="E14" s="346"/>
      <c r="F14" s="56" t="s">
        <v>164</v>
      </c>
      <c r="G14" s="23" t="s">
        <v>67</v>
      </c>
      <c r="H14" s="58" t="s">
        <v>164</v>
      </c>
      <c r="I14" s="25" t="s">
        <v>67</v>
      </c>
      <c r="J14" s="60" t="s">
        <v>164</v>
      </c>
      <c r="K14" s="23" t="s">
        <v>67</v>
      </c>
      <c r="L14" s="58" t="s">
        <v>164</v>
      </c>
      <c r="M14" s="25" t="s">
        <v>67</v>
      </c>
      <c r="N14" s="60" t="s">
        <v>164</v>
      </c>
      <c r="O14" s="23" t="s">
        <v>67</v>
      </c>
      <c r="P14" s="58" t="s">
        <v>164</v>
      </c>
      <c r="Q14" s="26" t="s">
        <v>67</v>
      </c>
      <c r="R14" s="60" t="s">
        <v>164</v>
      </c>
      <c r="S14" s="33" t="s">
        <v>67</v>
      </c>
      <c r="U14" s="10"/>
      <c r="V14" s="10"/>
      <c r="W14" s="10"/>
      <c r="X14" s="10"/>
    </row>
    <row r="15" spans="1:24">
      <c r="A15" s="1">
        <f t="shared" si="0"/>
        <v>1</v>
      </c>
      <c r="B15" s="1">
        <f t="shared" si="0"/>
        <v>0</v>
      </c>
      <c r="C15" s="348"/>
      <c r="D15" s="351" t="s">
        <v>60</v>
      </c>
      <c r="E15" s="351"/>
      <c r="F15" s="57" t="s">
        <v>164</v>
      </c>
      <c r="G15" s="28" t="s">
        <v>67</v>
      </c>
      <c r="H15" s="59" t="s">
        <v>164</v>
      </c>
      <c r="I15" s="30" t="s">
        <v>67</v>
      </c>
      <c r="J15" s="61" t="s">
        <v>164</v>
      </c>
      <c r="K15" s="28" t="s">
        <v>67</v>
      </c>
      <c r="L15" s="59" t="s">
        <v>164</v>
      </c>
      <c r="M15" s="30" t="s">
        <v>67</v>
      </c>
      <c r="N15" s="61" t="s">
        <v>164</v>
      </c>
      <c r="O15" s="28" t="s">
        <v>67</v>
      </c>
      <c r="P15" s="59" t="s">
        <v>164</v>
      </c>
      <c r="Q15" s="31" t="s">
        <v>67</v>
      </c>
      <c r="R15" s="61" t="s">
        <v>164</v>
      </c>
      <c r="S15" s="34" t="s">
        <v>67</v>
      </c>
    </row>
    <row r="16" spans="1:24">
      <c r="A16" s="1">
        <f t="shared" si="0"/>
        <v>1</v>
      </c>
      <c r="B16" s="1">
        <f t="shared" si="0"/>
        <v>0</v>
      </c>
      <c r="C16" s="366" t="s">
        <v>69</v>
      </c>
      <c r="D16" s="367"/>
      <c r="E16" s="368"/>
      <c r="F16" s="357"/>
      <c r="G16" s="358"/>
      <c r="H16" s="358"/>
      <c r="I16" s="358"/>
      <c r="J16" s="358"/>
      <c r="K16" s="358"/>
      <c r="L16" s="358"/>
      <c r="M16" s="358"/>
      <c r="N16" s="358"/>
      <c r="O16" s="358"/>
      <c r="P16" s="358"/>
      <c r="Q16" s="358"/>
      <c r="R16" s="358"/>
      <c r="S16" s="359"/>
    </row>
    <row r="17" spans="1:19">
      <c r="A17" s="1">
        <f t="shared" si="0"/>
        <v>1</v>
      </c>
      <c r="B17" s="1">
        <f t="shared" si="0"/>
        <v>0</v>
      </c>
      <c r="C17" s="369"/>
      <c r="D17" s="370"/>
      <c r="E17" s="371"/>
      <c r="F17" s="360"/>
      <c r="G17" s="361"/>
      <c r="H17" s="361"/>
      <c r="I17" s="361"/>
      <c r="J17" s="361"/>
      <c r="K17" s="361"/>
      <c r="L17" s="361"/>
      <c r="M17" s="361"/>
      <c r="N17" s="361"/>
      <c r="O17" s="361"/>
      <c r="P17" s="361"/>
      <c r="Q17" s="361"/>
      <c r="R17" s="361"/>
      <c r="S17" s="362"/>
    </row>
    <row r="18" spans="1:19">
      <c r="A18" s="1">
        <f t="shared" ref="A18:B18" si="1">A17</f>
        <v>1</v>
      </c>
      <c r="B18" s="1">
        <f t="shared" si="1"/>
        <v>0</v>
      </c>
      <c r="C18" s="369"/>
      <c r="D18" s="370"/>
      <c r="E18" s="371"/>
      <c r="F18" s="360"/>
      <c r="G18" s="361"/>
      <c r="H18" s="361"/>
      <c r="I18" s="361"/>
      <c r="J18" s="361"/>
      <c r="K18" s="361"/>
      <c r="L18" s="361"/>
      <c r="M18" s="361"/>
      <c r="N18" s="361"/>
      <c r="O18" s="361"/>
      <c r="P18" s="361"/>
      <c r="Q18" s="361"/>
      <c r="R18" s="361"/>
      <c r="S18" s="362"/>
    </row>
    <row r="19" spans="1:19">
      <c r="A19" s="1">
        <f t="shared" ref="A19:B19" si="2">A18</f>
        <v>1</v>
      </c>
      <c r="B19" s="1">
        <f t="shared" si="2"/>
        <v>0</v>
      </c>
      <c r="C19" s="369"/>
      <c r="D19" s="370"/>
      <c r="E19" s="371"/>
      <c r="F19" s="360"/>
      <c r="G19" s="361"/>
      <c r="H19" s="361"/>
      <c r="I19" s="361"/>
      <c r="J19" s="361"/>
      <c r="K19" s="361"/>
      <c r="L19" s="361"/>
      <c r="M19" s="361"/>
      <c r="N19" s="361"/>
      <c r="O19" s="361"/>
      <c r="P19" s="361"/>
      <c r="Q19" s="361"/>
      <c r="R19" s="361"/>
      <c r="S19" s="362"/>
    </row>
    <row r="20" spans="1:19">
      <c r="A20" s="1">
        <f t="shared" ref="A20:B20" si="3">A19</f>
        <v>1</v>
      </c>
      <c r="B20" s="1">
        <f t="shared" si="3"/>
        <v>0</v>
      </c>
      <c r="C20" s="369"/>
      <c r="D20" s="370"/>
      <c r="E20" s="371"/>
      <c r="F20" s="360"/>
      <c r="G20" s="361"/>
      <c r="H20" s="361"/>
      <c r="I20" s="361"/>
      <c r="J20" s="361"/>
      <c r="K20" s="361"/>
      <c r="L20" s="361"/>
      <c r="M20" s="361"/>
      <c r="N20" s="361"/>
      <c r="O20" s="361"/>
      <c r="P20" s="361"/>
      <c r="Q20" s="361"/>
      <c r="R20" s="361"/>
      <c r="S20" s="362"/>
    </row>
    <row r="21" spans="1:19">
      <c r="A21" s="1">
        <f t="shared" ref="A21:B21" si="4">A20</f>
        <v>1</v>
      </c>
      <c r="B21" s="1">
        <f t="shared" si="4"/>
        <v>0</v>
      </c>
      <c r="C21" s="369"/>
      <c r="D21" s="370"/>
      <c r="E21" s="371"/>
      <c r="F21" s="360"/>
      <c r="G21" s="361"/>
      <c r="H21" s="361"/>
      <c r="I21" s="361"/>
      <c r="J21" s="361"/>
      <c r="K21" s="361"/>
      <c r="L21" s="361"/>
      <c r="M21" s="361"/>
      <c r="N21" s="361"/>
      <c r="O21" s="361"/>
      <c r="P21" s="361"/>
      <c r="Q21" s="361"/>
      <c r="R21" s="361"/>
      <c r="S21" s="362"/>
    </row>
    <row r="22" spans="1:19" ht="15" thickBot="1">
      <c r="A22" s="1">
        <f t="shared" ref="A22:B22" si="5">A21</f>
        <v>1</v>
      </c>
      <c r="B22" s="1">
        <f t="shared" si="5"/>
        <v>0</v>
      </c>
      <c r="C22" s="372"/>
      <c r="D22" s="373"/>
      <c r="E22" s="374"/>
      <c r="F22" s="363"/>
      <c r="G22" s="364"/>
      <c r="H22" s="364"/>
      <c r="I22" s="364"/>
      <c r="J22" s="364"/>
      <c r="K22" s="364"/>
      <c r="L22" s="364"/>
      <c r="M22" s="364"/>
      <c r="N22" s="364"/>
      <c r="O22" s="364"/>
      <c r="P22" s="364"/>
      <c r="Q22" s="364"/>
      <c r="R22" s="364"/>
      <c r="S22" s="365"/>
    </row>
    <row r="23" spans="1:19">
      <c r="A23" s="1">
        <f t="shared" ref="A23:B23" si="6">A22</f>
        <v>1</v>
      </c>
      <c r="B23" s="1">
        <f t="shared" si="6"/>
        <v>0</v>
      </c>
    </row>
    <row r="24" spans="1:19" ht="15" thickBot="1">
      <c r="A24" s="1">
        <f t="shared" ref="A24:B24" si="7">A23</f>
        <v>1</v>
      </c>
      <c r="B24" s="1">
        <f t="shared" si="7"/>
        <v>0</v>
      </c>
      <c r="C24" s="337" t="s">
        <v>70</v>
      </c>
      <c r="D24" s="337"/>
      <c r="Q24" s="338" t="s">
        <v>71</v>
      </c>
      <c r="R24" s="338"/>
      <c r="S24" s="338"/>
    </row>
    <row r="25" spans="1:19">
      <c r="A25" s="1">
        <f t="shared" ref="A25:B25" si="8">A24</f>
        <v>1</v>
      </c>
      <c r="B25" s="1">
        <f t="shared" si="8"/>
        <v>0</v>
      </c>
      <c r="C25" s="287" t="s">
        <v>72</v>
      </c>
      <c r="D25" s="290" t="s">
        <v>73</v>
      </c>
      <c r="E25" s="290"/>
      <c r="F25" s="290"/>
      <c r="G25" s="290"/>
      <c r="H25" s="290" t="s">
        <v>79</v>
      </c>
      <c r="I25" s="290"/>
      <c r="J25" s="290" t="s">
        <v>13</v>
      </c>
      <c r="K25" s="290"/>
      <c r="L25" s="290"/>
      <c r="M25" s="290"/>
      <c r="N25" s="290"/>
      <c r="O25" s="290"/>
      <c r="P25" s="290"/>
      <c r="Q25" s="290"/>
      <c r="R25" s="290"/>
      <c r="S25" s="294"/>
    </row>
    <row r="26" spans="1:19">
      <c r="A26" s="1">
        <f t="shared" ref="A26:B26" si="9">A25</f>
        <v>1</v>
      </c>
      <c r="B26" s="1">
        <f t="shared" si="9"/>
        <v>0</v>
      </c>
      <c r="C26" s="288"/>
      <c r="D26" s="346" t="s">
        <v>74</v>
      </c>
      <c r="E26" s="346"/>
      <c r="F26" s="346"/>
      <c r="G26" s="346"/>
      <c r="H26" s="347">
        <f>J51</f>
        <v>0</v>
      </c>
      <c r="I26" s="347"/>
      <c r="J26" s="152"/>
      <c r="K26" s="152"/>
      <c r="L26" s="152"/>
      <c r="M26" s="152"/>
      <c r="N26" s="152"/>
      <c r="O26" s="152"/>
      <c r="P26" s="152"/>
      <c r="Q26" s="152"/>
      <c r="R26" s="152"/>
      <c r="S26" s="305"/>
    </row>
    <row r="27" spans="1:19">
      <c r="A27" s="1">
        <f t="shared" ref="A27:B27" si="10">A26</f>
        <v>1</v>
      </c>
      <c r="B27" s="1">
        <f t="shared" si="10"/>
        <v>0</v>
      </c>
      <c r="C27" s="288"/>
      <c r="D27" s="340" t="s">
        <v>75</v>
      </c>
      <c r="E27" s="340"/>
      <c r="F27" s="340"/>
      <c r="G27" s="340"/>
      <c r="H27" s="330"/>
      <c r="I27" s="330"/>
      <c r="J27" s="335"/>
      <c r="K27" s="335"/>
      <c r="L27" s="335"/>
      <c r="M27" s="335"/>
      <c r="N27" s="335"/>
      <c r="O27" s="335"/>
      <c r="P27" s="335"/>
      <c r="Q27" s="335"/>
      <c r="R27" s="335"/>
      <c r="S27" s="336"/>
    </row>
    <row r="28" spans="1:19">
      <c r="A28" s="1">
        <f t="shared" ref="A28:B28" si="11">A27</f>
        <v>1</v>
      </c>
      <c r="B28" s="1">
        <f t="shared" si="11"/>
        <v>0</v>
      </c>
      <c r="C28" s="288"/>
      <c r="D28" s="340" t="s">
        <v>76</v>
      </c>
      <c r="E28" s="340"/>
      <c r="F28" s="340"/>
      <c r="G28" s="340"/>
      <c r="H28" s="330"/>
      <c r="I28" s="330"/>
      <c r="J28" s="335"/>
      <c r="K28" s="335"/>
      <c r="L28" s="335"/>
      <c r="M28" s="335"/>
      <c r="N28" s="335"/>
      <c r="O28" s="335"/>
      <c r="P28" s="335"/>
      <c r="Q28" s="335"/>
      <c r="R28" s="335"/>
      <c r="S28" s="336"/>
    </row>
    <row r="29" spans="1:19" ht="15" thickBot="1">
      <c r="A29" s="1">
        <f t="shared" ref="A29:B29" si="12">A28</f>
        <v>1</v>
      </c>
      <c r="B29" s="1">
        <f t="shared" si="12"/>
        <v>0</v>
      </c>
      <c r="C29" s="288"/>
      <c r="D29" s="341" t="s">
        <v>77</v>
      </c>
      <c r="E29" s="341"/>
      <c r="F29" s="341"/>
      <c r="G29" s="341"/>
      <c r="H29" s="342">
        <f>H51-SUM(H26:I28)</f>
        <v>0</v>
      </c>
      <c r="I29" s="342"/>
      <c r="J29" s="343"/>
      <c r="K29" s="343"/>
      <c r="L29" s="343"/>
      <c r="M29" s="343"/>
      <c r="N29" s="343"/>
      <c r="O29" s="343"/>
      <c r="P29" s="343"/>
      <c r="Q29" s="343"/>
      <c r="R29" s="343"/>
      <c r="S29" s="344"/>
    </row>
    <row r="30" spans="1:19" ht="15.6" thickTop="1" thickBot="1">
      <c r="A30" s="1">
        <f t="shared" ref="A30:B30" si="13">A29</f>
        <v>1</v>
      </c>
      <c r="B30" s="1">
        <f t="shared" si="13"/>
        <v>0</v>
      </c>
      <c r="C30" s="289"/>
      <c r="D30" s="345" t="s">
        <v>78</v>
      </c>
      <c r="E30" s="345"/>
      <c r="F30" s="345"/>
      <c r="G30" s="345"/>
      <c r="H30" s="281">
        <f>SUM(H26:I29)</f>
        <v>0</v>
      </c>
      <c r="I30" s="281"/>
      <c r="J30" s="285"/>
      <c r="K30" s="285"/>
      <c r="L30" s="285"/>
      <c r="M30" s="285"/>
      <c r="N30" s="285"/>
      <c r="O30" s="285"/>
      <c r="P30" s="285"/>
      <c r="Q30" s="285"/>
      <c r="R30" s="285"/>
      <c r="S30" s="286"/>
    </row>
    <row r="31" spans="1:19">
      <c r="A31" s="1">
        <f t="shared" ref="A31:B31" si="14">A30</f>
        <v>1</v>
      </c>
      <c r="B31" s="1">
        <f t="shared" si="14"/>
        <v>0</v>
      </c>
      <c r="C31" s="287" t="s">
        <v>218</v>
      </c>
      <c r="D31" s="290" t="s">
        <v>73</v>
      </c>
      <c r="E31" s="290"/>
      <c r="F31" s="290" t="s">
        <v>83</v>
      </c>
      <c r="G31" s="290"/>
      <c r="H31" s="290" t="s">
        <v>79</v>
      </c>
      <c r="I31" s="292"/>
      <c r="J31" s="293"/>
      <c r="K31" s="290"/>
      <c r="L31" s="290"/>
      <c r="M31" s="290"/>
      <c r="N31" s="290" t="s">
        <v>82</v>
      </c>
      <c r="O31" s="290"/>
      <c r="P31" s="290"/>
      <c r="Q31" s="290"/>
      <c r="R31" s="290"/>
      <c r="S31" s="294"/>
    </row>
    <row r="32" spans="1:19">
      <c r="A32" s="1">
        <f t="shared" ref="A32:B32" si="15">A31</f>
        <v>1</v>
      </c>
      <c r="B32" s="1">
        <f t="shared" si="15"/>
        <v>0</v>
      </c>
      <c r="C32" s="288"/>
      <c r="D32" s="291"/>
      <c r="E32" s="291"/>
      <c r="F32" s="291"/>
      <c r="G32" s="291"/>
      <c r="H32" s="291"/>
      <c r="I32" s="291"/>
      <c r="J32" s="296" t="s">
        <v>80</v>
      </c>
      <c r="K32" s="297"/>
      <c r="L32" s="297" t="s">
        <v>81</v>
      </c>
      <c r="M32" s="339"/>
      <c r="N32" s="291"/>
      <c r="O32" s="291"/>
      <c r="P32" s="291"/>
      <c r="Q32" s="291"/>
      <c r="R32" s="291"/>
      <c r="S32" s="295"/>
    </row>
    <row r="33" spans="1:21">
      <c r="A33" s="1">
        <f t="shared" ref="A33:B33" si="16">A32</f>
        <v>1</v>
      </c>
      <c r="B33" s="1">
        <f t="shared" si="16"/>
        <v>0</v>
      </c>
      <c r="C33" s="288"/>
      <c r="D33" s="298" t="s">
        <v>88</v>
      </c>
      <c r="E33" s="298"/>
      <c r="F33" s="298" t="s">
        <v>88</v>
      </c>
      <c r="G33" s="298"/>
      <c r="H33" s="323"/>
      <c r="I33" s="323"/>
      <c r="J33" s="324"/>
      <c r="K33" s="325"/>
      <c r="L33" s="326">
        <f>H33-J33</f>
        <v>0</v>
      </c>
      <c r="M33" s="327"/>
      <c r="N33" s="167"/>
      <c r="O33" s="167"/>
      <c r="P33" s="167"/>
      <c r="Q33" s="167"/>
      <c r="R33" s="167"/>
      <c r="S33" s="328"/>
      <c r="T33" s="54" t="e">
        <f>HLOOKUP(F6,リスト!$N$7:$AC$25,2,)</f>
        <v>#N/A</v>
      </c>
      <c r="U33" s="52" t="e">
        <f t="shared" ref="U33:U50" si="17">IF(T33="対象外",IF(J33&gt;0,"補助対象外経費です!!",""),"")</f>
        <v>#N/A</v>
      </c>
    </row>
    <row r="34" spans="1:21">
      <c r="A34" s="1">
        <f t="shared" ref="A34:B34" si="18">A33</f>
        <v>1</v>
      </c>
      <c r="B34" s="1">
        <f t="shared" si="18"/>
        <v>0</v>
      </c>
      <c r="C34" s="288"/>
      <c r="D34" s="298" t="s">
        <v>99</v>
      </c>
      <c r="E34" s="298"/>
      <c r="F34" s="299" t="s">
        <v>84</v>
      </c>
      <c r="G34" s="299"/>
      <c r="H34" s="300"/>
      <c r="I34" s="300"/>
      <c r="J34" s="301"/>
      <c r="K34" s="302"/>
      <c r="L34" s="303">
        <f t="shared" ref="L34:L50" si="19">H34-J34</f>
        <v>0</v>
      </c>
      <c r="M34" s="304"/>
      <c r="N34" s="152"/>
      <c r="O34" s="152"/>
      <c r="P34" s="152"/>
      <c r="Q34" s="152"/>
      <c r="R34" s="152"/>
      <c r="S34" s="305"/>
      <c r="T34" s="54" t="e">
        <f>HLOOKUP(F6,リスト!$N$7:$AC$25,3,)</f>
        <v>#N/A</v>
      </c>
      <c r="U34" s="52" t="e">
        <f t="shared" si="17"/>
        <v>#N/A</v>
      </c>
    </row>
    <row r="35" spans="1:21">
      <c r="A35" s="1">
        <f t="shared" ref="A35:B35" si="20">A34</f>
        <v>1</v>
      </c>
      <c r="B35" s="1">
        <f t="shared" si="20"/>
        <v>0</v>
      </c>
      <c r="C35" s="288"/>
      <c r="D35" s="298"/>
      <c r="E35" s="298"/>
      <c r="F35" s="329" t="s">
        <v>85</v>
      </c>
      <c r="G35" s="329"/>
      <c r="H35" s="330"/>
      <c r="I35" s="330"/>
      <c r="J35" s="331"/>
      <c r="K35" s="332"/>
      <c r="L35" s="333">
        <f t="shared" si="19"/>
        <v>0</v>
      </c>
      <c r="M35" s="334"/>
      <c r="N35" s="335"/>
      <c r="O35" s="335"/>
      <c r="P35" s="335"/>
      <c r="Q35" s="335"/>
      <c r="R35" s="335"/>
      <c r="S35" s="336"/>
      <c r="T35" s="54" t="e">
        <f>HLOOKUP(F6,リスト!$N$7:$AC$25,4,)</f>
        <v>#N/A</v>
      </c>
      <c r="U35" s="52" t="e">
        <f t="shared" si="17"/>
        <v>#N/A</v>
      </c>
    </row>
    <row r="36" spans="1:21">
      <c r="A36" s="1">
        <f t="shared" ref="A36:B36" si="21">A35</f>
        <v>1</v>
      </c>
      <c r="B36" s="1">
        <f t="shared" si="21"/>
        <v>0</v>
      </c>
      <c r="C36" s="288"/>
      <c r="D36" s="298"/>
      <c r="E36" s="298"/>
      <c r="F36" s="306" t="s">
        <v>86</v>
      </c>
      <c r="G36" s="306"/>
      <c r="H36" s="307"/>
      <c r="I36" s="307"/>
      <c r="J36" s="308"/>
      <c r="K36" s="309"/>
      <c r="L36" s="310">
        <f t="shared" si="19"/>
        <v>0</v>
      </c>
      <c r="M36" s="311"/>
      <c r="N36" s="153"/>
      <c r="O36" s="153"/>
      <c r="P36" s="153"/>
      <c r="Q36" s="153"/>
      <c r="R36" s="153"/>
      <c r="S36" s="312"/>
      <c r="T36" s="54" t="e">
        <f>HLOOKUP(F6,リスト!$N$7:$AC$25,5,)</f>
        <v>#N/A</v>
      </c>
      <c r="U36" s="52" t="e">
        <f t="shared" si="17"/>
        <v>#N/A</v>
      </c>
    </row>
    <row r="37" spans="1:21">
      <c r="A37" s="1">
        <f t="shared" ref="A37:B37" si="22">A36</f>
        <v>1</v>
      </c>
      <c r="B37" s="1">
        <f t="shared" si="22"/>
        <v>0</v>
      </c>
      <c r="C37" s="288"/>
      <c r="D37" s="298" t="s">
        <v>100</v>
      </c>
      <c r="E37" s="298"/>
      <c r="F37" s="299" t="s">
        <v>87</v>
      </c>
      <c r="G37" s="299"/>
      <c r="H37" s="300"/>
      <c r="I37" s="300"/>
      <c r="J37" s="301"/>
      <c r="K37" s="302"/>
      <c r="L37" s="303">
        <f t="shared" si="19"/>
        <v>0</v>
      </c>
      <c r="M37" s="304"/>
      <c r="N37" s="152"/>
      <c r="O37" s="152"/>
      <c r="P37" s="152"/>
      <c r="Q37" s="152"/>
      <c r="R37" s="152"/>
      <c r="S37" s="305"/>
      <c r="T37" s="54" t="e">
        <f>HLOOKUP(F6,リスト!$N$7:$AC$25,6,)</f>
        <v>#N/A</v>
      </c>
      <c r="U37" s="52" t="e">
        <f t="shared" si="17"/>
        <v>#N/A</v>
      </c>
    </row>
    <row r="38" spans="1:21">
      <c r="A38" s="1">
        <f t="shared" ref="A38:B38" si="23">A37</f>
        <v>1</v>
      </c>
      <c r="B38" s="1">
        <f t="shared" si="23"/>
        <v>0</v>
      </c>
      <c r="C38" s="288"/>
      <c r="D38" s="298"/>
      <c r="E38" s="298"/>
      <c r="F38" s="329" t="s">
        <v>89</v>
      </c>
      <c r="G38" s="329"/>
      <c r="H38" s="330"/>
      <c r="I38" s="330"/>
      <c r="J38" s="331"/>
      <c r="K38" s="332"/>
      <c r="L38" s="333">
        <f t="shared" si="19"/>
        <v>0</v>
      </c>
      <c r="M38" s="334"/>
      <c r="N38" s="335"/>
      <c r="O38" s="335"/>
      <c r="P38" s="335"/>
      <c r="Q38" s="335"/>
      <c r="R38" s="335"/>
      <c r="S38" s="336"/>
      <c r="T38" s="54" t="e">
        <f>HLOOKUP(F6,リスト!$N$7:$AC$25,7,)</f>
        <v>#N/A</v>
      </c>
      <c r="U38" s="52" t="e">
        <f t="shared" si="17"/>
        <v>#N/A</v>
      </c>
    </row>
    <row r="39" spans="1:21" ht="14.4" customHeight="1">
      <c r="A39" s="1">
        <f t="shared" ref="A39:B39" si="24">A38</f>
        <v>1</v>
      </c>
      <c r="B39" s="1">
        <f t="shared" si="24"/>
        <v>0</v>
      </c>
      <c r="C39" s="288"/>
      <c r="D39" s="298"/>
      <c r="E39" s="298"/>
      <c r="F39" s="329" t="s">
        <v>215</v>
      </c>
      <c r="G39" s="329"/>
      <c r="H39" s="330"/>
      <c r="I39" s="330"/>
      <c r="J39" s="331"/>
      <c r="K39" s="332"/>
      <c r="L39" s="333">
        <f t="shared" si="19"/>
        <v>0</v>
      </c>
      <c r="M39" s="334"/>
      <c r="N39" s="335"/>
      <c r="O39" s="335"/>
      <c r="P39" s="335"/>
      <c r="Q39" s="335"/>
      <c r="R39" s="335"/>
      <c r="S39" s="336"/>
      <c r="T39" s="54" t="e">
        <f>HLOOKUP(F6,リスト!$N$7:$AC$25,8,)</f>
        <v>#N/A</v>
      </c>
      <c r="U39" s="52" t="e">
        <f t="shared" si="17"/>
        <v>#N/A</v>
      </c>
    </row>
    <row r="40" spans="1:21">
      <c r="A40" s="1">
        <f t="shared" ref="A40:B40" si="25">A39</f>
        <v>1</v>
      </c>
      <c r="B40" s="1">
        <f t="shared" si="25"/>
        <v>0</v>
      </c>
      <c r="C40" s="288"/>
      <c r="D40" s="298"/>
      <c r="E40" s="298"/>
      <c r="F40" s="306" t="s">
        <v>90</v>
      </c>
      <c r="G40" s="306"/>
      <c r="H40" s="307"/>
      <c r="I40" s="307"/>
      <c r="J40" s="308"/>
      <c r="K40" s="309"/>
      <c r="L40" s="310">
        <f t="shared" si="19"/>
        <v>0</v>
      </c>
      <c r="M40" s="311"/>
      <c r="N40" s="153"/>
      <c r="O40" s="153"/>
      <c r="P40" s="153"/>
      <c r="Q40" s="153"/>
      <c r="R40" s="153"/>
      <c r="S40" s="312"/>
      <c r="T40" s="54" t="e">
        <f>HLOOKUP(F6,リスト!$N$7:$AC$25,9,)</f>
        <v>#N/A</v>
      </c>
      <c r="U40" s="52" t="e">
        <f t="shared" si="17"/>
        <v>#N/A</v>
      </c>
    </row>
    <row r="41" spans="1:21">
      <c r="A41" s="1">
        <f t="shared" ref="A41:B41" si="26">A40</f>
        <v>1</v>
      </c>
      <c r="B41" s="1">
        <f t="shared" si="26"/>
        <v>0</v>
      </c>
      <c r="C41" s="288"/>
      <c r="D41" s="298" t="s">
        <v>101</v>
      </c>
      <c r="E41" s="298"/>
      <c r="F41" s="299" t="s">
        <v>91</v>
      </c>
      <c r="G41" s="299"/>
      <c r="H41" s="300"/>
      <c r="I41" s="300"/>
      <c r="J41" s="301"/>
      <c r="K41" s="302"/>
      <c r="L41" s="303">
        <f t="shared" si="19"/>
        <v>0</v>
      </c>
      <c r="M41" s="304"/>
      <c r="N41" s="152"/>
      <c r="O41" s="152"/>
      <c r="P41" s="152"/>
      <c r="Q41" s="152"/>
      <c r="R41" s="152"/>
      <c r="S41" s="305"/>
      <c r="T41" s="54" t="e">
        <f>HLOOKUP(F6,リスト!$N$7:$AC$25,10,)</f>
        <v>#N/A</v>
      </c>
      <c r="U41" s="52" t="e">
        <f t="shared" si="17"/>
        <v>#N/A</v>
      </c>
    </row>
    <row r="42" spans="1:21">
      <c r="A42" s="1">
        <f t="shared" ref="A42:B42" si="27">A41</f>
        <v>1</v>
      </c>
      <c r="B42" s="1">
        <f t="shared" si="27"/>
        <v>0</v>
      </c>
      <c r="C42" s="288"/>
      <c r="D42" s="298"/>
      <c r="E42" s="298"/>
      <c r="F42" s="329" t="s">
        <v>92</v>
      </c>
      <c r="G42" s="329"/>
      <c r="H42" s="330"/>
      <c r="I42" s="330"/>
      <c r="J42" s="331"/>
      <c r="K42" s="332"/>
      <c r="L42" s="333">
        <f t="shared" si="19"/>
        <v>0</v>
      </c>
      <c r="M42" s="334"/>
      <c r="N42" s="335"/>
      <c r="O42" s="335"/>
      <c r="P42" s="335"/>
      <c r="Q42" s="335"/>
      <c r="R42" s="335"/>
      <c r="S42" s="336"/>
      <c r="T42" s="54" t="e">
        <f>HLOOKUP(F6,リスト!$N$7:$AC$25,11,)</f>
        <v>#N/A</v>
      </c>
      <c r="U42" s="52" t="e">
        <f t="shared" si="17"/>
        <v>#N/A</v>
      </c>
    </row>
    <row r="43" spans="1:21">
      <c r="A43" s="1">
        <f t="shared" ref="A43:B43" si="28">A42</f>
        <v>1</v>
      </c>
      <c r="B43" s="1">
        <f t="shared" si="28"/>
        <v>0</v>
      </c>
      <c r="C43" s="288"/>
      <c r="D43" s="298"/>
      <c r="E43" s="298"/>
      <c r="F43" s="306" t="s">
        <v>93</v>
      </c>
      <c r="G43" s="306"/>
      <c r="H43" s="307"/>
      <c r="I43" s="307"/>
      <c r="J43" s="308"/>
      <c r="K43" s="309"/>
      <c r="L43" s="310">
        <f t="shared" si="19"/>
        <v>0</v>
      </c>
      <c r="M43" s="311"/>
      <c r="N43" s="153"/>
      <c r="O43" s="153"/>
      <c r="P43" s="153"/>
      <c r="Q43" s="153"/>
      <c r="R43" s="153"/>
      <c r="S43" s="312"/>
      <c r="T43" s="54" t="e">
        <f>HLOOKUP(F6,リスト!$N$7:$AC$25,12,)</f>
        <v>#N/A</v>
      </c>
      <c r="U43" s="52" t="e">
        <f t="shared" si="17"/>
        <v>#N/A</v>
      </c>
    </row>
    <row r="44" spans="1:21">
      <c r="A44" s="1">
        <f t="shared" ref="A44:B44" si="29">A43</f>
        <v>1</v>
      </c>
      <c r="B44" s="1">
        <f t="shared" si="29"/>
        <v>0</v>
      </c>
      <c r="C44" s="288"/>
      <c r="D44" s="298" t="s">
        <v>102</v>
      </c>
      <c r="E44" s="298"/>
      <c r="F44" s="298" t="s">
        <v>102</v>
      </c>
      <c r="G44" s="298"/>
      <c r="H44" s="323"/>
      <c r="I44" s="323"/>
      <c r="J44" s="324"/>
      <c r="K44" s="325"/>
      <c r="L44" s="326">
        <f t="shared" si="19"/>
        <v>0</v>
      </c>
      <c r="M44" s="327"/>
      <c r="N44" s="167"/>
      <c r="O44" s="167"/>
      <c r="P44" s="167"/>
      <c r="Q44" s="167"/>
      <c r="R44" s="167"/>
      <c r="S44" s="328"/>
      <c r="T44" s="54" t="e">
        <f>HLOOKUP(F6,リスト!$N$7:$AC$25,13,)</f>
        <v>#N/A</v>
      </c>
      <c r="U44" s="52" t="e">
        <f t="shared" si="17"/>
        <v>#N/A</v>
      </c>
    </row>
    <row r="45" spans="1:21">
      <c r="A45" s="1">
        <f t="shared" ref="A45:B45" si="30">A44</f>
        <v>1</v>
      </c>
      <c r="B45" s="1">
        <f t="shared" si="30"/>
        <v>0</v>
      </c>
      <c r="C45" s="288"/>
      <c r="D45" s="321" t="s">
        <v>105</v>
      </c>
      <c r="E45" s="298"/>
      <c r="F45" s="299" t="s">
        <v>94</v>
      </c>
      <c r="G45" s="299"/>
      <c r="H45" s="300"/>
      <c r="I45" s="300"/>
      <c r="J45" s="301"/>
      <c r="K45" s="302"/>
      <c r="L45" s="303">
        <f t="shared" si="19"/>
        <v>0</v>
      </c>
      <c r="M45" s="304"/>
      <c r="N45" s="152"/>
      <c r="O45" s="152"/>
      <c r="P45" s="152"/>
      <c r="Q45" s="152"/>
      <c r="R45" s="152"/>
      <c r="S45" s="305"/>
      <c r="T45" s="54" t="e">
        <f>HLOOKUP(F6,リスト!$N$7:$AC$25,14,)</f>
        <v>#N/A</v>
      </c>
      <c r="U45" s="52" t="e">
        <f t="shared" si="17"/>
        <v>#N/A</v>
      </c>
    </row>
    <row r="46" spans="1:21">
      <c r="A46" s="1">
        <f t="shared" ref="A46:B46" si="31">A45</f>
        <v>1</v>
      </c>
      <c r="B46" s="1">
        <f t="shared" si="31"/>
        <v>0</v>
      </c>
      <c r="C46" s="288"/>
      <c r="D46" s="298"/>
      <c r="E46" s="298"/>
      <c r="F46" s="306" t="s">
        <v>95</v>
      </c>
      <c r="G46" s="306"/>
      <c r="H46" s="307"/>
      <c r="I46" s="307"/>
      <c r="J46" s="308"/>
      <c r="K46" s="309"/>
      <c r="L46" s="310">
        <f t="shared" si="19"/>
        <v>0</v>
      </c>
      <c r="M46" s="311"/>
      <c r="N46" s="153"/>
      <c r="O46" s="153"/>
      <c r="P46" s="153"/>
      <c r="Q46" s="153"/>
      <c r="R46" s="153"/>
      <c r="S46" s="312"/>
      <c r="T46" s="54" t="e">
        <f>HLOOKUP(F6,リスト!$N$7:$AC$25,15,)</f>
        <v>#N/A</v>
      </c>
      <c r="U46" s="52" t="e">
        <f t="shared" si="17"/>
        <v>#N/A</v>
      </c>
    </row>
    <row r="47" spans="1:21">
      <c r="A47" s="1">
        <f t="shared" ref="A47:B47" si="32">A46</f>
        <v>1</v>
      </c>
      <c r="B47" s="1">
        <f t="shared" si="32"/>
        <v>0</v>
      </c>
      <c r="C47" s="288"/>
      <c r="D47" s="322" t="s">
        <v>103</v>
      </c>
      <c r="E47" s="322"/>
      <c r="F47" s="298" t="s">
        <v>96</v>
      </c>
      <c r="G47" s="298"/>
      <c r="H47" s="323"/>
      <c r="I47" s="323"/>
      <c r="J47" s="324"/>
      <c r="K47" s="325"/>
      <c r="L47" s="326">
        <f t="shared" si="19"/>
        <v>0</v>
      </c>
      <c r="M47" s="327"/>
      <c r="N47" s="167"/>
      <c r="O47" s="167"/>
      <c r="P47" s="167"/>
      <c r="Q47" s="167"/>
      <c r="R47" s="167"/>
      <c r="S47" s="328"/>
      <c r="T47" s="54" t="e">
        <f>HLOOKUP(F6,リスト!$N$7:$AC$25,16,)</f>
        <v>#N/A</v>
      </c>
      <c r="U47" s="52" t="e">
        <f t="shared" si="17"/>
        <v>#N/A</v>
      </c>
    </row>
    <row r="48" spans="1:21">
      <c r="A48" s="1">
        <f t="shared" ref="A48:B48" si="33">A47</f>
        <v>1</v>
      </c>
      <c r="B48" s="1">
        <f t="shared" si="33"/>
        <v>0</v>
      </c>
      <c r="C48" s="288"/>
      <c r="D48" s="298" t="s">
        <v>104</v>
      </c>
      <c r="E48" s="298"/>
      <c r="F48" s="299" t="s">
        <v>97</v>
      </c>
      <c r="G48" s="299"/>
      <c r="H48" s="300"/>
      <c r="I48" s="300"/>
      <c r="J48" s="301"/>
      <c r="K48" s="302"/>
      <c r="L48" s="303">
        <f t="shared" si="19"/>
        <v>0</v>
      </c>
      <c r="M48" s="304"/>
      <c r="N48" s="152"/>
      <c r="O48" s="152"/>
      <c r="P48" s="152"/>
      <c r="Q48" s="152"/>
      <c r="R48" s="152"/>
      <c r="S48" s="305"/>
      <c r="T48" s="54" t="e">
        <f>HLOOKUP(F6,リスト!$N$7:$AC$25,17,)</f>
        <v>#N/A</v>
      </c>
      <c r="U48" s="52" t="e">
        <f t="shared" si="17"/>
        <v>#N/A</v>
      </c>
    </row>
    <row r="49" spans="1:24">
      <c r="A49" s="1">
        <f t="shared" ref="A49:B49" si="34">A48</f>
        <v>1</v>
      </c>
      <c r="B49" s="1">
        <f t="shared" si="34"/>
        <v>0</v>
      </c>
      <c r="C49" s="288"/>
      <c r="D49" s="298"/>
      <c r="E49" s="298"/>
      <c r="F49" s="306" t="s">
        <v>98</v>
      </c>
      <c r="G49" s="306"/>
      <c r="H49" s="307"/>
      <c r="I49" s="307"/>
      <c r="J49" s="308"/>
      <c r="K49" s="309"/>
      <c r="L49" s="310">
        <f t="shared" si="19"/>
        <v>0</v>
      </c>
      <c r="M49" s="311"/>
      <c r="N49" s="153"/>
      <c r="O49" s="153"/>
      <c r="P49" s="153"/>
      <c r="Q49" s="153"/>
      <c r="R49" s="153"/>
      <c r="S49" s="312"/>
      <c r="T49" s="54" t="e">
        <f>HLOOKUP(F6,リスト!$N$7:$AC$25,18,)</f>
        <v>#N/A</v>
      </c>
      <c r="U49" s="52" t="e">
        <f t="shared" si="17"/>
        <v>#N/A</v>
      </c>
    </row>
    <row r="50" spans="1:24" ht="15" thickBot="1">
      <c r="A50" s="1">
        <f t="shared" ref="A50:B50" si="35">A49</f>
        <v>1</v>
      </c>
      <c r="B50" s="1">
        <f t="shared" si="35"/>
        <v>0</v>
      </c>
      <c r="C50" s="288"/>
      <c r="D50" s="313" t="s">
        <v>77</v>
      </c>
      <c r="E50" s="313"/>
      <c r="F50" s="313" t="s">
        <v>77</v>
      </c>
      <c r="G50" s="313"/>
      <c r="H50" s="314"/>
      <c r="I50" s="314"/>
      <c r="J50" s="315"/>
      <c r="K50" s="316"/>
      <c r="L50" s="317">
        <f t="shared" si="19"/>
        <v>0</v>
      </c>
      <c r="M50" s="318"/>
      <c r="N50" s="319"/>
      <c r="O50" s="319"/>
      <c r="P50" s="319"/>
      <c r="Q50" s="319"/>
      <c r="R50" s="319"/>
      <c r="S50" s="320"/>
      <c r="T50" s="54" t="e">
        <f>HLOOKUP(F6,リスト!$N$7:$AC$25,19,)</f>
        <v>#N/A</v>
      </c>
      <c r="U50" s="52" t="e">
        <f t="shared" si="17"/>
        <v>#N/A</v>
      </c>
    </row>
    <row r="51" spans="1:24" ht="15.6" thickTop="1" thickBot="1">
      <c r="A51" s="1">
        <f t="shared" ref="A51:B51" si="36">A50</f>
        <v>1</v>
      </c>
      <c r="B51" s="1">
        <f t="shared" si="36"/>
        <v>0</v>
      </c>
      <c r="C51" s="289"/>
      <c r="D51" s="278" t="s">
        <v>78</v>
      </c>
      <c r="E51" s="279"/>
      <c r="F51" s="279"/>
      <c r="G51" s="280"/>
      <c r="H51" s="281">
        <f>SUM(H33:I50)</f>
        <v>0</v>
      </c>
      <c r="I51" s="281"/>
      <c r="J51" s="282">
        <f t="shared" ref="J51" si="37">SUM(J33:K50)</f>
        <v>0</v>
      </c>
      <c r="K51" s="283"/>
      <c r="L51" s="283">
        <f t="shared" ref="L51" si="38">SUM(L33:M50)</f>
        <v>0</v>
      </c>
      <c r="M51" s="284"/>
      <c r="N51" s="285"/>
      <c r="O51" s="285"/>
      <c r="P51" s="285"/>
      <c r="Q51" s="285"/>
      <c r="R51" s="285"/>
      <c r="S51" s="286"/>
      <c r="T51" s="54"/>
    </row>
    <row r="52" spans="1:24">
      <c r="A52" s="1">
        <f>F55</f>
        <v>2</v>
      </c>
      <c r="B52" s="1">
        <f>IF(H76&gt;0,1,0)</f>
        <v>0</v>
      </c>
      <c r="C52" s="198" t="s">
        <v>47</v>
      </c>
      <c r="D52" s="198"/>
      <c r="E52" s="198"/>
      <c r="U52" s="11" t="s">
        <v>49</v>
      </c>
      <c r="V52" s="11" t="s">
        <v>199</v>
      </c>
    </row>
    <row r="53" spans="1:24">
      <c r="A53" s="1">
        <f>A52</f>
        <v>2</v>
      </c>
      <c r="B53" s="1">
        <f>B52</f>
        <v>0</v>
      </c>
      <c r="C53" s="192" t="str">
        <f>"トップアスリート等を活用した魅力発信事業　"&amp;基本!$G$24</f>
        <v>トップアスリート等を活用した魅力発信事業　事業計画書</v>
      </c>
      <c r="D53" s="192"/>
      <c r="E53" s="192"/>
      <c r="F53" s="192"/>
      <c r="G53" s="192"/>
      <c r="H53" s="192"/>
      <c r="I53" s="192"/>
      <c r="J53" s="192"/>
      <c r="K53" s="192"/>
      <c r="L53" s="192"/>
      <c r="M53" s="192"/>
      <c r="N53" s="192"/>
      <c r="O53" s="192"/>
      <c r="P53" s="192"/>
      <c r="Q53" s="192"/>
      <c r="R53" s="192"/>
      <c r="S53" s="192"/>
      <c r="U53" s="16" t="str">
        <f t="shared" ref="U53:V56" si="39">IF(U3="","",U3)</f>
        <v>トップアスリート等を活用した魅力発信事業</v>
      </c>
      <c r="V53" s="16" t="str">
        <f t="shared" si="39"/>
        <v>魅力発信</v>
      </c>
    </row>
    <row r="54" spans="1:24" ht="15" thickBot="1">
      <c r="A54" s="1">
        <f t="shared" ref="A54:A101" si="40">A53</f>
        <v>2</v>
      </c>
      <c r="B54" s="1">
        <f t="shared" ref="B54:B101" si="41">B53</f>
        <v>0</v>
      </c>
      <c r="C54" s="337" t="s">
        <v>48</v>
      </c>
      <c r="D54" s="337"/>
      <c r="U54" s="32" t="str">
        <f t="shared" si="39"/>
        <v/>
      </c>
      <c r="V54" s="32" t="str">
        <f t="shared" si="39"/>
        <v/>
      </c>
    </row>
    <row r="55" spans="1:24" ht="15" thickBot="1">
      <c r="A55" s="1">
        <f t="shared" si="40"/>
        <v>2</v>
      </c>
      <c r="B55" s="1">
        <f t="shared" si="41"/>
        <v>0</v>
      </c>
      <c r="C55" s="375" t="s">
        <v>50</v>
      </c>
      <c r="D55" s="376"/>
      <c r="E55" s="376"/>
      <c r="F55" s="377">
        <f>F5+1</f>
        <v>2</v>
      </c>
      <c r="G55" s="378"/>
      <c r="U55" s="32" t="str">
        <f t="shared" si="39"/>
        <v/>
      </c>
      <c r="V55" s="32" t="str">
        <f t="shared" si="39"/>
        <v/>
      </c>
    </row>
    <row r="56" spans="1:24">
      <c r="A56" s="1">
        <f t="shared" si="40"/>
        <v>2</v>
      </c>
      <c r="B56" s="1">
        <f t="shared" si="41"/>
        <v>0</v>
      </c>
      <c r="C56" s="379" t="s">
        <v>49</v>
      </c>
      <c r="D56" s="290"/>
      <c r="E56" s="290"/>
      <c r="F56" s="380"/>
      <c r="G56" s="380"/>
      <c r="H56" s="380"/>
      <c r="I56" s="380"/>
      <c r="J56" s="380"/>
      <c r="K56" s="380"/>
      <c r="L56" s="380"/>
      <c r="M56" s="290" t="s">
        <v>53</v>
      </c>
      <c r="N56" s="290"/>
      <c r="O56" s="290"/>
      <c r="P56" s="380"/>
      <c r="Q56" s="380"/>
      <c r="R56" s="380"/>
      <c r="S56" s="381"/>
      <c r="T56" s="81" t="str">
        <f>IF(F56="","",VLOOKUP(F56,U53:V56,2,))</f>
        <v/>
      </c>
      <c r="U56" s="18" t="str">
        <f t="shared" si="39"/>
        <v/>
      </c>
      <c r="V56" s="18" t="str">
        <f t="shared" si="39"/>
        <v/>
      </c>
    </row>
    <row r="57" spans="1:24">
      <c r="A57" s="1">
        <f t="shared" si="40"/>
        <v>2</v>
      </c>
      <c r="B57" s="1">
        <f t="shared" si="41"/>
        <v>0</v>
      </c>
      <c r="C57" s="389" t="s">
        <v>180</v>
      </c>
      <c r="D57" s="390"/>
      <c r="E57" s="356"/>
      <c r="F57" s="386"/>
      <c r="G57" s="387"/>
      <c r="H57" s="387"/>
      <c r="I57" s="387"/>
      <c r="J57" s="387"/>
      <c r="K57" s="387"/>
      <c r="L57" s="387"/>
      <c r="M57" s="387"/>
      <c r="N57" s="387"/>
      <c r="O57" s="387"/>
      <c r="P57" s="387"/>
      <c r="Q57" s="387"/>
      <c r="R57" s="387"/>
      <c r="S57" s="388"/>
      <c r="U57" s="55"/>
    </row>
    <row r="58" spans="1:24">
      <c r="A58" s="1">
        <f t="shared" si="40"/>
        <v>2</v>
      </c>
      <c r="B58" s="1">
        <f t="shared" si="41"/>
        <v>0</v>
      </c>
      <c r="C58" s="348" t="s">
        <v>51</v>
      </c>
      <c r="D58" s="291"/>
      <c r="E58" s="291"/>
      <c r="F58" s="382"/>
      <c r="G58" s="383"/>
      <c r="H58" s="383"/>
      <c r="I58" s="20" t="str">
        <f>IF(F58="","～",IF(J58="","","～"))</f>
        <v>～</v>
      </c>
      <c r="J58" s="383"/>
      <c r="K58" s="383"/>
      <c r="L58" s="383"/>
      <c r="M58" s="21" t="s">
        <v>52</v>
      </c>
      <c r="N58" s="384" t="str">
        <f>IF(T58=1,IF(F58="","",IF(J58="","",IF(F58=J58,"日帰り",(J58-F58)&amp;"泊"&amp;(J58-F58+1)&amp;"日"))),"")</f>
        <v/>
      </c>
      <c r="O58" s="384"/>
      <c r="P58" s="384"/>
      <c r="Q58" s="13" t="s">
        <v>68</v>
      </c>
      <c r="R58" s="258"/>
      <c r="S58" s="385"/>
      <c r="T58" s="53">
        <v>0</v>
      </c>
    </row>
    <row r="59" spans="1:24">
      <c r="A59" s="1">
        <f t="shared" si="40"/>
        <v>2</v>
      </c>
      <c r="B59" s="1">
        <f t="shared" si="41"/>
        <v>0</v>
      </c>
      <c r="C59" s="348" t="s">
        <v>54</v>
      </c>
      <c r="D59" s="346" t="s">
        <v>55</v>
      </c>
      <c r="E59" s="346"/>
      <c r="F59" s="349"/>
      <c r="G59" s="349"/>
      <c r="H59" s="349"/>
      <c r="I59" s="349"/>
      <c r="J59" s="349"/>
      <c r="K59" s="349"/>
      <c r="L59" s="349"/>
      <c r="M59" s="349"/>
      <c r="N59" s="349"/>
      <c r="O59" s="349"/>
      <c r="P59" s="349"/>
      <c r="Q59" s="349"/>
      <c r="R59" s="349"/>
      <c r="S59" s="350"/>
      <c r="U59" s="156" t="s">
        <v>53</v>
      </c>
      <c r="V59" s="156"/>
      <c r="W59" s="156"/>
      <c r="X59" s="156"/>
    </row>
    <row r="60" spans="1:24">
      <c r="A60" s="1">
        <f t="shared" si="40"/>
        <v>2</v>
      </c>
      <c r="B60" s="1">
        <f t="shared" si="41"/>
        <v>0</v>
      </c>
      <c r="C60" s="348"/>
      <c r="D60" s="351" t="s">
        <v>7</v>
      </c>
      <c r="E60" s="351"/>
      <c r="F60" s="352"/>
      <c r="G60" s="352"/>
      <c r="H60" s="352"/>
      <c r="I60" s="352"/>
      <c r="J60" s="352"/>
      <c r="K60" s="352"/>
      <c r="L60" s="352"/>
      <c r="M60" s="352"/>
      <c r="N60" s="352"/>
      <c r="O60" s="352"/>
      <c r="P60" s="352"/>
      <c r="Q60" s="352"/>
      <c r="R60" s="352"/>
      <c r="S60" s="353"/>
      <c r="U60" s="78" t="str">
        <f>U53</f>
        <v>トップアスリート等を活用した魅力発信事業</v>
      </c>
      <c r="V60" s="78" t="str">
        <f>U54</f>
        <v/>
      </c>
      <c r="W60" s="78" t="str">
        <f>U55</f>
        <v/>
      </c>
      <c r="X60" s="78" t="str">
        <f>U56</f>
        <v/>
      </c>
    </row>
    <row r="61" spans="1:24">
      <c r="A61" s="1">
        <f t="shared" si="40"/>
        <v>2</v>
      </c>
      <c r="B61" s="1">
        <f t="shared" si="41"/>
        <v>0</v>
      </c>
      <c r="C61" s="348" t="s">
        <v>56</v>
      </c>
      <c r="D61" s="346" t="s">
        <v>55</v>
      </c>
      <c r="E61" s="346"/>
      <c r="F61" s="349"/>
      <c r="G61" s="349"/>
      <c r="H61" s="349"/>
      <c r="I61" s="349"/>
      <c r="J61" s="349"/>
      <c r="K61" s="349"/>
      <c r="L61" s="349"/>
      <c r="M61" s="349"/>
      <c r="N61" s="349"/>
      <c r="O61" s="349"/>
      <c r="P61" s="349"/>
      <c r="Q61" s="349"/>
      <c r="R61" s="349"/>
      <c r="S61" s="350"/>
      <c r="U61" s="6" t="str">
        <f t="shared" ref="U61:X64" si="42">IF(U11="","",U11)</f>
        <v>①競技普及イベント</v>
      </c>
      <c r="V61" s="6" t="str">
        <f t="shared" si="42"/>
        <v/>
      </c>
      <c r="W61" s="6" t="str">
        <f t="shared" si="42"/>
        <v/>
      </c>
      <c r="X61" s="6" t="str">
        <f t="shared" si="42"/>
        <v/>
      </c>
    </row>
    <row r="62" spans="1:24">
      <c r="A62" s="1">
        <f t="shared" si="40"/>
        <v>2</v>
      </c>
      <c r="B62" s="1">
        <f t="shared" si="41"/>
        <v>0</v>
      </c>
      <c r="C62" s="348"/>
      <c r="D62" s="351" t="s">
        <v>7</v>
      </c>
      <c r="E62" s="351"/>
      <c r="F62" s="352"/>
      <c r="G62" s="352"/>
      <c r="H62" s="352"/>
      <c r="I62" s="352"/>
      <c r="J62" s="352"/>
      <c r="K62" s="352"/>
      <c r="L62" s="352"/>
      <c r="M62" s="352"/>
      <c r="N62" s="352"/>
      <c r="O62" s="352"/>
      <c r="P62" s="352"/>
      <c r="Q62" s="352"/>
      <c r="R62" s="352"/>
      <c r="S62" s="353"/>
      <c r="U62" s="8" t="str">
        <f t="shared" si="42"/>
        <v>②トップレベル大会</v>
      </c>
      <c r="V62" s="8" t="str">
        <f t="shared" si="42"/>
        <v/>
      </c>
      <c r="W62" s="8" t="str">
        <f t="shared" si="42"/>
        <v/>
      </c>
      <c r="X62" s="8" t="str">
        <f t="shared" si="42"/>
        <v/>
      </c>
    </row>
    <row r="63" spans="1:24">
      <c r="A63" s="1">
        <f t="shared" si="40"/>
        <v>2</v>
      </c>
      <c r="B63" s="1">
        <f t="shared" si="41"/>
        <v>0</v>
      </c>
      <c r="C63" s="354" t="s">
        <v>57</v>
      </c>
      <c r="D63" s="291" t="s">
        <v>58</v>
      </c>
      <c r="E63" s="291"/>
      <c r="F63" s="291" t="s">
        <v>61</v>
      </c>
      <c r="G63" s="355"/>
      <c r="H63" s="339" t="s">
        <v>62</v>
      </c>
      <c r="I63" s="296"/>
      <c r="J63" s="356" t="s">
        <v>63</v>
      </c>
      <c r="K63" s="355"/>
      <c r="L63" s="339" t="s">
        <v>64</v>
      </c>
      <c r="M63" s="296"/>
      <c r="N63" s="356" t="s">
        <v>65</v>
      </c>
      <c r="O63" s="355"/>
      <c r="P63" s="339" t="s">
        <v>66</v>
      </c>
      <c r="Q63" s="291"/>
      <c r="R63" s="356" t="s">
        <v>36</v>
      </c>
      <c r="S63" s="295"/>
      <c r="U63" s="8" t="str">
        <f t="shared" si="42"/>
        <v/>
      </c>
      <c r="V63" s="8" t="str">
        <f t="shared" si="42"/>
        <v/>
      </c>
      <c r="W63" s="8" t="str">
        <f t="shared" si="42"/>
        <v/>
      </c>
      <c r="X63" s="8" t="str">
        <f t="shared" si="42"/>
        <v/>
      </c>
    </row>
    <row r="64" spans="1:24">
      <c r="A64" s="1">
        <f t="shared" si="40"/>
        <v>2</v>
      </c>
      <c r="B64" s="1">
        <f t="shared" si="41"/>
        <v>0</v>
      </c>
      <c r="C64" s="348"/>
      <c r="D64" s="346" t="s">
        <v>59</v>
      </c>
      <c r="E64" s="346"/>
      <c r="F64" s="56" t="s">
        <v>164</v>
      </c>
      <c r="G64" s="23" t="s">
        <v>67</v>
      </c>
      <c r="H64" s="58" t="s">
        <v>164</v>
      </c>
      <c r="I64" s="25" t="s">
        <v>67</v>
      </c>
      <c r="J64" s="60" t="s">
        <v>164</v>
      </c>
      <c r="K64" s="23" t="s">
        <v>67</v>
      </c>
      <c r="L64" s="58" t="s">
        <v>164</v>
      </c>
      <c r="M64" s="25" t="s">
        <v>67</v>
      </c>
      <c r="N64" s="60" t="s">
        <v>164</v>
      </c>
      <c r="O64" s="23" t="s">
        <v>67</v>
      </c>
      <c r="P64" s="58" t="s">
        <v>164</v>
      </c>
      <c r="Q64" s="26" t="s">
        <v>67</v>
      </c>
      <c r="R64" s="60" t="s">
        <v>164</v>
      </c>
      <c r="S64" s="33" t="s">
        <v>67</v>
      </c>
      <c r="U64" s="10" t="str">
        <f t="shared" si="42"/>
        <v/>
      </c>
      <c r="V64" s="10" t="str">
        <f t="shared" si="42"/>
        <v/>
      </c>
      <c r="W64" s="10" t="str">
        <f t="shared" si="42"/>
        <v/>
      </c>
      <c r="X64" s="10" t="str">
        <f t="shared" si="42"/>
        <v/>
      </c>
    </row>
    <row r="65" spans="1:19">
      <c r="A65" s="1">
        <f t="shared" si="40"/>
        <v>2</v>
      </c>
      <c r="B65" s="1">
        <f t="shared" si="41"/>
        <v>0</v>
      </c>
      <c r="C65" s="348"/>
      <c r="D65" s="351" t="s">
        <v>60</v>
      </c>
      <c r="E65" s="351"/>
      <c r="F65" s="57" t="s">
        <v>164</v>
      </c>
      <c r="G65" s="28" t="s">
        <v>67</v>
      </c>
      <c r="H65" s="59" t="s">
        <v>164</v>
      </c>
      <c r="I65" s="30" t="s">
        <v>67</v>
      </c>
      <c r="J65" s="61" t="s">
        <v>164</v>
      </c>
      <c r="K65" s="28" t="s">
        <v>67</v>
      </c>
      <c r="L65" s="59" t="s">
        <v>164</v>
      </c>
      <c r="M65" s="30" t="s">
        <v>67</v>
      </c>
      <c r="N65" s="61" t="s">
        <v>164</v>
      </c>
      <c r="O65" s="28" t="s">
        <v>67</v>
      </c>
      <c r="P65" s="59" t="s">
        <v>164</v>
      </c>
      <c r="Q65" s="31" t="s">
        <v>67</v>
      </c>
      <c r="R65" s="61" t="s">
        <v>164</v>
      </c>
      <c r="S65" s="34" t="s">
        <v>67</v>
      </c>
    </row>
    <row r="66" spans="1:19">
      <c r="A66" s="1">
        <f t="shared" si="40"/>
        <v>2</v>
      </c>
      <c r="B66" s="1">
        <f t="shared" si="41"/>
        <v>0</v>
      </c>
      <c r="C66" s="366" t="s">
        <v>69</v>
      </c>
      <c r="D66" s="367"/>
      <c r="E66" s="368"/>
      <c r="F66" s="357"/>
      <c r="G66" s="358"/>
      <c r="H66" s="358"/>
      <c r="I66" s="358"/>
      <c r="J66" s="358"/>
      <c r="K66" s="358"/>
      <c r="L66" s="358"/>
      <c r="M66" s="358"/>
      <c r="N66" s="358"/>
      <c r="O66" s="358"/>
      <c r="P66" s="358"/>
      <c r="Q66" s="358"/>
      <c r="R66" s="358"/>
      <c r="S66" s="359"/>
    </row>
    <row r="67" spans="1:19">
      <c r="A67" s="1">
        <f t="shared" si="40"/>
        <v>2</v>
      </c>
      <c r="B67" s="1">
        <f t="shared" si="41"/>
        <v>0</v>
      </c>
      <c r="C67" s="369"/>
      <c r="D67" s="370"/>
      <c r="E67" s="371"/>
      <c r="F67" s="360"/>
      <c r="G67" s="361"/>
      <c r="H67" s="361"/>
      <c r="I67" s="361"/>
      <c r="J67" s="361"/>
      <c r="K67" s="361"/>
      <c r="L67" s="361"/>
      <c r="M67" s="361"/>
      <c r="N67" s="361"/>
      <c r="O67" s="361"/>
      <c r="P67" s="361"/>
      <c r="Q67" s="361"/>
      <c r="R67" s="361"/>
      <c r="S67" s="362"/>
    </row>
    <row r="68" spans="1:19">
      <c r="A68" s="1">
        <f t="shared" si="40"/>
        <v>2</v>
      </c>
      <c r="B68" s="1">
        <f t="shared" si="41"/>
        <v>0</v>
      </c>
      <c r="C68" s="369"/>
      <c r="D68" s="370"/>
      <c r="E68" s="371"/>
      <c r="F68" s="360"/>
      <c r="G68" s="361"/>
      <c r="H68" s="361"/>
      <c r="I68" s="361"/>
      <c r="J68" s="361"/>
      <c r="K68" s="361"/>
      <c r="L68" s="361"/>
      <c r="M68" s="361"/>
      <c r="N68" s="361"/>
      <c r="O68" s="361"/>
      <c r="P68" s="361"/>
      <c r="Q68" s="361"/>
      <c r="R68" s="361"/>
      <c r="S68" s="362"/>
    </row>
    <row r="69" spans="1:19">
      <c r="A69" s="1">
        <f t="shared" si="40"/>
        <v>2</v>
      </c>
      <c r="B69" s="1">
        <f t="shared" si="41"/>
        <v>0</v>
      </c>
      <c r="C69" s="369"/>
      <c r="D69" s="370"/>
      <c r="E69" s="371"/>
      <c r="F69" s="360"/>
      <c r="G69" s="361"/>
      <c r="H69" s="361"/>
      <c r="I69" s="361"/>
      <c r="J69" s="361"/>
      <c r="K69" s="361"/>
      <c r="L69" s="361"/>
      <c r="M69" s="361"/>
      <c r="N69" s="361"/>
      <c r="O69" s="361"/>
      <c r="P69" s="361"/>
      <c r="Q69" s="361"/>
      <c r="R69" s="361"/>
      <c r="S69" s="362"/>
    </row>
    <row r="70" spans="1:19">
      <c r="A70" s="1">
        <f t="shared" si="40"/>
        <v>2</v>
      </c>
      <c r="B70" s="1">
        <f t="shared" si="41"/>
        <v>0</v>
      </c>
      <c r="C70" s="369"/>
      <c r="D70" s="370"/>
      <c r="E70" s="371"/>
      <c r="F70" s="360"/>
      <c r="G70" s="361"/>
      <c r="H70" s="361"/>
      <c r="I70" s="361"/>
      <c r="J70" s="361"/>
      <c r="K70" s="361"/>
      <c r="L70" s="361"/>
      <c r="M70" s="361"/>
      <c r="N70" s="361"/>
      <c r="O70" s="361"/>
      <c r="P70" s="361"/>
      <c r="Q70" s="361"/>
      <c r="R70" s="361"/>
      <c r="S70" s="362"/>
    </row>
    <row r="71" spans="1:19">
      <c r="A71" s="1">
        <f t="shared" si="40"/>
        <v>2</v>
      </c>
      <c r="B71" s="1">
        <f t="shared" si="41"/>
        <v>0</v>
      </c>
      <c r="C71" s="369"/>
      <c r="D71" s="370"/>
      <c r="E71" s="371"/>
      <c r="F71" s="360"/>
      <c r="G71" s="361"/>
      <c r="H71" s="361"/>
      <c r="I71" s="361"/>
      <c r="J71" s="361"/>
      <c r="K71" s="361"/>
      <c r="L71" s="361"/>
      <c r="M71" s="361"/>
      <c r="N71" s="361"/>
      <c r="O71" s="361"/>
      <c r="P71" s="361"/>
      <c r="Q71" s="361"/>
      <c r="R71" s="361"/>
      <c r="S71" s="362"/>
    </row>
    <row r="72" spans="1:19" ht="15" thickBot="1">
      <c r="A72" s="1">
        <f t="shared" si="40"/>
        <v>2</v>
      </c>
      <c r="B72" s="1">
        <f t="shared" si="41"/>
        <v>0</v>
      </c>
      <c r="C72" s="372"/>
      <c r="D72" s="373"/>
      <c r="E72" s="374"/>
      <c r="F72" s="363"/>
      <c r="G72" s="364"/>
      <c r="H72" s="364"/>
      <c r="I72" s="364"/>
      <c r="J72" s="364"/>
      <c r="K72" s="364"/>
      <c r="L72" s="364"/>
      <c r="M72" s="364"/>
      <c r="N72" s="364"/>
      <c r="O72" s="364"/>
      <c r="P72" s="364"/>
      <c r="Q72" s="364"/>
      <c r="R72" s="364"/>
      <c r="S72" s="365"/>
    </row>
    <row r="73" spans="1:19">
      <c r="A73" s="1">
        <f t="shared" si="40"/>
        <v>2</v>
      </c>
      <c r="B73" s="1">
        <f t="shared" si="41"/>
        <v>0</v>
      </c>
    </row>
    <row r="74" spans="1:19" ht="15" thickBot="1">
      <c r="A74" s="1">
        <f t="shared" si="40"/>
        <v>2</v>
      </c>
      <c r="B74" s="1">
        <f t="shared" si="41"/>
        <v>0</v>
      </c>
      <c r="C74" s="337" t="s">
        <v>70</v>
      </c>
      <c r="D74" s="337"/>
      <c r="Q74" s="338" t="s">
        <v>71</v>
      </c>
      <c r="R74" s="338"/>
      <c r="S74" s="338"/>
    </row>
    <row r="75" spans="1:19">
      <c r="A75" s="1">
        <f t="shared" si="40"/>
        <v>2</v>
      </c>
      <c r="B75" s="1">
        <f t="shared" si="41"/>
        <v>0</v>
      </c>
      <c r="C75" s="287" t="s">
        <v>72</v>
      </c>
      <c r="D75" s="290" t="s">
        <v>73</v>
      </c>
      <c r="E75" s="290"/>
      <c r="F75" s="290"/>
      <c r="G75" s="290"/>
      <c r="H75" s="290" t="s">
        <v>79</v>
      </c>
      <c r="I75" s="290"/>
      <c r="J75" s="290" t="s">
        <v>13</v>
      </c>
      <c r="K75" s="290"/>
      <c r="L75" s="290"/>
      <c r="M75" s="290"/>
      <c r="N75" s="290"/>
      <c r="O75" s="290"/>
      <c r="P75" s="290"/>
      <c r="Q75" s="290"/>
      <c r="R75" s="290"/>
      <c r="S75" s="294"/>
    </row>
    <row r="76" spans="1:19">
      <c r="A76" s="1">
        <f t="shared" si="40"/>
        <v>2</v>
      </c>
      <c r="B76" s="1">
        <f t="shared" si="41"/>
        <v>0</v>
      </c>
      <c r="C76" s="288"/>
      <c r="D76" s="346" t="s">
        <v>74</v>
      </c>
      <c r="E76" s="346"/>
      <c r="F76" s="346"/>
      <c r="G76" s="346"/>
      <c r="H76" s="347">
        <f>J101</f>
        <v>0</v>
      </c>
      <c r="I76" s="347"/>
      <c r="J76" s="152"/>
      <c r="K76" s="152"/>
      <c r="L76" s="152"/>
      <c r="M76" s="152"/>
      <c r="N76" s="152"/>
      <c r="O76" s="152"/>
      <c r="P76" s="152"/>
      <c r="Q76" s="152"/>
      <c r="R76" s="152"/>
      <c r="S76" s="305"/>
    </row>
    <row r="77" spans="1:19">
      <c r="A77" s="1">
        <f t="shared" si="40"/>
        <v>2</v>
      </c>
      <c r="B77" s="1">
        <f t="shared" si="41"/>
        <v>0</v>
      </c>
      <c r="C77" s="288"/>
      <c r="D77" s="340" t="s">
        <v>75</v>
      </c>
      <c r="E77" s="340"/>
      <c r="F77" s="340"/>
      <c r="G77" s="340"/>
      <c r="H77" s="330"/>
      <c r="I77" s="330"/>
      <c r="J77" s="335"/>
      <c r="K77" s="335"/>
      <c r="L77" s="335"/>
      <c r="M77" s="335"/>
      <c r="N77" s="335"/>
      <c r="O77" s="335"/>
      <c r="P77" s="335"/>
      <c r="Q77" s="335"/>
      <c r="R77" s="335"/>
      <c r="S77" s="336"/>
    </row>
    <row r="78" spans="1:19">
      <c r="A78" s="1">
        <f t="shared" si="40"/>
        <v>2</v>
      </c>
      <c r="B78" s="1">
        <f t="shared" si="41"/>
        <v>0</v>
      </c>
      <c r="C78" s="288"/>
      <c r="D78" s="340" t="s">
        <v>76</v>
      </c>
      <c r="E78" s="340"/>
      <c r="F78" s="340"/>
      <c r="G78" s="340"/>
      <c r="H78" s="330"/>
      <c r="I78" s="330"/>
      <c r="J78" s="335"/>
      <c r="K78" s="335"/>
      <c r="L78" s="335"/>
      <c r="M78" s="335"/>
      <c r="N78" s="335"/>
      <c r="O78" s="335"/>
      <c r="P78" s="335"/>
      <c r="Q78" s="335"/>
      <c r="R78" s="335"/>
      <c r="S78" s="336"/>
    </row>
    <row r="79" spans="1:19" ht="15" thickBot="1">
      <c r="A79" s="1">
        <f t="shared" si="40"/>
        <v>2</v>
      </c>
      <c r="B79" s="1">
        <f t="shared" si="41"/>
        <v>0</v>
      </c>
      <c r="C79" s="288"/>
      <c r="D79" s="341" t="s">
        <v>77</v>
      </c>
      <c r="E79" s="341"/>
      <c r="F79" s="341"/>
      <c r="G79" s="341"/>
      <c r="H79" s="342">
        <f>H101-SUM(H76:I78)</f>
        <v>0</v>
      </c>
      <c r="I79" s="342"/>
      <c r="J79" s="343"/>
      <c r="K79" s="343"/>
      <c r="L79" s="343"/>
      <c r="M79" s="343"/>
      <c r="N79" s="343"/>
      <c r="O79" s="343"/>
      <c r="P79" s="343"/>
      <c r="Q79" s="343"/>
      <c r="R79" s="343"/>
      <c r="S79" s="344"/>
    </row>
    <row r="80" spans="1:19" ht="15.6" thickTop="1" thickBot="1">
      <c r="A80" s="1">
        <f t="shared" si="40"/>
        <v>2</v>
      </c>
      <c r="B80" s="1">
        <f t="shared" si="41"/>
        <v>0</v>
      </c>
      <c r="C80" s="289"/>
      <c r="D80" s="345" t="s">
        <v>78</v>
      </c>
      <c r="E80" s="345"/>
      <c r="F80" s="345"/>
      <c r="G80" s="345"/>
      <c r="H80" s="281">
        <f>SUM(H76:I79)</f>
        <v>0</v>
      </c>
      <c r="I80" s="281"/>
      <c r="J80" s="285"/>
      <c r="K80" s="285"/>
      <c r="L80" s="285"/>
      <c r="M80" s="285"/>
      <c r="N80" s="285"/>
      <c r="O80" s="285"/>
      <c r="P80" s="285"/>
      <c r="Q80" s="285"/>
      <c r="R80" s="285"/>
      <c r="S80" s="286"/>
    </row>
    <row r="81" spans="1:21">
      <c r="A81" s="1">
        <f t="shared" si="40"/>
        <v>2</v>
      </c>
      <c r="B81" s="1">
        <f t="shared" si="41"/>
        <v>0</v>
      </c>
      <c r="C81" s="287" t="s">
        <v>218</v>
      </c>
      <c r="D81" s="290" t="s">
        <v>73</v>
      </c>
      <c r="E81" s="290"/>
      <c r="F81" s="290" t="s">
        <v>83</v>
      </c>
      <c r="G81" s="290"/>
      <c r="H81" s="290" t="s">
        <v>79</v>
      </c>
      <c r="I81" s="292"/>
      <c r="J81" s="293"/>
      <c r="K81" s="290"/>
      <c r="L81" s="290"/>
      <c r="M81" s="290"/>
      <c r="N81" s="290" t="s">
        <v>82</v>
      </c>
      <c r="O81" s="290"/>
      <c r="P81" s="290"/>
      <c r="Q81" s="290"/>
      <c r="R81" s="290"/>
      <c r="S81" s="294"/>
    </row>
    <row r="82" spans="1:21">
      <c r="A82" s="1">
        <f t="shared" si="40"/>
        <v>2</v>
      </c>
      <c r="B82" s="1">
        <f t="shared" si="41"/>
        <v>0</v>
      </c>
      <c r="C82" s="288"/>
      <c r="D82" s="291"/>
      <c r="E82" s="291"/>
      <c r="F82" s="291"/>
      <c r="G82" s="291"/>
      <c r="H82" s="291"/>
      <c r="I82" s="291"/>
      <c r="J82" s="296" t="s">
        <v>80</v>
      </c>
      <c r="K82" s="297"/>
      <c r="L82" s="297" t="s">
        <v>81</v>
      </c>
      <c r="M82" s="339"/>
      <c r="N82" s="291"/>
      <c r="O82" s="291"/>
      <c r="P82" s="291"/>
      <c r="Q82" s="291"/>
      <c r="R82" s="291"/>
      <c r="S82" s="295"/>
    </row>
    <row r="83" spans="1:21">
      <c r="A83" s="1">
        <f t="shared" si="40"/>
        <v>2</v>
      </c>
      <c r="B83" s="1">
        <f t="shared" si="41"/>
        <v>0</v>
      </c>
      <c r="C83" s="288"/>
      <c r="D83" s="298" t="s">
        <v>88</v>
      </c>
      <c r="E83" s="298"/>
      <c r="F83" s="298" t="s">
        <v>88</v>
      </c>
      <c r="G83" s="298"/>
      <c r="H83" s="323"/>
      <c r="I83" s="323"/>
      <c r="J83" s="324"/>
      <c r="K83" s="325"/>
      <c r="L83" s="326">
        <f>H83-J83</f>
        <v>0</v>
      </c>
      <c r="M83" s="327"/>
      <c r="N83" s="167"/>
      <c r="O83" s="167"/>
      <c r="P83" s="167"/>
      <c r="Q83" s="167"/>
      <c r="R83" s="167"/>
      <c r="S83" s="328"/>
      <c r="T83" s="54" t="e">
        <f>HLOOKUP(F56,リスト!$N$7:$AC$25,2,)</f>
        <v>#N/A</v>
      </c>
      <c r="U83" s="52" t="e">
        <f t="shared" ref="U83:U100" si="43">IF(T83="対象外",IF(J83&gt;0,"補助対象外経費です!!",""),"")</f>
        <v>#N/A</v>
      </c>
    </row>
    <row r="84" spans="1:21">
      <c r="A84" s="1">
        <f t="shared" si="40"/>
        <v>2</v>
      </c>
      <c r="B84" s="1">
        <f t="shared" si="41"/>
        <v>0</v>
      </c>
      <c r="C84" s="288"/>
      <c r="D84" s="298" t="s">
        <v>99</v>
      </c>
      <c r="E84" s="298"/>
      <c r="F84" s="299" t="s">
        <v>84</v>
      </c>
      <c r="G84" s="299"/>
      <c r="H84" s="300"/>
      <c r="I84" s="300"/>
      <c r="J84" s="301"/>
      <c r="K84" s="302"/>
      <c r="L84" s="303">
        <f t="shared" ref="L84:L100" si="44">H84-J84</f>
        <v>0</v>
      </c>
      <c r="M84" s="304"/>
      <c r="N84" s="152"/>
      <c r="O84" s="152"/>
      <c r="P84" s="152"/>
      <c r="Q84" s="152"/>
      <c r="R84" s="152"/>
      <c r="S84" s="305"/>
      <c r="T84" s="54" t="e">
        <f>HLOOKUP(F56,リスト!$N$7:$AC$25,3,)</f>
        <v>#N/A</v>
      </c>
      <c r="U84" s="52" t="e">
        <f t="shared" si="43"/>
        <v>#N/A</v>
      </c>
    </row>
    <row r="85" spans="1:21">
      <c r="A85" s="1">
        <f t="shared" si="40"/>
        <v>2</v>
      </c>
      <c r="B85" s="1">
        <f t="shared" si="41"/>
        <v>0</v>
      </c>
      <c r="C85" s="288"/>
      <c r="D85" s="298"/>
      <c r="E85" s="298"/>
      <c r="F85" s="329" t="s">
        <v>85</v>
      </c>
      <c r="G85" s="329"/>
      <c r="H85" s="330"/>
      <c r="I85" s="330"/>
      <c r="J85" s="331"/>
      <c r="K85" s="332"/>
      <c r="L85" s="333">
        <f t="shared" si="44"/>
        <v>0</v>
      </c>
      <c r="M85" s="334"/>
      <c r="N85" s="335"/>
      <c r="O85" s="335"/>
      <c r="P85" s="335"/>
      <c r="Q85" s="335"/>
      <c r="R85" s="335"/>
      <c r="S85" s="336"/>
      <c r="T85" s="54" t="e">
        <f>HLOOKUP(F56,リスト!$N$7:$AC$25,4,)</f>
        <v>#N/A</v>
      </c>
      <c r="U85" s="52" t="e">
        <f t="shared" si="43"/>
        <v>#N/A</v>
      </c>
    </row>
    <row r="86" spans="1:21">
      <c r="A86" s="1">
        <f t="shared" si="40"/>
        <v>2</v>
      </c>
      <c r="B86" s="1">
        <f t="shared" si="41"/>
        <v>0</v>
      </c>
      <c r="C86" s="288"/>
      <c r="D86" s="298"/>
      <c r="E86" s="298"/>
      <c r="F86" s="306" t="s">
        <v>86</v>
      </c>
      <c r="G86" s="306"/>
      <c r="H86" s="307"/>
      <c r="I86" s="307"/>
      <c r="J86" s="308"/>
      <c r="K86" s="309"/>
      <c r="L86" s="310">
        <f t="shared" si="44"/>
        <v>0</v>
      </c>
      <c r="M86" s="311"/>
      <c r="N86" s="153"/>
      <c r="O86" s="153"/>
      <c r="P86" s="153"/>
      <c r="Q86" s="153"/>
      <c r="R86" s="153"/>
      <c r="S86" s="312"/>
      <c r="T86" s="54" t="e">
        <f>HLOOKUP(F56,リスト!$N$7:$AC$25,5,)</f>
        <v>#N/A</v>
      </c>
      <c r="U86" s="52" t="e">
        <f t="shared" si="43"/>
        <v>#N/A</v>
      </c>
    </row>
    <row r="87" spans="1:21">
      <c r="A87" s="1">
        <f t="shared" si="40"/>
        <v>2</v>
      </c>
      <c r="B87" s="1">
        <f t="shared" si="41"/>
        <v>0</v>
      </c>
      <c r="C87" s="288"/>
      <c r="D87" s="298" t="s">
        <v>100</v>
      </c>
      <c r="E87" s="298"/>
      <c r="F87" s="299" t="s">
        <v>87</v>
      </c>
      <c r="G87" s="299"/>
      <c r="H87" s="300"/>
      <c r="I87" s="300"/>
      <c r="J87" s="301"/>
      <c r="K87" s="302"/>
      <c r="L87" s="303">
        <f t="shared" si="44"/>
        <v>0</v>
      </c>
      <c r="M87" s="304"/>
      <c r="N87" s="152"/>
      <c r="O87" s="152"/>
      <c r="P87" s="152"/>
      <c r="Q87" s="152"/>
      <c r="R87" s="152"/>
      <c r="S87" s="305"/>
      <c r="T87" s="54" t="e">
        <f>HLOOKUP(F56,リスト!$N$7:$AC$25,6,)</f>
        <v>#N/A</v>
      </c>
      <c r="U87" s="52" t="e">
        <f t="shared" si="43"/>
        <v>#N/A</v>
      </c>
    </row>
    <row r="88" spans="1:21">
      <c r="A88" s="1">
        <f t="shared" si="40"/>
        <v>2</v>
      </c>
      <c r="B88" s="1">
        <f t="shared" si="41"/>
        <v>0</v>
      </c>
      <c r="C88" s="288"/>
      <c r="D88" s="298"/>
      <c r="E88" s="298"/>
      <c r="F88" s="329" t="s">
        <v>89</v>
      </c>
      <c r="G88" s="329"/>
      <c r="H88" s="330"/>
      <c r="I88" s="330"/>
      <c r="J88" s="331"/>
      <c r="K88" s="332"/>
      <c r="L88" s="333">
        <f t="shared" si="44"/>
        <v>0</v>
      </c>
      <c r="M88" s="334"/>
      <c r="N88" s="335"/>
      <c r="O88" s="335"/>
      <c r="P88" s="335"/>
      <c r="Q88" s="335"/>
      <c r="R88" s="335"/>
      <c r="S88" s="336"/>
      <c r="T88" s="54" t="e">
        <f>HLOOKUP(F56,リスト!$N$7:$AC$25,7,)</f>
        <v>#N/A</v>
      </c>
      <c r="U88" s="52" t="e">
        <f t="shared" si="43"/>
        <v>#N/A</v>
      </c>
    </row>
    <row r="89" spans="1:21" ht="14.4" customHeight="1">
      <c r="A89" s="1">
        <f t="shared" si="40"/>
        <v>2</v>
      </c>
      <c r="B89" s="1">
        <f t="shared" si="41"/>
        <v>0</v>
      </c>
      <c r="C89" s="288"/>
      <c r="D89" s="298"/>
      <c r="E89" s="298"/>
      <c r="F89" s="329" t="s">
        <v>215</v>
      </c>
      <c r="G89" s="329"/>
      <c r="H89" s="330"/>
      <c r="I89" s="330"/>
      <c r="J89" s="331"/>
      <c r="K89" s="332"/>
      <c r="L89" s="333">
        <f t="shared" si="44"/>
        <v>0</v>
      </c>
      <c r="M89" s="334"/>
      <c r="N89" s="335"/>
      <c r="O89" s="335"/>
      <c r="P89" s="335"/>
      <c r="Q89" s="335"/>
      <c r="R89" s="335"/>
      <c r="S89" s="336"/>
      <c r="T89" s="54" t="e">
        <f>HLOOKUP(F56,リスト!$N$7:$AC$25,8,)</f>
        <v>#N/A</v>
      </c>
      <c r="U89" s="52" t="e">
        <f t="shared" si="43"/>
        <v>#N/A</v>
      </c>
    </row>
    <row r="90" spans="1:21">
      <c r="A90" s="1">
        <f t="shared" si="40"/>
        <v>2</v>
      </c>
      <c r="B90" s="1">
        <f t="shared" si="41"/>
        <v>0</v>
      </c>
      <c r="C90" s="288"/>
      <c r="D90" s="298"/>
      <c r="E90" s="298"/>
      <c r="F90" s="306" t="s">
        <v>90</v>
      </c>
      <c r="G90" s="306"/>
      <c r="H90" s="307"/>
      <c r="I90" s="307"/>
      <c r="J90" s="308"/>
      <c r="K90" s="309"/>
      <c r="L90" s="310">
        <f t="shared" si="44"/>
        <v>0</v>
      </c>
      <c r="M90" s="311"/>
      <c r="N90" s="153"/>
      <c r="O90" s="153"/>
      <c r="P90" s="153"/>
      <c r="Q90" s="153"/>
      <c r="R90" s="153"/>
      <c r="S90" s="312"/>
      <c r="T90" s="54" t="e">
        <f>HLOOKUP(F56,リスト!$N$7:$AC$25,9,)</f>
        <v>#N/A</v>
      </c>
      <c r="U90" s="52" t="e">
        <f t="shared" si="43"/>
        <v>#N/A</v>
      </c>
    </row>
    <row r="91" spans="1:21">
      <c r="A91" s="1">
        <f t="shared" si="40"/>
        <v>2</v>
      </c>
      <c r="B91" s="1">
        <f t="shared" si="41"/>
        <v>0</v>
      </c>
      <c r="C91" s="288"/>
      <c r="D91" s="298" t="s">
        <v>101</v>
      </c>
      <c r="E91" s="298"/>
      <c r="F91" s="299" t="s">
        <v>91</v>
      </c>
      <c r="G91" s="299"/>
      <c r="H91" s="300"/>
      <c r="I91" s="300"/>
      <c r="J91" s="301"/>
      <c r="K91" s="302"/>
      <c r="L91" s="303">
        <f t="shared" si="44"/>
        <v>0</v>
      </c>
      <c r="M91" s="304"/>
      <c r="N91" s="152"/>
      <c r="O91" s="152"/>
      <c r="P91" s="152"/>
      <c r="Q91" s="152"/>
      <c r="R91" s="152"/>
      <c r="S91" s="305"/>
      <c r="T91" s="54" t="e">
        <f>HLOOKUP(F56,リスト!$N$7:$AC$25,10,)</f>
        <v>#N/A</v>
      </c>
      <c r="U91" s="52" t="e">
        <f t="shared" si="43"/>
        <v>#N/A</v>
      </c>
    </row>
    <row r="92" spans="1:21">
      <c r="A92" s="1">
        <f t="shared" si="40"/>
        <v>2</v>
      </c>
      <c r="B92" s="1">
        <f t="shared" si="41"/>
        <v>0</v>
      </c>
      <c r="C92" s="288"/>
      <c r="D92" s="298"/>
      <c r="E92" s="298"/>
      <c r="F92" s="329" t="s">
        <v>92</v>
      </c>
      <c r="G92" s="329"/>
      <c r="H92" s="330"/>
      <c r="I92" s="330"/>
      <c r="J92" s="331"/>
      <c r="K92" s="332"/>
      <c r="L92" s="333">
        <f t="shared" si="44"/>
        <v>0</v>
      </c>
      <c r="M92" s="334"/>
      <c r="N92" s="335"/>
      <c r="O92" s="335"/>
      <c r="P92" s="335"/>
      <c r="Q92" s="335"/>
      <c r="R92" s="335"/>
      <c r="S92" s="336"/>
      <c r="T92" s="54" t="e">
        <f>HLOOKUP(F56,リスト!$N$7:$AC$25,11,)</f>
        <v>#N/A</v>
      </c>
      <c r="U92" s="52" t="e">
        <f t="shared" si="43"/>
        <v>#N/A</v>
      </c>
    </row>
    <row r="93" spans="1:21">
      <c r="A93" s="1">
        <f t="shared" si="40"/>
        <v>2</v>
      </c>
      <c r="B93" s="1">
        <f t="shared" si="41"/>
        <v>0</v>
      </c>
      <c r="C93" s="288"/>
      <c r="D93" s="298"/>
      <c r="E93" s="298"/>
      <c r="F93" s="306" t="s">
        <v>93</v>
      </c>
      <c r="G93" s="306"/>
      <c r="H93" s="307"/>
      <c r="I93" s="307"/>
      <c r="J93" s="308"/>
      <c r="K93" s="309"/>
      <c r="L93" s="310">
        <f t="shared" si="44"/>
        <v>0</v>
      </c>
      <c r="M93" s="311"/>
      <c r="N93" s="153"/>
      <c r="O93" s="153"/>
      <c r="P93" s="153"/>
      <c r="Q93" s="153"/>
      <c r="R93" s="153"/>
      <c r="S93" s="312"/>
      <c r="T93" s="54" t="e">
        <f>HLOOKUP(F56,リスト!$N$7:$AC$25,12,)</f>
        <v>#N/A</v>
      </c>
      <c r="U93" s="52" t="e">
        <f t="shared" si="43"/>
        <v>#N/A</v>
      </c>
    </row>
    <row r="94" spans="1:21">
      <c r="A94" s="1">
        <f t="shared" si="40"/>
        <v>2</v>
      </c>
      <c r="B94" s="1">
        <f t="shared" si="41"/>
        <v>0</v>
      </c>
      <c r="C94" s="288"/>
      <c r="D94" s="298" t="s">
        <v>102</v>
      </c>
      <c r="E94" s="298"/>
      <c r="F94" s="298" t="s">
        <v>102</v>
      </c>
      <c r="G94" s="298"/>
      <c r="H94" s="323"/>
      <c r="I94" s="323"/>
      <c r="J94" s="324"/>
      <c r="K94" s="325"/>
      <c r="L94" s="326">
        <f t="shared" si="44"/>
        <v>0</v>
      </c>
      <c r="M94" s="327"/>
      <c r="N94" s="167"/>
      <c r="O94" s="167"/>
      <c r="P94" s="167"/>
      <c r="Q94" s="167"/>
      <c r="R94" s="167"/>
      <c r="S94" s="328"/>
      <c r="T94" s="54" t="e">
        <f>HLOOKUP(F56,リスト!$N$7:$AC$25,13,)</f>
        <v>#N/A</v>
      </c>
      <c r="U94" s="52" t="e">
        <f t="shared" si="43"/>
        <v>#N/A</v>
      </c>
    </row>
    <row r="95" spans="1:21">
      <c r="A95" s="1">
        <f t="shared" si="40"/>
        <v>2</v>
      </c>
      <c r="B95" s="1">
        <f t="shared" si="41"/>
        <v>0</v>
      </c>
      <c r="C95" s="288"/>
      <c r="D95" s="321" t="s">
        <v>105</v>
      </c>
      <c r="E95" s="298"/>
      <c r="F95" s="299" t="s">
        <v>94</v>
      </c>
      <c r="G95" s="299"/>
      <c r="H95" s="300"/>
      <c r="I95" s="300"/>
      <c r="J95" s="301"/>
      <c r="K95" s="302"/>
      <c r="L95" s="303">
        <f t="shared" si="44"/>
        <v>0</v>
      </c>
      <c r="M95" s="304"/>
      <c r="N95" s="152"/>
      <c r="O95" s="152"/>
      <c r="P95" s="152"/>
      <c r="Q95" s="152"/>
      <c r="R95" s="152"/>
      <c r="S95" s="305"/>
      <c r="T95" s="54" t="e">
        <f>HLOOKUP(F56,リスト!$N$7:$AC$25,14,)</f>
        <v>#N/A</v>
      </c>
      <c r="U95" s="52" t="e">
        <f t="shared" si="43"/>
        <v>#N/A</v>
      </c>
    </row>
    <row r="96" spans="1:21">
      <c r="A96" s="1">
        <f t="shared" si="40"/>
        <v>2</v>
      </c>
      <c r="B96" s="1">
        <f t="shared" si="41"/>
        <v>0</v>
      </c>
      <c r="C96" s="288"/>
      <c r="D96" s="298"/>
      <c r="E96" s="298"/>
      <c r="F96" s="306" t="s">
        <v>95</v>
      </c>
      <c r="G96" s="306"/>
      <c r="H96" s="307"/>
      <c r="I96" s="307"/>
      <c r="J96" s="308"/>
      <c r="K96" s="309"/>
      <c r="L96" s="310">
        <f t="shared" si="44"/>
        <v>0</v>
      </c>
      <c r="M96" s="311"/>
      <c r="N96" s="153"/>
      <c r="O96" s="153"/>
      <c r="P96" s="153"/>
      <c r="Q96" s="153"/>
      <c r="R96" s="153"/>
      <c r="S96" s="312"/>
      <c r="T96" s="54" t="e">
        <f>HLOOKUP(F56,リスト!$N$7:$AC$25,15,)</f>
        <v>#N/A</v>
      </c>
      <c r="U96" s="52" t="e">
        <f t="shared" si="43"/>
        <v>#N/A</v>
      </c>
    </row>
    <row r="97" spans="1:24">
      <c r="A97" s="1">
        <f t="shared" si="40"/>
        <v>2</v>
      </c>
      <c r="B97" s="1">
        <f t="shared" si="41"/>
        <v>0</v>
      </c>
      <c r="C97" s="288"/>
      <c r="D97" s="322" t="s">
        <v>103</v>
      </c>
      <c r="E97" s="322"/>
      <c r="F97" s="298" t="s">
        <v>96</v>
      </c>
      <c r="G97" s="298"/>
      <c r="H97" s="323"/>
      <c r="I97" s="323"/>
      <c r="J97" s="324"/>
      <c r="K97" s="325"/>
      <c r="L97" s="326">
        <f t="shared" si="44"/>
        <v>0</v>
      </c>
      <c r="M97" s="327"/>
      <c r="N97" s="167"/>
      <c r="O97" s="167"/>
      <c r="P97" s="167"/>
      <c r="Q97" s="167"/>
      <c r="R97" s="167"/>
      <c r="S97" s="328"/>
      <c r="T97" s="54" t="e">
        <f>HLOOKUP(F56,リスト!$N$7:$AC$25,16,)</f>
        <v>#N/A</v>
      </c>
      <c r="U97" s="52" t="e">
        <f t="shared" si="43"/>
        <v>#N/A</v>
      </c>
    </row>
    <row r="98" spans="1:24">
      <c r="A98" s="1">
        <f t="shared" si="40"/>
        <v>2</v>
      </c>
      <c r="B98" s="1">
        <f t="shared" si="41"/>
        <v>0</v>
      </c>
      <c r="C98" s="288"/>
      <c r="D98" s="298" t="s">
        <v>104</v>
      </c>
      <c r="E98" s="298"/>
      <c r="F98" s="299" t="s">
        <v>97</v>
      </c>
      <c r="G98" s="299"/>
      <c r="H98" s="300"/>
      <c r="I98" s="300"/>
      <c r="J98" s="301"/>
      <c r="K98" s="302"/>
      <c r="L98" s="303">
        <f t="shared" si="44"/>
        <v>0</v>
      </c>
      <c r="M98" s="304"/>
      <c r="N98" s="152"/>
      <c r="O98" s="152"/>
      <c r="P98" s="152"/>
      <c r="Q98" s="152"/>
      <c r="R98" s="152"/>
      <c r="S98" s="305"/>
      <c r="T98" s="54" t="e">
        <f>HLOOKUP(F56,リスト!$N$7:$AC$25,17,)</f>
        <v>#N/A</v>
      </c>
      <c r="U98" s="52" t="e">
        <f t="shared" si="43"/>
        <v>#N/A</v>
      </c>
    </row>
    <row r="99" spans="1:24">
      <c r="A99" s="1">
        <f t="shared" si="40"/>
        <v>2</v>
      </c>
      <c r="B99" s="1">
        <f t="shared" si="41"/>
        <v>0</v>
      </c>
      <c r="C99" s="288"/>
      <c r="D99" s="298"/>
      <c r="E99" s="298"/>
      <c r="F99" s="306" t="s">
        <v>98</v>
      </c>
      <c r="G99" s="306"/>
      <c r="H99" s="307"/>
      <c r="I99" s="307"/>
      <c r="J99" s="308"/>
      <c r="K99" s="309"/>
      <c r="L99" s="310">
        <f t="shared" si="44"/>
        <v>0</v>
      </c>
      <c r="M99" s="311"/>
      <c r="N99" s="153"/>
      <c r="O99" s="153"/>
      <c r="P99" s="153"/>
      <c r="Q99" s="153"/>
      <c r="R99" s="153"/>
      <c r="S99" s="312"/>
      <c r="T99" s="54" t="e">
        <f>HLOOKUP(F56,リスト!$N$7:$AC$25,18,)</f>
        <v>#N/A</v>
      </c>
      <c r="U99" s="52" t="e">
        <f t="shared" si="43"/>
        <v>#N/A</v>
      </c>
    </row>
    <row r="100" spans="1:24" ht="15" thickBot="1">
      <c r="A100" s="1">
        <f t="shared" si="40"/>
        <v>2</v>
      </c>
      <c r="B100" s="1">
        <f t="shared" si="41"/>
        <v>0</v>
      </c>
      <c r="C100" s="288"/>
      <c r="D100" s="313" t="s">
        <v>77</v>
      </c>
      <c r="E100" s="313"/>
      <c r="F100" s="313" t="s">
        <v>77</v>
      </c>
      <c r="G100" s="313"/>
      <c r="H100" s="314"/>
      <c r="I100" s="314"/>
      <c r="J100" s="315"/>
      <c r="K100" s="316"/>
      <c r="L100" s="317">
        <f t="shared" si="44"/>
        <v>0</v>
      </c>
      <c r="M100" s="318"/>
      <c r="N100" s="319"/>
      <c r="O100" s="319"/>
      <c r="P100" s="319"/>
      <c r="Q100" s="319"/>
      <c r="R100" s="319"/>
      <c r="S100" s="320"/>
      <c r="T100" s="54" t="e">
        <f>HLOOKUP(F56,リスト!$N$7:$AC$25,19,)</f>
        <v>#N/A</v>
      </c>
      <c r="U100" s="52" t="e">
        <f t="shared" si="43"/>
        <v>#N/A</v>
      </c>
    </row>
    <row r="101" spans="1:24" ht="15.6" thickTop="1" thickBot="1">
      <c r="A101" s="1">
        <f t="shared" si="40"/>
        <v>2</v>
      </c>
      <c r="B101" s="1">
        <f t="shared" si="41"/>
        <v>0</v>
      </c>
      <c r="C101" s="289"/>
      <c r="D101" s="278" t="s">
        <v>78</v>
      </c>
      <c r="E101" s="279"/>
      <c r="F101" s="279"/>
      <c r="G101" s="280"/>
      <c r="H101" s="281">
        <f>SUM(H83:I100)</f>
        <v>0</v>
      </c>
      <c r="I101" s="281"/>
      <c r="J101" s="282">
        <f t="shared" ref="J101" si="45">SUM(J83:K100)</f>
        <v>0</v>
      </c>
      <c r="K101" s="283"/>
      <c r="L101" s="283">
        <f t="shared" ref="L101" si="46">SUM(L83:M100)</f>
        <v>0</v>
      </c>
      <c r="M101" s="284"/>
      <c r="N101" s="285"/>
      <c r="O101" s="285"/>
      <c r="P101" s="285"/>
      <c r="Q101" s="285"/>
      <c r="R101" s="285"/>
      <c r="S101" s="286"/>
      <c r="T101" s="54"/>
    </row>
    <row r="102" spans="1:24">
      <c r="A102" s="1">
        <f>F105</f>
        <v>3</v>
      </c>
      <c r="B102" s="1">
        <f>IF(H126&gt;0,1,0)</f>
        <v>0</v>
      </c>
      <c r="C102" s="198" t="s">
        <v>47</v>
      </c>
      <c r="D102" s="198"/>
      <c r="E102" s="198"/>
      <c r="U102" s="11" t="s">
        <v>49</v>
      </c>
      <c r="V102" s="11" t="s">
        <v>199</v>
      </c>
    </row>
    <row r="103" spans="1:24">
      <c r="A103" s="1">
        <f>A102</f>
        <v>3</v>
      </c>
      <c r="B103" s="1">
        <f>B102</f>
        <v>0</v>
      </c>
      <c r="C103" s="192" t="str">
        <f>"トップアスリート等を活用した魅力発信事業　"&amp;基本!$G$24</f>
        <v>トップアスリート等を活用した魅力発信事業　事業計画書</v>
      </c>
      <c r="D103" s="192"/>
      <c r="E103" s="192"/>
      <c r="F103" s="192"/>
      <c r="G103" s="192"/>
      <c r="H103" s="192"/>
      <c r="I103" s="192"/>
      <c r="J103" s="192"/>
      <c r="K103" s="192"/>
      <c r="L103" s="192"/>
      <c r="M103" s="192"/>
      <c r="N103" s="192"/>
      <c r="O103" s="192"/>
      <c r="P103" s="192"/>
      <c r="Q103" s="192"/>
      <c r="R103" s="192"/>
      <c r="S103" s="192"/>
      <c r="U103" s="16" t="str">
        <f t="shared" ref="U103:V106" si="47">IF(U53="","",U53)</f>
        <v>トップアスリート等を活用した魅力発信事業</v>
      </c>
      <c r="V103" s="16" t="str">
        <f t="shared" si="47"/>
        <v>魅力発信</v>
      </c>
    </row>
    <row r="104" spans="1:24" ht="15" thickBot="1">
      <c r="A104" s="1">
        <f t="shared" ref="A104:B117" si="48">A103</f>
        <v>3</v>
      </c>
      <c r="B104" s="1">
        <f t="shared" si="48"/>
        <v>0</v>
      </c>
      <c r="C104" s="337" t="s">
        <v>48</v>
      </c>
      <c r="D104" s="337"/>
      <c r="U104" s="32" t="str">
        <f t="shared" si="47"/>
        <v/>
      </c>
      <c r="V104" s="32" t="str">
        <f t="shared" si="47"/>
        <v/>
      </c>
    </row>
    <row r="105" spans="1:24" ht="15" thickBot="1">
      <c r="A105" s="1">
        <f t="shared" si="48"/>
        <v>3</v>
      </c>
      <c r="B105" s="1">
        <f t="shared" si="48"/>
        <v>0</v>
      </c>
      <c r="C105" s="375" t="s">
        <v>50</v>
      </c>
      <c r="D105" s="376"/>
      <c r="E105" s="376"/>
      <c r="F105" s="377">
        <f>F55+1</f>
        <v>3</v>
      </c>
      <c r="G105" s="378"/>
      <c r="U105" s="32" t="str">
        <f t="shared" si="47"/>
        <v/>
      </c>
      <c r="V105" s="32" t="str">
        <f t="shared" si="47"/>
        <v/>
      </c>
    </row>
    <row r="106" spans="1:24">
      <c r="A106" s="1">
        <f t="shared" si="48"/>
        <v>3</v>
      </c>
      <c r="B106" s="1">
        <f t="shared" si="48"/>
        <v>0</v>
      </c>
      <c r="C106" s="379" t="s">
        <v>49</v>
      </c>
      <c r="D106" s="290"/>
      <c r="E106" s="290"/>
      <c r="F106" s="380"/>
      <c r="G106" s="380"/>
      <c r="H106" s="380"/>
      <c r="I106" s="380"/>
      <c r="J106" s="380"/>
      <c r="K106" s="380"/>
      <c r="L106" s="380"/>
      <c r="M106" s="290" t="s">
        <v>53</v>
      </c>
      <c r="N106" s="290"/>
      <c r="O106" s="290"/>
      <c r="P106" s="380"/>
      <c r="Q106" s="380"/>
      <c r="R106" s="380"/>
      <c r="S106" s="381"/>
      <c r="T106" s="81" t="str">
        <f>IF(F106="","",VLOOKUP(F106,U103:V106,2,))</f>
        <v/>
      </c>
      <c r="U106" s="18" t="str">
        <f t="shared" si="47"/>
        <v/>
      </c>
      <c r="V106" s="18" t="str">
        <f t="shared" si="47"/>
        <v/>
      </c>
    </row>
    <row r="107" spans="1:24">
      <c r="A107" s="1">
        <f t="shared" si="48"/>
        <v>3</v>
      </c>
      <c r="B107" s="1">
        <f t="shared" si="48"/>
        <v>0</v>
      </c>
      <c r="C107" s="389" t="s">
        <v>180</v>
      </c>
      <c r="D107" s="390"/>
      <c r="E107" s="356"/>
      <c r="F107" s="386"/>
      <c r="G107" s="387"/>
      <c r="H107" s="387"/>
      <c r="I107" s="387"/>
      <c r="J107" s="387"/>
      <c r="K107" s="387"/>
      <c r="L107" s="387"/>
      <c r="M107" s="387"/>
      <c r="N107" s="387"/>
      <c r="O107" s="387"/>
      <c r="P107" s="387"/>
      <c r="Q107" s="387"/>
      <c r="R107" s="387"/>
      <c r="S107" s="388"/>
      <c r="U107" s="55"/>
    </row>
    <row r="108" spans="1:24">
      <c r="A108" s="1">
        <f t="shared" si="48"/>
        <v>3</v>
      </c>
      <c r="B108" s="1">
        <f t="shared" si="48"/>
        <v>0</v>
      </c>
      <c r="C108" s="348" t="s">
        <v>51</v>
      </c>
      <c r="D108" s="291"/>
      <c r="E108" s="291"/>
      <c r="F108" s="382"/>
      <c r="G108" s="383"/>
      <c r="H108" s="383"/>
      <c r="I108" s="20" t="str">
        <f>IF(F108="","～",IF(J108="","","～"))</f>
        <v>～</v>
      </c>
      <c r="J108" s="383"/>
      <c r="K108" s="383"/>
      <c r="L108" s="383"/>
      <c r="M108" s="21" t="s">
        <v>52</v>
      </c>
      <c r="N108" s="384" t="str">
        <f>IF(T108=1,IF(F108="","",IF(J108="","",IF(F108=J108,"日帰り",(J108-F108)&amp;"泊"&amp;(J108-F108+1)&amp;"日"))),"")</f>
        <v/>
      </c>
      <c r="O108" s="384"/>
      <c r="P108" s="384"/>
      <c r="Q108" s="13" t="s">
        <v>68</v>
      </c>
      <c r="R108" s="258"/>
      <c r="S108" s="385"/>
      <c r="T108" s="53">
        <v>0</v>
      </c>
    </row>
    <row r="109" spans="1:24">
      <c r="A109" s="1">
        <f t="shared" si="48"/>
        <v>3</v>
      </c>
      <c r="B109" s="1">
        <f t="shared" si="48"/>
        <v>0</v>
      </c>
      <c r="C109" s="348" t="s">
        <v>54</v>
      </c>
      <c r="D109" s="346" t="s">
        <v>55</v>
      </c>
      <c r="E109" s="346"/>
      <c r="F109" s="349"/>
      <c r="G109" s="349"/>
      <c r="H109" s="349"/>
      <c r="I109" s="349"/>
      <c r="J109" s="349"/>
      <c r="K109" s="349"/>
      <c r="L109" s="349"/>
      <c r="M109" s="349"/>
      <c r="N109" s="349"/>
      <c r="O109" s="349"/>
      <c r="P109" s="349"/>
      <c r="Q109" s="349"/>
      <c r="R109" s="349"/>
      <c r="S109" s="350"/>
      <c r="U109" s="156" t="s">
        <v>53</v>
      </c>
      <c r="V109" s="156"/>
      <c r="W109" s="156"/>
      <c r="X109" s="156"/>
    </row>
    <row r="110" spans="1:24">
      <c r="A110" s="1">
        <f t="shared" si="48"/>
        <v>3</v>
      </c>
      <c r="B110" s="1">
        <f t="shared" si="48"/>
        <v>0</v>
      </c>
      <c r="C110" s="348"/>
      <c r="D110" s="351" t="s">
        <v>7</v>
      </c>
      <c r="E110" s="351"/>
      <c r="F110" s="352"/>
      <c r="G110" s="352"/>
      <c r="H110" s="352"/>
      <c r="I110" s="352"/>
      <c r="J110" s="352"/>
      <c r="K110" s="352"/>
      <c r="L110" s="352"/>
      <c r="M110" s="352"/>
      <c r="N110" s="352"/>
      <c r="O110" s="352"/>
      <c r="P110" s="352"/>
      <c r="Q110" s="352"/>
      <c r="R110" s="352"/>
      <c r="S110" s="353"/>
      <c r="U110" s="78" t="str">
        <f>U103</f>
        <v>トップアスリート等を活用した魅力発信事業</v>
      </c>
      <c r="V110" s="78" t="str">
        <f>U104</f>
        <v/>
      </c>
      <c r="W110" s="78" t="str">
        <f>U105</f>
        <v/>
      </c>
      <c r="X110" s="78" t="str">
        <f>U106</f>
        <v/>
      </c>
    </row>
    <row r="111" spans="1:24">
      <c r="A111" s="1">
        <f t="shared" si="48"/>
        <v>3</v>
      </c>
      <c r="B111" s="1">
        <f t="shared" si="48"/>
        <v>0</v>
      </c>
      <c r="C111" s="348" t="s">
        <v>56</v>
      </c>
      <c r="D111" s="346" t="s">
        <v>55</v>
      </c>
      <c r="E111" s="346"/>
      <c r="F111" s="349"/>
      <c r="G111" s="349"/>
      <c r="H111" s="349"/>
      <c r="I111" s="349"/>
      <c r="J111" s="349"/>
      <c r="K111" s="349"/>
      <c r="L111" s="349"/>
      <c r="M111" s="349"/>
      <c r="N111" s="349"/>
      <c r="O111" s="349"/>
      <c r="P111" s="349"/>
      <c r="Q111" s="349"/>
      <c r="R111" s="349"/>
      <c r="S111" s="350"/>
      <c r="U111" s="6" t="str">
        <f t="shared" ref="U111:X114" si="49">IF(U61="","",U61)</f>
        <v>①競技普及イベント</v>
      </c>
      <c r="V111" s="6" t="str">
        <f t="shared" si="49"/>
        <v/>
      </c>
      <c r="W111" s="6" t="str">
        <f t="shared" si="49"/>
        <v/>
      </c>
      <c r="X111" s="6" t="str">
        <f t="shared" si="49"/>
        <v/>
      </c>
    </row>
    <row r="112" spans="1:24">
      <c r="A112" s="1">
        <f t="shared" si="48"/>
        <v>3</v>
      </c>
      <c r="B112" s="1">
        <f t="shared" si="48"/>
        <v>0</v>
      </c>
      <c r="C112" s="348"/>
      <c r="D112" s="351" t="s">
        <v>7</v>
      </c>
      <c r="E112" s="351"/>
      <c r="F112" s="352"/>
      <c r="G112" s="352"/>
      <c r="H112" s="352"/>
      <c r="I112" s="352"/>
      <c r="J112" s="352"/>
      <c r="K112" s="352"/>
      <c r="L112" s="352"/>
      <c r="M112" s="352"/>
      <c r="N112" s="352"/>
      <c r="O112" s="352"/>
      <c r="P112" s="352"/>
      <c r="Q112" s="352"/>
      <c r="R112" s="352"/>
      <c r="S112" s="353"/>
      <c r="U112" s="8" t="str">
        <f t="shared" si="49"/>
        <v>②トップレベル大会</v>
      </c>
      <c r="V112" s="8" t="str">
        <f t="shared" si="49"/>
        <v/>
      </c>
      <c r="W112" s="8" t="str">
        <f t="shared" si="49"/>
        <v/>
      </c>
      <c r="X112" s="8" t="str">
        <f t="shared" si="49"/>
        <v/>
      </c>
    </row>
    <row r="113" spans="1:24">
      <c r="A113" s="1">
        <f t="shared" si="48"/>
        <v>3</v>
      </c>
      <c r="B113" s="1">
        <f t="shared" si="48"/>
        <v>0</v>
      </c>
      <c r="C113" s="354" t="s">
        <v>57</v>
      </c>
      <c r="D113" s="291" t="s">
        <v>58</v>
      </c>
      <c r="E113" s="291"/>
      <c r="F113" s="291" t="s">
        <v>61</v>
      </c>
      <c r="G113" s="355"/>
      <c r="H113" s="339" t="s">
        <v>62</v>
      </c>
      <c r="I113" s="296"/>
      <c r="J113" s="356" t="s">
        <v>63</v>
      </c>
      <c r="K113" s="355"/>
      <c r="L113" s="339" t="s">
        <v>64</v>
      </c>
      <c r="M113" s="296"/>
      <c r="N113" s="356" t="s">
        <v>65</v>
      </c>
      <c r="O113" s="355"/>
      <c r="P113" s="339" t="s">
        <v>66</v>
      </c>
      <c r="Q113" s="291"/>
      <c r="R113" s="356" t="s">
        <v>36</v>
      </c>
      <c r="S113" s="295"/>
      <c r="U113" s="8" t="str">
        <f t="shared" si="49"/>
        <v/>
      </c>
      <c r="V113" s="8" t="str">
        <f t="shared" si="49"/>
        <v/>
      </c>
      <c r="W113" s="8" t="str">
        <f t="shared" si="49"/>
        <v/>
      </c>
      <c r="X113" s="8" t="str">
        <f t="shared" si="49"/>
        <v/>
      </c>
    </row>
    <row r="114" spans="1:24">
      <c r="A114" s="1">
        <f t="shared" si="48"/>
        <v>3</v>
      </c>
      <c r="B114" s="1">
        <f t="shared" si="48"/>
        <v>0</v>
      </c>
      <c r="C114" s="348"/>
      <c r="D114" s="346" t="s">
        <v>59</v>
      </c>
      <c r="E114" s="346"/>
      <c r="F114" s="56" t="s">
        <v>164</v>
      </c>
      <c r="G114" s="23" t="s">
        <v>67</v>
      </c>
      <c r="H114" s="58" t="s">
        <v>164</v>
      </c>
      <c r="I114" s="25" t="s">
        <v>67</v>
      </c>
      <c r="J114" s="60" t="s">
        <v>164</v>
      </c>
      <c r="K114" s="23" t="s">
        <v>67</v>
      </c>
      <c r="L114" s="58" t="s">
        <v>164</v>
      </c>
      <c r="M114" s="25" t="s">
        <v>67</v>
      </c>
      <c r="N114" s="60" t="s">
        <v>164</v>
      </c>
      <c r="O114" s="23" t="s">
        <v>67</v>
      </c>
      <c r="P114" s="58" t="s">
        <v>164</v>
      </c>
      <c r="Q114" s="26" t="s">
        <v>67</v>
      </c>
      <c r="R114" s="60" t="s">
        <v>164</v>
      </c>
      <c r="S114" s="33" t="s">
        <v>67</v>
      </c>
      <c r="U114" s="10" t="str">
        <f t="shared" si="49"/>
        <v/>
      </c>
      <c r="V114" s="10" t="str">
        <f t="shared" si="49"/>
        <v/>
      </c>
      <c r="W114" s="10" t="str">
        <f t="shared" si="49"/>
        <v/>
      </c>
      <c r="X114" s="10" t="str">
        <f t="shared" si="49"/>
        <v/>
      </c>
    </row>
    <row r="115" spans="1:24">
      <c r="A115" s="1">
        <f t="shared" si="48"/>
        <v>3</v>
      </c>
      <c r="B115" s="1">
        <f t="shared" si="48"/>
        <v>0</v>
      </c>
      <c r="C115" s="348"/>
      <c r="D115" s="351" t="s">
        <v>60</v>
      </c>
      <c r="E115" s="351"/>
      <c r="F115" s="57" t="s">
        <v>164</v>
      </c>
      <c r="G115" s="28" t="s">
        <v>67</v>
      </c>
      <c r="H115" s="59" t="s">
        <v>164</v>
      </c>
      <c r="I115" s="30" t="s">
        <v>67</v>
      </c>
      <c r="J115" s="61" t="s">
        <v>164</v>
      </c>
      <c r="K115" s="28" t="s">
        <v>67</v>
      </c>
      <c r="L115" s="59" t="s">
        <v>164</v>
      </c>
      <c r="M115" s="30" t="s">
        <v>67</v>
      </c>
      <c r="N115" s="61" t="s">
        <v>164</v>
      </c>
      <c r="O115" s="28" t="s">
        <v>67</v>
      </c>
      <c r="P115" s="59" t="s">
        <v>164</v>
      </c>
      <c r="Q115" s="31" t="s">
        <v>67</v>
      </c>
      <c r="R115" s="61" t="s">
        <v>164</v>
      </c>
      <c r="S115" s="34" t="s">
        <v>67</v>
      </c>
    </row>
    <row r="116" spans="1:24">
      <c r="A116" s="1">
        <f t="shared" si="48"/>
        <v>3</v>
      </c>
      <c r="B116" s="1">
        <f t="shared" si="48"/>
        <v>0</v>
      </c>
      <c r="C116" s="366" t="s">
        <v>69</v>
      </c>
      <c r="D116" s="367"/>
      <c r="E116" s="368"/>
      <c r="F116" s="357"/>
      <c r="G116" s="358"/>
      <c r="H116" s="358"/>
      <c r="I116" s="358"/>
      <c r="J116" s="358"/>
      <c r="K116" s="358"/>
      <c r="L116" s="358"/>
      <c r="M116" s="358"/>
      <c r="N116" s="358"/>
      <c r="O116" s="358"/>
      <c r="P116" s="358"/>
      <c r="Q116" s="358"/>
      <c r="R116" s="358"/>
      <c r="S116" s="359"/>
    </row>
    <row r="117" spans="1:24">
      <c r="A117" s="1">
        <f t="shared" si="48"/>
        <v>3</v>
      </c>
      <c r="B117" s="1">
        <f t="shared" si="48"/>
        <v>0</v>
      </c>
      <c r="C117" s="369"/>
      <c r="D117" s="370"/>
      <c r="E117" s="371"/>
      <c r="F117" s="360"/>
      <c r="G117" s="361"/>
      <c r="H117" s="361"/>
      <c r="I117" s="361"/>
      <c r="J117" s="361"/>
      <c r="K117" s="361"/>
      <c r="L117" s="361"/>
      <c r="M117" s="361"/>
      <c r="N117" s="361"/>
      <c r="O117" s="361"/>
      <c r="P117" s="361"/>
      <c r="Q117" s="361"/>
      <c r="R117" s="361"/>
      <c r="S117" s="362"/>
    </row>
    <row r="118" spans="1:24">
      <c r="A118" s="1">
        <f t="shared" ref="A118:B118" si="50">A117</f>
        <v>3</v>
      </c>
      <c r="B118" s="1">
        <f t="shared" si="50"/>
        <v>0</v>
      </c>
      <c r="C118" s="369"/>
      <c r="D118" s="370"/>
      <c r="E118" s="371"/>
      <c r="F118" s="360"/>
      <c r="G118" s="361"/>
      <c r="H118" s="361"/>
      <c r="I118" s="361"/>
      <c r="J118" s="361"/>
      <c r="K118" s="361"/>
      <c r="L118" s="361"/>
      <c r="M118" s="361"/>
      <c r="N118" s="361"/>
      <c r="O118" s="361"/>
      <c r="P118" s="361"/>
      <c r="Q118" s="361"/>
      <c r="R118" s="361"/>
      <c r="S118" s="362"/>
    </row>
    <row r="119" spans="1:24">
      <c r="A119" s="1">
        <f t="shared" ref="A119:B119" si="51">A118</f>
        <v>3</v>
      </c>
      <c r="B119" s="1">
        <f t="shared" si="51"/>
        <v>0</v>
      </c>
      <c r="C119" s="369"/>
      <c r="D119" s="370"/>
      <c r="E119" s="371"/>
      <c r="F119" s="360"/>
      <c r="G119" s="361"/>
      <c r="H119" s="361"/>
      <c r="I119" s="361"/>
      <c r="J119" s="361"/>
      <c r="K119" s="361"/>
      <c r="L119" s="361"/>
      <c r="M119" s="361"/>
      <c r="N119" s="361"/>
      <c r="O119" s="361"/>
      <c r="P119" s="361"/>
      <c r="Q119" s="361"/>
      <c r="R119" s="361"/>
      <c r="S119" s="362"/>
    </row>
    <row r="120" spans="1:24">
      <c r="A120" s="1">
        <f t="shared" ref="A120:B120" si="52">A119</f>
        <v>3</v>
      </c>
      <c r="B120" s="1">
        <f t="shared" si="52"/>
        <v>0</v>
      </c>
      <c r="C120" s="369"/>
      <c r="D120" s="370"/>
      <c r="E120" s="371"/>
      <c r="F120" s="360"/>
      <c r="G120" s="361"/>
      <c r="H120" s="361"/>
      <c r="I120" s="361"/>
      <c r="J120" s="361"/>
      <c r="K120" s="361"/>
      <c r="L120" s="361"/>
      <c r="M120" s="361"/>
      <c r="N120" s="361"/>
      <c r="O120" s="361"/>
      <c r="P120" s="361"/>
      <c r="Q120" s="361"/>
      <c r="R120" s="361"/>
      <c r="S120" s="362"/>
    </row>
    <row r="121" spans="1:24">
      <c r="A121" s="1">
        <f t="shared" ref="A121:B121" si="53">A120</f>
        <v>3</v>
      </c>
      <c r="B121" s="1">
        <f t="shared" si="53"/>
        <v>0</v>
      </c>
      <c r="C121" s="369"/>
      <c r="D121" s="370"/>
      <c r="E121" s="371"/>
      <c r="F121" s="360"/>
      <c r="G121" s="361"/>
      <c r="H121" s="361"/>
      <c r="I121" s="361"/>
      <c r="J121" s="361"/>
      <c r="K121" s="361"/>
      <c r="L121" s="361"/>
      <c r="M121" s="361"/>
      <c r="N121" s="361"/>
      <c r="O121" s="361"/>
      <c r="P121" s="361"/>
      <c r="Q121" s="361"/>
      <c r="R121" s="361"/>
      <c r="S121" s="362"/>
    </row>
    <row r="122" spans="1:24" ht="15" thickBot="1">
      <c r="A122" s="1">
        <f t="shared" ref="A122:B122" si="54">A121</f>
        <v>3</v>
      </c>
      <c r="B122" s="1">
        <f t="shared" si="54"/>
        <v>0</v>
      </c>
      <c r="C122" s="372"/>
      <c r="D122" s="373"/>
      <c r="E122" s="374"/>
      <c r="F122" s="363"/>
      <c r="G122" s="364"/>
      <c r="H122" s="364"/>
      <c r="I122" s="364"/>
      <c r="J122" s="364"/>
      <c r="K122" s="364"/>
      <c r="L122" s="364"/>
      <c r="M122" s="364"/>
      <c r="N122" s="364"/>
      <c r="O122" s="364"/>
      <c r="P122" s="364"/>
      <c r="Q122" s="364"/>
      <c r="R122" s="364"/>
      <c r="S122" s="365"/>
    </row>
    <row r="123" spans="1:24">
      <c r="A123" s="1">
        <f t="shared" ref="A123:B123" si="55">A122</f>
        <v>3</v>
      </c>
      <c r="B123" s="1">
        <f t="shared" si="55"/>
        <v>0</v>
      </c>
    </row>
    <row r="124" spans="1:24" ht="15" thickBot="1">
      <c r="A124" s="1">
        <f t="shared" ref="A124:B124" si="56">A123</f>
        <v>3</v>
      </c>
      <c r="B124" s="1">
        <f t="shared" si="56"/>
        <v>0</v>
      </c>
      <c r="C124" s="337" t="s">
        <v>70</v>
      </c>
      <c r="D124" s="337"/>
      <c r="Q124" s="338" t="s">
        <v>71</v>
      </c>
      <c r="R124" s="338"/>
      <c r="S124" s="338"/>
    </row>
    <row r="125" spans="1:24">
      <c r="A125" s="1">
        <f t="shared" ref="A125:B125" si="57">A124</f>
        <v>3</v>
      </c>
      <c r="B125" s="1">
        <f t="shared" si="57"/>
        <v>0</v>
      </c>
      <c r="C125" s="287" t="s">
        <v>72</v>
      </c>
      <c r="D125" s="290" t="s">
        <v>73</v>
      </c>
      <c r="E125" s="290"/>
      <c r="F125" s="290"/>
      <c r="G125" s="290"/>
      <c r="H125" s="290" t="s">
        <v>79</v>
      </c>
      <c r="I125" s="290"/>
      <c r="J125" s="290" t="s">
        <v>13</v>
      </c>
      <c r="K125" s="290"/>
      <c r="L125" s="290"/>
      <c r="M125" s="290"/>
      <c r="N125" s="290"/>
      <c r="O125" s="290"/>
      <c r="P125" s="290"/>
      <c r="Q125" s="290"/>
      <c r="R125" s="290"/>
      <c r="S125" s="294"/>
    </row>
    <row r="126" spans="1:24">
      <c r="A126" s="1">
        <f t="shared" ref="A126:B126" si="58">A125</f>
        <v>3</v>
      </c>
      <c r="B126" s="1">
        <f t="shared" si="58"/>
        <v>0</v>
      </c>
      <c r="C126" s="288"/>
      <c r="D126" s="346" t="s">
        <v>74</v>
      </c>
      <c r="E126" s="346"/>
      <c r="F126" s="346"/>
      <c r="G126" s="346"/>
      <c r="H126" s="347">
        <f>J151</f>
        <v>0</v>
      </c>
      <c r="I126" s="347"/>
      <c r="J126" s="152"/>
      <c r="K126" s="152"/>
      <c r="L126" s="152"/>
      <c r="M126" s="152"/>
      <c r="N126" s="152"/>
      <c r="O126" s="152"/>
      <c r="P126" s="152"/>
      <c r="Q126" s="152"/>
      <c r="R126" s="152"/>
      <c r="S126" s="305"/>
    </row>
    <row r="127" spans="1:24">
      <c r="A127" s="1">
        <f t="shared" ref="A127:B127" si="59">A126</f>
        <v>3</v>
      </c>
      <c r="B127" s="1">
        <f t="shared" si="59"/>
        <v>0</v>
      </c>
      <c r="C127" s="288"/>
      <c r="D127" s="340" t="s">
        <v>75</v>
      </c>
      <c r="E127" s="340"/>
      <c r="F127" s="340"/>
      <c r="G127" s="340"/>
      <c r="H127" s="330"/>
      <c r="I127" s="330"/>
      <c r="J127" s="335"/>
      <c r="K127" s="335"/>
      <c r="L127" s="335"/>
      <c r="M127" s="335"/>
      <c r="N127" s="335"/>
      <c r="O127" s="335"/>
      <c r="P127" s="335"/>
      <c r="Q127" s="335"/>
      <c r="R127" s="335"/>
      <c r="S127" s="336"/>
    </row>
    <row r="128" spans="1:24">
      <c r="A128" s="1">
        <f t="shared" ref="A128:B128" si="60">A127</f>
        <v>3</v>
      </c>
      <c r="B128" s="1">
        <f t="shared" si="60"/>
        <v>0</v>
      </c>
      <c r="C128" s="288"/>
      <c r="D128" s="340" t="s">
        <v>76</v>
      </c>
      <c r="E128" s="340"/>
      <c r="F128" s="340"/>
      <c r="G128" s="340"/>
      <c r="H128" s="330"/>
      <c r="I128" s="330"/>
      <c r="J128" s="335"/>
      <c r="K128" s="335"/>
      <c r="L128" s="335"/>
      <c r="M128" s="335"/>
      <c r="N128" s="335"/>
      <c r="O128" s="335"/>
      <c r="P128" s="335"/>
      <c r="Q128" s="335"/>
      <c r="R128" s="335"/>
      <c r="S128" s="336"/>
    </row>
    <row r="129" spans="1:21" ht="15" thickBot="1">
      <c r="A129" s="1">
        <f t="shared" ref="A129:B129" si="61">A128</f>
        <v>3</v>
      </c>
      <c r="B129" s="1">
        <f t="shared" si="61"/>
        <v>0</v>
      </c>
      <c r="C129" s="288"/>
      <c r="D129" s="341" t="s">
        <v>77</v>
      </c>
      <c r="E129" s="341"/>
      <c r="F129" s="341"/>
      <c r="G129" s="341"/>
      <c r="H129" s="342">
        <f>H151-SUM(H126:I128)</f>
        <v>0</v>
      </c>
      <c r="I129" s="342"/>
      <c r="J129" s="343"/>
      <c r="K129" s="343"/>
      <c r="L129" s="343"/>
      <c r="M129" s="343"/>
      <c r="N129" s="343"/>
      <c r="O129" s="343"/>
      <c r="P129" s="343"/>
      <c r="Q129" s="343"/>
      <c r="R129" s="343"/>
      <c r="S129" s="344"/>
    </row>
    <row r="130" spans="1:21" ht="15.6" thickTop="1" thickBot="1">
      <c r="A130" s="1">
        <f t="shared" ref="A130:B130" si="62">A129</f>
        <v>3</v>
      </c>
      <c r="B130" s="1">
        <f t="shared" si="62"/>
        <v>0</v>
      </c>
      <c r="C130" s="289"/>
      <c r="D130" s="345" t="s">
        <v>78</v>
      </c>
      <c r="E130" s="345"/>
      <c r="F130" s="345"/>
      <c r="G130" s="345"/>
      <c r="H130" s="281">
        <f>SUM(H126:I129)</f>
        <v>0</v>
      </c>
      <c r="I130" s="281"/>
      <c r="J130" s="285"/>
      <c r="K130" s="285"/>
      <c r="L130" s="285"/>
      <c r="M130" s="285"/>
      <c r="N130" s="285"/>
      <c r="O130" s="285"/>
      <c r="P130" s="285"/>
      <c r="Q130" s="285"/>
      <c r="R130" s="285"/>
      <c r="S130" s="286"/>
    </row>
    <row r="131" spans="1:21">
      <c r="A131" s="1">
        <f t="shared" ref="A131:B131" si="63">A130</f>
        <v>3</v>
      </c>
      <c r="B131" s="1">
        <f t="shared" si="63"/>
        <v>0</v>
      </c>
      <c r="C131" s="287" t="s">
        <v>218</v>
      </c>
      <c r="D131" s="290" t="s">
        <v>73</v>
      </c>
      <c r="E131" s="290"/>
      <c r="F131" s="290" t="s">
        <v>83</v>
      </c>
      <c r="G131" s="290"/>
      <c r="H131" s="290" t="s">
        <v>79</v>
      </c>
      <c r="I131" s="292"/>
      <c r="J131" s="293"/>
      <c r="K131" s="290"/>
      <c r="L131" s="290"/>
      <c r="M131" s="290"/>
      <c r="N131" s="290" t="s">
        <v>82</v>
      </c>
      <c r="O131" s="290"/>
      <c r="P131" s="290"/>
      <c r="Q131" s="290"/>
      <c r="R131" s="290"/>
      <c r="S131" s="294"/>
    </row>
    <row r="132" spans="1:21">
      <c r="A132" s="1">
        <f t="shared" ref="A132:B132" si="64">A131</f>
        <v>3</v>
      </c>
      <c r="B132" s="1">
        <f t="shared" si="64"/>
        <v>0</v>
      </c>
      <c r="C132" s="288"/>
      <c r="D132" s="291"/>
      <c r="E132" s="291"/>
      <c r="F132" s="291"/>
      <c r="G132" s="291"/>
      <c r="H132" s="291"/>
      <c r="I132" s="291"/>
      <c r="J132" s="296" t="s">
        <v>80</v>
      </c>
      <c r="K132" s="297"/>
      <c r="L132" s="297" t="s">
        <v>81</v>
      </c>
      <c r="M132" s="339"/>
      <c r="N132" s="291"/>
      <c r="O132" s="291"/>
      <c r="P132" s="291"/>
      <c r="Q132" s="291"/>
      <c r="R132" s="291"/>
      <c r="S132" s="295"/>
    </row>
    <row r="133" spans="1:21">
      <c r="A133" s="1">
        <f t="shared" ref="A133:B133" si="65">A132</f>
        <v>3</v>
      </c>
      <c r="B133" s="1">
        <f t="shared" si="65"/>
        <v>0</v>
      </c>
      <c r="C133" s="288"/>
      <c r="D133" s="298" t="s">
        <v>88</v>
      </c>
      <c r="E133" s="298"/>
      <c r="F133" s="298" t="s">
        <v>88</v>
      </c>
      <c r="G133" s="298"/>
      <c r="H133" s="323"/>
      <c r="I133" s="323"/>
      <c r="J133" s="324"/>
      <c r="K133" s="325"/>
      <c r="L133" s="326">
        <f>H133-J133</f>
        <v>0</v>
      </c>
      <c r="M133" s="327"/>
      <c r="N133" s="167"/>
      <c r="O133" s="167"/>
      <c r="P133" s="167"/>
      <c r="Q133" s="167"/>
      <c r="R133" s="167"/>
      <c r="S133" s="328"/>
      <c r="T133" s="54" t="e">
        <f>HLOOKUP(F106,リスト!$N$7:$AC$25,2,)</f>
        <v>#N/A</v>
      </c>
      <c r="U133" s="52" t="e">
        <f t="shared" ref="U133:U150" si="66">IF(T133="対象外",IF(J133&gt;0,"補助対象外経費です!!",""),"")</f>
        <v>#N/A</v>
      </c>
    </row>
    <row r="134" spans="1:21">
      <c r="A134" s="1">
        <f t="shared" ref="A134:B134" si="67">A133</f>
        <v>3</v>
      </c>
      <c r="B134" s="1">
        <f t="shared" si="67"/>
        <v>0</v>
      </c>
      <c r="C134" s="288"/>
      <c r="D134" s="298" t="s">
        <v>99</v>
      </c>
      <c r="E134" s="298"/>
      <c r="F134" s="299" t="s">
        <v>84</v>
      </c>
      <c r="G134" s="299"/>
      <c r="H134" s="300"/>
      <c r="I134" s="300"/>
      <c r="J134" s="301"/>
      <c r="K134" s="302"/>
      <c r="L134" s="303">
        <f t="shared" ref="L134:L150" si="68">H134-J134</f>
        <v>0</v>
      </c>
      <c r="M134" s="304"/>
      <c r="N134" s="152"/>
      <c r="O134" s="152"/>
      <c r="P134" s="152"/>
      <c r="Q134" s="152"/>
      <c r="R134" s="152"/>
      <c r="S134" s="305"/>
      <c r="T134" s="54" t="e">
        <f>HLOOKUP(F106,リスト!$N$7:$AC$25,3,)</f>
        <v>#N/A</v>
      </c>
      <c r="U134" s="52" t="e">
        <f t="shared" si="66"/>
        <v>#N/A</v>
      </c>
    </row>
    <row r="135" spans="1:21">
      <c r="A135" s="1">
        <f t="shared" ref="A135:B135" si="69">A134</f>
        <v>3</v>
      </c>
      <c r="B135" s="1">
        <f t="shared" si="69"/>
        <v>0</v>
      </c>
      <c r="C135" s="288"/>
      <c r="D135" s="298"/>
      <c r="E135" s="298"/>
      <c r="F135" s="329" t="s">
        <v>85</v>
      </c>
      <c r="G135" s="329"/>
      <c r="H135" s="330"/>
      <c r="I135" s="330"/>
      <c r="J135" s="331"/>
      <c r="K135" s="332"/>
      <c r="L135" s="333">
        <f t="shared" si="68"/>
        <v>0</v>
      </c>
      <c r="M135" s="334"/>
      <c r="N135" s="335"/>
      <c r="O135" s="335"/>
      <c r="P135" s="335"/>
      <c r="Q135" s="335"/>
      <c r="R135" s="335"/>
      <c r="S135" s="336"/>
      <c r="T135" s="54" t="e">
        <f>HLOOKUP(F106,リスト!$N$7:$AC$25,4,)</f>
        <v>#N/A</v>
      </c>
      <c r="U135" s="52" t="e">
        <f t="shared" si="66"/>
        <v>#N/A</v>
      </c>
    </row>
    <row r="136" spans="1:21">
      <c r="A136" s="1">
        <f t="shared" ref="A136:B136" si="70">A135</f>
        <v>3</v>
      </c>
      <c r="B136" s="1">
        <f t="shared" si="70"/>
        <v>0</v>
      </c>
      <c r="C136" s="288"/>
      <c r="D136" s="298"/>
      <c r="E136" s="298"/>
      <c r="F136" s="306" t="s">
        <v>86</v>
      </c>
      <c r="G136" s="306"/>
      <c r="H136" s="307"/>
      <c r="I136" s="307"/>
      <c r="J136" s="308"/>
      <c r="K136" s="309"/>
      <c r="L136" s="310">
        <f t="shared" si="68"/>
        <v>0</v>
      </c>
      <c r="M136" s="311"/>
      <c r="N136" s="153"/>
      <c r="O136" s="153"/>
      <c r="P136" s="153"/>
      <c r="Q136" s="153"/>
      <c r="R136" s="153"/>
      <c r="S136" s="312"/>
      <c r="T136" s="54" t="e">
        <f>HLOOKUP(F106,リスト!$N$7:$AC$25,5,)</f>
        <v>#N/A</v>
      </c>
      <c r="U136" s="52" t="e">
        <f t="shared" si="66"/>
        <v>#N/A</v>
      </c>
    </row>
    <row r="137" spans="1:21">
      <c r="A137" s="1">
        <f t="shared" ref="A137:B137" si="71">A136</f>
        <v>3</v>
      </c>
      <c r="B137" s="1">
        <f t="shared" si="71"/>
        <v>0</v>
      </c>
      <c r="C137" s="288"/>
      <c r="D137" s="298" t="s">
        <v>100</v>
      </c>
      <c r="E137" s="298"/>
      <c r="F137" s="299" t="s">
        <v>87</v>
      </c>
      <c r="G137" s="299"/>
      <c r="H137" s="300"/>
      <c r="I137" s="300"/>
      <c r="J137" s="301"/>
      <c r="K137" s="302"/>
      <c r="L137" s="303">
        <f t="shared" si="68"/>
        <v>0</v>
      </c>
      <c r="M137" s="304"/>
      <c r="N137" s="152"/>
      <c r="O137" s="152"/>
      <c r="P137" s="152"/>
      <c r="Q137" s="152"/>
      <c r="R137" s="152"/>
      <c r="S137" s="305"/>
      <c r="T137" s="54" t="e">
        <f>HLOOKUP(F106,リスト!$N$7:$AC$25,6,)</f>
        <v>#N/A</v>
      </c>
      <c r="U137" s="52" t="e">
        <f t="shared" si="66"/>
        <v>#N/A</v>
      </c>
    </row>
    <row r="138" spans="1:21">
      <c r="A138" s="1">
        <f t="shared" ref="A138:B138" si="72">A137</f>
        <v>3</v>
      </c>
      <c r="B138" s="1">
        <f t="shared" si="72"/>
        <v>0</v>
      </c>
      <c r="C138" s="288"/>
      <c r="D138" s="298"/>
      <c r="E138" s="298"/>
      <c r="F138" s="329" t="s">
        <v>89</v>
      </c>
      <c r="G138" s="329"/>
      <c r="H138" s="330"/>
      <c r="I138" s="330"/>
      <c r="J138" s="331"/>
      <c r="K138" s="332"/>
      <c r="L138" s="333">
        <f t="shared" si="68"/>
        <v>0</v>
      </c>
      <c r="M138" s="334"/>
      <c r="N138" s="335"/>
      <c r="O138" s="335"/>
      <c r="P138" s="335"/>
      <c r="Q138" s="335"/>
      <c r="R138" s="335"/>
      <c r="S138" s="336"/>
      <c r="T138" s="54" t="e">
        <f>HLOOKUP(F106,リスト!$N$7:$AC$25,7,)</f>
        <v>#N/A</v>
      </c>
      <c r="U138" s="52" t="e">
        <f t="shared" si="66"/>
        <v>#N/A</v>
      </c>
    </row>
    <row r="139" spans="1:21" ht="14.4" customHeight="1">
      <c r="A139" s="1">
        <f t="shared" ref="A139:B139" si="73">A138</f>
        <v>3</v>
      </c>
      <c r="B139" s="1">
        <f t="shared" si="73"/>
        <v>0</v>
      </c>
      <c r="C139" s="288"/>
      <c r="D139" s="298"/>
      <c r="E139" s="298"/>
      <c r="F139" s="329" t="s">
        <v>215</v>
      </c>
      <c r="G139" s="329"/>
      <c r="H139" s="330"/>
      <c r="I139" s="330"/>
      <c r="J139" s="331"/>
      <c r="K139" s="332"/>
      <c r="L139" s="333">
        <f t="shared" si="68"/>
        <v>0</v>
      </c>
      <c r="M139" s="334"/>
      <c r="N139" s="335"/>
      <c r="O139" s="335"/>
      <c r="P139" s="335"/>
      <c r="Q139" s="335"/>
      <c r="R139" s="335"/>
      <c r="S139" s="336"/>
      <c r="T139" s="54" t="e">
        <f>HLOOKUP(F106,リスト!$N$7:$AC$25,8,)</f>
        <v>#N/A</v>
      </c>
      <c r="U139" s="52" t="e">
        <f t="shared" si="66"/>
        <v>#N/A</v>
      </c>
    </row>
    <row r="140" spans="1:21">
      <c r="A140" s="1">
        <f t="shared" ref="A140:B140" si="74">A139</f>
        <v>3</v>
      </c>
      <c r="B140" s="1">
        <f t="shared" si="74"/>
        <v>0</v>
      </c>
      <c r="C140" s="288"/>
      <c r="D140" s="298"/>
      <c r="E140" s="298"/>
      <c r="F140" s="306" t="s">
        <v>90</v>
      </c>
      <c r="G140" s="306"/>
      <c r="H140" s="307"/>
      <c r="I140" s="307"/>
      <c r="J140" s="308"/>
      <c r="K140" s="309"/>
      <c r="L140" s="310">
        <f t="shared" si="68"/>
        <v>0</v>
      </c>
      <c r="M140" s="311"/>
      <c r="N140" s="153"/>
      <c r="O140" s="153"/>
      <c r="P140" s="153"/>
      <c r="Q140" s="153"/>
      <c r="R140" s="153"/>
      <c r="S140" s="312"/>
      <c r="T140" s="54" t="e">
        <f>HLOOKUP(F106,リスト!$N$7:$AC$25,9,)</f>
        <v>#N/A</v>
      </c>
      <c r="U140" s="52" t="e">
        <f t="shared" si="66"/>
        <v>#N/A</v>
      </c>
    </row>
    <row r="141" spans="1:21">
      <c r="A141" s="1">
        <f t="shared" ref="A141:B141" si="75">A140</f>
        <v>3</v>
      </c>
      <c r="B141" s="1">
        <f t="shared" si="75"/>
        <v>0</v>
      </c>
      <c r="C141" s="288"/>
      <c r="D141" s="298" t="s">
        <v>101</v>
      </c>
      <c r="E141" s="298"/>
      <c r="F141" s="299" t="s">
        <v>91</v>
      </c>
      <c r="G141" s="299"/>
      <c r="H141" s="300"/>
      <c r="I141" s="300"/>
      <c r="J141" s="301"/>
      <c r="K141" s="302"/>
      <c r="L141" s="303">
        <f t="shared" si="68"/>
        <v>0</v>
      </c>
      <c r="M141" s="304"/>
      <c r="N141" s="152"/>
      <c r="O141" s="152"/>
      <c r="P141" s="152"/>
      <c r="Q141" s="152"/>
      <c r="R141" s="152"/>
      <c r="S141" s="305"/>
      <c r="T141" s="54" t="e">
        <f>HLOOKUP(F106,リスト!$N$7:$AC$25,10,)</f>
        <v>#N/A</v>
      </c>
      <c r="U141" s="52" t="e">
        <f t="shared" si="66"/>
        <v>#N/A</v>
      </c>
    </row>
    <row r="142" spans="1:21">
      <c r="A142" s="1">
        <f t="shared" ref="A142:B142" si="76">A141</f>
        <v>3</v>
      </c>
      <c r="B142" s="1">
        <f t="shared" si="76"/>
        <v>0</v>
      </c>
      <c r="C142" s="288"/>
      <c r="D142" s="298"/>
      <c r="E142" s="298"/>
      <c r="F142" s="329" t="s">
        <v>92</v>
      </c>
      <c r="G142" s="329"/>
      <c r="H142" s="330"/>
      <c r="I142" s="330"/>
      <c r="J142" s="331"/>
      <c r="K142" s="332"/>
      <c r="L142" s="333">
        <f t="shared" si="68"/>
        <v>0</v>
      </c>
      <c r="M142" s="334"/>
      <c r="N142" s="335"/>
      <c r="O142" s="335"/>
      <c r="P142" s="335"/>
      <c r="Q142" s="335"/>
      <c r="R142" s="335"/>
      <c r="S142" s="336"/>
      <c r="T142" s="54" t="e">
        <f>HLOOKUP(F106,リスト!$N$7:$AC$25,11,)</f>
        <v>#N/A</v>
      </c>
      <c r="U142" s="52" t="e">
        <f t="shared" si="66"/>
        <v>#N/A</v>
      </c>
    </row>
    <row r="143" spans="1:21">
      <c r="A143" s="1">
        <f t="shared" ref="A143:B143" si="77">A142</f>
        <v>3</v>
      </c>
      <c r="B143" s="1">
        <f t="shared" si="77"/>
        <v>0</v>
      </c>
      <c r="C143" s="288"/>
      <c r="D143" s="298"/>
      <c r="E143" s="298"/>
      <c r="F143" s="306" t="s">
        <v>93</v>
      </c>
      <c r="G143" s="306"/>
      <c r="H143" s="307"/>
      <c r="I143" s="307"/>
      <c r="J143" s="308"/>
      <c r="K143" s="309"/>
      <c r="L143" s="310">
        <f t="shared" si="68"/>
        <v>0</v>
      </c>
      <c r="M143" s="311"/>
      <c r="N143" s="153"/>
      <c r="O143" s="153"/>
      <c r="P143" s="153"/>
      <c r="Q143" s="153"/>
      <c r="R143" s="153"/>
      <c r="S143" s="312"/>
      <c r="T143" s="54" t="e">
        <f>HLOOKUP(F106,リスト!$N$7:$AC$25,12,)</f>
        <v>#N/A</v>
      </c>
      <c r="U143" s="52" t="e">
        <f t="shared" si="66"/>
        <v>#N/A</v>
      </c>
    </row>
    <row r="144" spans="1:21">
      <c r="A144" s="1">
        <f t="shared" ref="A144:B144" si="78">A143</f>
        <v>3</v>
      </c>
      <c r="B144" s="1">
        <f t="shared" si="78"/>
        <v>0</v>
      </c>
      <c r="C144" s="288"/>
      <c r="D144" s="298" t="s">
        <v>102</v>
      </c>
      <c r="E144" s="298"/>
      <c r="F144" s="298" t="s">
        <v>102</v>
      </c>
      <c r="G144" s="298"/>
      <c r="H144" s="323"/>
      <c r="I144" s="323"/>
      <c r="J144" s="324"/>
      <c r="K144" s="325"/>
      <c r="L144" s="326">
        <f t="shared" si="68"/>
        <v>0</v>
      </c>
      <c r="M144" s="327"/>
      <c r="N144" s="167"/>
      <c r="O144" s="167"/>
      <c r="P144" s="167"/>
      <c r="Q144" s="167"/>
      <c r="R144" s="167"/>
      <c r="S144" s="328"/>
      <c r="T144" s="54" t="e">
        <f>HLOOKUP(F106,リスト!$N$7:$AC$25,13,)</f>
        <v>#N/A</v>
      </c>
      <c r="U144" s="52" t="e">
        <f t="shared" si="66"/>
        <v>#N/A</v>
      </c>
    </row>
    <row r="145" spans="1:24">
      <c r="A145" s="1">
        <f t="shared" ref="A145:B145" si="79">A144</f>
        <v>3</v>
      </c>
      <c r="B145" s="1">
        <f t="shared" si="79"/>
        <v>0</v>
      </c>
      <c r="C145" s="288"/>
      <c r="D145" s="321" t="s">
        <v>105</v>
      </c>
      <c r="E145" s="298"/>
      <c r="F145" s="299" t="s">
        <v>94</v>
      </c>
      <c r="G145" s="299"/>
      <c r="H145" s="300"/>
      <c r="I145" s="300"/>
      <c r="J145" s="301"/>
      <c r="K145" s="302"/>
      <c r="L145" s="303">
        <f t="shared" si="68"/>
        <v>0</v>
      </c>
      <c r="M145" s="304"/>
      <c r="N145" s="152"/>
      <c r="O145" s="152"/>
      <c r="P145" s="152"/>
      <c r="Q145" s="152"/>
      <c r="R145" s="152"/>
      <c r="S145" s="305"/>
      <c r="T145" s="54" t="e">
        <f>HLOOKUP(F106,リスト!$N$7:$AC$25,14,)</f>
        <v>#N/A</v>
      </c>
      <c r="U145" s="52" t="e">
        <f t="shared" si="66"/>
        <v>#N/A</v>
      </c>
    </row>
    <row r="146" spans="1:24">
      <c r="A146" s="1">
        <f t="shared" ref="A146:B146" si="80">A145</f>
        <v>3</v>
      </c>
      <c r="B146" s="1">
        <f t="shared" si="80"/>
        <v>0</v>
      </c>
      <c r="C146" s="288"/>
      <c r="D146" s="298"/>
      <c r="E146" s="298"/>
      <c r="F146" s="306" t="s">
        <v>95</v>
      </c>
      <c r="G146" s="306"/>
      <c r="H146" s="307"/>
      <c r="I146" s="307"/>
      <c r="J146" s="308"/>
      <c r="K146" s="309"/>
      <c r="L146" s="310">
        <f t="shared" si="68"/>
        <v>0</v>
      </c>
      <c r="M146" s="311"/>
      <c r="N146" s="153"/>
      <c r="O146" s="153"/>
      <c r="P146" s="153"/>
      <c r="Q146" s="153"/>
      <c r="R146" s="153"/>
      <c r="S146" s="312"/>
      <c r="T146" s="54" t="e">
        <f>HLOOKUP(F106,リスト!$N$7:$AC$25,15,)</f>
        <v>#N/A</v>
      </c>
      <c r="U146" s="52" t="e">
        <f t="shared" si="66"/>
        <v>#N/A</v>
      </c>
    </row>
    <row r="147" spans="1:24">
      <c r="A147" s="1">
        <f t="shared" ref="A147:B147" si="81">A146</f>
        <v>3</v>
      </c>
      <c r="B147" s="1">
        <f t="shared" si="81"/>
        <v>0</v>
      </c>
      <c r="C147" s="288"/>
      <c r="D147" s="322" t="s">
        <v>103</v>
      </c>
      <c r="E147" s="322"/>
      <c r="F147" s="298" t="s">
        <v>96</v>
      </c>
      <c r="G147" s="298"/>
      <c r="H147" s="323"/>
      <c r="I147" s="323"/>
      <c r="J147" s="324"/>
      <c r="K147" s="325"/>
      <c r="L147" s="326">
        <f t="shared" si="68"/>
        <v>0</v>
      </c>
      <c r="M147" s="327"/>
      <c r="N147" s="167"/>
      <c r="O147" s="167"/>
      <c r="P147" s="167"/>
      <c r="Q147" s="167"/>
      <c r="R147" s="167"/>
      <c r="S147" s="328"/>
      <c r="T147" s="54" t="e">
        <f>HLOOKUP(F106,リスト!$N$7:$AC$25,16,)</f>
        <v>#N/A</v>
      </c>
      <c r="U147" s="52" t="e">
        <f t="shared" si="66"/>
        <v>#N/A</v>
      </c>
    </row>
    <row r="148" spans="1:24">
      <c r="A148" s="1">
        <f t="shared" ref="A148:B148" si="82">A147</f>
        <v>3</v>
      </c>
      <c r="B148" s="1">
        <f t="shared" si="82"/>
        <v>0</v>
      </c>
      <c r="C148" s="288"/>
      <c r="D148" s="298" t="s">
        <v>104</v>
      </c>
      <c r="E148" s="298"/>
      <c r="F148" s="299" t="s">
        <v>97</v>
      </c>
      <c r="G148" s="299"/>
      <c r="H148" s="300"/>
      <c r="I148" s="300"/>
      <c r="J148" s="301"/>
      <c r="K148" s="302"/>
      <c r="L148" s="303">
        <f t="shared" si="68"/>
        <v>0</v>
      </c>
      <c r="M148" s="304"/>
      <c r="N148" s="152"/>
      <c r="O148" s="152"/>
      <c r="P148" s="152"/>
      <c r="Q148" s="152"/>
      <c r="R148" s="152"/>
      <c r="S148" s="305"/>
      <c r="T148" s="54" t="e">
        <f>HLOOKUP(F106,リスト!$N$7:$AC$25,17,)</f>
        <v>#N/A</v>
      </c>
      <c r="U148" s="52" t="e">
        <f t="shared" si="66"/>
        <v>#N/A</v>
      </c>
    </row>
    <row r="149" spans="1:24">
      <c r="A149" s="1">
        <f t="shared" ref="A149:B149" si="83">A148</f>
        <v>3</v>
      </c>
      <c r="B149" s="1">
        <f t="shared" si="83"/>
        <v>0</v>
      </c>
      <c r="C149" s="288"/>
      <c r="D149" s="298"/>
      <c r="E149" s="298"/>
      <c r="F149" s="306" t="s">
        <v>98</v>
      </c>
      <c r="G149" s="306"/>
      <c r="H149" s="307"/>
      <c r="I149" s="307"/>
      <c r="J149" s="308"/>
      <c r="K149" s="309"/>
      <c r="L149" s="310">
        <f t="shared" si="68"/>
        <v>0</v>
      </c>
      <c r="M149" s="311"/>
      <c r="N149" s="153"/>
      <c r="O149" s="153"/>
      <c r="P149" s="153"/>
      <c r="Q149" s="153"/>
      <c r="R149" s="153"/>
      <c r="S149" s="312"/>
      <c r="T149" s="54" t="e">
        <f>HLOOKUP(F106,リスト!$N$7:$AC$25,18,)</f>
        <v>#N/A</v>
      </c>
      <c r="U149" s="52" t="e">
        <f t="shared" si="66"/>
        <v>#N/A</v>
      </c>
    </row>
    <row r="150" spans="1:24" ht="15" thickBot="1">
      <c r="A150" s="1">
        <f t="shared" ref="A150:B150" si="84">A149</f>
        <v>3</v>
      </c>
      <c r="B150" s="1">
        <f t="shared" si="84"/>
        <v>0</v>
      </c>
      <c r="C150" s="288"/>
      <c r="D150" s="313" t="s">
        <v>77</v>
      </c>
      <c r="E150" s="313"/>
      <c r="F150" s="313" t="s">
        <v>77</v>
      </c>
      <c r="G150" s="313"/>
      <c r="H150" s="314"/>
      <c r="I150" s="314"/>
      <c r="J150" s="315"/>
      <c r="K150" s="316"/>
      <c r="L150" s="317">
        <f t="shared" si="68"/>
        <v>0</v>
      </c>
      <c r="M150" s="318"/>
      <c r="N150" s="319"/>
      <c r="O150" s="319"/>
      <c r="P150" s="319"/>
      <c r="Q150" s="319"/>
      <c r="R150" s="319"/>
      <c r="S150" s="320"/>
      <c r="T150" s="54" t="e">
        <f>HLOOKUP(F106,リスト!$N$7:$AC$25,19,)</f>
        <v>#N/A</v>
      </c>
      <c r="U150" s="52" t="e">
        <f t="shared" si="66"/>
        <v>#N/A</v>
      </c>
    </row>
    <row r="151" spans="1:24" ht="15.6" thickTop="1" thickBot="1">
      <c r="A151" s="1">
        <f t="shared" ref="A151:B151" si="85">A150</f>
        <v>3</v>
      </c>
      <c r="B151" s="1">
        <f t="shared" si="85"/>
        <v>0</v>
      </c>
      <c r="C151" s="289"/>
      <c r="D151" s="278" t="s">
        <v>78</v>
      </c>
      <c r="E151" s="279"/>
      <c r="F151" s="279"/>
      <c r="G151" s="280"/>
      <c r="H151" s="281">
        <f>SUM(H133:I150)</f>
        <v>0</v>
      </c>
      <c r="I151" s="281"/>
      <c r="J151" s="282">
        <f t="shared" ref="J151" si="86">SUM(J133:K150)</f>
        <v>0</v>
      </c>
      <c r="K151" s="283"/>
      <c r="L151" s="283">
        <f t="shared" ref="L151" si="87">SUM(L133:M150)</f>
        <v>0</v>
      </c>
      <c r="M151" s="284"/>
      <c r="N151" s="285"/>
      <c r="O151" s="285"/>
      <c r="P151" s="285"/>
      <c r="Q151" s="285"/>
      <c r="R151" s="285"/>
      <c r="S151" s="286"/>
      <c r="T151" s="54"/>
    </row>
    <row r="152" spans="1:24">
      <c r="A152" s="1">
        <f>F155</f>
        <v>4</v>
      </c>
      <c r="B152" s="1">
        <f>IF(H176&gt;0,1,0)</f>
        <v>0</v>
      </c>
      <c r="C152" s="198" t="s">
        <v>47</v>
      </c>
      <c r="D152" s="198"/>
      <c r="E152" s="198"/>
      <c r="U152" s="11" t="s">
        <v>49</v>
      </c>
      <c r="V152" s="11" t="s">
        <v>199</v>
      </c>
    </row>
    <row r="153" spans="1:24">
      <c r="A153" s="1">
        <f>A152</f>
        <v>4</v>
      </c>
      <c r="B153" s="1">
        <f>B152</f>
        <v>0</v>
      </c>
      <c r="C153" s="192" t="str">
        <f>"トップアスリート等を活用した魅力発信事業　"&amp;基本!$G$24</f>
        <v>トップアスリート等を活用した魅力発信事業　事業計画書</v>
      </c>
      <c r="D153" s="192"/>
      <c r="E153" s="192"/>
      <c r="F153" s="192"/>
      <c r="G153" s="192"/>
      <c r="H153" s="192"/>
      <c r="I153" s="192"/>
      <c r="J153" s="192"/>
      <c r="K153" s="192"/>
      <c r="L153" s="192"/>
      <c r="M153" s="192"/>
      <c r="N153" s="192"/>
      <c r="O153" s="192"/>
      <c r="P153" s="192"/>
      <c r="Q153" s="192"/>
      <c r="R153" s="192"/>
      <c r="S153" s="192"/>
      <c r="U153" s="16" t="str">
        <f t="shared" ref="U153:V156" si="88">IF(U103="","",U103)</f>
        <v>トップアスリート等を活用した魅力発信事業</v>
      </c>
      <c r="V153" s="16" t="str">
        <f t="shared" si="88"/>
        <v>魅力発信</v>
      </c>
    </row>
    <row r="154" spans="1:24" ht="15" thickBot="1">
      <c r="A154" s="1">
        <f t="shared" ref="A154:B154" si="89">A153</f>
        <v>4</v>
      </c>
      <c r="B154" s="1">
        <f t="shared" si="89"/>
        <v>0</v>
      </c>
      <c r="C154" s="337" t="s">
        <v>48</v>
      </c>
      <c r="D154" s="337"/>
      <c r="U154" s="32" t="str">
        <f t="shared" si="88"/>
        <v/>
      </c>
      <c r="V154" s="32" t="str">
        <f t="shared" si="88"/>
        <v/>
      </c>
    </row>
    <row r="155" spans="1:24" ht="15" thickBot="1">
      <c r="A155" s="1">
        <f t="shared" ref="A155:B155" si="90">A154</f>
        <v>4</v>
      </c>
      <c r="B155" s="1">
        <f t="shared" si="90"/>
        <v>0</v>
      </c>
      <c r="C155" s="375" t="s">
        <v>50</v>
      </c>
      <c r="D155" s="376"/>
      <c r="E155" s="376"/>
      <c r="F155" s="377">
        <f>F105+1</f>
        <v>4</v>
      </c>
      <c r="G155" s="378"/>
      <c r="U155" s="32" t="str">
        <f t="shared" si="88"/>
        <v/>
      </c>
      <c r="V155" s="32" t="str">
        <f t="shared" si="88"/>
        <v/>
      </c>
    </row>
    <row r="156" spans="1:24">
      <c r="A156" s="1">
        <f t="shared" ref="A156:B156" si="91">A155</f>
        <v>4</v>
      </c>
      <c r="B156" s="1">
        <f t="shared" si="91"/>
        <v>0</v>
      </c>
      <c r="C156" s="379" t="s">
        <v>49</v>
      </c>
      <c r="D156" s="290"/>
      <c r="E156" s="290"/>
      <c r="F156" s="380"/>
      <c r="G156" s="380"/>
      <c r="H156" s="380"/>
      <c r="I156" s="380"/>
      <c r="J156" s="380"/>
      <c r="K156" s="380"/>
      <c r="L156" s="380"/>
      <c r="M156" s="290" t="s">
        <v>53</v>
      </c>
      <c r="N156" s="290"/>
      <c r="O156" s="290"/>
      <c r="P156" s="380"/>
      <c r="Q156" s="380"/>
      <c r="R156" s="380"/>
      <c r="S156" s="381"/>
      <c r="T156" s="81" t="str">
        <f>IF(F156="","",VLOOKUP(F156,U153:V156,2,))</f>
        <v/>
      </c>
      <c r="U156" s="18" t="str">
        <f t="shared" si="88"/>
        <v/>
      </c>
      <c r="V156" s="18" t="str">
        <f t="shared" si="88"/>
        <v/>
      </c>
    </row>
    <row r="157" spans="1:24">
      <c r="A157" s="1">
        <f t="shared" ref="A157:B157" si="92">A156</f>
        <v>4</v>
      </c>
      <c r="B157" s="1">
        <f t="shared" si="92"/>
        <v>0</v>
      </c>
      <c r="C157" s="389" t="s">
        <v>180</v>
      </c>
      <c r="D157" s="390"/>
      <c r="E157" s="356"/>
      <c r="F157" s="386"/>
      <c r="G157" s="387"/>
      <c r="H157" s="387"/>
      <c r="I157" s="387"/>
      <c r="J157" s="387"/>
      <c r="K157" s="387"/>
      <c r="L157" s="387"/>
      <c r="M157" s="387"/>
      <c r="N157" s="387"/>
      <c r="O157" s="387"/>
      <c r="P157" s="387"/>
      <c r="Q157" s="387"/>
      <c r="R157" s="387"/>
      <c r="S157" s="388"/>
      <c r="U157" s="55"/>
    </row>
    <row r="158" spans="1:24">
      <c r="A158" s="1">
        <f t="shared" ref="A158:B158" si="93">A157</f>
        <v>4</v>
      </c>
      <c r="B158" s="1">
        <f t="shared" si="93"/>
        <v>0</v>
      </c>
      <c r="C158" s="348" t="s">
        <v>51</v>
      </c>
      <c r="D158" s="291"/>
      <c r="E158" s="291"/>
      <c r="F158" s="382"/>
      <c r="G158" s="383"/>
      <c r="H158" s="383"/>
      <c r="I158" s="20" t="str">
        <f>IF(F158="","～",IF(J158="","","～"))</f>
        <v>～</v>
      </c>
      <c r="J158" s="383"/>
      <c r="K158" s="383"/>
      <c r="L158" s="383"/>
      <c r="M158" s="21" t="s">
        <v>52</v>
      </c>
      <c r="N158" s="384" t="str">
        <f>IF(T158=1,IF(F158="","",IF(J158="","",IF(F158=J158,"日帰り",(J158-F158)&amp;"泊"&amp;(J158-F158+1)&amp;"日"))),"")</f>
        <v/>
      </c>
      <c r="O158" s="384"/>
      <c r="P158" s="384"/>
      <c r="Q158" s="13" t="s">
        <v>68</v>
      </c>
      <c r="R158" s="258"/>
      <c r="S158" s="385"/>
      <c r="T158" s="53">
        <v>0</v>
      </c>
    </row>
    <row r="159" spans="1:24">
      <c r="A159" s="1">
        <f t="shared" ref="A159:B159" si="94">A158</f>
        <v>4</v>
      </c>
      <c r="B159" s="1">
        <f t="shared" si="94"/>
        <v>0</v>
      </c>
      <c r="C159" s="348" t="s">
        <v>54</v>
      </c>
      <c r="D159" s="346" t="s">
        <v>55</v>
      </c>
      <c r="E159" s="346"/>
      <c r="F159" s="349"/>
      <c r="G159" s="349"/>
      <c r="H159" s="349"/>
      <c r="I159" s="349"/>
      <c r="J159" s="349"/>
      <c r="K159" s="349"/>
      <c r="L159" s="349"/>
      <c r="M159" s="349"/>
      <c r="N159" s="349"/>
      <c r="O159" s="349"/>
      <c r="P159" s="349"/>
      <c r="Q159" s="349"/>
      <c r="R159" s="349"/>
      <c r="S159" s="350"/>
      <c r="U159" s="156" t="s">
        <v>53</v>
      </c>
      <c r="V159" s="156"/>
      <c r="W159" s="156"/>
      <c r="X159" s="156"/>
    </row>
    <row r="160" spans="1:24">
      <c r="A160" s="1">
        <f t="shared" ref="A160:B160" si="95">A159</f>
        <v>4</v>
      </c>
      <c r="B160" s="1">
        <f t="shared" si="95"/>
        <v>0</v>
      </c>
      <c r="C160" s="348"/>
      <c r="D160" s="351" t="s">
        <v>7</v>
      </c>
      <c r="E160" s="351"/>
      <c r="F160" s="352"/>
      <c r="G160" s="352"/>
      <c r="H160" s="352"/>
      <c r="I160" s="352"/>
      <c r="J160" s="352"/>
      <c r="K160" s="352"/>
      <c r="L160" s="352"/>
      <c r="M160" s="352"/>
      <c r="N160" s="352"/>
      <c r="O160" s="352"/>
      <c r="P160" s="352"/>
      <c r="Q160" s="352"/>
      <c r="R160" s="352"/>
      <c r="S160" s="353"/>
      <c r="U160" s="78" t="str">
        <f>U153</f>
        <v>トップアスリート等を活用した魅力発信事業</v>
      </c>
      <c r="V160" s="78" t="str">
        <f>U154</f>
        <v/>
      </c>
      <c r="W160" s="78" t="str">
        <f>U155</f>
        <v/>
      </c>
      <c r="X160" s="78" t="str">
        <f>U156</f>
        <v/>
      </c>
    </row>
    <row r="161" spans="1:24">
      <c r="A161" s="1">
        <f t="shared" ref="A161:B161" si="96">A160</f>
        <v>4</v>
      </c>
      <c r="B161" s="1">
        <f t="shared" si="96"/>
        <v>0</v>
      </c>
      <c r="C161" s="348" t="s">
        <v>56</v>
      </c>
      <c r="D161" s="346" t="s">
        <v>55</v>
      </c>
      <c r="E161" s="346"/>
      <c r="F161" s="349"/>
      <c r="G161" s="349"/>
      <c r="H161" s="349"/>
      <c r="I161" s="349"/>
      <c r="J161" s="349"/>
      <c r="K161" s="349"/>
      <c r="L161" s="349"/>
      <c r="M161" s="349"/>
      <c r="N161" s="349"/>
      <c r="O161" s="349"/>
      <c r="P161" s="349"/>
      <c r="Q161" s="349"/>
      <c r="R161" s="349"/>
      <c r="S161" s="350"/>
      <c r="U161" s="6" t="str">
        <f t="shared" ref="U161:X164" si="97">IF(U111="","",U111)</f>
        <v>①競技普及イベント</v>
      </c>
      <c r="V161" s="6" t="str">
        <f t="shared" si="97"/>
        <v/>
      </c>
      <c r="W161" s="6" t="str">
        <f t="shared" si="97"/>
        <v/>
      </c>
      <c r="X161" s="6" t="str">
        <f t="shared" si="97"/>
        <v/>
      </c>
    </row>
    <row r="162" spans="1:24">
      <c r="A162" s="1">
        <f t="shared" ref="A162:B162" si="98">A161</f>
        <v>4</v>
      </c>
      <c r="B162" s="1">
        <f t="shared" si="98"/>
        <v>0</v>
      </c>
      <c r="C162" s="348"/>
      <c r="D162" s="351" t="s">
        <v>7</v>
      </c>
      <c r="E162" s="351"/>
      <c r="F162" s="352"/>
      <c r="G162" s="352"/>
      <c r="H162" s="352"/>
      <c r="I162" s="352"/>
      <c r="J162" s="352"/>
      <c r="K162" s="352"/>
      <c r="L162" s="352"/>
      <c r="M162" s="352"/>
      <c r="N162" s="352"/>
      <c r="O162" s="352"/>
      <c r="P162" s="352"/>
      <c r="Q162" s="352"/>
      <c r="R162" s="352"/>
      <c r="S162" s="353"/>
      <c r="U162" s="8" t="str">
        <f t="shared" si="97"/>
        <v>②トップレベル大会</v>
      </c>
      <c r="V162" s="8" t="str">
        <f t="shared" si="97"/>
        <v/>
      </c>
      <c r="W162" s="8" t="str">
        <f t="shared" si="97"/>
        <v/>
      </c>
      <c r="X162" s="8" t="str">
        <f t="shared" si="97"/>
        <v/>
      </c>
    </row>
    <row r="163" spans="1:24">
      <c r="A163" s="1">
        <f t="shared" ref="A163:B163" si="99">A162</f>
        <v>4</v>
      </c>
      <c r="B163" s="1">
        <f t="shared" si="99"/>
        <v>0</v>
      </c>
      <c r="C163" s="354" t="s">
        <v>57</v>
      </c>
      <c r="D163" s="291" t="s">
        <v>58</v>
      </c>
      <c r="E163" s="291"/>
      <c r="F163" s="291" t="s">
        <v>61</v>
      </c>
      <c r="G163" s="355"/>
      <c r="H163" s="339" t="s">
        <v>62</v>
      </c>
      <c r="I163" s="296"/>
      <c r="J163" s="356" t="s">
        <v>63</v>
      </c>
      <c r="K163" s="355"/>
      <c r="L163" s="339" t="s">
        <v>64</v>
      </c>
      <c r="M163" s="296"/>
      <c r="N163" s="356" t="s">
        <v>65</v>
      </c>
      <c r="O163" s="355"/>
      <c r="P163" s="339" t="s">
        <v>66</v>
      </c>
      <c r="Q163" s="291"/>
      <c r="R163" s="356" t="s">
        <v>36</v>
      </c>
      <c r="S163" s="295"/>
      <c r="U163" s="8" t="str">
        <f t="shared" si="97"/>
        <v/>
      </c>
      <c r="V163" s="8" t="str">
        <f t="shared" si="97"/>
        <v/>
      </c>
      <c r="W163" s="8" t="str">
        <f t="shared" si="97"/>
        <v/>
      </c>
      <c r="X163" s="8" t="str">
        <f t="shared" si="97"/>
        <v/>
      </c>
    </row>
    <row r="164" spans="1:24">
      <c r="A164" s="1">
        <f t="shared" ref="A164:B164" si="100">A163</f>
        <v>4</v>
      </c>
      <c r="B164" s="1">
        <f t="shared" si="100"/>
        <v>0</v>
      </c>
      <c r="C164" s="348"/>
      <c r="D164" s="346" t="s">
        <v>59</v>
      </c>
      <c r="E164" s="346"/>
      <c r="F164" s="56" t="s">
        <v>164</v>
      </c>
      <c r="G164" s="23" t="s">
        <v>67</v>
      </c>
      <c r="H164" s="58" t="s">
        <v>164</v>
      </c>
      <c r="I164" s="25" t="s">
        <v>67</v>
      </c>
      <c r="J164" s="60" t="s">
        <v>164</v>
      </c>
      <c r="K164" s="23" t="s">
        <v>67</v>
      </c>
      <c r="L164" s="58" t="s">
        <v>164</v>
      </c>
      <c r="M164" s="25" t="s">
        <v>67</v>
      </c>
      <c r="N164" s="60" t="s">
        <v>164</v>
      </c>
      <c r="O164" s="23" t="s">
        <v>67</v>
      </c>
      <c r="P164" s="58" t="s">
        <v>164</v>
      </c>
      <c r="Q164" s="26" t="s">
        <v>67</v>
      </c>
      <c r="R164" s="60" t="s">
        <v>164</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48"/>
      <c r="D165" s="351" t="s">
        <v>60</v>
      </c>
      <c r="E165" s="351"/>
      <c r="F165" s="57" t="s">
        <v>164</v>
      </c>
      <c r="G165" s="28" t="s">
        <v>67</v>
      </c>
      <c r="H165" s="59" t="s">
        <v>164</v>
      </c>
      <c r="I165" s="30" t="s">
        <v>67</v>
      </c>
      <c r="J165" s="61" t="s">
        <v>164</v>
      </c>
      <c r="K165" s="28" t="s">
        <v>67</v>
      </c>
      <c r="L165" s="59" t="s">
        <v>164</v>
      </c>
      <c r="M165" s="30" t="s">
        <v>67</v>
      </c>
      <c r="N165" s="61" t="s">
        <v>164</v>
      </c>
      <c r="O165" s="28" t="s">
        <v>67</v>
      </c>
      <c r="P165" s="59" t="s">
        <v>164</v>
      </c>
      <c r="Q165" s="31" t="s">
        <v>67</v>
      </c>
      <c r="R165" s="61" t="s">
        <v>164</v>
      </c>
      <c r="S165" s="34" t="s">
        <v>67</v>
      </c>
    </row>
    <row r="166" spans="1:24">
      <c r="A166" s="1">
        <f t="shared" ref="A166:B166" si="102">A165</f>
        <v>4</v>
      </c>
      <c r="B166" s="1">
        <f t="shared" si="102"/>
        <v>0</v>
      </c>
      <c r="C166" s="366" t="s">
        <v>69</v>
      </c>
      <c r="D166" s="367"/>
      <c r="E166" s="368"/>
      <c r="F166" s="357"/>
      <c r="G166" s="358"/>
      <c r="H166" s="358"/>
      <c r="I166" s="358"/>
      <c r="J166" s="358"/>
      <c r="K166" s="358"/>
      <c r="L166" s="358"/>
      <c r="M166" s="358"/>
      <c r="N166" s="358"/>
      <c r="O166" s="358"/>
      <c r="P166" s="358"/>
      <c r="Q166" s="358"/>
      <c r="R166" s="358"/>
      <c r="S166" s="359"/>
    </row>
    <row r="167" spans="1:24">
      <c r="A167" s="1">
        <f t="shared" ref="A167:B167" si="103">A166</f>
        <v>4</v>
      </c>
      <c r="B167" s="1">
        <f t="shared" si="103"/>
        <v>0</v>
      </c>
      <c r="C167" s="369"/>
      <c r="D167" s="370"/>
      <c r="E167" s="371"/>
      <c r="F167" s="360"/>
      <c r="G167" s="361"/>
      <c r="H167" s="361"/>
      <c r="I167" s="361"/>
      <c r="J167" s="361"/>
      <c r="K167" s="361"/>
      <c r="L167" s="361"/>
      <c r="M167" s="361"/>
      <c r="N167" s="361"/>
      <c r="O167" s="361"/>
      <c r="P167" s="361"/>
      <c r="Q167" s="361"/>
      <c r="R167" s="361"/>
      <c r="S167" s="362"/>
    </row>
    <row r="168" spans="1:24">
      <c r="A168" s="1">
        <f t="shared" ref="A168:B168" si="104">A167</f>
        <v>4</v>
      </c>
      <c r="B168" s="1">
        <f t="shared" si="104"/>
        <v>0</v>
      </c>
      <c r="C168" s="369"/>
      <c r="D168" s="370"/>
      <c r="E168" s="371"/>
      <c r="F168" s="360"/>
      <c r="G168" s="361"/>
      <c r="H168" s="361"/>
      <c r="I168" s="361"/>
      <c r="J168" s="361"/>
      <c r="K168" s="361"/>
      <c r="L168" s="361"/>
      <c r="M168" s="361"/>
      <c r="N168" s="361"/>
      <c r="O168" s="361"/>
      <c r="P168" s="361"/>
      <c r="Q168" s="361"/>
      <c r="R168" s="361"/>
      <c r="S168" s="362"/>
    </row>
    <row r="169" spans="1:24">
      <c r="A169" s="1">
        <f t="shared" ref="A169:B169" si="105">A168</f>
        <v>4</v>
      </c>
      <c r="B169" s="1">
        <f t="shared" si="105"/>
        <v>0</v>
      </c>
      <c r="C169" s="369"/>
      <c r="D169" s="370"/>
      <c r="E169" s="371"/>
      <c r="F169" s="360"/>
      <c r="G169" s="361"/>
      <c r="H169" s="361"/>
      <c r="I169" s="361"/>
      <c r="J169" s="361"/>
      <c r="K169" s="361"/>
      <c r="L169" s="361"/>
      <c r="M169" s="361"/>
      <c r="N169" s="361"/>
      <c r="O169" s="361"/>
      <c r="P169" s="361"/>
      <c r="Q169" s="361"/>
      <c r="R169" s="361"/>
      <c r="S169" s="362"/>
    </row>
    <row r="170" spans="1:24">
      <c r="A170" s="1">
        <f t="shared" ref="A170:B170" si="106">A169</f>
        <v>4</v>
      </c>
      <c r="B170" s="1">
        <f t="shared" si="106"/>
        <v>0</v>
      </c>
      <c r="C170" s="369"/>
      <c r="D170" s="370"/>
      <c r="E170" s="371"/>
      <c r="F170" s="360"/>
      <c r="G170" s="361"/>
      <c r="H170" s="361"/>
      <c r="I170" s="361"/>
      <c r="J170" s="361"/>
      <c r="K170" s="361"/>
      <c r="L170" s="361"/>
      <c r="M170" s="361"/>
      <c r="N170" s="361"/>
      <c r="O170" s="361"/>
      <c r="P170" s="361"/>
      <c r="Q170" s="361"/>
      <c r="R170" s="361"/>
      <c r="S170" s="362"/>
    </row>
    <row r="171" spans="1:24">
      <c r="A171" s="1">
        <f t="shared" ref="A171:B171" si="107">A170</f>
        <v>4</v>
      </c>
      <c r="B171" s="1">
        <f t="shared" si="107"/>
        <v>0</v>
      </c>
      <c r="C171" s="369"/>
      <c r="D171" s="370"/>
      <c r="E171" s="371"/>
      <c r="F171" s="360"/>
      <c r="G171" s="361"/>
      <c r="H171" s="361"/>
      <c r="I171" s="361"/>
      <c r="J171" s="361"/>
      <c r="K171" s="361"/>
      <c r="L171" s="361"/>
      <c r="M171" s="361"/>
      <c r="N171" s="361"/>
      <c r="O171" s="361"/>
      <c r="P171" s="361"/>
      <c r="Q171" s="361"/>
      <c r="R171" s="361"/>
      <c r="S171" s="362"/>
    </row>
    <row r="172" spans="1:24" ht="15" thickBot="1">
      <c r="A172" s="1">
        <f t="shared" ref="A172:B172" si="108">A171</f>
        <v>4</v>
      </c>
      <c r="B172" s="1">
        <f t="shared" si="108"/>
        <v>0</v>
      </c>
      <c r="C172" s="372"/>
      <c r="D172" s="373"/>
      <c r="E172" s="374"/>
      <c r="F172" s="363"/>
      <c r="G172" s="364"/>
      <c r="H172" s="364"/>
      <c r="I172" s="364"/>
      <c r="J172" s="364"/>
      <c r="K172" s="364"/>
      <c r="L172" s="364"/>
      <c r="M172" s="364"/>
      <c r="N172" s="364"/>
      <c r="O172" s="364"/>
      <c r="P172" s="364"/>
      <c r="Q172" s="364"/>
      <c r="R172" s="364"/>
      <c r="S172" s="365"/>
    </row>
    <row r="173" spans="1:24">
      <c r="A173" s="1">
        <f t="shared" ref="A173:B173" si="109">A172</f>
        <v>4</v>
      </c>
      <c r="B173" s="1">
        <f t="shared" si="109"/>
        <v>0</v>
      </c>
    </row>
    <row r="174" spans="1:24" ht="15" thickBot="1">
      <c r="A174" s="1">
        <f t="shared" ref="A174:B174" si="110">A173</f>
        <v>4</v>
      </c>
      <c r="B174" s="1">
        <f t="shared" si="110"/>
        <v>0</v>
      </c>
      <c r="C174" s="337" t="s">
        <v>70</v>
      </c>
      <c r="D174" s="337"/>
      <c r="Q174" s="338" t="s">
        <v>71</v>
      </c>
      <c r="R174" s="338"/>
      <c r="S174" s="338"/>
    </row>
    <row r="175" spans="1:24">
      <c r="A175" s="1">
        <f t="shared" ref="A175:B175" si="111">A174</f>
        <v>4</v>
      </c>
      <c r="B175" s="1">
        <f t="shared" si="111"/>
        <v>0</v>
      </c>
      <c r="C175" s="287" t="s">
        <v>72</v>
      </c>
      <c r="D175" s="290" t="s">
        <v>73</v>
      </c>
      <c r="E175" s="290"/>
      <c r="F175" s="290"/>
      <c r="G175" s="290"/>
      <c r="H175" s="290" t="s">
        <v>79</v>
      </c>
      <c r="I175" s="290"/>
      <c r="J175" s="290" t="s">
        <v>13</v>
      </c>
      <c r="K175" s="290"/>
      <c r="L175" s="290"/>
      <c r="M175" s="290"/>
      <c r="N175" s="290"/>
      <c r="O175" s="290"/>
      <c r="P175" s="290"/>
      <c r="Q175" s="290"/>
      <c r="R175" s="290"/>
      <c r="S175" s="294"/>
    </row>
    <row r="176" spans="1:24">
      <c r="A176" s="1">
        <f t="shared" ref="A176:B176" si="112">A175</f>
        <v>4</v>
      </c>
      <c r="B176" s="1">
        <f t="shared" si="112"/>
        <v>0</v>
      </c>
      <c r="C176" s="288"/>
      <c r="D176" s="346" t="s">
        <v>74</v>
      </c>
      <c r="E176" s="346"/>
      <c r="F176" s="346"/>
      <c r="G176" s="346"/>
      <c r="H176" s="347">
        <f>J201</f>
        <v>0</v>
      </c>
      <c r="I176" s="347"/>
      <c r="J176" s="152"/>
      <c r="K176" s="152"/>
      <c r="L176" s="152"/>
      <c r="M176" s="152"/>
      <c r="N176" s="152"/>
      <c r="O176" s="152"/>
      <c r="P176" s="152"/>
      <c r="Q176" s="152"/>
      <c r="R176" s="152"/>
      <c r="S176" s="305"/>
    </row>
    <row r="177" spans="1:21">
      <c r="A177" s="1">
        <f t="shared" ref="A177:B177" si="113">A176</f>
        <v>4</v>
      </c>
      <c r="B177" s="1">
        <f t="shared" si="113"/>
        <v>0</v>
      </c>
      <c r="C177" s="288"/>
      <c r="D177" s="340" t="s">
        <v>75</v>
      </c>
      <c r="E177" s="340"/>
      <c r="F177" s="340"/>
      <c r="G177" s="340"/>
      <c r="H177" s="330"/>
      <c r="I177" s="330"/>
      <c r="J177" s="335"/>
      <c r="K177" s="335"/>
      <c r="L177" s="335"/>
      <c r="M177" s="335"/>
      <c r="N177" s="335"/>
      <c r="O177" s="335"/>
      <c r="P177" s="335"/>
      <c r="Q177" s="335"/>
      <c r="R177" s="335"/>
      <c r="S177" s="336"/>
    </row>
    <row r="178" spans="1:21">
      <c r="A178" s="1">
        <f t="shared" ref="A178:B178" si="114">A177</f>
        <v>4</v>
      </c>
      <c r="B178" s="1">
        <f t="shared" si="114"/>
        <v>0</v>
      </c>
      <c r="C178" s="288"/>
      <c r="D178" s="340" t="s">
        <v>76</v>
      </c>
      <c r="E178" s="340"/>
      <c r="F178" s="340"/>
      <c r="G178" s="340"/>
      <c r="H178" s="330"/>
      <c r="I178" s="330"/>
      <c r="J178" s="335"/>
      <c r="K178" s="335"/>
      <c r="L178" s="335"/>
      <c r="M178" s="335"/>
      <c r="N178" s="335"/>
      <c r="O178" s="335"/>
      <c r="P178" s="335"/>
      <c r="Q178" s="335"/>
      <c r="R178" s="335"/>
      <c r="S178" s="336"/>
    </row>
    <row r="179" spans="1:21" ht="15" thickBot="1">
      <c r="A179" s="1">
        <f t="shared" ref="A179:B179" si="115">A178</f>
        <v>4</v>
      </c>
      <c r="B179" s="1">
        <f t="shared" si="115"/>
        <v>0</v>
      </c>
      <c r="C179" s="288"/>
      <c r="D179" s="341" t="s">
        <v>77</v>
      </c>
      <c r="E179" s="341"/>
      <c r="F179" s="341"/>
      <c r="G179" s="341"/>
      <c r="H179" s="342">
        <f>H201-SUM(H176:I178)</f>
        <v>0</v>
      </c>
      <c r="I179" s="342"/>
      <c r="J179" s="343"/>
      <c r="K179" s="343"/>
      <c r="L179" s="343"/>
      <c r="M179" s="343"/>
      <c r="N179" s="343"/>
      <c r="O179" s="343"/>
      <c r="P179" s="343"/>
      <c r="Q179" s="343"/>
      <c r="R179" s="343"/>
      <c r="S179" s="344"/>
    </row>
    <row r="180" spans="1:21" ht="15.6" thickTop="1" thickBot="1">
      <c r="A180" s="1">
        <f t="shared" ref="A180:B180" si="116">A179</f>
        <v>4</v>
      </c>
      <c r="B180" s="1">
        <f t="shared" si="116"/>
        <v>0</v>
      </c>
      <c r="C180" s="289"/>
      <c r="D180" s="345" t="s">
        <v>78</v>
      </c>
      <c r="E180" s="345"/>
      <c r="F180" s="345"/>
      <c r="G180" s="345"/>
      <c r="H180" s="281">
        <f>SUM(H176:I179)</f>
        <v>0</v>
      </c>
      <c r="I180" s="281"/>
      <c r="J180" s="285"/>
      <c r="K180" s="285"/>
      <c r="L180" s="285"/>
      <c r="M180" s="285"/>
      <c r="N180" s="285"/>
      <c r="O180" s="285"/>
      <c r="P180" s="285"/>
      <c r="Q180" s="285"/>
      <c r="R180" s="285"/>
      <c r="S180" s="286"/>
    </row>
    <row r="181" spans="1:21">
      <c r="A181" s="1">
        <f t="shared" ref="A181:B181" si="117">A180</f>
        <v>4</v>
      </c>
      <c r="B181" s="1">
        <f t="shared" si="117"/>
        <v>0</v>
      </c>
      <c r="C181" s="287" t="s">
        <v>218</v>
      </c>
      <c r="D181" s="290" t="s">
        <v>73</v>
      </c>
      <c r="E181" s="290"/>
      <c r="F181" s="290" t="s">
        <v>83</v>
      </c>
      <c r="G181" s="290"/>
      <c r="H181" s="290" t="s">
        <v>79</v>
      </c>
      <c r="I181" s="292"/>
      <c r="J181" s="293"/>
      <c r="K181" s="290"/>
      <c r="L181" s="290"/>
      <c r="M181" s="290"/>
      <c r="N181" s="290" t="s">
        <v>82</v>
      </c>
      <c r="O181" s="290"/>
      <c r="P181" s="290"/>
      <c r="Q181" s="290"/>
      <c r="R181" s="290"/>
      <c r="S181" s="294"/>
    </row>
    <row r="182" spans="1:21">
      <c r="A182" s="1">
        <f t="shared" ref="A182:B182" si="118">A181</f>
        <v>4</v>
      </c>
      <c r="B182" s="1">
        <f t="shared" si="118"/>
        <v>0</v>
      </c>
      <c r="C182" s="288"/>
      <c r="D182" s="291"/>
      <c r="E182" s="291"/>
      <c r="F182" s="291"/>
      <c r="G182" s="291"/>
      <c r="H182" s="291"/>
      <c r="I182" s="291"/>
      <c r="J182" s="296" t="s">
        <v>80</v>
      </c>
      <c r="K182" s="297"/>
      <c r="L182" s="297" t="s">
        <v>81</v>
      </c>
      <c r="M182" s="339"/>
      <c r="N182" s="291"/>
      <c r="O182" s="291"/>
      <c r="P182" s="291"/>
      <c r="Q182" s="291"/>
      <c r="R182" s="291"/>
      <c r="S182" s="295"/>
    </row>
    <row r="183" spans="1:21">
      <c r="A183" s="1">
        <f t="shared" ref="A183:B183" si="119">A182</f>
        <v>4</v>
      </c>
      <c r="B183" s="1">
        <f t="shared" si="119"/>
        <v>0</v>
      </c>
      <c r="C183" s="288"/>
      <c r="D183" s="298" t="s">
        <v>88</v>
      </c>
      <c r="E183" s="298"/>
      <c r="F183" s="298" t="s">
        <v>88</v>
      </c>
      <c r="G183" s="298"/>
      <c r="H183" s="323"/>
      <c r="I183" s="323"/>
      <c r="J183" s="324"/>
      <c r="K183" s="325"/>
      <c r="L183" s="326">
        <f>H183-J183</f>
        <v>0</v>
      </c>
      <c r="M183" s="327"/>
      <c r="N183" s="167"/>
      <c r="O183" s="167"/>
      <c r="P183" s="167"/>
      <c r="Q183" s="167"/>
      <c r="R183" s="167"/>
      <c r="S183" s="328"/>
      <c r="T183" s="54" t="e">
        <f>HLOOKUP(F156,リスト!$N$7:$AC$25,2,)</f>
        <v>#N/A</v>
      </c>
      <c r="U183" s="52" t="e">
        <f t="shared" ref="U183:U200" si="120">IF(T183="対象外",IF(J183&gt;0,"補助対象外経費です!!",""),"")</f>
        <v>#N/A</v>
      </c>
    </row>
    <row r="184" spans="1:21">
      <c r="A184" s="1">
        <f t="shared" ref="A184:B184" si="121">A183</f>
        <v>4</v>
      </c>
      <c r="B184" s="1">
        <f t="shared" si="121"/>
        <v>0</v>
      </c>
      <c r="C184" s="288"/>
      <c r="D184" s="298" t="s">
        <v>99</v>
      </c>
      <c r="E184" s="298"/>
      <c r="F184" s="299" t="s">
        <v>84</v>
      </c>
      <c r="G184" s="299"/>
      <c r="H184" s="300"/>
      <c r="I184" s="300"/>
      <c r="J184" s="301"/>
      <c r="K184" s="302"/>
      <c r="L184" s="303">
        <f t="shared" ref="L184:L200" si="122">H184-J184</f>
        <v>0</v>
      </c>
      <c r="M184" s="304"/>
      <c r="N184" s="152"/>
      <c r="O184" s="152"/>
      <c r="P184" s="152"/>
      <c r="Q184" s="152"/>
      <c r="R184" s="152"/>
      <c r="S184" s="305"/>
      <c r="T184" s="54" t="e">
        <f>HLOOKUP(F156,リスト!$N$7:$AC$25,3,)</f>
        <v>#N/A</v>
      </c>
      <c r="U184" s="52" t="e">
        <f t="shared" si="120"/>
        <v>#N/A</v>
      </c>
    </row>
    <row r="185" spans="1:21">
      <c r="A185" s="1">
        <f t="shared" ref="A185:B185" si="123">A184</f>
        <v>4</v>
      </c>
      <c r="B185" s="1">
        <f t="shared" si="123"/>
        <v>0</v>
      </c>
      <c r="C185" s="288"/>
      <c r="D185" s="298"/>
      <c r="E185" s="298"/>
      <c r="F185" s="329" t="s">
        <v>85</v>
      </c>
      <c r="G185" s="329"/>
      <c r="H185" s="330"/>
      <c r="I185" s="330"/>
      <c r="J185" s="331"/>
      <c r="K185" s="332"/>
      <c r="L185" s="333">
        <f t="shared" si="122"/>
        <v>0</v>
      </c>
      <c r="M185" s="334"/>
      <c r="N185" s="335"/>
      <c r="O185" s="335"/>
      <c r="P185" s="335"/>
      <c r="Q185" s="335"/>
      <c r="R185" s="335"/>
      <c r="S185" s="336"/>
      <c r="T185" s="54" t="e">
        <f>HLOOKUP(F156,リスト!$N$7:$AC$25,4,)</f>
        <v>#N/A</v>
      </c>
      <c r="U185" s="52" t="e">
        <f t="shared" si="120"/>
        <v>#N/A</v>
      </c>
    </row>
    <row r="186" spans="1:21">
      <c r="A186" s="1">
        <f t="shared" ref="A186:B186" si="124">A185</f>
        <v>4</v>
      </c>
      <c r="B186" s="1">
        <f t="shared" si="124"/>
        <v>0</v>
      </c>
      <c r="C186" s="288"/>
      <c r="D186" s="298"/>
      <c r="E186" s="298"/>
      <c r="F186" s="306" t="s">
        <v>86</v>
      </c>
      <c r="G186" s="306"/>
      <c r="H186" s="307"/>
      <c r="I186" s="307"/>
      <c r="J186" s="308"/>
      <c r="K186" s="309"/>
      <c r="L186" s="310">
        <f t="shared" si="122"/>
        <v>0</v>
      </c>
      <c r="M186" s="311"/>
      <c r="N186" s="153"/>
      <c r="O186" s="153"/>
      <c r="P186" s="153"/>
      <c r="Q186" s="153"/>
      <c r="R186" s="153"/>
      <c r="S186" s="312"/>
      <c r="T186" s="54" t="e">
        <f>HLOOKUP(F156,リスト!$N$7:$AC$25,5,)</f>
        <v>#N/A</v>
      </c>
      <c r="U186" s="52" t="e">
        <f t="shared" si="120"/>
        <v>#N/A</v>
      </c>
    </row>
    <row r="187" spans="1:21">
      <c r="A187" s="1">
        <f t="shared" ref="A187:B187" si="125">A186</f>
        <v>4</v>
      </c>
      <c r="B187" s="1">
        <f t="shared" si="125"/>
        <v>0</v>
      </c>
      <c r="C187" s="288"/>
      <c r="D187" s="298" t="s">
        <v>100</v>
      </c>
      <c r="E187" s="298"/>
      <c r="F187" s="299" t="s">
        <v>87</v>
      </c>
      <c r="G187" s="299"/>
      <c r="H187" s="300"/>
      <c r="I187" s="300"/>
      <c r="J187" s="301"/>
      <c r="K187" s="302"/>
      <c r="L187" s="303">
        <f t="shared" si="122"/>
        <v>0</v>
      </c>
      <c r="M187" s="304"/>
      <c r="N187" s="152"/>
      <c r="O187" s="152"/>
      <c r="P187" s="152"/>
      <c r="Q187" s="152"/>
      <c r="R187" s="152"/>
      <c r="S187" s="305"/>
      <c r="T187" s="54" t="e">
        <f>HLOOKUP(F156,リスト!$N$7:$AC$25,6,)</f>
        <v>#N/A</v>
      </c>
      <c r="U187" s="52" t="e">
        <f t="shared" si="120"/>
        <v>#N/A</v>
      </c>
    </row>
    <row r="188" spans="1:21">
      <c r="A188" s="1">
        <f t="shared" ref="A188:B188" si="126">A187</f>
        <v>4</v>
      </c>
      <c r="B188" s="1">
        <f t="shared" si="126"/>
        <v>0</v>
      </c>
      <c r="C188" s="288"/>
      <c r="D188" s="298"/>
      <c r="E188" s="298"/>
      <c r="F188" s="329" t="s">
        <v>89</v>
      </c>
      <c r="G188" s="329"/>
      <c r="H188" s="330"/>
      <c r="I188" s="330"/>
      <c r="J188" s="331"/>
      <c r="K188" s="332"/>
      <c r="L188" s="333">
        <f t="shared" si="122"/>
        <v>0</v>
      </c>
      <c r="M188" s="334"/>
      <c r="N188" s="335"/>
      <c r="O188" s="335"/>
      <c r="P188" s="335"/>
      <c r="Q188" s="335"/>
      <c r="R188" s="335"/>
      <c r="S188" s="336"/>
      <c r="T188" s="54" t="e">
        <f>HLOOKUP(F156,リスト!$N$7:$AC$25,7,)</f>
        <v>#N/A</v>
      </c>
      <c r="U188" s="52" t="e">
        <f t="shared" si="120"/>
        <v>#N/A</v>
      </c>
    </row>
    <row r="189" spans="1:21" ht="14.4" customHeight="1">
      <c r="A189" s="1">
        <f t="shared" ref="A189:B189" si="127">A188</f>
        <v>4</v>
      </c>
      <c r="B189" s="1">
        <f t="shared" si="127"/>
        <v>0</v>
      </c>
      <c r="C189" s="288"/>
      <c r="D189" s="298"/>
      <c r="E189" s="298"/>
      <c r="F189" s="329" t="s">
        <v>215</v>
      </c>
      <c r="G189" s="329"/>
      <c r="H189" s="330"/>
      <c r="I189" s="330"/>
      <c r="J189" s="331"/>
      <c r="K189" s="332"/>
      <c r="L189" s="333">
        <f t="shared" si="122"/>
        <v>0</v>
      </c>
      <c r="M189" s="334"/>
      <c r="N189" s="335"/>
      <c r="O189" s="335"/>
      <c r="P189" s="335"/>
      <c r="Q189" s="335"/>
      <c r="R189" s="335"/>
      <c r="S189" s="336"/>
      <c r="T189" s="54" t="e">
        <f>HLOOKUP(F156,リスト!$N$7:$AC$25,8,)</f>
        <v>#N/A</v>
      </c>
      <c r="U189" s="52" t="e">
        <f t="shared" si="120"/>
        <v>#N/A</v>
      </c>
    </row>
    <row r="190" spans="1:21">
      <c r="A190" s="1">
        <f t="shared" ref="A190:B190" si="128">A189</f>
        <v>4</v>
      </c>
      <c r="B190" s="1">
        <f t="shared" si="128"/>
        <v>0</v>
      </c>
      <c r="C190" s="288"/>
      <c r="D190" s="298"/>
      <c r="E190" s="298"/>
      <c r="F190" s="306" t="s">
        <v>90</v>
      </c>
      <c r="G190" s="306"/>
      <c r="H190" s="307"/>
      <c r="I190" s="307"/>
      <c r="J190" s="308"/>
      <c r="K190" s="309"/>
      <c r="L190" s="310">
        <f t="shared" si="122"/>
        <v>0</v>
      </c>
      <c r="M190" s="311"/>
      <c r="N190" s="153"/>
      <c r="O190" s="153"/>
      <c r="P190" s="153"/>
      <c r="Q190" s="153"/>
      <c r="R190" s="153"/>
      <c r="S190" s="312"/>
      <c r="T190" s="54" t="e">
        <f>HLOOKUP(F156,リスト!$N$7:$AC$25,9,)</f>
        <v>#N/A</v>
      </c>
      <c r="U190" s="52" t="e">
        <f t="shared" si="120"/>
        <v>#N/A</v>
      </c>
    </row>
    <row r="191" spans="1:21">
      <c r="A191" s="1">
        <f t="shared" ref="A191:B191" si="129">A190</f>
        <v>4</v>
      </c>
      <c r="B191" s="1">
        <f t="shared" si="129"/>
        <v>0</v>
      </c>
      <c r="C191" s="288"/>
      <c r="D191" s="298" t="s">
        <v>101</v>
      </c>
      <c r="E191" s="298"/>
      <c r="F191" s="299" t="s">
        <v>91</v>
      </c>
      <c r="G191" s="299"/>
      <c r="H191" s="300"/>
      <c r="I191" s="300"/>
      <c r="J191" s="301"/>
      <c r="K191" s="302"/>
      <c r="L191" s="303">
        <f t="shared" si="122"/>
        <v>0</v>
      </c>
      <c r="M191" s="304"/>
      <c r="N191" s="152"/>
      <c r="O191" s="152"/>
      <c r="P191" s="152"/>
      <c r="Q191" s="152"/>
      <c r="R191" s="152"/>
      <c r="S191" s="305"/>
      <c r="T191" s="54" t="e">
        <f>HLOOKUP(F156,リスト!$N$7:$AC$25,10,)</f>
        <v>#N/A</v>
      </c>
      <c r="U191" s="52" t="e">
        <f t="shared" si="120"/>
        <v>#N/A</v>
      </c>
    </row>
    <row r="192" spans="1:21">
      <c r="A192" s="1">
        <f t="shared" ref="A192:B192" si="130">A191</f>
        <v>4</v>
      </c>
      <c r="B192" s="1">
        <f t="shared" si="130"/>
        <v>0</v>
      </c>
      <c r="C192" s="288"/>
      <c r="D192" s="298"/>
      <c r="E192" s="298"/>
      <c r="F192" s="329" t="s">
        <v>92</v>
      </c>
      <c r="G192" s="329"/>
      <c r="H192" s="330"/>
      <c r="I192" s="330"/>
      <c r="J192" s="331"/>
      <c r="K192" s="332"/>
      <c r="L192" s="333">
        <f t="shared" si="122"/>
        <v>0</v>
      </c>
      <c r="M192" s="334"/>
      <c r="N192" s="335"/>
      <c r="O192" s="335"/>
      <c r="P192" s="335"/>
      <c r="Q192" s="335"/>
      <c r="R192" s="335"/>
      <c r="S192" s="336"/>
      <c r="T192" s="54" t="e">
        <f>HLOOKUP(F156,リスト!$N$7:$AC$25,11,)</f>
        <v>#N/A</v>
      </c>
      <c r="U192" s="52" t="e">
        <f t="shared" si="120"/>
        <v>#N/A</v>
      </c>
    </row>
    <row r="193" spans="1:22">
      <c r="A193" s="1">
        <f t="shared" ref="A193:B193" si="131">A192</f>
        <v>4</v>
      </c>
      <c r="B193" s="1">
        <f t="shared" si="131"/>
        <v>0</v>
      </c>
      <c r="C193" s="288"/>
      <c r="D193" s="298"/>
      <c r="E193" s="298"/>
      <c r="F193" s="306" t="s">
        <v>93</v>
      </c>
      <c r="G193" s="306"/>
      <c r="H193" s="307"/>
      <c r="I193" s="307"/>
      <c r="J193" s="308"/>
      <c r="K193" s="309"/>
      <c r="L193" s="310">
        <f t="shared" si="122"/>
        <v>0</v>
      </c>
      <c r="M193" s="311"/>
      <c r="N193" s="153"/>
      <c r="O193" s="153"/>
      <c r="P193" s="153"/>
      <c r="Q193" s="153"/>
      <c r="R193" s="153"/>
      <c r="S193" s="312"/>
      <c r="T193" s="54" t="e">
        <f>HLOOKUP(F156,リスト!$N$7:$AC$25,12,)</f>
        <v>#N/A</v>
      </c>
      <c r="U193" s="52" t="e">
        <f t="shared" si="120"/>
        <v>#N/A</v>
      </c>
    </row>
    <row r="194" spans="1:22">
      <c r="A194" s="1">
        <f t="shared" ref="A194:B194" si="132">A193</f>
        <v>4</v>
      </c>
      <c r="B194" s="1">
        <f t="shared" si="132"/>
        <v>0</v>
      </c>
      <c r="C194" s="288"/>
      <c r="D194" s="298" t="s">
        <v>102</v>
      </c>
      <c r="E194" s="298"/>
      <c r="F194" s="298" t="s">
        <v>102</v>
      </c>
      <c r="G194" s="298"/>
      <c r="H194" s="323"/>
      <c r="I194" s="323"/>
      <c r="J194" s="324"/>
      <c r="K194" s="325"/>
      <c r="L194" s="326">
        <f t="shared" si="122"/>
        <v>0</v>
      </c>
      <c r="M194" s="327"/>
      <c r="N194" s="167"/>
      <c r="O194" s="167"/>
      <c r="P194" s="167"/>
      <c r="Q194" s="167"/>
      <c r="R194" s="167"/>
      <c r="S194" s="328"/>
      <c r="T194" s="54" t="e">
        <f>HLOOKUP(F156,リスト!$N$7:$AC$25,13,)</f>
        <v>#N/A</v>
      </c>
      <c r="U194" s="52" t="e">
        <f t="shared" si="120"/>
        <v>#N/A</v>
      </c>
    </row>
    <row r="195" spans="1:22">
      <c r="A195" s="1">
        <f t="shared" ref="A195:B195" si="133">A194</f>
        <v>4</v>
      </c>
      <c r="B195" s="1">
        <f t="shared" si="133"/>
        <v>0</v>
      </c>
      <c r="C195" s="288"/>
      <c r="D195" s="321" t="s">
        <v>105</v>
      </c>
      <c r="E195" s="298"/>
      <c r="F195" s="299" t="s">
        <v>94</v>
      </c>
      <c r="G195" s="299"/>
      <c r="H195" s="300"/>
      <c r="I195" s="300"/>
      <c r="J195" s="301"/>
      <c r="K195" s="302"/>
      <c r="L195" s="303">
        <f t="shared" si="122"/>
        <v>0</v>
      </c>
      <c r="M195" s="304"/>
      <c r="N195" s="152"/>
      <c r="O195" s="152"/>
      <c r="P195" s="152"/>
      <c r="Q195" s="152"/>
      <c r="R195" s="152"/>
      <c r="S195" s="305"/>
      <c r="T195" s="54" t="e">
        <f>HLOOKUP(F156,リスト!$N$7:$AC$25,14,)</f>
        <v>#N/A</v>
      </c>
      <c r="U195" s="52" t="e">
        <f t="shared" si="120"/>
        <v>#N/A</v>
      </c>
    </row>
    <row r="196" spans="1:22">
      <c r="A196" s="1">
        <f t="shared" ref="A196:B196" si="134">A195</f>
        <v>4</v>
      </c>
      <c r="B196" s="1">
        <f t="shared" si="134"/>
        <v>0</v>
      </c>
      <c r="C196" s="288"/>
      <c r="D196" s="298"/>
      <c r="E196" s="298"/>
      <c r="F196" s="306" t="s">
        <v>95</v>
      </c>
      <c r="G196" s="306"/>
      <c r="H196" s="307"/>
      <c r="I196" s="307"/>
      <c r="J196" s="308"/>
      <c r="K196" s="309"/>
      <c r="L196" s="310">
        <f t="shared" si="122"/>
        <v>0</v>
      </c>
      <c r="M196" s="311"/>
      <c r="N196" s="153"/>
      <c r="O196" s="153"/>
      <c r="P196" s="153"/>
      <c r="Q196" s="153"/>
      <c r="R196" s="153"/>
      <c r="S196" s="312"/>
      <c r="T196" s="54" t="e">
        <f>HLOOKUP(F156,リスト!$N$7:$AC$25,15,)</f>
        <v>#N/A</v>
      </c>
      <c r="U196" s="52" t="e">
        <f t="shared" si="120"/>
        <v>#N/A</v>
      </c>
    </row>
    <row r="197" spans="1:22">
      <c r="A197" s="1">
        <f t="shared" ref="A197:B197" si="135">A196</f>
        <v>4</v>
      </c>
      <c r="B197" s="1">
        <f t="shared" si="135"/>
        <v>0</v>
      </c>
      <c r="C197" s="288"/>
      <c r="D197" s="322" t="s">
        <v>103</v>
      </c>
      <c r="E197" s="322"/>
      <c r="F197" s="298" t="s">
        <v>96</v>
      </c>
      <c r="G197" s="298"/>
      <c r="H197" s="323"/>
      <c r="I197" s="323"/>
      <c r="J197" s="324"/>
      <c r="K197" s="325"/>
      <c r="L197" s="326">
        <f t="shared" si="122"/>
        <v>0</v>
      </c>
      <c r="M197" s="327"/>
      <c r="N197" s="167"/>
      <c r="O197" s="167"/>
      <c r="P197" s="167"/>
      <c r="Q197" s="167"/>
      <c r="R197" s="167"/>
      <c r="S197" s="328"/>
      <c r="T197" s="54" t="e">
        <f>HLOOKUP(F156,リスト!$N$7:$AC$25,16,)</f>
        <v>#N/A</v>
      </c>
      <c r="U197" s="52" t="e">
        <f t="shared" si="120"/>
        <v>#N/A</v>
      </c>
    </row>
    <row r="198" spans="1:22">
      <c r="A198" s="1">
        <f t="shared" ref="A198:B198" si="136">A197</f>
        <v>4</v>
      </c>
      <c r="B198" s="1">
        <f t="shared" si="136"/>
        <v>0</v>
      </c>
      <c r="C198" s="288"/>
      <c r="D198" s="298" t="s">
        <v>104</v>
      </c>
      <c r="E198" s="298"/>
      <c r="F198" s="299" t="s">
        <v>97</v>
      </c>
      <c r="G198" s="299"/>
      <c r="H198" s="300"/>
      <c r="I198" s="300"/>
      <c r="J198" s="301"/>
      <c r="K198" s="302"/>
      <c r="L198" s="303">
        <f t="shared" si="122"/>
        <v>0</v>
      </c>
      <c r="M198" s="304"/>
      <c r="N198" s="152"/>
      <c r="O198" s="152"/>
      <c r="P198" s="152"/>
      <c r="Q198" s="152"/>
      <c r="R198" s="152"/>
      <c r="S198" s="305"/>
      <c r="T198" s="54" t="e">
        <f>HLOOKUP(F156,リスト!$N$7:$AC$25,17,)</f>
        <v>#N/A</v>
      </c>
      <c r="U198" s="52" t="e">
        <f t="shared" si="120"/>
        <v>#N/A</v>
      </c>
    </row>
    <row r="199" spans="1:22">
      <c r="A199" s="1">
        <f t="shared" ref="A199:B199" si="137">A198</f>
        <v>4</v>
      </c>
      <c r="B199" s="1">
        <f t="shared" si="137"/>
        <v>0</v>
      </c>
      <c r="C199" s="288"/>
      <c r="D199" s="298"/>
      <c r="E199" s="298"/>
      <c r="F199" s="306" t="s">
        <v>98</v>
      </c>
      <c r="G199" s="306"/>
      <c r="H199" s="307"/>
      <c r="I199" s="307"/>
      <c r="J199" s="308"/>
      <c r="K199" s="309"/>
      <c r="L199" s="310">
        <f t="shared" si="122"/>
        <v>0</v>
      </c>
      <c r="M199" s="311"/>
      <c r="N199" s="153"/>
      <c r="O199" s="153"/>
      <c r="P199" s="153"/>
      <c r="Q199" s="153"/>
      <c r="R199" s="153"/>
      <c r="S199" s="312"/>
      <c r="T199" s="54" t="e">
        <f>HLOOKUP(F156,リスト!$N$7:$AC$25,18,)</f>
        <v>#N/A</v>
      </c>
      <c r="U199" s="52" t="e">
        <f t="shared" si="120"/>
        <v>#N/A</v>
      </c>
    </row>
    <row r="200" spans="1:22" ht="15" thickBot="1">
      <c r="A200" s="1">
        <f t="shared" ref="A200:B200" si="138">A199</f>
        <v>4</v>
      </c>
      <c r="B200" s="1">
        <f t="shared" si="138"/>
        <v>0</v>
      </c>
      <c r="C200" s="288"/>
      <c r="D200" s="313" t="s">
        <v>77</v>
      </c>
      <c r="E200" s="313"/>
      <c r="F200" s="313" t="s">
        <v>77</v>
      </c>
      <c r="G200" s="313"/>
      <c r="H200" s="314"/>
      <c r="I200" s="314"/>
      <c r="J200" s="315"/>
      <c r="K200" s="316"/>
      <c r="L200" s="317">
        <f t="shared" si="122"/>
        <v>0</v>
      </c>
      <c r="M200" s="318"/>
      <c r="N200" s="319"/>
      <c r="O200" s="319"/>
      <c r="P200" s="319"/>
      <c r="Q200" s="319"/>
      <c r="R200" s="319"/>
      <c r="S200" s="320"/>
      <c r="T200" s="54" t="e">
        <f>HLOOKUP(F156,リスト!$N$7:$AC$25,19,)</f>
        <v>#N/A</v>
      </c>
      <c r="U200" s="52" t="e">
        <f t="shared" si="120"/>
        <v>#N/A</v>
      </c>
    </row>
    <row r="201" spans="1:22" ht="15.6" thickTop="1" thickBot="1">
      <c r="A201" s="1">
        <f t="shared" ref="A201:B201" si="139">A200</f>
        <v>4</v>
      </c>
      <c r="B201" s="1">
        <f t="shared" si="139"/>
        <v>0</v>
      </c>
      <c r="C201" s="289"/>
      <c r="D201" s="278" t="s">
        <v>78</v>
      </c>
      <c r="E201" s="279"/>
      <c r="F201" s="279"/>
      <c r="G201" s="280"/>
      <c r="H201" s="281">
        <f>SUM(H183:I200)</f>
        <v>0</v>
      </c>
      <c r="I201" s="281"/>
      <c r="J201" s="282">
        <f t="shared" ref="J201" si="140">SUM(J183:K200)</f>
        <v>0</v>
      </c>
      <c r="K201" s="283"/>
      <c r="L201" s="283">
        <f t="shared" ref="L201" si="141">SUM(L183:M200)</f>
        <v>0</v>
      </c>
      <c r="M201" s="284"/>
      <c r="N201" s="285"/>
      <c r="O201" s="285"/>
      <c r="P201" s="285"/>
      <c r="Q201" s="285"/>
      <c r="R201" s="285"/>
      <c r="S201" s="286"/>
      <c r="T201" s="54"/>
    </row>
    <row r="202" spans="1:22">
      <c r="A202" s="1">
        <f>F205</f>
        <v>5</v>
      </c>
      <c r="B202" s="1">
        <f>IF(H226&gt;0,1,0)</f>
        <v>0</v>
      </c>
      <c r="C202" s="198" t="s">
        <v>47</v>
      </c>
      <c r="D202" s="198"/>
      <c r="E202" s="198"/>
      <c r="U202" s="11" t="s">
        <v>49</v>
      </c>
      <c r="V202" s="11" t="s">
        <v>199</v>
      </c>
    </row>
    <row r="203" spans="1:22">
      <c r="A203" s="1">
        <f>A202</f>
        <v>5</v>
      </c>
      <c r="B203" s="1">
        <f>B202</f>
        <v>0</v>
      </c>
      <c r="C203" s="192" t="str">
        <f>"トップアスリート等を活用した魅力発信事業　"&amp;基本!$G$24</f>
        <v>トップアスリート等を活用した魅力発信事業　事業計画書</v>
      </c>
      <c r="D203" s="192"/>
      <c r="E203" s="192"/>
      <c r="F203" s="192"/>
      <c r="G203" s="192"/>
      <c r="H203" s="192"/>
      <c r="I203" s="192"/>
      <c r="J203" s="192"/>
      <c r="K203" s="192"/>
      <c r="L203" s="192"/>
      <c r="M203" s="192"/>
      <c r="N203" s="192"/>
      <c r="O203" s="192"/>
      <c r="P203" s="192"/>
      <c r="Q203" s="192"/>
      <c r="R203" s="192"/>
      <c r="S203" s="192"/>
      <c r="U203" s="16" t="str">
        <f t="shared" ref="U203:V206" si="142">IF(U153="","",U153)</f>
        <v>トップアスリート等を活用した魅力発信事業</v>
      </c>
      <c r="V203" s="16" t="str">
        <f t="shared" si="142"/>
        <v>魅力発信</v>
      </c>
    </row>
    <row r="204" spans="1:22" ht="15" thickBot="1">
      <c r="A204" s="1">
        <f t="shared" ref="A204:B204" si="143">A203</f>
        <v>5</v>
      </c>
      <c r="B204" s="1">
        <f t="shared" si="143"/>
        <v>0</v>
      </c>
      <c r="C204" s="337" t="s">
        <v>48</v>
      </c>
      <c r="D204" s="337"/>
      <c r="U204" s="32" t="str">
        <f t="shared" si="142"/>
        <v/>
      </c>
      <c r="V204" s="32" t="str">
        <f t="shared" si="142"/>
        <v/>
      </c>
    </row>
    <row r="205" spans="1:22" ht="15" thickBot="1">
      <c r="A205" s="1">
        <f t="shared" ref="A205:B205" si="144">A204</f>
        <v>5</v>
      </c>
      <c r="B205" s="1">
        <f t="shared" si="144"/>
        <v>0</v>
      </c>
      <c r="C205" s="375" t="s">
        <v>50</v>
      </c>
      <c r="D205" s="376"/>
      <c r="E205" s="376"/>
      <c r="F205" s="377">
        <f>F155+1</f>
        <v>5</v>
      </c>
      <c r="G205" s="378"/>
      <c r="U205" s="32" t="str">
        <f t="shared" si="142"/>
        <v/>
      </c>
      <c r="V205" s="32" t="str">
        <f t="shared" si="142"/>
        <v/>
      </c>
    </row>
    <row r="206" spans="1:22">
      <c r="A206" s="1">
        <f t="shared" ref="A206:B206" si="145">A205</f>
        <v>5</v>
      </c>
      <c r="B206" s="1">
        <f t="shared" si="145"/>
        <v>0</v>
      </c>
      <c r="C206" s="379" t="s">
        <v>49</v>
      </c>
      <c r="D206" s="290"/>
      <c r="E206" s="290"/>
      <c r="F206" s="380"/>
      <c r="G206" s="380"/>
      <c r="H206" s="380"/>
      <c r="I206" s="380"/>
      <c r="J206" s="380"/>
      <c r="K206" s="380"/>
      <c r="L206" s="380"/>
      <c r="M206" s="290" t="s">
        <v>53</v>
      </c>
      <c r="N206" s="290"/>
      <c r="O206" s="290"/>
      <c r="P206" s="380"/>
      <c r="Q206" s="380"/>
      <c r="R206" s="380"/>
      <c r="S206" s="381"/>
      <c r="T206" s="81" t="str">
        <f>IF(F206="","",VLOOKUP(F206,U203:V206,2,))</f>
        <v/>
      </c>
      <c r="U206" s="18" t="str">
        <f t="shared" si="142"/>
        <v/>
      </c>
      <c r="V206" s="18" t="str">
        <f t="shared" si="142"/>
        <v/>
      </c>
    </row>
    <row r="207" spans="1:22">
      <c r="A207" s="1">
        <f t="shared" ref="A207:B207" si="146">A206</f>
        <v>5</v>
      </c>
      <c r="B207" s="1">
        <f t="shared" si="146"/>
        <v>0</v>
      </c>
      <c r="C207" s="389" t="s">
        <v>180</v>
      </c>
      <c r="D207" s="390"/>
      <c r="E207" s="356"/>
      <c r="F207" s="386"/>
      <c r="G207" s="387"/>
      <c r="H207" s="387"/>
      <c r="I207" s="387"/>
      <c r="J207" s="387"/>
      <c r="K207" s="387"/>
      <c r="L207" s="387"/>
      <c r="M207" s="387"/>
      <c r="N207" s="387"/>
      <c r="O207" s="387"/>
      <c r="P207" s="387"/>
      <c r="Q207" s="387"/>
      <c r="R207" s="387"/>
      <c r="S207" s="388"/>
      <c r="U207" s="55"/>
    </row>
    <row r="208" spans="1:22">
      <c r="A208" s="1">
        <f t="shared" ref="A208:B208" si="147">A207</f>
        <v>5</v>
      </c>
      <c r="B208" s="1">
        <f t="shared" si="147"/>
        <v>0</v>
      </c>
      <c r="C208" s="348" t="s">
        <v>51</v>
      </c>
      <c r="D208" s="291"/>
      <c r="E208" s="291"/>
      <c r="F208" s="382"/>
      <c r="G208" s="383"/>
      <c r="H208" s="383"/>
      <c r="I208" s="20" t="str">
        <f>IF(F208="","～",IF(J208="","","～"))</f>
        <v>～</v>
      </c>
      <c r="J208" s="383"/>
      <c r="K208" s="383"/>
      <c r="L208" s="383"/>
      <c r="M208" s="21" t="s">
        <v>52</v>
      </c>
      <c r="N208" s="384" t="str">
        <f>IF(T208=1,IF(F208="","",IF(J208="","",IF(F208=J208,"日帰り",(J208-F208)&amp;"泊"&amp;(J208-F208+1)&amp;"日"))),"")</f>
        <v/>
      </c>
      <c r="O208" s="384"/>
      <c r="P208" s="384"/>
      <c r="Q208" s="13" t="s">
        <v>68</v>
      </c>
      <c r="R208" s="258"/>
      <c r="S208" s="385"/>
      <c r="T208" s="53">
        <v>0</v>
      </c>
    </row>
    <row r="209" spans="1:24">
      <c r="A209" s="1">
        <f t="shared" ref="A209:B209" si="148">A208</f>
        <v>5</v>
      </c>
      <c r="B209" s="1">
        <f t="shared" si="148"/>
        <v>0</v>
      </c>
      <c r="C209" s="348" t="s">
        <v>54</v>
      </c>
      <c r="D209" s="346" t="s">
        <v>55</v>
      </c>
      <c r="E209" s="346"/>
      <c r="F209" s="349"/>
      <c r="G209" s="349"/>
      <c r="H209" s="349"/>
      <c r="I209" s="349"/>
      <c r="J209" s="349"/>
      <c r="K209" s="349"/>
      <c r="L209" s="349"/>
      <c r="M209" s="349"/>
      <c r="N209" s="349"/>
      <c r="O209" s="349"/>
      <c r="P209" s="349"/>
      <c r="Q209" s="349"/>
      <c r="R209" s="349"/>
      <c r="S209" s="350"/>
      <c r="U209" s="156" t="s">
        <v>53</v>
      </c>
      <c r="V209" s="156"/>
      <c r="W209" s="156"/>
      <c r="X209" s="156"/>
    </row>
    <row r="210" spans="1:24">
      <c r="A210" s="1">
        <f t="shared" ref="A210:B210" si="149">A209</f>
        <v>5</v>
      </c>
      <c r="B210" s="1">
        <f t="shared" si="149"/>
        <v>0</v>
      </c>
      <c r="C210" s="348"/>
      <c r="D210" s="351" t="s">
        <v>7</v>
      </c>
      <c r="E210" s="351"/>
      <c r="F210" s="352"/>
      <c r="G210" s="352"/>
      <c r="H210" s="352"/>
      <c r="I210" s="352"/>
      <c r="J210" s="352"/>
      <c r="K210" s="352"/>
      <c r="L210" s="352"/>
      <c r="M210" s="352"/>
      <c r="N210" s="352"/>
      <c r="O210" s="352"/>
      <c r="P210" s="352"/>
      <c r="Q210" s="352"/>
      <c r="R210" s="352"/>
      <c r="S210" s="353"/>
      <c r="U210" s="78" t="str">
        <f>U203</f>
        <v>トップアスリート等を活用した魅力発信事業</v>
      </c>
      <c r="V210" s="78" t="str">
        <f>U204</f>
        <v/>
      </c>
      <c r="W210" s="78" t="str">
        <f>U205</f>
        <v/>
      </c>
      <c r="X210" s="78" t="str">
        <f>U206</f>
        <v/>
      </c>
    </row>
    <row r="211" spans="1:24">
      <c r="A211" s="1">
        <f t="shared" ref="A211:B211" si="150">A210</f>
        <v>5</v>
      </c>
      <c r="B211" s="1">
        <f t="shared" si="150"/>
        <v>0</v>
      </c>
      <c r="C211" s="348" t="s">
        <v>56</v>
      </c>
      <c r="D211" s="346" t="s">
        <v>55</v>
      </c>
      <c r="E211" s="346"/>
      <c r="F211" s="349"/>
      <c r="G211" s="349"/>
      <c r="H211" s="349"/>
      <c r="I211" s="349"/>
      <c r="J211" s="349"/>
      <c r="K211" s="349"/>
      <c r="L211" s="349"/>
      <c r="M211" s="349"/>
      <c r="N211" s="349"/>
      <c r="O211" s="349"/>
      <c r="P211" s="349"/>
      <c r="Q211" s="349"/>
      <c r="R211" s="349"/>
      <c r="S211" s="350"/>
      <c r="U211" s="6" t="str">
        <f t="shared" ref="U211:X214" si="151">IF(U161="","",U161)</f>
        <v>①競技普及イベント</v>
      </c>
      <c r="V211" s="6" t="str">
        <f t="shared" si="151"/>
        <v/>
      </c>
      <c r="W211" s="6" t="str">
        <f t="shared" si="151"/>
        <v/>
      </c>
      <c r="X211" s="6" t="str">
        <f t="shared" si="151"/>
        <v/>
      </c>
    </row>
    <row r="212" spans="1:24">
      <c r="A212" s="1">
        <f t="shared" ref="A212:B212" si="152">A211</f>
        <v>5</v>
      </c>
      <c r="B212" s="1">
        <f t="shared" si="152"/>
        <v>0</v>
      </c>
      <c r="C212" s="348"/>
      <c r="D212" s="351" t="s">
        <v>7</v>
      </c>
      <c r="E212" s="351"/>
      <c r="F212" s="352"/>
      <c r="G212" s="352"/>
      <c r="H212" s="352"/>
      <c r="I212" s="352"/>
      <c r="J212" s="352"/>
      <c r="K212" s="352"/>
      <c r="L212" s="352"/>
      <c r="M212" s="352"/>
      <c r="N212" s="352"/>
      <c r="O212" s="352"/>
      <c r="P212" s="352"/>
      <c r="Q212" s="352"/>
      <c r="R212" s="352"/>
      <c r="S212" s="353"/>
      <c r="U212" s="8" t="str">
        <f t="shared" si="151"/>
        <v>②トップレベル大会</v>
      </c>
      <c r="V212" s="8" t="str">
        <f t="shared" si="151"/>
        <v/>
      </c>
      <c r="W212" s="8" t="str">
        <f t="shared" si="151"/>
        <v/>
      </c>
      <c r="X212" s="8" t="str">
        <f t="shared" si="151"/>
        <v/>
      </c>
    </row>
    <row r="213" spans="1:24">
      <c r="A213" s="1">
        <f t="shared" ref="A213:B213" si="153">A212</f>
        <v>5</v>
      </c>
      <c r="B213" s="1">
        <f t="shared" si="153"/>
        <v>0</v>
      </c>
      <c r="C213" s="354" t="s">
        <v>57</v>
      </c>
      <c r="D213" s="291" t="s">
        <v>58</v>
      </c>
      <c r="E213" s="291"/>
      <c r="F213" s="291" t="s">
        <v>61</v>
      </c>
      <c r="G213" s="355"/>
      <c r="H213" s="339" t="s">
        <v>62</v>
      </c>
      <c r="I213" s="296"/>
      <c r="J213" s="356" t="s">
        <v>63</v>
      </c>
      <c r="K213" s="355"/>
      <c r="L213" s="339" t="s">
        <v>64</v>
      </c>
      <c r="M213" s="296"/>
      <c r="N213" s="356" t="s">
        <v>65</v>
      </c>
      <c r="O213" s="355"/>
      <c r="P213" s="339" t="s">
        <v>66</v>
      </c>
      <c r="Q213" s="291"/>
      <c r="R213" s="356" t="s">
        <v>36</v>
      </c>
      <c r="S213" s="295"/>
      <c r="U213" s="8" t="str">
        <f t="shared" si="151"/>
        <v/>
      </c>
      <c r="V213" s="8" t="str">
        <f t="shared" si="151"/>
        <v/>
      </c>
      <c r="W213" s="8" t="str">
        <f t="shared" si="151"/>
        <v/>
      </c>
      <c r="X213" s="8" t="str">
        <f t="shared" si="151"/>
        <v/>
      </c>
    </row>
    <row r="214" spans="1:24">
      <c r="A214" s="1">
        <f t="shared" ref="A214:B214" si="154">A213</f>
        <v>5</v>
      </c>
      <c r="B214" s="1">
        <f t="shared" si="154"/>
        <v>0</v>
      </c>
      <c r="C214" s="348"/>
      <c r="D214" s="346" t="s">
        <v>59</v>
      </c>
      <c r="E214" s="346"/>
      <c r="F214" s="56" t="s">
        <v>164</v>
      </c>
      <c r="G214" s="23" t="s">
        <v>67</v>
      </c>
      <c r="H214" s="58" t="s">
        <v>164</v>
      </c>
      <c r="I214" s="25" t="s">
        <v>67</v>
      </c>
      <c r="J214" s="60" t="s">
        <v>164</v>
      </c>
      <c r="K214" s="23" t="s">
        <v>67</v>
      </c>
      <c r="L214" s="58" t="s">
        <v>164</v>
      </c>
      <c r="M214" s="25" t="s">
        <v>67</v>
      </c>
      <c r="N214" s="60" t="s">
        <v>164</v>
      </c>
      <c r="O214" s="23" t="s">
        <v>67</v>
      </c>
      <c r="P214" s="58" t="s">
        <v>164</v>
      </c>
      <c r="Q214" s="26" t="s">
        <v>67</v>
      </c>
      <c r="R214" s="60" t="s">
        <v>164</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48"/>
      <c r="D215" s="351" t="s">
        <v>60</v>
      </c>
      <c r="E215" s="351"/>
      <c r="F215" s="57" t="s">
        <v>164</v>
      </c>
      <c r="G215" s="28" t="s">
        <v>67</v>
      </c>
      <c r="H215" s="59" t="s">
        <v>164</v>
      </c>
      <c r="I215" s="30" t="s">
        <v>67</v>
      </c>
      <c r="J215" s="61" t="s">
        <v>164</v>
      </c>
      <c r="K215" s="28" t="s">
        <v>67</v>
      </c>
      <c r="L215" s="59" t="s">
        <v>164</v>
      </c>
      <c r="M215" s="30" t="s">
        <v>67</v>
      </c>
      <c r="N215" s="61" t="s">
        <v>164</v>
      </c>
      <c r="O215" s="28" t="s">
        <v>67</v>
      </c>
      <c r="P215" s="59" t="s">
        <v>164</v>
      </c>
      <c r="Q215" s="31" t="s">
        <v>67</v>
      </c>
      <c r="R215" s="61" t="s">
        <v>164</v>
      </c>
      <c r="S215" s="34" t="s">
        <v>67</v>
      </c>
    </row>
    <row r="216" spans="1:24">
      <c r="A216" s="1">
        <f t="shared" ref="A216:B216" si="156">A215</f>
        <v>5</v>
      </c>
      <c r="B216" s="1">
        <f t="shared" si="156"/>
        <v>0</v>
      </c>
      <c r="C216" s="366" t="s">
        <v>69</v>
      </c>
      <c r="D216" s="367"/>
      <c r="E216" s="368"/>
      <c r="F216" s="357"/>
      <c r="G216" s="358"/>
      <c r="H216" s="358"/>
      <c r="I216" s="358"/>
      <c r="J216" s="358"/>
      <c r="K216" s="358"/>
      <c r="L216" s="358"/>
      <c r="M216" s="358"/>
      <c r="N216" s="358"/>
      <c r="O216" s="358"/>
      <c r="P216" s="358"/>
      <c r="Q216" s="358"/>
      <c r="R216" s="358"/>
      <c r="S216" s="359"/>
    </row>
    <row r="217" spans="1:24">
      <c r="A217" s="1">
        <f t="shared" ref="A217:B217" si="157">A216</f>
        <v>5</v>
      </c>
      <c r="B217" s="1">
        <f t="shared" si="157"/>
        <v>0</v>
      </c>
      <c r="C217" s="369"/>
      <c r="D217" s="370"/>
      <c r="E217" s="371"/>
      <c r="F217" s="360"/>
      <c r="G217" s="361"/>
      <c r="H217" s="361"/>
      <c r="I217" s="361"/>
      <c r="J217" s="361"/>
      <c r="K217" s="361"/>
      <c r="L217" s="361"/>
      <c r="M217" s="361"/>
      <c r="N217" s="361"/>
      <c r="O217" s="361"/>
      <c r="P217" s="361"/>
      <c r="Q217" s="361"/>
      <c r="R217" s="361"/>
      <c r="S217" s="362"/>
    </row>
    <row r="218" spans="1:24">
      <c r="A218" s="1">
        <f t="shared" ref="A218:B218" si="158">A217</f>
        <v>5</v>
      </c>
      <c r="B218" s="1">
        <f t="shared" si="158"/>
        <v>0</v>
      </c>
      <c r="C218" s="369"/>
      <c r="D218" s="370"/>
      <c r="E218" s="371"/>
      <c r="F218" s="360"/>
      <c r="G218" s="361"/>
      <c r="H218" s="361"/>
      <c r="I218" s="361"/>
      <c r="J218" s="361"/>
      <c r="K218" s="361"/>
      <c r="L218" s="361"/>
      <c r="M218" s="361"/>
      <c r="N218" s="361"/>
      <c r="O218" s="361"/>
      <c r="P218" s="361"/>
      <c r="Q218" s="361"/>
      <c r="R218" s="361"/>
      <c r="S218" s="362"/>
    </row>
    <row r="219" spans="1:24">
      <c r="A219" s="1">
        <f t="shared" ref="A219:B219" si="159">A218</f>
        <v>5</v>
      </c>
      <c r="B219" s="1">
        <f t="shared" si="159"/>
        <v>0</v>
      </c>
      <c r="C219" s="369"/>
      <c r="D219" s="370"/>
      <c r="E219" s="371"/>
      <c r="F219" s="360"/>
      <c r="G219" s="361"/>
      <c r="H219" s="361"/>
      <c r="I219" s="361"/>
      <c r="J219" s="361"/>
      <c r="K219" s="361"/>
      <c r="L219" s="361"/>
      <c r="M219" s="361"/>
      <c r="N219" s="361"/>
      <c r="O219" s="361"/>
      <c r="P219" s="361"/>
      <c r="Q219" s="361"/>
      <c r="R219" s="361"/>
      <c r="S219" s="362"/>
    </row>
    <row r="220" spans="1:24">
      <c r="A220" s="1">
        <f t="shared" ref="A220:B220" si="160">A219</f>
        <v>5</v>
      </c>
      <c r="B220" s="1">
        <f t="shared" si="160"/>
        <v>0</v>
      </c>
      <c r="C220" s="369"/>
      <c r="D220" s="370"/>
      <c r="E220" s="371"/>
      <c r="F220" s="360"/>
      <c r="G220" s="361"/>
      <c r="H220" s="361"/>
      <c r="I220" s="361"/>
      <c r="J220" s="361"/>
      <c r="K220" s="361"/>
      <c r="L220" s="361"/>
      <c r="M220" s="361"/>
      <c r="N220" s="361"/>
      <c r="O220" s="361"/>
      <c r="P220" s="361"/>
      <c r="Q220" s="361"/>
      <c r="R220" s="361"/>
      <c r="S220" s="362"/>
    </row>
    <row r="221" spans="1:24">
      <c r="A221" s="1">
        <f t="shared" ref="A221:B221" si="161">A220</f>
        <v>5</v>
      </c>
      <c r="B221" s="1">
        <f t="shared" si="161"/>
        <v>0</v>
      </c>
      <c r="C221" s="369"/>
      <c r="D221" s="370"/>
      <c r="E221" s="371"/>
      <c r="F221" s="360"/>
      <c r="G221" s="361"/>
      <c r="H221" s="361"/>
      <c r="I221" s="361"/>
      <c r="J221" s="361"/>
      <c r="K221" s="361"/>
      <c r="L221" s="361"/>
      <c r="M221" s="361"/>
      <c r="N221" s="361"/>
      <c r="O221" s="361"/>
      <c r="P221" s="361"/>
      <c r="Q221" s="361"/>
      <c r="R221" s="361"/>
      <c r="S221" s="362"/>
    </row>
    <row r="222" spans="1:24" ht="15" thickBot="1">
      <c r="A222" s="1">
        <f t="shared" ref="A222:B222" si="162">A221</f>
        <v>5</v>
      </c>
      <c r="B222" s="1">
        <f t="shared" si="162"/>
        <v>0</v>
      </c>
      <c r="C222" s="372"/>
      <c r="D222" s="373"/>
      <c r="E222" s="374"/>
      <c r="F222" s="363"/>
      <c r="G222" s="364"/>
      <c r="H222" s="364"/>
      <c r="I222" s="364"/>
      <c r="J222" s="364"/>
      <c r="K222" s="364"/>
      <c r="L222" s="364"/>
      <c r="M222" s="364"/>
      <c r="N222" s="364"/>
      <c r="O222" s="364"/>
      <c r="P222" s="364"/>
      <c r="Q222" s="364"/>
      <c r="R222" s="364"/>
      <c r="S222" s="365"/>
    </row>
    <row r="223" spans="1:24">
      <c r="A223" s="1">
        <f t="shared" ref="A223:B223" si="163">A222</f>
        <v>5</v>
      </c>
      <c r="B223" s="1">
        <f t="shared" si="163"/>
        <v>0</v>
      </c>
    </row>
    <row r="224" spans="1:24" ht="15" thickBot="1">
      <c r="A224" s="1">
        <f t="shared" ref="A224:B224" si="164">A223</f>
        <v>5</v>
      </c>
      <c r="B224" s="1">
        <f t="shared" si="164"/>
        <v>0</v>
      </c>
      <c r="C224" s="337" t="s">
        <v>70</v>
      </c>
      <c r="D224" s="337"/>
      <c r="Q224" s="338" t="s">
        <v>71</v>
      </c>
      <c r="R224" s="338"/>
      <c r="S224" s="338"/>
    </row>
    <row r="225" spans="1:21">
      <c r="A225" s="1">
        <f t="shared" ref="A225:B225" si="165">A224</f>
        <v>5</v>
      </c>
      <c r="B225" s="1">
        <f t="shared" si="165"/>
        <v>0</v>
      </c>
      <c r="C225" s="287" t="s">
        <v>72</v>
      </c>
      <c r="D225" s="290" t="s">
        <v>73</v>
      </c>
      <c r="E225" s="290"/>
      <c r="F225" s="290"/>
      <c r="G225" s="290"/>
      <c r="H225" s="290" t="s">
        <v>79</v>
      </c>
      <c r="I225" s="290"/>
      <c r="J225" s="290" t="s">
        <v>13</v>
      </c>
      <c r="K225" s="290"/>
      <c r="L225" s="290"/>
      <c r="M225" s="290"/>
      <c r="N225" s="290"/>
      <c r="O225" s="290"/>
      <c r="P225" s="290"/>
      <c r="Q225" s="290"/>
      <c r="R225" s="290"/>
      <c r="S225" s="294"/>
    </row>
    <row r="226" spans="1:21">
      <c r="A226" s="1">
        <f t="shared" ref="A226:B226" si="166">A225</f>
        <v>5</v>
      </c>
      <c r="B226" s="1">
        <f t="shared" si="166"/>
        <v>0</v>
      </c>
      <c r="C226" s="288"/>
      <c r="D226" s="346" t="s">
        <v>74</v>
      </c>
      <c r="E226" s="346"/>
      <c r="F226" s="346"/>
      <c r="G226" s="346"/>
      <c r="H226" s="347">
        <f>J251</f>
        <v>0</v>
      </c>
      <c r="I226" s="347"/>
      <c r="J226" s="152"/>
      <c r="K226" s="152"/>
      <c r="L226" s="152"/>
      <c r="M226" s="152"/>
      <c r="N226" s="152"/>
      <c r="O226" s="152"/>
      <c r="P226" s="152"/>
      <c r="Q226" s="152"/>
      <c r="R226" s="152"/>
      <c r="S226" s="305"/>
    </row>
    <row r="227" spans="1:21">
      <c r="A227" s="1">
        <f t="shared" ref="A227:B227" si="167">A226</f>
        <v>5</v>
      </c>
      <c r="B227" s="1">
        <f t="shared" si="167"/>
        <v>0</v>
      </c>
      <c r="C227" s="288"/>
      <c r="D227" s="340" t="s">
        <v>75</v>
      </c>
      <c r="E227" s="340"/>
      <c r="F227" s="340"/>
      <c r="G227" s="340"/>
      <c r="H227" s="330"/>
      <c r="I227" s="330"/>
      <c r="J227" s="335"/>
      <c r="K227" s="335"/>
      <c r="L227" s="335"/>
      <c r="M227" s="335"/>
      <c r="N227" s="335"/>
      <c r="O227" s="335"/>
      <c r="P227" s="335"/>
      <c r="Q227" s="335"/>
      <c r="R227" s="335"/>
      <c r="S227" s="336"/>
    </row>
    <row r="228" spans="1:21">
      <c r="A228" s="1">
        <f t="shared" ref="A228:B228" si="168">A227</f>
        <v>5</v>
      </c>
      <c r="B228" s="1">
        <f t="shared" si="168"/>
        <v>0</v>
      </c>
      <c r="C228" s="288"/>
      <c r="D228" s="340" t="s">
        <v>76</v>
      </c>
      <c r="E228" s="340"/>
      <c r="F228" s="340"/>
      <c r="G228" s="340"/>
      <c r="H228" s="330"/>
      <c r="I228" s="330"/>
      <c r="J228" s="335"/>
      <c r="K228" s="335"/>
      <c r="L228" s="335"/>
      <c r="M228" s="335"/>
      <c r="N228" s="335"/>
      <c r="O228" s="335"/>
      <c r="P228" s="335"/>
      <c r="Q228" s="335"/>
      <c r="R228" s="335"/>
      <c r="S228" s="336"/>
    </row>
    <row r="229" spans="1:21" ht="15" thickBot="1">
      <c r="A229" s="1">
        <f t="shared" ref="A229:B229" si="169">A228</f>
        <v>5</v>
      </c>
      <c r="B229" s="1">
        <f t="shared" si="169"/>
        <v>0</v>
      </c>
      <c r="C229" s="288"/>
      <c r="D229" s="341" t="s">
        <v>77</v>
      </c>
      <c r="E229" s="341"/>
      <c r="F229" s="341"/>
      <c r="G229" s="341"/>
      <c r="H229" s="342">
        <f>H251-SUM(H226:I228)</f>
        <v>0</v>
      </c>
      <c r="I229" s="342"/>
      <c r="J229" s="343"/>
      <c r="K229" s="343"/>
      <c r="L229" s="343"/>
      <c r="M229" s="343"/>
      <c r="N229" s="343"/>
      <c r="O229" s="343"/>
      <c r="P229" s="343"/>
      <c r="Q229" s="343"/>
      <c r="R229" s="343"/>
      <c r="S229" s="344"/>
    </row>
    <row r="230" spans="1:21" ht="15.6" thickTop="1" thickBot="1">
      <c r="A230" s="1">
        <f t="shared" ref="A230:B230" si="170">A229</f>
        <v>5</v>
      </c>
      <c r="B230" s="1">
        <f t="shared" si="170"/>
        <v>0</v>
      </c>
      <c r="C230" s="289"/>
      <c r="D230" s="345" t="s">
        <v>78</v>
      </c>
      <c r="E230" s="345"/>
      <c r="F230" s="345"/>
      <c r="G230" s="345"/>
      <c r="H230" s="281">
        <f>SUM(H226:I229)</f>
        <v>0</v>
      </c>
      <c r="I230" s="281"/>
      <c r="J230" s="285"/>
      <c r="K230" s="285"/>
      <c r="L230" s="285"/>
      <c r="M230" s="285"/>
      <c r="N230" s="285"/>
      <c r="O230" s="285"/>
      <c r="P230" s="285"/>
      <c r="Q230" s="285"/>
      <c r="R230" s="285"/>
      <c r="S230" s="286"/>
    </row>
    <row r="231" spans="1:21">
      <c r="A231" s="1">
        <f t="shared" ref="A231:B231" si="171">A230</f>
        <v>5</v>
      </c>
      <c r="B231" s="1">
        <f t="shared" si="171"/>
        <v>0</v>
      </c>
      <c r="C231" s="287" t="s">
        <v>218</v>
      </c>
      <c r="D231" s="290" t="s">
        <v>73</v>
      </c>
      <c r="E231" s="290"/>
      <c r="F231" s="290" t="s">
        <v>83</v>
      </c>
      <c r="G231" s="290"/>
      <c r="H231" s="290" t="s">
        <v>79</v>
      </c>
      <c r="I231" s="292"/>
      <c r="J231" s="293"/>
      <c r="K231" s="290"/>
      <c r="L231" s="290"/>
      <c r="M231" s="290"/>
      <c r="N231" s="290" t="s">
        <v>82</v>
      </c>
      <c r="O231" s="290"/>
      <c r="P231" s="290"/>
      <c r="Q231" s="290"/>
      <c r="R231" s="290"/>
      <c r="S231" s="294"/>
    </row>
    <row r="232" spans="1:21">
      <c r="A232" s="1">
        <f t="shared" ref="A232:B232" si="172">A231</f>
        <v>5</v>
      </c>
      <c r="B232" s="1">
        <f t="shared" si="172"/>
        <v>0</v>
      </c>
      <c r="C232" s="288"/>
      <c r="D232" s="291"/>
      <c r="E232" s="291"/>
      <c r="F232" s="291"/>
      <c r="G232" s="291"/>
      <c r="H232" s="291"/>
      <c r="I232" s="291"/>
      <c r="J232" s="296" t="s">
        <v>80</v>
      </c>
      <c r="K232" s="297"/>
      <c r="L232" s="297" t="s">
        <v>81</v>
      </c>
      <c r="M232" s="339"/>
      <c r="N232" s="291"/>
      <c r="O232" s="291"/>
      <c r="P232" s="291"/>
      <c r="Q232" s="291"/>
      <c r="R232" s="291"/>
      <c r="S232" s="295"/>
    </row>
    <row r="233" spans="1:21">
      <c r="A233" s="1">
        <f t="shared" ref="A233:B233" si="173">A232</f>
        <v>5</v>
      </c>
      <c r="B233" s="1">
        <f t="shared" si="173"/>
        <v>0</v>
      </c>
      <c r="C233" s="288"/>
      <c r="D233" s="298" t="s">
        <v>88</v>
      </c>
      <c r="E233" s="298"/>
      <c r="F233" s="298" t="s">
        <v>88</v>
      </c>
      <c r="G233" s="298"/>
      <c r="H233" s="323"/>
      <c r="I233" s="323"/>
      <c r="J233" s="324"/>
      <c r="K233" s="325"/>
      <c r="L233" s="326">
        <f>H233-J233</f>
        <v>0</v>
      </c>
      <c r="M233" s="327"/>
      <c r="N233" s="167"/>
      <c r="O233" s="167"/>
      <c r="P233" s="167"/>
      <c r="Q233" s="167"/>
      <c r="R233" s="167"/>
      <c r="S233" s="328"/>
      <c r="T233" s="54" t="e">
        <f>HLOOKUP(F206,リスト!$N$7:$AC$25,2,)</f>
        <v>#N/A</v>
      </c>
      <c r="U233" s="52" t="e">
        <f t="shared" ref="U233:U250" si="174">IF(T233="対象外",IF(J233&gt;0,"補助対象外経費です!!",""),"")</f>
        <v>#N/A</v>
      </c>
    </row>
    <row r="234" spans="1:21">
      <c r="A234" s="1">
        <f t="shared" ref="A234:B234" si="175">A233</f>
        <v>5</v>
      </c>
      <c r="B234" s="1">
        <f t="shared" si="175"/>
        <v>0</v>
      </c>
      <c r="C234" s="288"/>
      <c r="D234" s="298" t="s">
        <v>99</v>
      </c>
      <c r="E234" s="298"/>
      <c r="F234" s="299" t="s">
        <v>84</v>
      </c>
      <c r="G234" s="299"/>
      <c r="H234" s="300"/>
      <c r="I234" s="300"/>
      <c r="J234" s="301"/>
      <c r="K234" s="302"/>
      <c r="L234" s="303">
        <f t="shared" ref="L234:L250" si="176">H234-J234</f>
        <v>0</v>
      </c>
      <c r="M234" s="304"/>
      <c r="N234" s="152"/>
      <c r="O234" s="152"/>
      <c r="P234" s="152"/>
      <c r="Q234" s="152"/>
      <c r="R234" s="152"/>
      <c r="S234" s="305"/>
      <c r="T234" s="54" t="e">
        <f>HLOOKUP(F206,リスト!$N$7:$AC$25,3,)</f>
        <v>#N/A</v>
      </c>
      <c r="U234" s="52" t="e">
        <f t="shared" si="174"/>
        <v>#N/A</v>
      </c>
    </row>
    <row r="235" spans="1:21">
      <c r="A235" s="1">
        <f t="shared" ref="A235:B235" si="177">A234</f>
        <v>5</v>
      </c>
      <c r="B235" s="1">
        <f t="shared" si="177"/>
        <v>0</v>
      </c>
      <c r="C235" s="288"/>
      <c r="D235" s="298"/>
      <c r="E235" s="298"/>
      <c r="F235" s="329" t="s">
        <v>85</v>
      </c>
      <c r="G235" s="329"/>
      <c r="H235" s="330"/>
      <c r="I235" s="330"/>
      <c r="J235" s="331"/>
      <c r="K235" s="332"/>
      <c r="L235" s="333">
        <f t="shared" si="176"/>
        <v>0</v>
      </c>
      <c r="M235" s="334"/>
      <c r="N235" s="335"/>
      <c r="O235" s="335"/>
      <c r="P235" s="335"/>
      <c r="Q235" s="335"/>
      <c r="R235" s="335"/>
      <c r="S235" s="336"/>
      <c r="T235" s="54" t="e">
        <f>HLOOKUP(F206,リスト!$N$7:$AC$25,4,)</f>
        <v>#N/A</v>
      </c>
      <c r="U235" s="52" t="e">
        <f t="shared" si="174"/>
        <v>#N/A</v>
      </c>
    </row>
    <row r="236" spans="1:21">
      <c r="A236" s="1">
        <f t="shared" ref="A236:B236" si="178">A235</f>
        <v>5</v>
      </c>
      <c r="B236" s="1">
        <f t="shared" si="178"/>
        <v>0</v>
      </c>
      <c r="C236" s="288"/>
      <c r="D236" s="298"/>
      <c r="E236" s="298"/>
      <c r="F236" s="306" t="s">
        <v>86</v>
      </c>
      <c r="G236" s="306"/>
      <c r="H236" s="307"/>
      <c r="I236" s="307"/>
      <c r="J236" s="308"/>
      <c r="K236" s="309"/>
      <c r="L236" s="310">
        <f t="shared" si="176"/>
        <v>0</v>
      </c>
      <c r="M236" s="311"/>
      <c r="N236" s="153"/>
      <c r="O236" s="153"/>
      <c r="P236" s="153"/>
      <c r="Q236" s="153"/>
      <c r="R236" s="153"/>
      <c r="S236" s="312"/>
      <c r="T236" s="54" t="e">
        <f>HLOOKUP(F206,リスト!$N$7:$AC$25,5,)</f>
        <v>#N/A</v>
      </c>
      <c r="U236" s="52" t="e">
        <f t="shared" si="174"/>
        <v>#N/A</v>
      </c>
    </row>
    <row r="237" spans="1:21">
      <c r="A237" s="1">
        <f t="shared" ref="A237:B237" si="179">A236</f>
        <v>5</v>
      </c>
      <c r="B237" s="1">
        <f t="shared" si="179"/>
        <v>0</v>
      </c>
      <c r="C237" s="288"/>
      <c r="D237" s="298" t="s">
        <v>100</v>
      </c>
      <c r="E237" s="298"/>
      <c r="F237" s="299" t="s">
        <v>87</v>
      </c>
      <c r="G237" s="299"/>
      <c r="H237" s="300"/>
      <c r="I237" s="300"/>
      <c r="J237" s="301"/>
      <c r="K237" s="302"/>
      <c r="L237" s="303">
        <f t="shared" si="176"/>
        <v>0</v>
      </c>
      <c r="M237" s="304"/>
      <c r="N237" s="152"/>
      <c r="O237" s="152"/>
      <c r="P237" s="152"/>
      <c r="Q237" s="152"/>
      <c r="R237" s="152"/>
      <c r="S237" s="305"/>
      <c r="T237" s="54" t="e">
        <f>HLOOKUP(F206,リスト!$N$7:$AC$25,6,)</f>
        <v>#N/A</v>
      </c>
      <c r="U237" s="52" t="e">
        <f t="shared" si="174"/>
        <v>#N/A</v>
      </c>
    </row>
    <row r="238" spans="1:21">
      <c r="A238" s="1">
        <f t="shared" ref="A238:B238" si="180">A237</f>
        <v>5</v>
      </c>
      <c r="B238" s="1">
        <f t="shared" si="180"/>
        <v>0</v>
      </c>
      <c r="C238" s="288"/>
      <c r="D238" s="298"/>
      <c r="E238" s="298"/>
      <c r="F238" s="329" t="s">
        <v>89</v>
      </c>
      <c r="G238" s="329"/>
      <c r="H238" s="330"/>
      <c r="I238" s="330"/>
      <c r="J238" s="331"/>
      <c r="K238" s="332"/>
      <c r="L238" s="333">
        <f t="shared" si="176"/>
        <v>0</v>
      </c>
      <c r="M238" s="334"/>
      <c r="N238" s="335"/>
      <c r="O238" s="335"/>
      <c r="P238" s="335"/>
      <c r="Q238" s="335"/>
      <c r="R238" s="335"/>
      <c r="S238" s="336"/>
      <c r="T238" s="54" t="e">
        <f>HLOOKUP(F206,リスト!$N$7:$AC$25,7,)</f>
        <v>#N/A</v>
      </c>
      <c r="U238" s="52" t="e">
        <f t="shared" si="174"/>
        <v>#N/A</v>
      </c>
    </row>
    <row r="239" spans="1:21" ht="14.4" customHeight="1">
      <c r="A239" s="1">
        <f t="shared" ref="A239:B239" si="181">A238</f>
        <v>5</v>
      </c>
      <c r="B239" s="1">
        <f t="shared" si="181"/>
        <v>0</v>
      </c>
      <c r="C239" s="288"/>
      <c r="D239" s="298"/>
      <c r="E239" s="298"/>
      <c r="F239" s="329" t="s">
        <v>215</v>
      </c>
      <c r="G239" s="329"/>
      <c r="H239" s="330"/>
      <c r="I239" s="330"/>
      <c r="J239" s="331"/>
      <c r="K239" s="332"/>
      <c r="L239" s="333">
        <f t="shared" si="176"/>
        <v>0</v>
      </c>
      <c r="M239" s="334"/>
      <c r="N239" s="335"/>
      <c r="O239" s="335"/>
      <c r="P239" s="335"/>
      <c r="Q239" s="335"/>
      <c r="R239" s="335"/>
      <c r="S239" s="336"/>
      <c r="T239" s="54" t="e">
        <f>HLOOKUP(F206,リスト!$N$7:$AC$25,8,)</f>
        <v>#N/A</v>
      </c>
      <c r="U239" s="52" t="e">
        <f t="shared" si="174"/>
        <v>#N/A</v>
      </c>
    </row>
    <row r="240" spans="1:21">
      <c r="A240" s="1">
        <f t="shared" ref="A240:B240" si="182">A239</f>
        <v>5</v>
      </c>
      <c r="B240" s="1">
        <f t="shared" si="182"/>
        <v>0</v>
      </c>
      <c r="C240" s="288"/>
      <c r="D240" s="298"/>
      <c r="E240" s="298"/>
      <c r="F240" s="306" t="s">
        <v>90</v>
      </c>
      <c r="G240" s="306"/>
      <c r="H240" s="307"/>
      <c r="I240" s="307"/>
      <c r="J240" s="308"/>
      <c r="K240" s="309"/>
      <c r="L240" s="310">
        <f t="shared" si="176"/>
        <v>0</v>
      </c>
      <c r="M240" s="311"/>
      <c r="N240" s="153"/>
      <c r="O240" s="153"/>
      <c r="P240" s="153"/>
      <c r="Q240" s="153"/>
      <c r="R240" s="153"/>
      <c r="S240" s="312"/>
      <c r="T240" s="54" t="e">
        <f>HLOOKUP(F206,リスト!$N$7:$AC$25,9,)</f>
        <v>#N/A</v>
      </c>
      <c r="U240" s="52" t="e">
        <f t="shared" si="174"/>
        <v>#N/A</v>
      </c>
    </row>
    <row r="241" spans="1:22">
      <c r="A241" s="1">
        <f t="shared" ref="A241:B241" si="183">A240</f>
        <v>5</v>
      </c>
      <c r="B241" s="1">
        <f t="shared" si="183"/>
        <v>0</v>
      </c>
      <c r="C241" s="288"/>
      <c r="D241" s="298" t="s">
        <v>101</v>
      </c>
      <c r="E241" s="298"/>
      <c r="F241" s="299" t="s">
        <v>91</v>
      </c>
      <c r="G241" s="299"/>
      <c r="H241" s="300"/>
      <c r="I241" s="300"/>
      <c r="J241" s="301"/>
      <c r="K241" s="302"/>
      <c r="L241" s="303">
        <f t="shared" si="176"/>
        <v>0</v>
      </c>
      <c r="M241" s="304"/>
      <c r="N241" s="152"/>
      <c r="O241" s="152"/>
      <c r="P241" s="152"/>
      <c r="Q241" s="152"/>
      <c r="R241" s="152"/>
      <c r="S241" s="305"/>
      <c r="T241" s="54" t="e">
        <f>HLOOKUP(F206,リスト!$N$7:$AC$25,10,)</f>
        <v>#N/A</v>
      </c>
      <c r="U241" s="52" t="e">
        <f t="shared" si="174"/>
        <v>#N/A</v>
      </c>
    </row>
    <row r="242" spans="1:22">
      <c r="A242" s="1">
        <f t="shared" ref="A242:B242" si="184">A241</f>
        <v>5</v>
      </c>
      <c r="B242" s="1">
        <f t="shared" si="184"/>
        <v>0</v>
      </c>
      <c r="C242" s="288"/>
      <c r="D242" s="298"/>
      <c r="E242" s="298"/>
      <c r="F242" s="329" t="s">
        <v>92</v>
      </c>
      <c r="G242" s="329"/>
      <c r="H242" s="330"/>
      <c r="I242" s="330"/>
      <c r="J242" s="331"/>
      <c r="K242" s="332"/>
      <c r="L242" s="333">
        <f t="shared" si="176"/>
        <v>0</v>
      </c>
      <c r="M242" s="334"/>
      <c r="N242" s="335"/>
      <c r="O242" s="335"/>
      <c r="P242" s="335"/>
      <c r="Q242" s="335"/>
      <c r="R242" s="335"/>
      <c r="S242" s="336"/>
      <c r="T242" s="54" t="e">
        <f>HLOOKUP(F206,リスト!$N$7:$AC$25,11,)</f>
        <v>#N/A</v>
      </c>
      <c r="U242" s="52" t="e">
        <f t="shared" si="174"/>
        <v>#N/A</v>
      </c>
    </row>
    <row r="243" spans="1:22">
      <c r="A243" s="1">
        <f t="shared" ref="A243:B243" si="185">A242</f>
        <v>5</v>
      </c>
      <c r="B243" s="1">
        <f t="shared" si="185"/>
        <v>0</v>
      </c>
      <c r="C243" s="288"/>
      <c r="D243" s="298"/>
      <c r="E243" s="298"/>
      <c r="F243" s="306" t="s">
        <v>93</v>
      </c>
      <c r="G243" s="306"/>
      <c r="H243" s="307"/>
      <c r="I243" s="307"/>
      <c r="J243" s="308"/>
      <c r="K243" s="309"/>
      <c r="L243" s="310">
        <f t="shared" si="176"/>
        <v>0</v>
      </c>
      <c r="M243" s="311"/>
      <c r="N243" s="153"/>
      <c r="O243" s="153"/>
      <c r="P243" s="153"/>
      <c r="Q243" s="153"/>
      <c r="R243" s="153"/>
      <c r="S243" s="312"/>
      <c r="T243" s="54" t="e">
        <f>HLOOKUP(F206,リスト!$N$7:$AC$25,12,)</f>
        <v>#N/A</v>
      </c>
      <c r="U243" s="52" t="e">
        <f t="shared" si="174"/>
        <v>#N/A</v>
      </c>
    </row>
    <row r="244" spans="1:22">
      <c r="A244" s="1">
        <f t="shared" ref="A244:B244" si="186">A243</f>
        <v>5</v>
      </c>
      <c r="B244" s="1">
        <f t="shared" si="186"/>
        <v>0</v>
      </c>
      <c r="C244" s="288"/>
      <c r="D244" s="298" t="s">
        <v>102</v>
      </c>
      <c r="E244" s="298"/>
      <c r="F244" s="298" t="s">
        <v>102</v>
      </c>
      <c r="G244" s="298"/>
      <c r="H244" s="323"/>
      <c r="I244" s="323"/>
      <c r="J244" s="324"/>
      <c r="K244" s="325"/>
      <c r="L244" s="326">
        <f t="shared" si="176"/>
        <v>0</v>
      </c>
      <c r="M244" s="327"/>
      <c r="N244" s="167"/>
      <c r="O244" s="167"/>
      <c r="P244" s="167"/>
      <c r="Q244" s="167"/>
      <c r="R244" s="167"/>
      <c r="S244" s="328"/>
      <c r="T244" s="54" t="e">
        <f>HLOOKUP(F206,リスト!$N$7:$AC$25,13,)</f>
        <v>#N/A</v>
      </c>
      <c r="U244" s="52" t="e">
        <f t="shared" si="174"/>
        <v>#N/A</v>
      </c>
    </row>
    <row r="245" spans="1:22">
      <c r="A245" s="1">
        <f t="shared" ref="A245:B245" si="187">A244</f>
        <v>5</v>
      </c>
      <c r="B245" s="1">
        <f t="shared" si="187"/>
        <v>0</v>
      </c>
      <c r="C245" s="288"/>
      <c r="D245" s="321" t="s">
        <v>105</v>
      </c>
      <c r="E245" s="298"/>
      <c r="F245" s="299" t="s">
        <v>94</v>
      </c>
      <c r="G245" s="299"/>
      <c r="H245" s="300"/>
      <c r="I245" s="300"/>
      <c r="J245" s="301"/>
      <c r="K245" s="302"/>
      <c r="L245" s="303">
        <f t="shared" si="176"/>
        <v>0</v>
      </c>
      <c r="M245" s="304"/>
      <c r="N245" s="152"/>
      <c r="O245" s="152"/>
      <c r="P245" s="152"/>
      <c r="Q245" s="152"/>
      <c r="R245" s="152"/>
      <c r="S245" s="305"/>
      <c r="T245" s="54" t="e">
        <f>HLOOKUP(F206,リスト!$N$7:$AC$25,14,)</f>
        <v>#N/A</v>
      </c>
      <c r="U245" s="52" t="e">
        <f t="shared" si="174"/>
        <v>#N/A</v>
      </c>
    </row>
    <row r="246" spans="1:22">
      <c r="A246" s="1">
        <f t="shared" ref="A246:B246" si="188">A245</f>
        <v>5</v>
      </c>
      <c r="B246" s="1">
        <f t="shared" si="188"/>
        <v>0</v>
      </c>
      <c r="C246" s="288"/>
      <c r="D246" s="298"/>
      <c r="E246" s="298"/>
      <c r="F246" s="306" t="s">
        <v>95</v>
      </c>
      <c r="G246" s="306"/>
      <c r="H246" s="307"/>
      <c r="I246" s="307"/>
      <c r="J246" s="308"/>
      <c r="K246" s="309"/>
      <c r="L246" s="310">
        <f t="shared" si="176"/>
        <v>0</v>
      </c>
      <c r="M246" s="311"/>
      <c r="N246" s="153"/>
      <c r="O246" s="153"/>
      <c r="P246" s="153"/>
      <c r="Q246" s="153"/>
      <c r="R246" s="153"/>
      <c r="S246" s="312"/>
      <c r="T246" s="54" t="e">
        <f>HLOOKUP(F206,リスト!$N$7:$AC$25,15,)</f>
        <v>#N/A</v>
      </c>
      <c r="U246" s="52" t="e">
        <f t="shared" si="174"/>
        <v>#N/A</v>
      </c>
    </row>
    <row r="247" spans="1:22">
      <c r="A247" s="1">
        <f t="shared" ref="A247:B247" si="189">A246</f>
        <v>5</v>
      </c>
      <c r="B247" s="1">
        <f t="shared" si="189"/>
        <v>0</v>
      </c>
      <c r="C247" s="288"/>
      <c r="D247" s="322" t="s">
        <v>103</v>
      </c>
      <c r="E247" s="322"/>
      <c r="F247" s="298" t="s">
        <v>96</v>
      </c>
      <c r="G247" s="298"/>
      <c r="H247" s="323"/>
      <c r="I247" s="323"/>
      <c r="J247" s="324"/>
      <c r="K247" s="325"/>
      <c r="L247" s="326">
        <f t="shared" si="176"/>
        <v>0</v>
      </c>
      <c r="M247" s="327"/>
      <c r="N247" s="167"/>
      <c r="O247" s="167"/>
      <c r="P247" s="167"/>
      <c r="Q247" s="167"/>
      <c r="R247" s="167"/>
      <c r="S247" s="328"/>
      <c r="T247" s="54" t="e">
        <f>HLOOKUP(F206,リスト!$N$7:$AC$25,16,)</f>
        <v>#N/A</v>
      </c>
      <c r="U247" s="52" t="e">
        <f t="shared" si="174"/>
        <v>#N/A</v>
      </c>
    </row>
    <row r="248" spans="1:22">
      <c r="A248" s="1">
        <f t="shared" ref="A248:B248" si="190">A247</f>
        <v>5</v>
      </c>
      <c r="B248" s="1">
        <f t="shared" si="190"/>
        <v>0</v>
      </c>
      <c r="C248" s="288"/>
      <c r="D248" s="298" t="s">
        <v>104</v>
      </c>
      <c r="E248" s="298"/>
      <c r="F248" s="299" t="s">
        <v>97</v>
      </c>
      <c r="G248" s="299"/>
      <c r="H248" s="300"/>
      <c r="I248" s="300"/>
      <c r="J248" s="301"/>
      <c r="K248" s="302"/>
      <c r="L248" s="303">
        <f t="shared" si="176"/>
        <v>0</v>
      </c>
      <c r="M248" s="304"/>
      <c r="N248" s="152"/>
      <c r="O248" s="152"/>
      <c r="P248" s="152"/>
      <c r="Q248" s="152"/>
      <c r="R248" s="152"/>
      <c r="S248" s="305"/>
      <c r="T248" s="54" t="e">
        <f>HLOOKUP(F206,リスト!$N$7:$AC$25,17,)</f>
        <v>#N/A</v>
      </c>
      <c r="U248" s="52" t="e">
        <f t="shared" si="174"/>
        <v>#N/A</v>
      </c>
    </row>
    <row r="249" spans="1:22">
      <c r="A249" s="1">
        <f t="shared" ref="A249:B249" si="191">A248</f>
        <v>5</v>
      </c>
      <c r="B249" s="1">
        <f t="shared" si="191"/>
        <v>0</v>
      </c>
      <c r="C249" s="288"/>
      <c r="D249" s="298"/>
      <c r="E249" s="298"/>
      <c r="F249" s="306" t="s">
        <v>98</v>
      </c>
      <c r="G249" s="306"/>
      <c r="H249" s="307"/>
      <c r="I249" s="307"/>
      <c r="J249" s="308"/>
      <c r="K249" s="309"/>
      <c r="L249" s="310">
        <f t="shared" si="176"/>
        <v>0</v>
      </c>
      <c r="M249" s="311"/>
      <c r="N249" s="153"/>
      <c r="O249" s="153"/>
      <c r="P249" s="153"/>
      <c r="Q249" s="153"/>
      <c r="R249" s="153"/>
      <c r="S249" s="312"/>
      <c r="T249" s="54" t="e">
        <f>HLOOKUP(F206,リスト!$N$7:$AC$25,18,)</f>
        <v>#N/A</v>
      </c>
      <c r="U249" s="52" t="e">
        <f t="shared" si="174"/>
        <v>#N/A</v>
      </c>
    </row>
    <row r="250" spans="1:22" ht="15" thickBot="1">
      <c r="A250" s="1">
        <f t="shared" ref="A250:B250" si="192">A249</f>
        <v>5</v>
      </c>
      <c r="B250" s="1">
        <f t="shared" si="192"/>
        <v>0</v>
      </c>
      <c r="C250" s="288"/>
      <c r="D250" s="313" t="s">
        <v>77</v>
      </c>
      <c r="E250" s="313"/>
      <c r="F250" s="313" t="s">
        <v>77</v>
      </c>
      <c r="G250" s="313"/>
      <c r="H250" s="314"/>
      <c r="I250" s="314"/>
      <c r="J250" s="315"/>
      <c r="K250" s="316"/>
      <c r="L250" s="317">
        <f t="shared" si="176"/>
        <v>0</v>
      </c>
      <c r="M250" s="318"/>
      <c r="N250" s="319"/>
      <c r="O250" s="319"/>
      <c r="P250" s="319"/>
      <c r="Q250" s="319"/>
      <c r="R250" s="319"/>
      <c r="S250" s="320"/>
      <c r="T250" s="54" t="e">
        <f>HLOOKUP(F206,リスト!$N$7:$AC$25,19,)</f>
        <v>#N/A</v>
      </c>
      <c r="U250" s="52" t="e">
        <f t="shared" si="174"/>
        <v>#N/A</v>
      </c>
    </row>
    <row r="251" spans="1:22" ht="15.6" thickTop="1" thickBot="1">
      <c r="A251" s="1">
        <f t="shared" ref="A251:B251" si="193">A250</f>
        <v>5</v>
      </c>
      <c r="B251" s="1">
        <f t="shared" si="193"/>
        <v>0</v>
      </c>
      <c r="C251" s="289"/>
      <c r="D251" s="278" t="s">
        <v>78</v>
      </c>
      <c r="E251" s="279"/>
      <c r="F251" s="279"/>
      <c r="G251" s="280"/>
      <c r="H251" s="281">
        <f>SUM(H233:I250)</f>
        <v>0</v>
      </c>
      <c r="I251" s="281"/>
      <c r="J251" s="282">
        <f t="shared" ref="J251" si="194">SUM(J233:K250)</f>
        <v>0</v>
      </c>
      <c r="K251" s="283"/>
      <c r="L251" s="283">
        <f t="shared" ref="L251" si="195">SUM(L233:M250)</f>
        <v>0</v>
      </c>
      <c r="M251" s="284"/>
      <c r="N251" s="285"/>
      <c r="O251" s="285"/>
      <c r="P251" s="285"/>
      <c r="Q251" s="285"/>
      <c r="R251" s="285"/>
      <c r="S251" s="286"/>
      <c r="T251" s="54"/>
    </row>
    <row r="252" spans="1:22">
      <c r="A252" s="1">
        <f>F255</f>
        <v>6</v>
      </c>
      <c r="B252" s="1">
        <f>IF(H276&gt;0,1,0)</f>
        <v>0</v>
      </c>
      <c r="C252" s="198" t="s">
        <v>47</v>
      </c>
      <c r="D252" s="198"/>
      <c r="E252" s="198"/>
      <c r="U252" s="11" t="s">
        <v>49</v>
      </c>
      <c r="V252" s="11" t="s">
        <v>199</v>
      </c>
    </row>
    <row r="253" spans="1:22">
      <c r="A253" s="1">
        <f>A252</f>
        <v>6</v>
      </c>
      <c r="B253" s="1">
        <f>B252</f>
        <v>0</v>
      </c>
      <c r="C253" s="192" t="str">
        <f>"トップアスリート等を活用した魅力発信事業　"&amp;基本!$G$24</f>
        <v>トップアスリート等を活用した魅力発信事業　事業計画書</v>
      </c>
      <c r="D253" s="192"/>
      <c r="E253" s="192"/>
      <c r="F253" s="192"/>
      <c r="G253" s="192"/>
      <c r="H253" s="192"/>
      <c r="I253" s="192"/>
      <c r="J253" s="192"/>
      <c r="K253" s="192"/>
      <c r="L253" s="192"/>
      <c r="M253" s="192"/>
      <c r="N253" s="192"/>
      <c r="O253" s="192"/>
      <c r="P253" s="192"/>
      <c r="Q253" s="192"/>
      <c r="R253" s="192"/>
      <c r="S253" s="192"/>
      <c r="U253" s="16" t="str">
        <f t="shared" ref="U253:V256" si="196">IF(U203="","",U203)</f>
        <v>トップアスリート等を活用した魅力発信事業</v>
      </c>
      <c r="V253" s="16" t="str">
        <f t="shared" si="196"/>
        <v>魅力発信</v>
      </c>
    </row>
    <row r="254" spans="1:22" ht="15" thickBot="1">
      <c r="A254" s="1">
        <f t="shared" ref="A254:B254" si="197">A253</f>
        <v>6</v>
      </c>
      <c r="B254" s="1">
        <f t="shared" si="197"/>
        <v>0</v>
      </c>
      <c r="C254" s="337" t="s">
        <v>48</v>
      </c>
      <c r="D254" s="337"/>
      <c r="U254" s="32" t="str">
        <f t="shared" si="196"/>
        <v/>
      </c>
      <c r="V254" s="32" t="str">
        <f t="shared" si="196"/>
        <v/>
      </c>
    </row>
    <row r="255" spans="1:22" ht="15" thickBot="1">
      <c r="A255" s="1">
        <f t="shared" ref="A255:B255" si="198">A254</f>
        <v>6</v>
      </c>
      <c r="B255" s="1">
        <f t="shared" si="198"/>
        <v>0</v>
      </c>
      <c r="C255" s="375" t="s">
        <v>50</v>
      </c>
      <c r="D255" s="376"/>
      <c r="E255" s="376"/>
      <c r="F255" s="377">
        <f>F205+1</f>
        <v>6</v>
      </c>
      <c r="G255" s="378"/>
      <c r="U255" s="32" t="str">
        <f t="shared" si="196"/>
        <v/>
      </c>
      <c r="V255" s="32" t="str">
        <f t="shared" si="196"/>
        <v/>
      </c>
    </row>
    <row r="256" spans="1:22">
      <c r="A256" s="1">
        <f t="shared" ref="A256:B256" si="199">A255</f>
        <v>6</v>
      </c>
      <c r="B256" s="1">
        <f t="shared" si="199"/>
        <v>0</v>
      </c>
      <c r="C256" s="379" t="s">
        <v>49</v>
      </c>
      <c r="D256" s="290"/>
      <c r="E256" s="290"/>
      <c r="F256" s="380"/>
      <c r="G256" s="380"/>
      <c r="H256" s="380"/>
      <c r="I256" s="380"/>
      <c r="J256" s="380"/>
      <c r="K256" s="380"/>
      <c r="L256" s="380"/>
      <c r="M256" s="290" t="s">
        <v>53</v>
      </c>
      <c r="N256" s="290"/>
      <c r="O256" s="290"/>
      <c r="P256" s="380"/>
      <c r="Q256" s="380"/>
      <c r="R256" s="380"/>
      <c r="S256" s="381"/>
      <c r="T256" s="81" t="str">
        <f>IF(F256="","",VLOOKUP(F256,U253:V256,2,))</f>
        <v/>
      </c>
      <c r="U256" s="18" t="str">
        <f t="shared" si="196"/>
        <v/>
      </c>
      <c r="V256" s="18" t="str">
        <f t="shared" si="196"/>
        <v/>
      </c>
    </row>
    <row r="257" spans="1:24">
      <c r="A257" s="1">
        <f t="shared" ref="A257:B257" si="200">A256</f>
        <v>6</v>
      </c>
      <c r="B257" s="1">
        <f t="shared" si="200"/>
        <v>0</v>
      </c>
      <c r="C257" s="389" t="s">
        <v>180</v>
      </c>
      <c r="D257" s="390"/>
      <c r="E257" s="356"/>
      <c r="F257" s="386"/>
      <c r="G257" s="387"/>
      <c r="H257" s="387"/>
      <c r="I257" s="387"/>
      <c r="J257" s="387"/>
      <c r="K257" s="387"/>
      <c r="L257" s="387"/>
      <c r="M257" s="387"/>
      <c r="N257" s="387"/>
      <c r="O257" s="387"/>
      <c r="P257" s="387"/>
      <c r="Q257" s="387"/>
      <c r="R257" s="387"/>
      <c r="S257" s="388"/>
      <c r="U257" s="55"/>
    </row>
    <row r="258" spans="1:24">
      <c r="A258" s="1">
        <f t="shared" ref="A258:B258" si="201">A257</f>
        <v>6</v>
      </c>
      <c r="B258" s="1">
        <f t="shared" si="201"/>
        <v>0</v>
      </c>
      <c r="C258" s="348" t="s">
        <v>51</v>
      </c>
      <c r="D258" s="291"/>
      <c r="E258" s="291"/>
      <c r="F258" s="382"/>
      <c r="G258" s="383"/>
      <c r="H258" s="383"/>
      <c r="I258" s="20" t="str">
        <f>IF(F258="","～",IF(J258="","","～"))</f>
        <v>～</v>
      </c>
      <c r="J258" s="383"/>
      <c r="K258" s="383"/>
      <c r="L258" s="383"/>
      <c r="M258" s="21" t="s">
        <v>52</v>
      </c>
      <c r="N258" s="384" t="str">
        <f>IF(T258=1,IF(F258="","",IF(J258="","",IF(F258=J258,"日帰り",(J258-F258)&amp;"泊"&amp;(J258-F258+1)&amp;"日"))),"")</f>
        <v/>
      </c>
      <c r="O258" s="384"/>
      <c r="P258" s="384"/>
      <c r="Q258" s="13" t="s">
        <v>68</v>
      </c>
      <c r="R258" s="258"/>
      <c r="S258" s="385"/>
      <c r="T258" s="53">
        <v>0</v>
      </c>
    </row>
    <row r="259" spans="1:24">
      <c r="A259" s="1">
        <f t="shared" ref="A259:B259" si="202">A258</f>
        <v>6</v>
      </c>
      <c r="B259" s="1">
        <f t="shared" si="202"/>
        <v>0</v>
      </c>
      <c r="C259" s="348" t="s">
        <v>54</v>
      </c>
      <c r="D259" s="346" t="s">
        <v>55</v>
      </c>
      <c r="E259" s="346"/>
      <c r="F259" s="349"/>
      <c r="G259" s="349"/>
      <c r="H259" s="349"/>
      <c r="I259" s="349"/>
      <c r="J259" s="349"/>
      <c r="K259" s="349"/>
      <c r="L259" s="349"/>
      <c r="M259" s="349"/>
      <c r="N259" s="349"/>
      <c r="O259" s="349"/>
      <c r="P259" s="349"/>
      <c r="Q259" s="349"/>
      <c r="R259" s="349"/>
      <c r="S259" s="350"/>
      <c r="U259" s="156" t="s">
        <v>53</v>
      </c>
      <c r="V259" s="156"/>
      <c r="W259" s="156"/>
      <c r="X259" s="156"/>
    </row>
    <row r="260" spans="1:24">
      <c r="A260" s="1">
        <f t="shared" ref="A260:B260" si="203">A259</f>
        <v>6</v>
      </c>
      <c r="B260" s="1">
        <f t="shared" si="203"/>
        <v>0</v>
      </c>
      <c r="C260" s="348"/>
      <c r="D260" s="351" t="s">
        <v>7</v>
      </c>
      <c r="E260" s="351"/>
      <c r="F260" s="352"/>
      <c r="G260" s="352"/>
      <c r="H260" s="352"/>
      <c r="I260" s="352"/>
      <c r="J260" s="352"/>
      <c r="K260" s="352"/>
      <c r="L260" s="352"/>
      <c r="M260" s="352"/>
      <c r="N260" s="352"/>
      <c r="O260" s="352"/>
      <c r="P260" s="352"/>
      <c r="Q260" s="352"/>
      <c r="R260" s="352"/>
      <c r="S260" s="353"/>
      <c r="U260" s="78" t="str">
        <f>U253</f>
        <v>トップアスリート等を活用した魅力発信事業</v>
      </c>
      <c r="V260" s="78" t="str">
        <f>U254</f>
        <v/>
      </c>
      <c r="W260" s="78" t="str">
        <f>U255</f>
        <v/>
      </c>
      <c r="X260" s="78" t="str">
        <f>U256</f>
        <v/>
      </c>
    </row>
    <row r="261" spans="1:24">
      <c r="A261" s="1">
        <f t="shared" ref="A261:B261" si="204">A260</f>
        <v>6</v>
      </c>
      <c r="B261" s="1">
        <f t="shared" si="204"/>
        <v>0</v>
      </c>
      <c r="C261" s="348" t="s">
        <v>56</v>
      </c>
      <c r="D261" s="346" t="s">
        <v>55</v>
      </c>
      <c r="E261" s="346"/>
      <c r="F261" s="349"/>
      <c r="G261" s="349"/>
      <c r="H261" s="349"/>
      <c r="I261" s="349"/>
      <c r="J261" s="349"/>
      <c r="K261" s="349"/>
      <c r="L261" s="349"/>
      <c r="M261" s="349"/>
      <c r="N261" s="349"/>
      <c r="O261" s="349"/>
      <c r="P261" s="349"/>
      <c r="Q261" s="349"/>
      <c r="R261" s="349"/>
      <c r="S261" s="350"/>
      <c r="U261" s="6" t="str">
        <f t="shared" ref="U261:X264" si="205">IF(U211="","",U211)</f>
        <v>①競技普及イベント</v>
      </c>
      <c r="V261" s="6" t="str">
        <f t="shared" si="205"/>
        <v/>
      </c>
      <c r="W261" s="6" t="str">
        <f t="shared" si="205"/>
        <v/>
      </c>
      <c r="X261" s="6" t="str">
        <f t="shared" si="205"/>
        <v/>
      </c>
    </row>
    <row r="262" spans="1:24">
      <c r="A262" s="1">
        <f t="shared" ref="A262:B262" si="206">A261</f>
        <v>6</v>
      </c>
      <c r="B262" s="1">
        <f t="shared" si="206"/>
        <v>0</v>
      </c>
      <c r="C262" s="348"/>
      <c r="D262" s="351" t="s">
        <v>7</v>
      </c>
      <c r="E262" s="351"/>
      <c r="F262" s="352"/>
      <c r="G262" s="352"/>
      <c r="H262" s="352"/>
      <c r="I262" s="352"/>
      <c r="J262" s="352"/>
      <c r="K262" s="352"/>
      <c r="L262" s="352"/>
      <c r="M262" s="352"/>
      <c r="N262" s="352"/>
      <c r="O262" s="352"/>
      <c r="P262" s="352"/>
      <c r="Q262" s="352"/>
      <c r="R262" s="352"/>
      <c r="S262" s="353"/>
      <c r="U262" s="8" t="str">
        <f t="shared" si="205"/>
        <v>②トップレベル大会</v>
      </c>
      <c r="V262" s="8" t="str">
        <f t="shared" si="205"/>
        <v/>
      </c>
      <c r="W262" s="8" t="str">
        <f t="shared" si="205"/>
        <v/>
      </c>
      <c r="X262" s="8" t="str">
        <f t="shared" si="205"/>
        <v/>
      </c>
    </row>
    <row r="263" spans="1:24">
      <c r="A263" s="1">
        <f t="shared" ref="A263:B263" si="207">A262</f>
        <v>6</v>
      </c>
      <c r="B263" s="1">
        <f t="shared" si="207"/>
        <v>0</v>
      </c>
      <c r="C263" s="354" t="s">
        <v>57</v>
      </c>
      <c r="D263" s="291" t="s">
        <v>58</v>
      </c>
      <c r="E263" s="291"/>
      <c r="F263" s="291" t="s">
        <v>61</v>
      </c>
      <c r="G263" s="355"/>
      <c r="H263" s="339" t="s">
        <v>62</v>
      </c>
      <c r="I263" s="296"/>
      <c r="J263" s="356" t="s">
        <v>63</v>
      </c>
      <c r="K263" s="355"/>
      <c r="L263" s="339" t="s">
        <v>64</v>
      </c>
      <c r="M263" s="296"/>
      <c r="N263" s="356" t="s">
        <v>65</v>
      </c>
      <c r="O263" s="355"/>
      <c r="P263" s="339" t="s">
        <v>66</v>
      </c>
      <c r="Q263" s="291"/>
      <c r="R263" s="356" t="s">
        <v>36</v>
      </c>
      <c r="S263" s="295"/>
      <c r="U263" s="8" t="str">
        <f t="shared" si="205"/>
        <v/>
      </c>
      <c r="V263" s="8" t="str">
        <f t="shared" si="205"/>
        <v/>
      </c>
      <c r="W263" s="8" t="str">
        <f t="shared" si="205"/>
        <v/>
      </c>
      <c r="X263" s="8" t="str">
        <f t="shared" si="205"/>
        <v/>
      </c>
    </row>
    <row r="264" spans="1:24">
      <c r="A264" s="1">
        <f t="shared" ref="A264:B264" si="208">A263</f>
        <v>6</v>
      </c>
      <c r="B264" s="1">
        <f t="shared" si="208"/>
        <v>0</v>
      </c>
      <c r="C264" s="348"/>
      <c r="D264" s="346" t="s">
        <v>59</v>
      </c>
      <c r="E264" s="346"/>
      <c r="F264" s="56" t="s">
        <v>164</v>
      </c>
      <c r="G264" s="23" t="s">
        <v>67</v>
      </c>
      <c r="H264" s="58" t="s">
        <v>164</v>
      </c>
      <c r="I264" s="25" t="s">
        <v>67</v>
      </c>
      <c r="J264" s="60" t="s">
        <v>164</v>
      </c>
      <c r="K264" s="23" t="s">
        <v>67</v>
      </c>
      <c r="L264" s="58" t="s">
        <v>164</v>
      </c>
      <c r="M264" s="25" t="s">
        <v>67</v>
      </c>
      <c r="N264" s="60" t="s">
        <v>164</v>
      </c>
      <c r="O264" s="23" t="s">
        <v>67</v>
      </c>
      <c r="P264" s="58" t="s">
        <v>164</v>
      </c>
      <c r="Q264" s="26" t="s">
        <v>67</v>
      </c>
      <c r="R264" s="60" t="s">
        <v>164</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48"/>
      <c r="D265" s="351" t="s">
        <v>60</v>
      </c>
      <c r="E265" s="351"/>
      <c r="F265" s="57" t="s">
        <v>164</v>
      </c>
      <c r="G265" s="28" t="s">
        <v>67</v>
      </c>
      <c r="H265" s="59" t="s">
        <v>164</v>
      </c>
      <c r="I265" s="30" t="s">
        <v>67</v>
      </c>
      <c r="J265" s="61" t="s">
        <v>164</v>
      </c>
      <c r="K265" s="28" t="s">
        <v>67</v>
      </c>
      <c r="L265" s="59" t="s">
        <v>164</v>
      </c>
      <c r="M265" s="30" t="s">
        <v>67</v>
      </c>
      <c r="N265" s="61" t="s">
        <v>164</v>
      </c>
      <c r="O265" s="28" t="s">
        <v>67</v>
      </c>
      <c r="P265" s="59" t="s">
        <v>164</v>
      </c>
      <c r="Q265" s="31" t="s">
        <v>67</v>
      </c>
      <c r="R265" s="61" t="s">
        <v>164</v>
      </c>
      <c r="S265" s="34" t="s">
        <v>67</v>
      </c>
    </row>
    <row r="266" spans="1:24">
      <c r="A266" s="1">
        <f t="shared" ref="A266:B266" si="210">A265</f>
        <v>6</v>
      </c>
      <c r="B266" s="1">
        <f t="shared" si="210"/>
        <v>0</v>
      </c>
      <c r="C266" s="366" t="s">
        <v>69</v>
      </c>
      <c r="D266" s="367"/>
      <c r="E266" s="368"/>
      <c r="F266" s="357"/>
      <c r="G266" s="358"/>
      <c r="H266" s="358"/>
      <c r="I266" s="358"/>
      <c r="J266" s="358"/>
      <c r="K266" s="358"/>
      <c r="L266" s="358"/>
      <c r="M266" s="358"/>
      <c r="N266" s="358"/>
      <c r="O266" s="358"/>
      <c r="P266" s="358"/>
      <c r="Q266" s="358"/>
      <c r="R266" s="358"/>
      <c r="S266" s="359"/>
    </row>
    <row r="267" spans="1:24">
      <c r="A267" s="1">
        <f t="shared" ref="A267:B267" si="211">A266</f>
        <v>6</v>
      </c>
      <c r="B267" s="1">
        <f t="shared" si="211"/>
        <v>0</v>
      </c>
      <c r="C267" s="369"/>
      <c r="D267" s="370"/>
      <c r="E267" s="371"/>
      <c r="F267" s="360"/>
      <c r="G267" s="361"/>
      <c r="H267" s="361"/>
      <c r="I267" s="361"/>
      <c r="J267" s="361"/>
      <c r="K267" s="361"/>
      <c r="L267" s="361"/>
      <c r="M267" s="361"/>
      <c r="N267" s="361"/>
      <c r="O267" s="361"/>
      <c r="P267" s="361"/>
      <c r="Q267" s="361"/>
      <c r="R267" s="361"/>
      <c r="S267" s="362"/>
    </row>
    <row r="268" spans="1:24">
      <c r="A268" s="1">
        <f t="shared" ref="A268:B268" si="212">A267</f>
        <v>6</v>
      </c>
      <c r="B268" s="1">
        <f t="shared" si="212"/>
        <v>0</v>
      </c>
      <c r="C268" s="369"/>
      <c r="D268" s="370"/>
      <c r="E268" s="371"/>
      <c r="F268" s="360"/>
      <c r="G268" s="361"/>
      <c r="H268" s="361"/>
      <c r="I268" s="361"/>
      <c r="J268" s="361"/>
      <c r="K268" s="361"/>
      <c r="L268" s="361"/>
      <c r="M268" s="361"/>
      <c r="N268" s="361"/>
      <c r="O268" s="361"/>
      <c r="P268" s="361"/>
      <c r="Q268" s="361"/>
      <c r="R268" s="361"/>
      <c r="S268" s="362"/>
    </row>
    <row r="269" spans="1:24">
      <c r="A269" s="1">
        <f t="shared" ref="A269:B269" si="213">A268</f>
        <v>6</v>
      </c>
      <c r="B269" s="1">
        <f t="shared" si="213"/>
        <v>0</v>
      </c>
      <c r="C269" s="369"/>
      <c r="D269" s="370"/>
      <c r="E269" s="371"/>
      <c r="F269" s="360"/>
      <c r="G269" s="361"/>
      <c r="H269" s="361"/>
      <c r="I269" s="361"/>
      <c r="J269" s="361"/>
      <c r="K269" s="361"/>
      <c r="L269" s="361"/>
      <c r="M269" s="361"/>
      <c r="N269" s="361"/>
      <c r="O269" s="361"/>
      <c r="P269" s="361"/>
      <c r="Q269" s="361"/>
      <c r="R269" s="361"/>
      <c r="S269" s="362"/>
    </row>
    <row r="270" spans="1:24">
      <c r="A270" s="1">
        <f t="shared" ref="A270:B270" si="214">A269</f>
        <v>6</v>
      </c>
      <c r="B270" s="1">
        <f t="shared" si="214"/>
        <v>0</v>
      </c>
      <c r="C270" s="369"/>
      <c r="D270" s="370"/>
      <c r="E270" s="371"/>
      <c r="F270" s="360"/>
      <c r="G270" s="361"/>
      <c r="H270" s="361"/>
      <c r="I270" s="361"/>
      <c r="J270" s="361"/>
      <c r="K270" s="361"/>
      <c r="L270" s="361"/>
      <c r="M270" s="361"/>
      <c r="N270" s="361"/>
      <c r="O270" s="361"/>
      <c r="P270" s="361"/>
      <c r="Q270" s="361"/>
      <c r="R270" s="361"/>
      <c r="S270" s="362"/>
    </row>
    <row r="271" spans="1:24">
      <c r="A271" s="1">
        <f t="shared" ref="A271:B271" si="215">A270</f>
        <v>6</v>
      </c>
      <c r="B271" s="1">
        <f t="shared" si="215"/>
        <v>0</v>
      </c>
      <c r="C271" s="369"/>
      <c r="D271" s="370"/>
      <c r="E271" s="371"/>
      <c r="F271" s="360"/>
      <c r="G271" s="361"/>
      <c r="H271" s="361"/>
      <c r="I271" s="361"/>
      <c r="J271" s="361"/>
      <c r="K271" s="361"/>
      <c r="L271" s="361"/>
      <c r="M271" s="361"/>
      <c r="N271" s="361"/>
      <c r="O271" s="361"/>
      <c r="P271" s="361"/>
      <c r="Q271" s="361"/>
      <c r="R271" s="361"/>
      <c r="S271" s="362"/>
    </row>
    <row r="272" spans="1:24" ht="15" thickBot="1">
      <c r="A272" s="1">
        <f t="shared" ref="A272:B272" si="216">A271</f>
        <v>6</v>
      </c>
      <c r="B272" s="1">
        <f t="shared" si="216"/>
        <v>0</v>
      </c>
      <c r="C272" s="372"/>
      <c r="D272" s="373"/>
      <c r="E272" s="374"/>
      <c r="F272" s="363"/>
      <c r="G272" s="364"/>
      <c r="H272" s="364"/>
      <c r="I272" s="364"/>
      <c r="J272" s="364"/>
      <c r="K272" s="364"/>
      <c r="L272" s="364"/>
      <c r="M272" s="364"/>
      <c r="N272" s="364"/>
      <c r="O272" s="364"/>
      <c r="P272" s="364"/>
      <c r="Q272" s="364"/>
      <c r="R272" s="364"/>
      <c r="S272" s="365"/>
    </row>
    <row r="273" spans="1:21">
      <c r="A273" s="1">
        <f t="shared" ref="A273:B273" si="217">A272</f>
        <v>6</v>
      </c>
      <c r="B273" s="1">
        <f t="shared" si="217"/>
        <v>0</v>
      </c>
    </row>
    <row r="274" spans="1:21" ht="15" thickBot="1">
      <c r="A274" s="1">
        <f t="shared" ref="A274:B274" si="218">A273</f>
        <v>6</v>
      </c>
      <c r="B274" s="1">
        <f t="shared" si="218"/>
        <v>0</v>
      </c>
      <c r="C274" s="337" t="s">
        <v>70</v>
      </c>
      <c r="D274" s="337"/>
      <c r="Q274" s="338" t="s">
        <v>71</v>
      </c>
      <c r="R274" s="338"/>
      <c r="S274" s="338"/>
    </row>
    <row r="275" spans="1:21">
      <c r="A275" s="1">
        <f t="shared" ref="A275:B275" si="219">A274</f>
        <v>6</v>
      </c>
      <c r="B275" s="1">
        <f t="shared" si="219"/>
        <v>0</v>
      </c>
      <c r="C275" s="287" t="s">
        <v>72</v>
      </c>
      <c r="D275" s="290" t="s">
        <v>73</v>
      </c>
      <c r="E275" s="290"/>
      <c r="F275" s="290"/>
      <c r="G275" s="290"/>
      <c r="H275" s="290" t="s">
        <v>79</v>
      </c>
      <c r="I275" s="290"/>
      <c r="J275" s="290" t="s">
        <v>13</v>
      </c>
      <c r="K275" s="290"/>
      <c r="L275" s="290"/>
      <c r="M275" s="290"/>
      <c r="N275" s="290"/>
      <c r="O275" s="290"/>
      <c r="P275" s="290"/>
      <c r="Q275" s="290"/>
      <c r="R275" s="290"/>
      <c r="S275" s="294"/>
    </row>
    <row r="276" spans="1:21">
      <c r="A276" s="1">
        <f t="shared" ref="A276:B276" si="220">A275</f>
        <v>6</v>
      </c>
      <c r="B276" s="1">
        <f t="shared" si="220"/>
        <v>0</v>
      </c>
      <c r="C276" s="288"/>
      <c r="D276" s="346" t="s">
        <v>74</v>
      </c>
      <c r="E276" s="346"/>
      <c r="F276" s="346"/>
      <c r="G276" s="346"/>
      <c r="H276" s="347">
        <f>J301</f>
        <v>0</v>
      </c>
      <c r="I276" s="347"/>
      <c r="J276" s="152"/>
      <c r="K276" s="152"/>
      <c r="L276" s="152"/>
      <c r="M276" s="152"/>
      <c r="N276" s="152"/>
      <c r="O276" s="152"/>
      <c r="P276" s="152"/>
      <c r="Q276" s="152"/>
      <c r="R276" s="152"/>
      <c r="S276" s="305"/>
    </row>
    <row r="277" spans="1:21">
      <c r="A277" s="1">
        <f t="shared" ref="A277:B277" si="221">A276</f>
        <v>6</v>
      </c>
      <c r="B277" s="1">
        <f t="shared" si="221"/>
        <v>0</v>
      </c>
      <c r="C277" s="288"/>
      <c r="D277" s="340" t="s">
        <v>75</v>
      </c>
      <c r="E277" s="340"/>
      <c r="F277" s="340"/>
      <c r="G277" s="340"/>
      <c r="H277" s="330"/>
      <c r="I277" s="330"/>
      <c r="J277" s="335"/>
      <c r="K277" s="335"/>
      <c r="L277" s="335"/>
      <c r="M277" s="335"/>
      <c r="N277" s="335"/>
      <c r="O277" s="335"/>
      <c r="P277" s="335"/>
      <c r="Q277" s="335"/>
      <c r="R277" s="335"/>
      <c r="S277" s="336"/>
    </row>
    <row r="278" spans="1:21">
      <c r="A278" s="1">
        <f t="shared" ref="A278:B278" si="222">A277</f>
        <v>6</v>
      </c>
      <c r="B278" s="1">
        <f t="shared" si="222"/>
        <v>0</v>
      </c>
      <c r="C278" s="288"/>
      <c r="D278" s="340" t="s">
        <v>76</v>
      </c>
      <c r="E278" s="340"/>
      <c r="F278" s="340"/>
      <c r="G278" s="340"/>
      <c r="H278" s="330"/>
      <c r="I278" s="330"/>
      <c r="J278" s="335"/>
      <c r="K278" s="335"/>
      <c r="L278" s="335"/>
      <c r="M278" s="335"/>
      <c r="N278" s="335"/>
      <c r="O278" s="335"/>
      <c r="P278" s="335"/>
      <c r="Q278" s="335"/>
      <c r="R278" s="335"/>
      <c r="S278" s="336"/>
    </row>
    <row r="279" spans="1:21" ht="15" thickBot="1">
      <c r="A279" s="1">
        <f t="shared" ref="A279:B279" si="223">A278</f>
        <v>6</v>
      </c>
      <c r="B279" s="1">
        <f t="shared" si="223"/>
        <v>0</v>
      </c>
      <c r="C279" s="288"/>
      <c r="D279" s="341" t="s">
        <v>77</v>
      </c>
      <c r="E279" s="341"/>
      <c r="F279" s="341"/>
      <c r="G279" s="341"/>
      <c r="H279" s="342">
        <f>H301-SUM(H276:I278)</f>
        <v>0</v>
      </c>
      <c r="I279" s="342"/>
      <c r="J279" s="343"/>
      <c r="K279" s="343"/>
      <c r="L279" s="343"/>
      <c r="M279" s="343"/>
      <c r="N279" s="343"/>
      <c r="O279" s="343"/>
      <c r="P279" s="343"/>
      <c r="Q279" s="343"/>
      <c r="R279" s="343"/>
      <c r="S279" s="344"/>
    </row>
    <row r="280" spans="1:21" ht="15.6" thickTop="1" thickBot="1">
      <c r="A280" s="1">
        <f t="shared" ref="A280:B280" si="224">A279</f>
        <v>6</v>
      </c>
      <c r="B280" s="1">
        <f t="shared" si="224"/>
        <v>0</v>
      </c>
      <c r="C280" s="289"/>
      <c r="D280" s="345" t="s">
        <v>78</v>
      </c>
      <c r="E280" s="345"/>
      <c r="F280" s="345"/>
      <c r="G280" s="345"/>
      <c r="H280" s="281">
        <f>SUM(H276:I279)</f>
        <v>0</v>
      </c>
      <c r="I280" s="281"/>
      <c r="J280" s="285"/>
      <c r="K280" s="285"/>
      <c r="L280" s="285"/>
      <c r="M280" s="285"/>
      <c r="N280" s="285"/>
      <c r="O280" s="285"/>
      <c r="P280" s="285"/>
      <c r="Q280" s="285"/>
      <c r="R280" s="285"/>
      <c r="S280" s="286"/>
    </row>
    <row r="281" spans="1:21">
      <c r="A281" s="1">
        <f t="shared" ref="A281:B281" si="225">A280</f>
        <v>6</v>
      </c>
      <c r="B281" s="1">
        <f t="shared" si="225"/>
        <v>0</v>
      </c>
      <c r="C281" s="287" t="s">
        <v>218</v>
      </c>
      <c r="D281" s="290" t="s">
        <v>73</v>
      </c>
      <c r="E281" s="290"/>
      <c r="F281" s="290" t="s">
        <v>83</v>
      </c>
      <c r="G281" s="290"/>
      <c r="H281" s="290" t="s">
        <v>79</v>
      </c>
      <c r="I281" s="292"/>
      <c r="J281" s="293"/>
      <c r="K281" s="290"/>
      <c r="L281" s="290"/>
      <c r="M281" s="290"/>
      <c r="N281" s="290" t="s">
        <v>82</v>
      </c>
      <c r="O281" s="290"/>
      <c r="P281" s="290"/>
      <c r="Q281" s="290"/>
      <c r="R281" s="290"/>
      <c r="S281" s="294"/>
    </row>
    <row r="282" spans="1:21">
      <c r="A282" s="1">
        <f t="shared" ref="A282:B282" si="226">A281</f>
        <v>6</v>
      </c>
      <c r="B282" s="1">
        <f t="shared" si="226"/>
        <v>0</v>
      </c>
      <c r="C282" s="288"/>
      <c r="D282" s="291"/>
      <c r="E282" s="291"/>
      <c r="F282" s="291"/>
      <c r="G282" s="291"/>
      <c r="H282" s="291"/>
      <c r="I282" s="291"/>
      <c r="J282" s="296" t="s">
        <v>80</v>
      </c>
      <c r="K282" s="297"/>
      <c r="L282" s="297" t="s">
        <v>81</v>
      </c>
      <c r="M282" s="339"/>
      <c r="N282" s="291"/>
      <c r="O282" s="291"/>
      <c r="P282" s="291"/>
      <c r="Q282" s="291"/>
      <c r="R282" s="291"/>
      <c r="S282" s="295"/>
    </row>
    <row r="283" spans="1:21">
      <c r="A283" s="1">
        <f t="shared" ref="A283:B283" si="227">A282</f>
        <v>6</v>
      </c>
      <c r="B283" s="1">
        <f t="shared" si="227"/>
        <v>0</v>
      </c>
      <c r="C283" s="288"/>
      <c r="D283" s="298" t="s">
        <v>88</v>
      </c>
      <c r="E283" s="298"/>
      <c r="F283" s="298" t="s">
        <v>88</v>
      </c>
      <c r="G283" s="298"/>
      <c r="H283" s="323"/>
      <c r="I283" s="323"/>
      <c r="J283" s="324"/>
      <c r="K283" s="325"/>
      <c r="L283" s="326">
        <f>H283-J283</f>
        <v>0</v>
      </c>
      <c r="M283" s="327"/>
      <c r="N283" s="167"/>
      <c r="O283" s="167"/>
      <c r="P283" s="167"/>
      <c r="Q283" s="167"/>
      <c r="R283" s="167"/>
      <c r="S283" s="328"/>
      <c r="T283" s="54" t="e">
        <f>HLOOKUP(F256,リスト!$N$7:$AC$25,2,)</f>
        <v>#N/A</v>
      </c>
      <c r="U283" s="52" t="e">
        <f t="shared" ref="U283:U300" si="228">IF(T283="対象外",IF(J283&gt;0,"補助対象外経費です!!",""),"")</f>
        <v>#N/A</v>
      </c>
    </row>
    <row r="284" spans="1:21">
      <c r="A284" s="1">
        <f t="shared" ref="A284:B284" si="229">A283</f>
        <v>6</v>
      </c>
      <c r="B284" s="1">
        <f t="shared" si="229"/>
        <v>0</v>
      </c>
      <c r="C284" s="288"/>
      <c r="D284" s="298" t="s">
        <v>99</v>
      </c>
      <c r="E284" s="298"/>
      <c r="F284" s="299" t="s">
        <v>84</v>
      </c>
      <c r="G284" s="299"/>
      <c r="H284" s="300"/>
      <c r="I284" s="300"/>
      <c r="J284" s="301"/>
      <c r="K284" s="302"/>
      <c r="L284" s="303">
        <f t="shared" ref="L284:L300" si="230">H284-J284</f>
        <v>0</v>
      </c>
      <c r="M284" s="304"/>
      <c r="N284" s="152"/>
      <c r="O284" s="152"/>
      <c r="P284" s="152"/>
      <c r="Q284" s="152"/>
      <c r="R284" s="152"/>
      <c r="S284" s="305"/>
      <c r="T284" s="54" t="e">
        <f>HLOOKUP(F256,リスト!$N$7:$AC$25,3,)</f>
        <v>#N/A</v>
      </c>
      <c r="U284" s="52" t="e">
        <f t="shared" si="228"/>
        <v>#N/A</v>
      </c>
    </row>
    <row r="285" spans="1:21">
      <c r="A285" s="1">
        <f t="shared" ref="A285:B285" si="231">A284</f>
        <v>6</v>
      </c>
      <c r="B285" s="1">
        <f t="shared" si="231"/>
        <v>0</v>
      </c>
      <c r="C285" s="288"/>
      <c r="D285" s="298"/>
      <c r="E285" s="298"/>
      <c r="F285" s="329" t="s">
        <v>85</v>
      </c>
      <c r="G285" s="329"/>
      <c r="H285" s="330"/>
      <c r="I285" s="330"/>
      <c r="J285" s="331"/>
      <c r="K285" s="332"/>
      <c r="L285" s="333">
        <f t="shared" si="230"/>
        <v>0</v>
      </c>
      <c r="M285" s="334"/>
      <c r="N285" s="335"/>
      <c r="O285" s="335"/>
      <c r="P285" s="335"/>
      <c r="Q285" s="335"/>
      <c r="R285" s="335"/>
      <c r="S285" s="336"/>
      <c r="T285" s="54" t="e">
        <f>HLOOKUP(F256,リスト!$N$7:$AC$25,4,)</f>
        <v>#N/A</v>
      </c>
      <c r="U285" s="52" t="e">
        <f t="shared" si="228"/>
        <v>#N/A</v>
      </c>
    </row>
    <row r="286" spans="1:21">
      <c r="A286" s="1">
        <f t="shared" ref="A286:B286" si="232">A285</f>
        <v>6</v>
      </c>
      <c r="B286" s="1">
        <f t="shared" si="232"/>
        <v>0</v>
      </c>
      <c r="C286" s="288"/>
      <c r="D286" s="298"/>
      <c r="E286" s="298"/>
      <c r="F286" s="306" t="s">
        <v>86</v>
      </c>
      <c r="G286" s="306"/>
      <c r="H286" s="307"/>
      <c r="I286" s="307"/>
      <c r="J286" s="308"/>
      <c r="K286" s="309"/>
      <c r="L286" s="310">
        <f t="shared" si="230"/>
        <v>0</v>
      </c>
      <c r="M286" s="311"/>
      <c r="N286" s="153"/>
      <c r="O286" s="153"/>
      <c r="P286" s="153"/>
      <c r="Q286" s="153"/>
      <c r="R286" s="153"/>
      <c r="S286" s="312"/>
      <c r="T286" s="54" t="e">
        <f>HLOOKUP(F256,リスト!$N$7:$AC$25,5,)</f>
        <v>#N/A</v>
      </c>
      <c r="U286" s="52" t="e">
        <f t="shared" si="228"/>
        <v>#N/A</v>
      </c>
    </row>
    <row r="287" spans="1:21">
      <c r="A287" s="1">
        <f t="shared" ref="A287:B287" si="233">A286</f>
        <v>6</v>
      </c>
      <c r="B287" s="1">
        <f t="shared" si="233"/>
        <v>0</v>
      </c>
      <c r="C287" s="288"/>
      <c r="D287" s="298" t="s">
        <v>100</v>
      </c>
      <c r="E287" s="298"/>
      <c r="F287" s="299" t="s">
        <v>87</v>
      </c>
      <c r="G287" s="299"/>
      <c r="H287" s="300"/>
      <c r="I287" s="300"/>
      <c r="J287" s="301"/>
      <c r="K287" s="302"/>
      <c r="L287" s="303">
        <f t="shared" si="230"/>
        <v>0</v>
      </c>
      <c r="M287" s="304"/>
      <c r="N287" s="152"/>
      <c r="O287" s="152"/>
      <c r="P287" s="152"/>
      <c r="Q287" s="152"/>
      <c r="R287" s="152"/>
      <c r="S287" s="305"/>
      <c r="T287" s="54" t="e">
        <f>HLOOKUP(F256,リスト!$N$7:$AC$25,6,)</f>
        <v>#N/A</v>
      </c>
      <c r="U287" s="52" t="e">
        <f t="shared" si="228"/>
        <v>#N/A</v>
      </c>
    </row>
    <row r="288" spans="1:21">
      <c r="A288" s="1">
        <f t="shared" ref="A288:B288" si="234">A287</f>
        <v>6</v>
      </c>
      <c r="B288" s="1">
        <f t="shared" si="234"/>
        <v>0</v>
      </c>
      <c r="C288" s="288"/>
      <c r="D288" s="298"/>
      <c r="E288" s="298"/>
      <c r="F288" s="329" t="s">
        <v>89</v>
      </c>
      <c r="G288" s="329"/>
      <c r="H288" s="330"/>
      <c r="I288" s="330"/>
      <c r="J288" s="331"/>
      <c r="K288" s="332"/>
      <c r="L288" s="333">
        <f t="shared" si="230"/>
        <v>0</v>
      </c>
      <c r="M288" s="334"/>
      <c r="N288" s="335"/>
      <c r="O288" s="335"/>
      <c r="P288" s="335"/>
      <c r="Q288" s="335"/>
      <c r="R288" s="335"/>
      <c r="S288" s="336"/>
      <c r="T288" s="54" t="e">
        <f>HLOOKUP(F256,リスト!$N$7:$AC$25,7,)</f>
        <v>#N/A</v>
      </c>
      <c r="U288" s="52" t="e">
        <f t="shared" si="228"/>
        <v>#N/A</v>
      </c>
    </row>
    <row r="289" spans="1:22" ht="14.4" customHeight="1">
      <c r="A289" s="1">
        <f t="shared" ref="A289:B289" si="235">A288</f>
        <v>6</v>
      </c>
      <c r="B289" s="1">
        <f t="shared" si="235"/>
        <v>0</v>
      </c>
      <c r="C289" s="288"/>
      <c r="D289" s="298"/>
      <c r="E289" s="298"/>
      <c r="F289" s="329" t="s">
        <v>215</v>
      </c>
      <c r="G289" s="329"/>
      <c r="H289" s="330"/>
      <c r="I289" s="330"/>
      <c r="J289" s="331"/>
      <c r="K289" s="332"/>
      <c r="L289" s="333">
        <f t="shared" si="230"/>
        <v>0</v>
      </c>
      <c r="M289" s="334"/>
      <c r="N289" s="335"/>
      <c r="O289" s="335"/>
      <c r="P289" s="335"/>
      <c r="Q289" s="335"/>
      <c r="R289" s="335"/>
      <c r="S289" s="336"/>
      <c r="T289" s="54" t="e">
        <f>HLOOKUP(F256,リスト!$N$7:$AC$25,8,)</f>
        <v>#N/A</v>
      </c>
      <c r="U289" s="52" t="e">
        <f t="shared" si="228"/>
        <v>#N/A</v>
      </c>
    </row>
    <row r="290" spans="1:22">
      <c r="A290" s="1">
        <f t="shared" ref="A290:B290" si="236">A289</f>
        <v>6</v>
      </c>
      <c r="B290" s="1">
        <f t="shared" si="236"/>
        <v>0</v>
      </c>
      <c r="C290" s="288"/>
      <c r="D290" s="298"/>
      <c r="E290" s="298"/>
      <c r="F290" s="306" t="s">
        <v>90</v>
      </c>
      <c r="G290" s="306"/>
      <c r="H290" s="307"/>
      <c r="I290" s="307"/>
      <c r="J290" s="308"/>
      <c r="K290" s="309"/>
      <c r="L290" s="310">
        <f t="shared" si="230"/>
        <v>0</v>
      </c>
      <c r="M290" s="311"/>
      <c r="N290" s="153"/>
      <c r="O290" s="153"/>
      <c r="P290" s="153"/>
      <c r="Q290" s="153"/>
      <c r="R290" s="153"/>
      <c r="S290" s="312"/>
      <c r="T290" s="54" t="e">
        <f>HLOOKUP(F256,リスト!$N$7:$AC$25,9,)</f>
        <v>#N/A</v>
      </c>
      <c r="U290" s="52" t="e">
        <f t="shared" si="228"/>
        <v>#N/A</v>
      </c>
    </row>
    <row r="291" spans="1:22">
      <c r="A291" s="1">
        <f t="shared" ref="A291:B291" si="237">A290</f>
        <v>6</v>
      </c>
      <c r="B291" s="1">
        <f t="shared" si="237"/>
        <v>0</v>
      </c>
      <c r="C291" s="288"/>
      <c r="D291" s="298" t="s">
        <v>101</v>
      </c>
      <c r="E291" s="298"/>
      <c r="F291" s="299" t="s">
        <v>91</v>
      </c>
      <c r="G291" s="299"/>
      <c r="H291" s="300"/>
      <c r="I291" s="300"/>
      <c r="J291" s="301"/>
      <c r="K291" s="302"/>
      <c r="L291" s="303">
        <f t="shared" si="230"/>
        <v>0</v>
      </c>
      <c r="M291" s="304"/>
      <c r="N291" s="152"/>
      <c r="O291" s="152"/>
      <c r="P291" s="152"/>
      <c r="Q291" s="152"/>
      <c r="R291" s="152"/>
      <c r="S291" s="305"/>
      <c r="T291" s="54" t="e">
        <f>HLOOKUP(F256,リスト!$N$7:$AC$25,10,)</f>
        <v>#N/A</v>
      </c>
      <c r="U291" s="52" t="e">
        <f t="shared" si="228"/>
        <v>#N/A</v>
      </c>
    </row>
    <row r="292" spans="1:22">
      <c r="A292" s="1">
        <f t="shared" ref="A292:B292" si="238">A291</f>
        <v>6</v>
      </c>
      <c r="B292" s="1">
        <f t="shared" si="238"/>
        <v>0</v>
      </c>
      <c r="C292" s="288"/>
      <c r="D292" s="298"/>
      <c r="E292" s="298"/>
      <c r="F292" s="329" t="s">
        <v>92</v>
      </c>
      <c r="G292" s="329"/>
      <c r="H292" s="330"/>
      <c r="I292" s="330"/>
      <c r="J292" s="331"/>
      <c r="K292" s="332"/>
      <c r="L292" s="333">
        <f t="shared" si="230"/>
        <v>0</v>
      </c>
      <c r="M292" s="334"/>
      <c r="N292" s="335"/>
      <c r="O292" s="335"/>
      <c r="P292" s="335"/>
      <c r="Q292" s="335"/>
      <c r="R292" s="335"/>
      <c r="S292" s="336"/>
      <c r="T292" s="54" t="e">
        <f>HLOOKUP(F256,リスト!$N$7:$AC$25,11,)</f>
        <v>#N/A</v>
      </c>
      <c r="U292" s="52" t="e">
        <f t="shared" si="228"/>
        <v>#N/A</v>
      </c>
    </row>
    <row r="293" spans="1:22">
      <c r="A293" s="1">
        <f t="shared" ref="A293:B293" si="239">A292</f>
        <v>6</v>
      </c>
      <c r="B293" s="1">
        <f t="shared" si="239"/>
        <v>0</v>
      </c>
      <c r="C293" s="288"/>
      <c r="D293" s="298"/>
      <c r="E293" s="298"/>
      <c r="F293" s="306" t="s">
        <v>93</v>
      </c>
      <c r="G293" s="306"/>
      <c r="H293" s="307"/>
      <c r="I293" s="307"/>
      <c r="J293" s="308"/>
      <c r="K293" s="309"/>
      <c r="L293" s="310">
        <f t="shared" si="230"/>
        <v>0</v>
      </c>
      <c r="M293" s="311"/>
      <c r="N293" s="153"/>
      <c r="O293" s="153"/>
      <c r="P293" s="153"/>
      <c r="Q293" s="153"/>
      <c r="R293" s="153"/>
      <c r="S293" s="312"/>
      <c r="T293" s="54" t="e">
        <f>HLOOKUP(F256,リスト!$N$7:$AC$25,12,)</f>
        <v>#N/A</v>
      </c>
      <c r="U293" s="52" t="e">
        <f t="shared" si="228"/>
        <v>#N/A</v>
      </c>
    </row>
    <row r="294" spans="1:22">
      <c r="A294" s="1">
        <f t="shared" ref="A294:B294" si="240">A293</f>
        <v>6</v>
      </c>
      <c r="B294" s="1">
        <f t="shared" si="240"/>
        <v>0</v>
      </c>
      <c r="C294" s="288"/>
      <c r="D294" s="298" t="s">
        <v>102</v>
      </c>
      <c r="E294" s="298"/>
      <c r="F294" s="298" t="s">
        <v>102</v>
      </c>
      <c r="G294" s="298"/>
      <c r="H294" s="323"/>
      <c r="I294" s="323"/>
      <c r="J294" s="324"/>
      <c r="K294" s="325"/>
      <c r="L294" s="326">
        <f t="shared" si="230"/>
        <v>0</v>
      </c>
      <c r="M294" s="327"/>
      <c r="N294" s="167"/>
      <c r="O294" s="167"/>
      <c r="P294" s="167"/>
      <c r="Q294" s="167"/>
      <c r="R294" s="167"/>
      <c r="S294" s="328"/>
      <c r="T294" s="54" t="e">
        <f>HLOOKUP(F256,リスト!$N$7:$AC$25,13,)</f>
        <v>#N/A</v>
      </c>
      <c r="U294" s="52" t="e">
        <f t="shared" si="228"/>
        <v>#N/A</v>
      </c>
    </row>
    <row r="295" spans="1:22">
      <c r="A295" s="1">
        <f t="shared" ref="A295:B295" si="241">A294</f>
        <v>6</v>
      </c>
      <c r="B295" s="1">
        <f t="shared" si="241"/>
        <v>0</v>
      </c>
      <c r="C295" s="288"/>
      <c r="D295" s="321" t="s">
        <v>105</v>
      </c>
      <c r="E295" s="298"/>
      <c r="F295" s="299" t="s">
        <v>94</v>
      </c>
      <c r="G295" s="299"/>
      <c r="H295" s="300"/>
      <c r="I295" s="300"/>
      <c r="J295" s="301"/>
      <c r="K295" s="302"/>
      <c r="L295" s="303">
        <f t="shared" si="230"/>
        <v>0</v>
      </c>
      <c r="M295" s="304"/>
      <c r="N295" s="152"/>
      <c r="O295" s="152"/>
      <c r="P295" s="152"/>
      <c r="Q295" s="152"/>
      <c r="R295" s="152"/>
      <c r="S295" s="305"/>
      <c r="T295" s="54" t="e">
        <f>HLOOKUP(F256,リスト!$N$7:$AC$25,14,)</f>
        <v>#N/A</v>
      </c>
      <c r="U295" s="52" t="e">
        <f t="shared" si="228"/>
        <v>#N/A</v>
      </c>
    </row>
    <row r="296" spans="1:22">
      <c r="A296" s="1">
        <f t="shared" ref="A296:B296" si="242">A295</f>
        <v>6</v>
      </c>
      <c r="B296" s="1">
        <f t="shared" si="242"/>
        <v>0</v>
      </c>
      <c r="C296" s="288"/>
      <c r="D296" s="298"/>
      <c r="E296" s="298"/>
      <c r="F296" s="306" t="s">
        <v>95</v>
      </c>
      <c r="G296" s="306"/>
      <c r="H296" s="307"/>
      <c r="I296" s="307"/>
      <c r="J296" s="308"/>
      <c r="K296" s="309"/>
      <c r="L296" s="310">
        <f t="shared" si="230"/>
        <v>0</v>
      </c>
      <c r="M296" s="311"/>
      <c r="N296" s="153"/>
      <c r="O296" s="153"/>
      <c r="P296" s="153"/>
      <c r="Q296" s="153"/>
      <c r="R296" s="153"/>
      <c r="S296" s="312"/>
      <c r="T296" s="54" t="e">
        <f>HLOOKUP(F256,リスト!$N$7:$AC$25,15,)</f>
        <v>#N/A</v>
      </c>
      <c r="U296" s="52" t="e">
        <f t="shared" si="228"/>
        <v>#N/A</v>
      </c>
    </row>
    <row r="297" spans="1:22">
      <c r="A297" s="1">
        <f t="shared" ref="A297:B297" si="243">A296</f>
        <v>6</v>
      </c>
      <c r="B297" s="1">
        <f t="shared" si="243"/>
        <v>0</v>
      </c>
      <c r="C297" s="288"/>
      <c r="D297" s="322" t="s">
        <v>103</v>
      </c>
      <c r="E297" s="322"/>
      <c r="F297" s="298" t="s">
        <v>96</v>
      </c>
      <c r="G297" s="298"/>
      <c r="H297" s="323"/>
      <c r="I297" s="323"/>
      <c r="J297" s="324"/>
      <c r="K297" s="325"/>
      <c r="L297" s="326">
        <f t="shared" si="230"/>
        <v>0</v>
      </c>
      <c r="M297" s="327"/>
      <c r="N297" s="167"/>
      <c r="O297" s="167"/>
      <c r="P297" s="167"/>
      <c r="Q297" s="167"/>
      <c r="R297" s="167"/>
      <c r="S297" s="328"/>
      <c r="T297" s="54" t="e">
        <f>HLOOKUP(F256,リスト!$N$7:$AC$25,16,)</f>
        <v>#N/A</v>
      </c>
      <c r="U297" s="52" t="e">
        <f t="shared" si="228"/>
        <v>#N/A</v>
      </c>
    </row>
    <row r="298" spans="1:22">
      <c r="A298" s="1">
        <f t="shared" ref="A298:B298" si="244">A297</f>
        <v>6</v>
      </c>
      <c r="B298" s="1">
        <f t="shared" si="244"/>
        <v>0</v>
      </c>
      <c r="C298" s="288"/>
      <c r="D298" s="298" t="s">
        <v>104</v>
      </c>
      <c r="E298" s="298"/>
      <c r="F298" s="299" t="s">
        <v>97</v>
      </c>
      <c r="G298" s="299"/>
      <c r="H298" s="300"/>
      <c r="I298" s="300"/>
      <c r="J298" s="301"/>
      <c r="K298" s="302"/>
      <c r="L298" s="303">
        <f t="shared" si="230"/>
        <v>0</v>
      </c>
      <c r="M298" s="304"/>
      <c r="N298" s="152"/>
      <c r="O298" s="152"/>
      <c r="P298" s="152"/>
      <c r="Q298" s="152"/>
      <c r="R298" s="152"/>
      <c r="S298" s="305"/>
      <c r="T298" s="54" t="e">
        <f>HLOOKUP(F256,リスト!$N$7:$AC$25,17,)</f>
        <v>#N/A</v>
      </c>
      <c r="U298" s="52" t="e">
        <f t="shared" si="228"/>
        <v>#N/A</v>
      </c>
    </row>
    <row r="299" spans="1:22">
      <c r="A299" s="1">
        <f t="shared" ref="A299:B299" si="245">A298</f>
        <v>6</v>
      </c>
      <c r="B299" s="1">
        <f t="shared" si="245"/>
        <v>0</v>
      </c>
      <c r="C299" s="288"/>
      <c r="D299" s="298"/>
      <c r="E299" s="298"/>
      <c r="F299" s="306" t="s">
        <v>98</v>
      </c>
      <c r="G299" s="306"/>
      <c r="H299" s="307"/>
      <c r="I299" s="307"/>
      <c r="J299" s="308"/>
      <c r="K299" s="309"/>
      <c r="L299" s="310">
        <f t="shared" si="230"/>
        <v>0</v>
      </c>
      <c r="M299" s="311"/>
      <c r="N299" s="153"/>
      <c r="O299" s="153"/>
      <c r="P299" s="153"/>
      <c r="Q299" s="153"/>
      <c r="R299" s="153"/>
      <c r="S299" s="312"/>
      <c r="T299" s="54" t="e">
        <f>HLOOKUP(F256,リスト!$N$7:$AC$25,18,)</f>
        <v>#N/A</v>
      </c>
      <c r="U299" s="52" t="e">
        <f t="shared" si="228"/>
        <v>#N/A</v>
      </c>
    </row>
    <row r="300" spans="1:22" ht="15" thickBot="1">
      <c r="A300" s="1">
        <f t="shared" ref="A300:B300" si="246">A299</f>
        <v>6</v>
      </c>
      <c r="B300" s="1">
        <f t="shared" si="246"/>
        <v>0</v>
      </c>
      <c r="C300" s="288"/>
      <c r="D300" s="313" t="s">
        <v>77</v>
      </c>
      <c r="E300" s="313"/>
      <c r="F300" s="313" t="s">
        <v>77</v>
      </c>
      <c r="G300" s="313"/>
      <c r="H300" s="314"/>
      <c r="I300" s="314"/>
      <c r="J300" s="315"/>
      <c r="K300" s="316"/>
      <c r="L300" s="317">
        <f t="shared" si="230"/>
        <v>0</v>
      </c>
      <c r="M300" s="318"/>
      <c r="N300" s="319"/>
      <c r="O300" s="319"/>
      <c r="P300" s="319"/>
      <c r="Q300" s="319"/>
      <c r="R300" s="319"/>
      <c r="S300" s="320"/>
      <c r="T300" s="54" t="e">
        <f>HLOOKUP(F256,リスト!$N$7:$AC$25,19,)</f>
        <v>#N/A</v>
      </c>
      <c r="U300" s="52" t="e">
        <f t="shared" si="228"/>
        <v>#N/A</v>
      </c>
    </row>
    <row r="301" spans="1:22" ht="15.6" thickTop="1" thickBot="1">
      <c r="A301" s="1">
        <f t="shared" ref="A301:B301" si="247">A300</f>
        <v>6</v>
      </c>
      <c r="B301" s="1">
        <f t="shared" si="247"/>
        <v>0</v>
      </c>
      <c r="C301" s="289"/>
      <c r="D301" s="278" t="s">
        <v>78</v>
      </c>
      <c r="E301" s="279"/>
      <c r="F301" s="279"/>
      <c r="G301" s="280"/>
      <c r="H301" s="281">
        <f>SUM(H283:I300)</f>
        <v>0</v>
      </c>
      <c r="I301" s="281"/>
      <c r="J301" s="282">
        <f t="shared" ref="J301" si="248">SUM(J283:K300)</f>
        <v>0</v>
      </c>
      <c r="K301" s="283"/>
      <c r="L301" s="283">
        <f t="shared" ref="L301" si="249">SUM(L283:M300)</f>
        <v>0</v>
      </c>
      <c r="M301" s="284"/>
      <c r="N301" s="285"/>
      <c r="O301" s="285"/>
      <c r="P301" s="285"/>
      <c r="Q301" s="285"/>
      <c r="R301" s="285"/>
      <c r="S301" s="286"/>
      <c r="T301" s="54"/>
    </row>
    <row r="302" spans="1:22">
      <c r="A302" s="1">
        <f>F305</f>
        <v>7</v>
      </c>
      <c r="B302" s="1">
        <f>IF(H326&gt;0,1,0)</f>
        <v>0</v>
      </c>
      <c r="C302" s="198" t="s">
        <v>47</v>
      </c>
      <c r="D302" s="198"/>
      <c r="E302" s="198"/>
      <c r="U302" s="11" t="s">
        <v>49</v>
      </c>
      <c r="V302" s="11" t="s">
        <v>199</v>
      </c>
    </row>
    <row r="303" spans="1:22">
      <c r="A303" s="1">
        <f>A302</f>
        <v>7</v>
      </c>
      <c r="B303" s="1">
        <f>B302</f>
        <v>0</v>
      </c>
      <c r="C303" s="192" t="str">
        <f>"トップアスリート等を活用した魅力発信事業　"&amp;基本!$G$24</f>
        <v>トップアスリート等を活用した魅力発信事業　事業計画書</v>
      </c>
      <c r="D303" s="192"/>
      <c r="E303" s="192"/>
      <c r="F303" s="192"/>
      <c r="G303" s="192"/>
      <c r="H303" s="192"/>
      <c r="I303" s="192"/>
      <c r="J303" s="192"/>
      <c r="K303" s="192"/>
      <c r="L303" s="192"/>
      <c r="M303" s="192"/>
      <c r="N303" s="192"/>
      <c r="O303" s="192"/>
      <c r="P303" s="192"/>
      <c r="Q303" s="192"/>
      <c r="R303" s="192"/>
      <c r="S303" s="192"/>
      <c r="U303" s="16" t="str">
        <f t="shared" ref="U303:V306" si="250">IF(U253="","",U253)</f>
        <v>トップアスリート等を活用した魅力発信事業</v>
      </c>
      <c r="V303" s="16" t="str">
        <f t="shared" si="250"/>
        <v>魅力発信</v>
      </c>
    </row>
    <row r="304" spans="1:22" ht="15" thickBot="1">
      <c r="A304" s="1">
        <f t="shared" ref="A304:B304" si="251">A303</f>
        <v>7</v>
      </c>
      <c r="B304" s="1">
        <f t="shared" si="251"/>
        <v>0</v>
      </c>
      <c r="C304" s="337" t="s">
        <v>48</v>
      </c>
      <c r="D304" s="337"/>
      <c r="U304" s="32" t="str">
        <f t="shared" si="250"/>
        <v/>
      </c>
      <c r="V304" s="32" t="str">
        <f t="shared" si="250"/>
        <v/>
      </c>
    </row>
    <row r="305" spans="1:24" ht="15" thickBot="1">
      <c r="A305" s="1">
        <f t="shared" ref="A305:B305" si="252">A304</f>
        <v>7</v>
      </c>
      <c r="B305" s="1">
        <f t="shared" si="252"/>
        <v>0</v>
      </c>
      <c r="C305" s="375" t="s">
        <v>50</v>
      </c>
      <c r="D305" s="376"/>
      <c r="E305" s="376"/>
      <c r="F305" s="377">
        <f>F255+1</f>
        <v>7</v>
      </c>
      <c r="G305" s="378"/>
      <c r="U305" s="32" t="str">
        <f t="shared" si="250"/>
        <v/>
      </c>
      <c r="V305" s="32" t="str">
        <f t="shared" si="250"/>
        <v/>
      </c>
    </row>
    <row r="306" spans="1:24">
      <c r="A306" s="1">
        <f t="shared" ref="A306:B306" si="253">A305</f>
        <v>7</v>
      </c>
      <c r="B306" s="1">
        <f t="shared" si="253"/>
        <v>0</v>
      </c>
      <c r="C306" s="379" t="s">
        <v>49</v>
      </c>
      <c r="D306" s="290"/>
      <c r="E306" s="290"/>
      <c r="F306" s="380"/>
      <c r="G306" s="380"/>
      <c r="H306" s="380"/>
      <c r="I306" s="380"/>
      <c r="J306" s="380"/>
      <c r="K306" s="380"/>
      <c r="L306" s="380"/>
      <c r="M306" s="290" t="s">
        <v>53</v>
      </c>
      <c r="N306" s="290"/>
      <c r="O306" s="290"/>
      <c r="P306" s="380"/>
      <c r="Q306" s="380"/>
      <c r="R306" s="380"/>
      <c r="S306" s="381"/>
      <c r="T306" s="81" t="str">
        <f>IF(F306="","",VLOOKUP(F306,U303:V306,2,))</f>
        <v/>
      </c>
      <c r="U306" s="18" t="str">
        <f t="shared" si="250"/>
        <v/>
      </c>
      <c r="V306" s="18" t="str">
        <f t="shared" si="250"/>
        <v/>
      </c>
    </row>
    <row r="307" spans="1:24">
      <c r="A307" s="1">
        <f t="shared" ref="A307:B307" si="254">A306</f>
        <v>7</v>
      </c>
      <c r="B307" s="1">
        <f t="shared" si="254"/>
        <v>0</v>
      </c>
      <c r="C307" s="389" t="s">
        <v>180</v>
      </c>
      <c r="D307" s="390"/>
      <c r="E307" s="356"/>
      <c r="F307" s="386"/>
      <c r="G307" s="387"/>
      <c r="H307" s="387"/>
      <c r="I307" s="387"/>
      <c r="J307" s="387"/>
      <c r="K307" s="387"/>
      <c r="L307" s="387"/>
      <c r="M307" s="387"/>
      <c r="N307" s="387"/>
      <c r="O307" s="387"/>
      <c r="P307" s="387"/>
      <c r="Q307" s="387"/>
      <c r="R307" s="387"/>
      <c r="S307" s="388"/>
      <c r="U307" s="55"/>
    </row>
    <row r="308" spans="1:24">
      <c r="A308" s="1">
        <f t="shared" ref="A308:B308" si="255">A307</f>
        <v>7</v>
      </c>
      <c r="B308" s="1">
        <f t="shared" si="255"/>
        <v>0</v>
      </c>
      <c r="C308" s="348" t="s">
        <v>51</v>
      </c>
      <c r="D308" s="291"/>
      <c r="E308" s="291"/>
      <c r="F308" s="382"/>
      <c r="G308" s="383"/>
      <c r="H308" s="383"/>
      <c r="I308" s="20" t="str">
        <f>IF(F308="","～",IF(J308="","","～"))</f>
        <v>～</v>
      </c>
      <c r="J308" s="383"/>
      <c r="K308" s="383"/>
      <c r="L308" s="383"/>
      <c r="M308" s="21" t="s">
        <v>52</v>
      </c>
      <c r="N308" s="384" t="str">
        <f>IF(T308=1,IF(F308="","",IF(J308="","",IF(F308=J308,"日帰り",(J308-F308)&amp;"泊"&amp;(J308-F308+1)&amp;"日"))),"")</f>
        <v/>
      </c>
      <c r="O308" s="384"/>
      <c r="P308" s="384"/>
      <c r="Q308" s="13" t="s">
        <v>68</v>
      </c>
      <c r="R308" s="258"/>
      <c r="S308" s="385"/>
      <c r="T308" s="53">
        <v>0</v>
      </c>
    </row>
    <row r="309" spans="1:24">
      <c r="A309" s="1">
        <f t="shared" ref="A309:B309" si="256">A308</f>
        <v>7</v>
      </c>
      <c r="B309" s="1">
        <f t="shared" si="256"/>
        <v>0</v>
      </c>
      <c r="C309" s="348" t="s">
        <v>54</v>
      </c>
      <c r="D309" s="346" t="s">
        <v>55</v>
      </c>
      <c r="E309" s="346"/>
      <c r="F309" s="349"/>
      <c r="G309" s="349"/>
      <c r="H309" s="349"/>
      <c r="I309" s="349"/>
      <c r="J309" s="349"/>
      <c r="K309" s="349"/>
      <c r="L309" s="349"/>
      <c r="M309" s="349"/>
      <c r="N309" s="349"/>
      <c r="O309" s="349"/>
      <c r="P309" s="349"/>
      <c r="Q309" s="349"/>
      <c r="R309" s="349"/>
      <c r="S309" s="350"/>
      <c r="U309" s="156" t="s">
        <v>53</v>
      </c>
      <c r="V309" s="156"/>
      <c r="W309" s="156"/>
      <c r="X309" s="156"/>
    </row>
    <row r="310" spans="1:24">
      <c r="A310" s="1">
        <f t="shared" ref="A310:B310" si="257">A309</f>
        <v>7</v>
      </c>
      <c r="B310" s="1">
        <f t="shared" si="257"/>
        <v>0</v>
      </c>
      <c r="C310" s="348"/>
      <c r="D310" s="351" t="s">
        <v>7</v>
      </c>
      <c r="E310" s="351"/>
      <c r="F310" s="352"/>
      <c r="G310" s="352"/>
      <c r="H310" s="352"/>
      <c r="I310" s="352"/>
      <c r="J310" s="352"/>
      <c r="K310" s="352"/>
      <c r="L310" s="352"/>
      <c r="M310" s="352"/>
      <c r="N310" s="352"/>
      <c r="O310" s="352"/>
      <c r="P310" s="352"/>
      <c r="Q310" s="352"/>
      <c r="R310" s="352"/>
      <c r="S310" s="353"/>
      <c r="U310" s="78" t="str">
        <f>U303</f>
        <v>トップアスリート等を活用した魅力発信事業</v>
      </c>
      <c r="V310" s="78" t="str">
        <f>U304</f>
        <v/>
      </c>
      <c r="W310" s="78" t="str">
        <f>U305</f>
        <v/>
      </c>
      <c r="X310" s="78" t="str">
        <f>U306</f>
        <v/>
      </c>
    </row>
    <row r="311" spans="1:24">
      <c r="A311" s="1">
        <f t="shared" ref="A311:B311" si="258">A310</f>
        <v>7</v>
      </c>
      <c r="B311" s="1">
        <f t="shared" si="258"/>
        <v>0</v>
      </c>
      <c r="C311" s="348" t="s">
        <v>56</v>
      </c>
      <c r="D311" s="346" t="s">
        <v>55</v>
      </c>
      <c r="E311" s="346"/>
      <c r="F311" s="349"/>
      <c r="G311" s="349"/>
      <c r="H311" s="349"/>
      <c r="I311" s="349"/>
      <c r="J311" s="349"/>
      <c r="K311" s="349"/>
      <c r="L311" s="349"/>
      <c r="M311" s="349"/>
      <c r="N311" s="349"/>
      <c r="O311" s="349"/>
      <c r="P311" s="349"/>
      <c r="Q311" s="349"/>
      <c r="R311" s="349"/>
      <c r="S311" s="350"/>
      <c r="U311" s="6" t="str">
        <f t="shared" ref="U311:X314" si="259">IF(U261="","",U261)</f>
        <v>①競技普及イベント</v>
      </c>
      <c r="V311" s="6" t="str">
        <f t="shared" si="259"/>
        <v/>
      </c>
      <c r="W311" s="6" t="str">
        <f t="shared" si="259"/>
        <v/>
      </c>
      <c r="X311" s="6" t="str">
        <f t="shared" si="259"/>
        <v/>
      </c>
    </row>
    <row r="312" spans="1:24">
      <c r="A312" s="1">
        <f t="shared" ref="A312:B312" si="260">A311</f>
        <v>7</v>
      </c>
      <c r="B312" s="1">
        <f t="shared" si="260"/>
        <v>0</v>
      </c>
      <c r="C312" s="348"/>
      <c r="D312" s="351" t="s">
        <v>7</v>
      </c>
      <c r="E312" s="351"/>
      <c r="F312" s="352"/>
      <c r="G312" s="352"/>
      <c r="H312" s="352"/>
      <c r="I312" s="352"/>
      <c r="J312" s="352"/>
      <c r="K312" s="352"/>
      <c r="L312" s="352"/>
      <c r="M312" s="352"/>
      <c r="N312" s="352"/>
      <c r="O312" s="352"/>
      <c r="P312" s="352"/>
      <c r="Q312" s="352"/>
      <c r="R312" s="352"/>
      <c r="S312" s="353"/>
      <c r="U312" s="8" t="str">
        <f t="shared" si="259"/>
        <v>②トップレベル大会</v>
      </c>
      <c r="V312" s="8" t="str">
        <f t="shared" si="259"/>
        <v/>
      </c>
      <c r="W312" s="8" t="str">
        <f t="shared" si="259"/>
        <v/>
      </c>
      <c r="X312" s="8" t="str">
        <f t="shared" si="259"/>
        <v/>
      </c>
    </row>
    <row r="313" spans="1:24">
      <c r="A313" s="1">
        <f t="shared" ref="A313:B313" si="261">A312</f>
        <v>7</v>
      </c>
      <c r="B313" s="1">
        <f t="shared" si="261"/>
        <v>0</v>
      </c>
      <c r="C313" s="354" t="s">
        <v>57</v>
      </c>
      <c r="D313" s="291" t="s">
        <v>58</v>
      </c>
      <c r="E313" s="291"/>
      <c r="F313" s="291" t="s">
        <v>61</v>
      </c>
      <c r="G313" s="355"/>
      <c r="H313" s="339" t="s">
        <v>62</v>
      </c>
      <c r="I313" s="296"/>
      <c r="J313" s="356" t="s">
        <v>63</v>
      </c>
      <c r="K313" s="355"/>
      <c r="L313" s="339" t="s">
        <v>64</v>
      </c>
      <c r="M313" s="296"/>
      <c r="N313" s="356" t="s">
        <v>65</v>
      </c>
      <c r="O313" s="355"/>
      <c r="P313" s="339" t="s">
        <v>66</v>
      </c>
      <c r="Q313" s="291"/>
      <c r="R313" s="356" t="s">
        <v>36</v>
      </c>
      <c r="S313" s="295"/>
      <c r="U313" s="8" t="str">
        <f t="shared" si="259"/>
        <v/>
      </c>
      <c r="V313" s="8" t="str">
        <f t="shared" si="259"/>
        <v/>
      </c>
      <c r="W313" s="8" t="str">
        <f t="shared" si="259"/>
        <v/>
      </c>
      <c r="X313" s="8" t="str">
        <f t="shared" si="259"/>
        <v/>
      </c>
    </row>
    <row r="314" spans="1:24">
      <c r="A314" s="1">
        <f t="shared" ref="A314:B314" si="262">A313</f>
        <v>7</v>
      </c>
      <c r="B314" s="1">
        <f t="shared" si="262"/>
        <v>0</v>
      </c>
      <c r="C314" s="348"/>
      <c r="D314" s="346" t="s">
        <v>59</v>
      </c>
      <c r="E314" s="346"/>
      <c r="F314" s="56" t="s">
        <v>164</v>
      </c>
      <c r="G314" s="23" t="s">
        <v>67</v>
      </c>
      <c r="H314" s="58" t="s">
        <v>164</v>
      </c>
      <c r="I314" s="25" t="s">
        <v>67</v>
      </c>
      <c r="J314" s="60" t="s">
        <v>164</v>
      </c>
      <c r="K314" s="23" t="s">
        <v>67</v>
      </c>
      <c r="L314" s="58" t="s">
        <v>164</v>
      </c>
      <c r="M314" s="25" t="s">
        <v>67</v>
      </c>
      <c r="N314" s="60" t="s">
        <v>164</v>
      </c>
      <c r="O314" s="23" t="s">
        <v>67</v>
      </c>
      <c r="P314" s="58" t="s">
        <v>164</v>
      </c>
      <c r="Q314" s="26" t="s">
        <v>67</v>
      </c>
      <c r="R314" s="60" t="s">
        <v>164</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48"/>
      <c r="D315" s="351" t="s">
        <v>60</v>
      </c>
      <c r="E315" s="351"/>
      <c r="F315" s="57" t="s">
        <v>164</v>
      </c>
      <c r="G315" s="28" t="s">
        <v>67</v>
      </c>
      <c r="H315" s="59" t="s">
        <v>164</v>
      </c>
      <c r="I315" s="30" t="s">
        <v>67</v>
      </c>
      <c r="J315" s="61" t="s">
        <v>164</v>
      </c>
      <c r="K315" s="28" t="s">
        <v>67</v>
      </c>
      <c r="L315" s="59" t="s">
        <v>164</v>
      </c>
      <c r="M315" s="30" t="s">
        <v>67</v>
      </c>
      <c r="N315" s="61" t="s">
        <v>164</v>
      </c>
      <c r="O315" s="28" t="s">
        <v>67</v>
      </c>
      <c r="P315" s="59" t="s">
        <v>164</v>
      </c>
      <c r="Q315" s="31" t="s">
        <v>67</v>
      </c>
      <c r="R315" s="61" t="s">
        <v>164</v>
      </c>
      <c r="S315" s="34" t="s">
        <v>67</v>
      </c>
    </row>
    <row r="316" spans="1:24">
      <c r="A316" s="1">
        <f t="shared" ref="A316:B316" si="264">A315</f>
        <v>7</v>
      </c>
      <c r="B316" s="1">
        <f t="shared" si="264"/>
        <v>0</v>
      </c>
      <c r="C316" s="366" t="s">
        <v>69</v>
      </c>
      <c r="D316" s="367"/>
      <c r="E316" s="368"/>
      <c r="F316" s="357"/>
      <c r="G316" s="358"/>
      <c r="H316" s="358"/>
      <c r="I316" s="358"/>
      <c r="J316" s="358"/>
      <c r="K316" s="358"/>
      <c r="L316" s="358"/>
      <c r="M316" s="358"/>
      <c r="N316" s="358"/>
      <c r="O316" s="358"/>
      <c r="P316" s="358"/>
      <c r="Q316" s="358"/>
      <c r="R316" s="358"/>
      <c r="S316" s="359"/>
    </row>
    <row r="317" spans="1:24">
      <c r="A317" s="1">
        <f t="shared" ref="A317:B317" si="265">A316</f>
        <v>7</v>
      </c>
      <c r="B317" s="1">
        <f t="shared" si="265"/>
        <v>0</v>
      </c>
      <c r="C317" s="369"/>
      <c r="D317" s="370"/>
      <c r="E317" s="371"/>
      <c r="F317" s="360"/>
      <c r="G317" s="361"/>
      <c r="H317" s="361"/>
      <c r="I317" s="361"/>
      <c r="J317" s="361"/>
      <c r="K317" s="361"/>
      <c r="L317" s="361"/>
      <c r="M317" s="361"/>
      <c r="N317" s="361"/>
      <c r="O317" s="361"/>
      <c r="P317" s="361"/>
      <c r="Q317" s="361"/>
      <c r="R317" s="361"/>
      <c r="S317" s="362"/>
    </row>
    <row r="318" spans="1:24">
      <c r="A318" s="1">
        <f t="shared" ref="A318:B318" si="266">A317</f>
        <v>7</v>
      </c>
      <c r="B318" s="1">
        <f t="shared" si="266"/>
        <v>0</v>
      </c>
      <c r="C318" s="369"/>
      <c r="D318" s="370"/>
      <c r="E318" s="371"/>
      <c r="F318" s="360"/>
      <c r="G318" s="361"/>
      <c r="H318" s="361"/>
      <c r="I318" s="361"/>
      <c r="J318" s="361"/>
      <c r="K318" s="361"/>
      <c r="L318" s="361"/>
      <c r="M318" s="361"/>
      <c r="N318" s="361"/>
      <c r="O318" s="361"/>
      <c r="P318" s="361"/>
      <c r="Q318" s="361"/>
      <c r="R318" s="361"/>
      <c r="S318" s="362"/>
    </row>
    <row r="319" spans="1:24">
      <c r="A319" s="1">
        <f t="shared" ref="A319:B319" si="267">A318</f>
        <v>7</v>
      </c>
      <c r="B319" s="1">
        <f t="shared" si="267"/>
        <v>0</v>
      </c>
      <c r="C319" s="369"/>
      <c r="D319" s="370"/>
      <c r="E319" s="371"/>
      <c r="F319" s="360"/>
      <c r="G319" s="361"/>
      <c r="H319" s="361"/>
      <c r="I319" s="361"/>
      <c r="J319" s="361"/>
      <c r="K319" s="361"/>
      <c r="L319" s="361"/>
      <c r="M319" s="361"/>
      <c r="N319" s="361"/>
      <c r="O319" s="361"/>
      <c r="P319" s="361"/>
      <c r="Q319" s="361"/>
      <c r="R319" s="361"/>
      <c r="S319" s="362"/>
    </row>
    <row r="320" spans="1:24">
      <c r="A320" s="1">
        <f t="shared" ref="A320:B320" si="268">A319</f>
        <v>7</v>
      </c>
      <c r="B320" s="1">
        <f t="shared" si="268"/>
        <v>0</v>
      </c>
      <c r="C320" s="369"/>
      <c r="D320" s="370"/>
      <c r="E320" s="371"/>
      <c r="F320" s="360"/>
      <c r="G320" s="361"/>
      <c r="H320" s="361"/>
      <c r="I320" s="361"/>
      <c r="J320" s="361"/>
      <c r="K320" s="361"/>
      <c r="L320" s="361"/>
      <c r="M320" s="361"/>
      <c r="N320" s="361"/>
      <c r="O320" s="361"/>
      <c r="P320" s="361"/>
      <c r="Q320" s="361"/>
      <c r="R320" s="361"/>
      <c r="S320" s="362"/>
    </row>
    <row r="321" spans="1:21">
      <c r="A321" s="1">
        <f t="shared" ref="A321:B321" si="269">A320</f>
        <v>7</v>
      </c>
      <c r="B321" s="1">
        <f t="shared" si="269"/>
        <v>0</v>
      </c>
      <c r="C321" s="369"/>
      <c r="D321" s="370"/>
      <c r="E321" s="371"/>
      <c r="F321" s="360"/>
      <c r="G321" s="361"/>
      <c r="H321" s="361"/>
      <c r="I321" s="361"/>
      <c r="J321" s="361"/>
      <c r="K321" s="361"/>
      <c r="L321" s="361"/>
      <c r="M321" s="361"/>
      <c r="N321" s="361"/>
      <c r="O321" s="361"/>
      <c r="P321" s="361"/>
      <c r="Q321" s="361"/>
      <c r="R321" s="361"/>
      <c r="S321" s="362"/>
    </row>
    <row r="322" spans="1:21" ht="15" thickBot="1">
      <c r="A322" s="1">
        <f t="shared" ref="A322:B322" si="270">A321</f>
        <v>7</v>
      </c>
      <c r="B322" s="1">
        <f t="shared" si="270"/>
        <v>0</v>
      </c>
      <c r="C322" s="372"/>
      <c r="D322" s="373"/>
      <c r="E322" s="374"/>
      <c r="F322" s="363"/>
      <c r="G322" s="364"/>
      <c r="H322" s="364"/>
      <c r="I322" s="364"/>
      <c r="J322" s="364"/>
      <c r="K322" s="364"/>
      <c r="L322" s="364"/>
      <c r="M322" s="364"/>
      <c r="N322" s="364"/>
      <c r="O322" s="364"/>
      <c r="P322" s="364"/>
      <c r="Q322" s="364"/>
      <c r="R322" s="364"/>
      <c r="S322" s="365"/>
    </row>
    <row r="323" spans="1:21">
      <c r="A323" s="1">
        <f t="shared" ref="A323:B323" si="271">A322</f>
        <v>7</v>
      </c>
      <c r="B323" s="1">
        <f t="shared" si="271"/>
        <v>0</v>
      </c>
    </row>
    <row r="324" spans="1:21" ht="15" thickBot="1">
      <c r="A324" s="1">
        <f t="shared" ref="A324:B324" si="272">A323</f>
        <v>7</v>
      </c>
      <c r="B324" s="1">
        <f t="shared" si="272"/>
        <v>0</v>
      </c>
      <c r="C324" s="337" t="s">
        <v>70</v>
      </c>
      <c r="D324" s="337"/>
      <c r="Q324" s="338" t="s">
        <v>71</v>
      </c>
      <c r="R324" s="338"/>
      <c r="S324" s="338"/>
    </row>
    <row r="325" spans="1:21">
      <c r="A325" s="1">
        <f t="shared" ref="A325:B325" si="273">A324</f>
        <v>7</v>
      </c>
      <c r="B325" s="1">
        <f t="shared" si="273"/>
        <v>0</v>
      </c>
      <c r="C325" s="287" t="s">
        <v>72</v>
      </c>
      <c r="D325" s="290" t="s">
        <v>73</v>
      </c>
      <c r="E325" s="290"/>
      <c r="F325" s="290"/>
      <c r="G325" s="290"/>
      <c r="H325" s="290" t="s">
        <v>79</v>
      </c>
      <c r="I325" s="290"/>
      <c r="J325" s="290" t="s">
        <v>13</v>
      </c>
      <c r="K325" s="290"/>
      <c r="L325" s="290"/>
      <c r="M325" s="290"/>
      <c r="N325" s="290"/>
      <c r="O325" s="290"/>
      <c r="P325" s="290"/>
      <c r="Q325" s="290"/>
      <c r="R325" s="290"/>
      <c r="S325" s="294"/>
    </row>
    <row r="326" spans="1:21">
      <c r="A326" s="1">
        <f t="shared" ref="A326:B326" si="274">A325</f>
        <v>7</v>
      </c>
      <c r="B326" s="1">
        <f t="shared" si="274"/>
        <v>0</v>
      </c>
      <c r="C326" s="288"/>
      <c r="D326" s="346" t="s">
        <v>74</v>
      </c>
      <c r="E326" s="346"/>
      <c r="F326" s="346"/>
      <c r="G326" s="346"/>
      <c r="H326" s="347">
        <f>J351</f>
        <v>0</v>
      </c>
      <c r="I326" s="347"/>
      <c r="J326" s="152"/>
      <c r="K326" s="152"/>
      <c r="L326" s="152"/>
      <c r="M326" s="152"/>
      <c r="N326" s="152"/>
      <c r="O326" s="152"/>
      <c r="P326" s="152"/>
      <c r="Q326" s="152"/>
      <c r="R326" s="152"/>
      <c r="S326" s="305"/>
    </row>
    <row r="327" spans="1:21">
      <c r="A327" s="1">
        <f t="shared" ref="A327:B327" si="275">A326</f>
        <v>7</v>
      </c>
      <c r="B327" s="1">
        <f t="shared" si="275"/>
        <v>0</v>
      </c>
      <c r="C327" s="288"/>
      <c r="D327" s="340" t="s">
        <v>75</v>
      </c>
      <c r="E327" s="340"/>
      <c r="F327" s="340"/>
      <c r="G327" s="340"/>
      <c r="H327" s="330"/>
      <c r="I327" s="330"/>
      <c r="J327" s="335"/>
      <c r="K327" s="335"/>
      <c r="L327" s="335"/>
      <c r="M327" s="335"/>
      <c r="N327" s="335"/>
      <c r="O327" s="335"/>
      <c r="P327" s="335"/>
      <c r="Q327" s="335"/>
      <c r="R327" s="335"/>
      <c r="S327" s="336"/>
    </row>
    <row r="328" spans="1:21">
      <c r="A328" s="1">
        <f t="shared" ref="A328:B328" si="276">A327</f>
        <v>7</v>
      </c>
      <c r="B328" s="1">
        <f t="shared" si="276"/>
        <v>0</v>
      </c>
      <c r="C328" s="288"/>
      <c r="D328" s="340" t="s">
        <v>76</v>
      </c>
      <c r="E328" s="340"/>
      <c r="F328" s="340"/>
      <c r="G328" s="340"/>
      <c r="H328" s="330"/>
      <c r="I328" s="330"/>
      <c r="J328" s="335"/>
      <c r="K328" s="335"/>
      <c r="L328" s="335"/>
      <c r="M328" s="335"/>
      <c r="N328" s="335"/>
      <c r="O328" s="335"/>
      <c r="P328" s="335"/>
      <c r="Q328" s="335"/>
      <c r="R328" s="335"/>
      <c r="S328" s="336"/>
    </row>
    <row r="329" spans="1:21" ht="15" thickBot="1">
      <c r="A329" s="1">
        <f t="shared" ref="A329:B329" si="277">A328</f>
        <v>7</v>
      </c>
      <c r="B329" s="1">
        <f t="shared" si="277"/>
        <v>0</v>
      </c>
      <c r="C329" s="288"/>
      <c r="D329" s="341" t="s">
        <v>77</v>
      </c>
      <c r="E329" s="341"/>
      <c r="F329" s="341"/>
      <c r="G329" s="341"/>
      <c r="H329" s="342">
        <f>H351-SUM(H326:I328)</f>
        <v>0</v>
      </c>
      <c r="I329" s="342"/>
      <c r="J329" s="343"/>
      <c r="K329" s="343"/>
      <c r="L329" s="343"/>
      <c r="M329" s="343"/>
      <c r="N329" s="343"/>
      <c r="O329" s="343"/>
      <c r="P329" s="343"/>
      <c r="Q329" s="343"/>
      <c r="R329" s="343"/>
      <c r="S329" s="344"/>
    </row>
    <row r="330" spans="1:21" ht="15.6" thickTop="1" thickBot="1">
      <c r="A330" s="1">
        <f t="shared" ref="A330:B330" si="278">A329</f>
        <v>7</v>
      </c>
      <c r="B330" s="1">
        <f t="shared" si="278"/>
        <v>0</v>
      </c>
      <c r="C330" s="289"/>
      <c r="D330" s="345" t="s">
        <v>78</v>
      </c>
      <c r="E330" s="345"/>
      <c r="F330" s="345"/>
      <c r="G330" s="345"/>
      <c r="H330" s="281">
        <f>SUM(H326:I329)</f>
        <v>0</v>
      </c>
      <c r="I330" s="281"/>
      <c r="J330" s="285"/>
      <c r="K330" s="285"/>
      <c r="L330" s="285"/>
      <c r="M330" s="285"/>
      <c r="N330" s="285"/>
      <c r="O330" s="285"/>
      <c r="P330" s="285"/>
      <c r="Q330" s="285"/>
      <c r="R330" s="285"/>
      <c r="S330" s="286"/>
    </row>
    <row r="331" spans="1:21">
      <c r="A331" s="1">
        <f t="shared" ref="A331:B331" si="279">A330</f>
        <v>7</v>
      </c>
      <c r="B331" s="1">
        <f t="shared" si="279"/>
        <v>0</v>
      </c>
      <c r="C331" s="287" t="s">
        <v>218</v>
      </c>
      <c r="D331" s="290" t="s">
        <v>73</v>
      </c>
      <c r="E331" s="290"/>
      <c r="F331" s="290" t="s">
        <v>83</v>
      </c>
      <c r="G331" s="290"/>
      <c r="H331" s="290" t="s">
        <v>79</v>
      </c>
      <c r="I331" s="292"/>
      <c r="J331" s="293"/>
      <c r="K331" s="290"/>
      <c r="L331" s="290"/>
      <c r="M331" s="290"/>
      <c r="N331" s="290" t="s">
        <v>82</v>
      </c>
      <c r="O331" s="290"/>
      <c r="P331" s="290"/>
      <c r="Q331" s="290"/>
      <c r="R331" s="290"/>
      <c r="S331" s="294"/>
    </row>
    <row r="332" spans="1:21">
      <c r="A332" s="1">
        <f t="shared" ref="A332:B332" si="280">A331</f>
        <v>7</v>
      </c>
      <c r="B332" s="1">
        <f t="shared" si="280"/>
        <v>0</v>
      </c>
      <c r="C332" s="288"/>
      <c r="D332" s="291"/>
      <c r="E332" s="291"/>
      <c r="F332" s="291"/>
      <c r="G332" s="291"/>
      <c r="H332" s="291"/>
      <c r="I332" s="291"/>
      <c r="J332" s="296" t="s">
        <v>80</v>
      </c>
      <c r="K332" s="297"/>
      <c r="L332" s="297" t="s">
        <v>81</v>
      </c>
      <c r="M332" s="339"/>
      <c r="N332" s="291"/>
      <c r="O332" s="291"/>
      <c r="P332" s="291"/>
      <c r="Q332" s="291"/>
      <c r="R332" s="291"/>
      <c r="S332" s="295"/>
    </row>
    <row r="333" spans="1:21">
      <c r="A333" s="1">
        <f t="shared" ref="A333:B333" si="281">A332</f>
        <v>7</v>
      </c>
      <c r="B333" s="1">
        <f t="shared" si="281"/>
        <v>0</v>
      </c>
      <c r="C333" s="288"/>
      <c r="D333" s="298" t="s">
        <v>88</v>
      </c>
      <c r="E333" s="298"/>
      <c r="F333" s="298" t="s">
        <v>88</v>
      </c>
      <c r="G333" s="298"/>
      <c r="H333" s="323"/>
      <c r="I333" s="323"/>
      <c r="J333" s="324"/>
      <c r="K333" s="325"/>
      <c r="L333" s="326">
        <f>H333-J333</f>
        <v>0</v>
      </c>
      <c r="M333" s="327"/>
      <c r="N333" s="167"/>
      <c r="O333" s="167"/>
      <c r="P333" s="167"/>
      <c r="Q333" s="167"/>
      <c r="R333" s="167"/>
      <c r="S333" s="328"/>
      <c r="T333" s="54" t="e">
        <f>HLOOKUP(F306,リスト!$N$7:$AC$25,2,)</f>
        <v>#N/A</v>
      </c>
      <c r="U333" s="52" t="e">
        <f t="shared" ref="U333:U350" si="282">IF(T333="対象外",IF(J333&gt;0,"補助対象外経費です!!",""),"")</f>
        <v>#N/A</v>
      </c>
    </row>
    <row r="334" spans="1:21">
      <c r="A334" s="1">
        <f t="shared" ref="A334:B334" si="283">A333</f>
        <v>7</v>
      </c>
      <c r="B334" s="1">
        <f t="shared" si="283"/>
        <v>0</v>
      </c>
      <c r="C334" s="288"/>
      <c r="D334" s="298" t="s">
        <v>99</v>
      </c>
      <c r="E334" s="298"/>
      <c r="F334" s="299" t="s">
        <v>84</v>
      </c>
      <c r="G334" s="299"/>
      <c r="H334" s="300"/>
      <c r="I334" s="300"/>
      <c r="J334" s="301"/>
      <c r="K334" s="302"/>
      <c r="L334" s="303">
        <f t="shared" ref="L334:L350" si="284">H334-J334</f>
        <v>0</v>
      </c>
      <c r="M334" s="304"/>
      <c r="N334" s="152"/>
      <c r="O334" s="152"/>
      <c r="P334" s="152"/>
      <c r="Q334" s="152"/>
      <c r="R334" s="152"/>
      <c r="S334" s="305"/>
      <c r="T334" s="54" t="e">
        <f>HLOOKUP(F306,リスト!$N$7:$AC$25,3,)</f>
        <v>#N/A</v>
      </c>
      <c r="U334" s="52" t="e">
        <f t="shared" si="282"/>
        <v>#N/A</v>
      </c>
    </row>
    <row r="335" spans="1:21">
      <c r="A335" s="1">
        <f t="shared" ref="A335:B335" si="285">A334</f>
        <v>7</v>
      </c>
      <c r="B335" s="1">
        <f t="shared" si="285"/>
        <v>0</v>
      </c>
      <c r="C335" s="288"/>
      <c r="D335" s="298"/>
      <c r="E335" s="298"/>
      <c r="F335" s="329" t="s">
        <v>85</v>
      </c>
      <c r="G335" s="329"/>
      <c r="H335" s="330"/>
      <c r="I335" s="330"/>
      <c r="J335" s="331"/>
      <c r="K335" s="332"/>
      <c r="L335" s="333">
        <f t="shared" si="284"/>
        <v>0</v>
      </c>
      <c r="M335" s="334"/>
      <c r="N335" s="335"/>
      <c r="O335" s="335"/>
      <c r="P335" s="335"/>
      <c r="Q335" s="335"/>
      <c r="R335" s="335"/>
      <c r="S335" s="336"/>
      <c r="T335" s="54" t="e">
        <f>HLOOKUP(F306,リスト!$N$7:$AC$25,4,)</f>
        <v>#N/A</v>
      </c>
      <c r="U335" s="52" t="e">
        <f t="shared" si="282"/>
        <v>#N/A</v>
      </c>
    </row>
    <row r="336" spans="1:21">
      <c r="A336" s="1">
        <f t="shared" ref="A336:B336" si="286">A335</f>
        <v>7</v>
      </c>
      <c r="B336" s="1">
        <f t="shared" si="286"/>
        <v>0</v>
      </c>
      <c r="C336" s="288"/>
      <c r="D336" s="298"/>
      <c r="E336" s="298"/>
      <c r="F336" s="306" t="s">
        <v>86</v>
      </c>
      <c r="G336" s="306"/>
      <c r="H336" s="307"/>
      <c r="I336" s="307"/>
      <c r="J336" s="308"/>
      <c r="K336" s="309"/>
      <c r="L336" s="310">
        <f t="shared" si="284"/>
        <v>0</v>
      </c>
      <c r="M336" s="311"/>
      <c r="N336" s="153"/>
      <c r="O336" s="153"/>
      <c r="P336" s="153"/>
      <c r="Q336" s="153"/>
      <c r="R336" s="153"/>
      <c r="S336" s="312"/>
      <c r="T336" s="54" t="e">
        <f>HLOOKUP(F306,リスト!$N$7:$AC$25,5,)</f>
        <v>#N/A</v>
      </c>
      <c r="U336" s="52" t="e">
        <f t="shared" si="282"/>
        <v>#N/A</v>
      </c>
    </row>
    <row r="337" spans="1:22">
      <c r="A337" s="1">
        <f t="shared" ref="A337:B337" si="287">A336</f>
        <v>7</v>
      </c>
      <c r="B337" s="1">
        <f t="shared" si="287"/>
        <v>0</v>
      </c>
      <c r="C337" s="288"/>
      <c r="D337" s="298" t="s">
        <v>100</v>
      </c>
      <c r="E337" s="298"/>
      <c r="F337" s="299" t="s">
        <v>87</v>
      </c>
      <c r="G337" s="299"/>
      <c r="H337" s="300"/>
      <c r="I337" s="300"/>
      <c r="J337" s="301"/>
      <c r="K337" s="302"/>
      <c r="L337" s="303">
        <f t="shared" si="284"/>
        <v>0</v>
      </c>
      <c r="M337" s="304"/>
      <c r="N337" s="152"/>
      <c r="O337" s="152"/>
      <c r="P337" s="152"/>
      <c r="Q337" s="152"/>
      <c r="R337" s="152"/>
      <c r="S337" s="305"/>
      <c r="T337" s="54" t="e">
        <f>HLOOKUP(F306,リスト!$N$7:$AC$25,6,)</f>
        <v>#N/A</v>
      </c>
      <c r="U337" s="52" t="e">
        <f t="shared" si="282"/>
        <v>#N/A</v>
      </c>
    </row>
    <row r="338" spans="1:22">
      <c r="A338" s="1">
        <f t="shared" ref="A338:B338" si="288">A337</f>
        <v>7</v>
      </c>
      <c r="B338" s="1">
        <f t="shared" si="288"/>
        <v>0</v>
      </c>
      <c r="C338" s="288"/>
      <c r="D338" s="298"/>
      <c r="E338" s="298"/>
      <c r="F338" s="329" t="s">
        <v>89</v>
      </c>
      <c r="G338" s="329"/>
      <c r="H338" s="330"/>
      <c r="I338" s="330"/>
      <c r="J338" s="331"/>
      <c r="K338" s="332"/>
      <c r="L338" s="333">
        <f t="shared" si="284"/>
        <v>0</v>
      </c>
      <c r="M338" s="334"/>
      <c r="N338" s="335"/>
      <c r="O338" s="335"/>
      <c r="P338" s="335"/>
      <c r="Q338" s="335"/>
      <c r="R338" s="335"/>
      <c r="S338" s="336"/>
      <c r="T338" s="54" t="e">
        <f>HLOOKUP(F306,リスト!$N$7:$AC$25,7,)</f>
        <v>#N/A</v>
      </c>
      <c r="U338" s="52" t="e">
        <f t="shared" si="282"/>
        <v>#N/A</v>
      </c>
    </row>
    <row r="339" spans="1:22" ht="14.4" customHeight="1">
      <c r="A339" s="1">
        <f t="shared" ref="A339:B339" si="289">A338</f>
        <v>7</v>
      </c>
      <c r="B339" s="1">
        <f t="shared" si="289"/>
        <v>0</v>
      </c>
      <c r="C339" s="288"/>
      <c r="D339" s="298"/>
      <c r="E339" s="298"/>
      <c r="F339" s="329" t="s">
        <v>215</v>
      </c>
      <c r="G339" s="329"/>
      <c r="H339" s="330"/>
      <c r="I339" s="330"/>
      <c r="J339" s="331"/>
      <c r="K339" s="332"/>
      <c r="L339" s="333">
        <f t="shared" si="284"/>
        <v>0</v>
      </c>
      <c r="M339" s="334"/>
      <c r="N339" s="335"/>
      <c r="O339" s="335"/>
      <c r="P339" s="335"/>
      <c r="Q339" s="335"/>
      <c r="R339" s="335"/>
      <c r="S339" s="336"/>
      <c r="T339" s="54" t="e">
        <f>HLOOKUP(F306,リスト!$N$7:$AC$25,8,)</f>
        <v>#N/A</v>
      </c>
      <c r="U339" s="52" t="e">
        <f t="shared" si="282"/>
        <v>#N/A</v>
      </c>
    </row>
    <row r="340" spans="1:22">
      <c r="A340" s="1">
        <f t="shared" ref="A340:B340" si="290">A339</f>
        <v>7</v>
      </c>
      <c r="B340" s="1">
        <f t="shared" si="290"/>
        <v>0</v>
      </c>
      <c r="C340" s="288"/>
      <c r="D340" s="298"/>
      <c r="E340" s="298"/>
      <c r="F340" s="306" t="s">
        <v>90</v>
      </c>
      <c r="G340" s="306"/>
      <c r="H340" s="307"/>
      <c r="I340" s="307"/>
      <c r="J340" s="308"/>
      <c r="K340" s="309"/>
      <c r="L340" s="310">
        <f t="shared" si="284"/>
        <v>0</v>
      </c>
      <c r="M340" s="311"/>
      <c r="N340" s="153"/>
      <c r="O340" s="153"/>
      <c r="P340" s="153"/>
      <c r="Q340" s="153"/>
      <c r="R340" s="153"/>
      <c r="S340" s="312"/>
      <c r="T340" s="54" t="e">
        <f>HLOOKUP(F306,リスト!$N$7:$AC$25,9,)</f>
        <v>#N/A</v>
      </c>
      <c r="U340" s="52" t="e">
        <f t="shared" si="282"/>
        <v>#N/A</v>
      </c>
    </row>
    <row r="341" spans="1:22">
      <c r="A341" s="1">
        <f t="shared" ref="A341:B341" si="291">A340</f>
        <v>7</v>
      </c>
      <c r="B341" s="1">
        <f t="shared" si="291"/>
        <v>0</v>
      </c>
      <c r="C341" s="288"/>
      <c r="D341" s="298" t="s">
        <v>101</v>
      </c>
      <c r="E341" s="298"/>
      <c r="F341" s="299" t="s">
        <v>91</v>
      </c>
      <c r="G341" s="299"/>
      <c r="H341" s="300"/>
      <c r="I341" s="300"/>
      <c r="J341" s="301"/>
      <c r="K341" s="302"/>
      <c r="L341" s="303">
        <f t="shared" si="284"/>
        <v>0</v>
      </c>
      <c r="M341" s="304"/>
      <c r="N341" s="152"/>
      <c r="O341" s="152"/>
      <c r="P341" s="152"/>
      <c r="Q341" s="152"/>
      <c r="R341" s="152"/>
      <c r="S341" s="305"/>
      <c r="T341" s="54" t="e">
        <f>HLOOKUP(F306,リスト!$N$7:$AC$25,10,)</f>
        <v>#N/A</v>
      </c>
      <c r="U341" s="52" t="e">
        <f t="shared" si="282"/>
        <v>#N/A</v>
      </c>
    </row>
    <row r="342" spans="1:22">
      <c r="A342" s="1">
        <f t="shared" ref="A342:B342" si="292">A341</f>
        <v>7</v>
      </c>
      <c r="B342" s="1">
        <f t="shared" si="292"/>
        <v>0</v>
      </c>
      <c r="C342" s="288"/>
      <c r="D342" s="298"/>
      <c r="E342" s="298"/>
      <c r="F342" s="329" t="s">
        <v>92</v>
      </c>
      <c r="G342" s="329"/>
      <c r="H342" s="330"/>
      <c r="I342" s="330"/>
      <c r="J342" s="331"/>
      <c r="K342" s="332"/>
      <c r="L342" s="333">
        <f t="shared" si="284"/>
        <v>0</v>
      </c>
      <c r="M342" s="334"/>
      <c r="N342" s="335"/>
      <c r="O342" s="335"/>
      <c r="P342" s="335"/>
      <c r="Q342" s="335"/>
      <c r="R342" s="335"/>
      <c r="S342" s="336"/>
      <c r="T342" s="54" t="e">
        <f>HLOOKUP(F306,リスト!$N$7:$AC$25,11,)</f>
        <v>#N/A</v>
      </c>
      <c r="U342" s="52" t="e">
        <f t="shared" si="282"/>
        <v>#N/A</v>
      </c>
    </row>
    <row r="343" spans="1:22">
      <c r="A343" s="1">
        <f t="shared" ref="A343:B343" si="293">A342</f>
        <v>7</v>
      </c>
      <c r="B343" s="1">
        <f t="shared" si="293"/>
        <v>0</v>
      </c>
      <c r="C343" s="288"/>
      <c r="D343" s="298"/>
      <c r="E343" s="298"/>
      <c r="F343" s="306" t="s">
        <v>93</v>
      </c>
      <c r="G343" s="306"/>
      <c r="H343" s="307"/>
      <c r="I343" s="307"/>
      <c r="J343" s="308"/>
      <c r="K343" s="309"/>
      <c r="L343" s="310">
        <f t="shared" si="284"/>
        <v>0</v>
      </c>
      <c r="M343" s="311"/>
      <c r="N343" s="153"/>
      <c r="O343" s="153"/>
      <c r="P343" s="153"/>
      <c r="Q343" s="153"/>
      <c r="R343" s="153"/>
      <c r="S343" s="312"/>
      <c r="T343" s="54" t="e">
        <f>HLOOKUP(F306,リスト!$N$7:$AC$25,12,)</f>
        <v>#N/A</v>
      </c>
      <c r="U343" s="52" t="e">
        <f t="shared" si="282"/>
        <v>#N/A</v>
      </c>
    </row>
    <row r="344" spans="1:22">
      <c r="A344" s="1">
        <f t="shared" ref="A344:B344" si="294">A343</f>
        <v>7</v>
      </c>
      <c r="B344" s="1">
        <f t="shared" si="294"/>
        <v>0</v>
      </c>
      <c r="C344" s="288"/>
      <c r="D344" s="298" t="s">
        <v>102</v>
      </c>
      <c r="E344" s="298"/>
      <c r="F344" s="298" t="s">
        <v>102</v>
      </c>
      <c r="G344" s="298"/>
      <c r="H344" s="323"/>
      <c r="I344" s="323"/>
      <c r="J344" s="324"/>
      <c r="K344" s="325"/>
      <c r="L344" s="326">
        <f t="shared" si="284"/>
        <v>0</v>
      </c>
      <c r="M344" s="327"/>
      <c r="N344" s="167"/>
      <c r="O344" s="167"/>
      <c r="P344" s="167"/>
      <c r="Q344" s="167"/>
      <c r="R344" s="167"/>
      <c r="S344" s="328"/>
      <c r="T344" s="54" t="e">
        <f>HLOOKUP(F306,リスト!$N$7:$AC$25,13,)</f>
        <v>#N/A</v>
      </c>
      <c r="U344" s="52" t="e">
        <f t="shared" si="282"/>
        <v>#N/A</v>
      </c>
    </row>
    <row r="345" spans="1:22">
      <c r="A345" s="1">
        <f t="shared" ref="A345:B345" si="295">A344</f>
        <v>7</v>
      </c>
      <c r="B345" s="1">
        <f t="shared" si="295"/>
        <v>0</v>
      </c>
      <c r="C345" s="288"/>
      <c r="D345" s="321" t="s">
        <v>105</v>
      </c>
      <c r="E345" s="298"/>
      <c r="F345" s="299" t="s">
        <v>94</v>
      </c>
      <c r="G345" s="299"/>
      <c r="H345" s="300"/>
      <c r="I345" s="300"/>
      <c r="J345" s="301"/>
      <c r="K345" s="302"/>
      <c r="L345" s="303">
        <f t="shared" si="284"/>
        <v>0</v>
      </c>
      <c r="M345" s="304"/>
      <c r="N345" s="152"/>
      <c r="O345" s="152"/>
      <c r="P345" s="152"/>
      <c r="Q345" s="152"/>
      <c r="R345" s="152"/>
      <c r="S345" s="305"/>
      <c r="T345" s="54" t="e">
        <f>HLOOKUP(F306,リスト!$N$7:$AC$25,14,)</f>
        <v>#N/A</v>
      </c>
      <c r="U345" s="52" t="e">
        <f t="shared" si="282"/>
        <v>#N/A</v>
      </c>
    </row>
    <row r="346" spans="1:22">
      <c r="A346" s="1">
        <f t="shared" ref="A346:B346" si="296">A345</f>
        <v>7</v>
      </c>
      <c r="B346" s="1">
        <f t="shared" si="296"/>
        <v>0</v>
      </c>
      <c r="C346" s="288"/>
      <c r="D346" s="298"/>
      <c r="E346" s="298"/>
      <c r="F346" s="306" t="s">
        <v>95</v>
      </c>
      <c r="G346" s="306"/>
      <c r="H346" s="307"/>
      <c r="I346" s="307"/>
      <c r="J346" s="308"/>
      <c r="K346" s="309"/>
      <c r="L346" s="310">
        <f t="shared" si="284"/>
        <v>0</v>
      </c>
      <c r="M346" s="311"/>
      <c r="N346" s="153"/>
      <c r="O346" s="153"/>
      <c r="P346" s="153"/>
      <c r="Q346" s="153"/>
      <c r="R346" s="153"/>
      <c r="S346" s="312"/>
      <c r="T346" s="54" t="e">
        <f>HLOOKUP(F306,リスト!$N$7:$AC$25,15,)</f>
        <v>#N/A</v>
      </c>
      <c r="U346" s="52" t="e">
        <f t="shared" si="282"/>
        <v>#N/A</v>
      </c>
    </row>
    <row r="347" spans="1:22">
      <c r="A347" s="1">
        <f t="shared" ref="A347:B347" si="297">A346</f>
        <v>7</v>
      </c>
      <c r="B347" s="1">
        <f t="shared" si="297"/>
        <v>0</v>
      </c>
      <c r="C347" s="288"/>
      <c r="D347" s="322" t="s">
        <v>103</v>
      </c>
      <c r="E347" s="322"/>
      <c r="F347" s="298" t="s">
        <v>96</v>
      </c>
      <c r="G347" s="298"/>
      <c r="H347" s="323"/>
      <c r="I347" s="323"/>
      <c r="J347" s="324"/>
      <c r="K347" s="325"/>
      <c r="L347" s="326">
        <f t="shared" si="284"/>
        <v>0</v>
      </c>
      <c r="M347" s="327"/>
      <c r="N347" s="167"/>
      <c r="O347" s="167"/>
      <c r="P347" s="167"/>
      <c r="Q347" s="167"/>
      <c r="R347" s="167"/>
      <c r="S347" s="328"/>
      <c r="T347" s="54" t="e">
        <f>HLOOKUP(F306,リスト!$N$7:$AC$25,16,)</f>
        <v>#N/A</v>
      </c>
      <c r="U347" s="52" t="e">
        <f t="shared" si="282"/>
        <v>#N/A</v>
      </c>
    </row>
    <row r="348" spans="1:22">
      <c r="A348" s="1">
        <f t="shared" ref="A348:B348" si="298">A347</f>
        <v>7</v>
      </c>
      <c r="B348" s="1">
        <f t="shared" si="298"/>
        <v>0</v>
      </c>
      <c r="C348" s="288"/>
      <c r="D348" s="298" t="s">
        <v>104</v>
      </c>
      <c r="E348" s="298"/>
      <c r="F348" s="299" t="s">
        <v>97</v>
      </c>
      <c r="G348" s="299"/>
      <c r="H348" s="300"/>
      <c r="I348" s="300"/>
      <c r="J348" s="301"/>
      <c r="K348" s="302"/>
      <c r="L348" s="303">
        <f t="shared" si="284"/>
        <v>0</v>
      </c>
      <c r="M348" s="304"/>
      <c r="N348" s="152"/>
      <c r="O348" s="152"/>
      <c r="P348" s="152"/>
      <c r="Q348" s="152"/>
      <c r="R348" s="152"/>
      <c r="S348" s="305"/>
      <c r="T348" s="54" t="e">
        <f>HLOOKUP(F306,リスト!$N$7:$AC$25,17,)</f>
        <v>#N/A</v>
      </c>
      <c r="U348" s="52" t="e">
        <f t="shared" si="282"/>
        <v>#N/A</v>
      </c>
    </row>
    <row r="349" spans="1:22">
      <c r="A349" s="1">
        <f t="shared" ref="A349:B349" si="299">A348</f>
        <v>7</v>
      </c>
      <c r="B349" s="1">
        <f t="shared" si="299"/>
        <v>0</v>
      </c>
      <c r="C349" s="288"/>
      <c r="D349" s="298"/>
      <c r="E349" s="298"/>
      <c r="F349" s="306" t="s">
        <v>98</v>
      </c>
      <c r="G349" s="306"/>
      <c r="H349" s="307"/>
      <c r="I349" s="307"/>
      <c r="J349" s="308"/>
      <c r="K349" s="309"/>
      <c r="L349" s="310">
        <f t="shared" si="284"/>
        <v>0</v>
      </c>
      <c r="M349" s="311"/>
      <c r="N349" s="153"/>
      <c r="O349" s="153"/>
      <c r="P349" s="153"/>
      <c r="Q349" s="153"/>
      <c r="R349" s="153"/>
      <c r="S349" s="312"/>
      <c r="T349" s="54" t="e">
        <f>HLOOKUP(F306,リスト!$N$7:$AC$25,18,)</f>
        <v>#N/A</v>
      </c>
      <c r="U349" s="52" t="e">
        <f t="shared" si="282"/>
        <v>#N/A</v>
      </c>
    </row>
    <row r="350" spans="1:22" ht="15" thickBot="1">
      <c r="A350" s="1">
        <f t="shared" ref="A350:B350" si="300">A349</f>
        <v>7</v>
      </c>
      <c r="B350" s="1">
        <f t="shared" si="300"/>
        <v>0</v>
      </c>
      <c r="C350" s="288"/>
      <c r="D350" s="313" t="s">
        <v>77</v>
      </c>
      <c r="E350" s="313"/>
      <c r="F350" s="313" t="s">
        <v>77</v>
      </c>
      <c r="G350" s="313"/>
      <c r="H350" s="314"/>
      <c r="I350" s="314"/>
      <c r="J350" s="315"/>
      <c r="K350" s="316"/>
      <c r="L350" s="317">
        <f t="shared" si="284"/>
        <v>0</v>
      </c>
      <c r="M350" s="318"/>
      <c r="N350" s="319"/>
      <c r="O350" s="319"/>
      <c r="P350" s="319"/>
      <c r="Q350" s="319"/>
      <c r="R350" s="319"/>
      <c r="S350" s="320"/>
      <c r="T350" s="54" t="e">
        <f>HLOOKUP(F306,リスト!$N$7:$AC$25,19,)</f>
        <v>#N/A</v>
      </c>
      <c r="U350" s="52" t="e">
        <f t="shared" si="282"/>
        <v>#N/A</v>
      </c>
    </row>
    <row r="351" spans="1:22" ht="15.6" thickTop="1" thickBot="1">
      <c r="A351" s="1">
        <f t="shared" ref="A351:B351" si="301">A350</f>
        <v>7</v>
      </c>
      <c r="B351" s="1">
        <f t="shared" si="301"/>
        <v>0</v>
      </c>
      <c r="C351" s="289"/>
      <c r="D351" s="278" t="s">
        <v>78</v>
      </c>
      <c r="E351" s="279"/>
      <c r="F351" s="279"/>
      <c r="G351" s="280"/>
      <c r="H351" s="281">
        <f>SUM(H333:I350)</f>
        <v>0</v>
      </c>
      <c r="I351" s="281"/>
      <c r="J351" s="282">
        <f t="shared" ref="J351" si="302">SUM(J333:K350)</f>
        <v>0</v>
      </c>
      <c r="K351" s="283"/>
      <c r="L351" s="283">
        <f t="shared" ref="L351" si="303">SUM(L333:M350)</f>
        <v>0</v>
      </c>
      <c r="M351" s="284"/>
      <c r="N351" s="285"/>
      <c r="O351" s="285"/>
      <c r="P351" s="285"/>
      <c r="Q351" s="285"/>
      <c r="R351" s="285"/>
      <c r="S351" s="286"/>
      <c r="T351" s="54"/>
    </row>
    <row r="352" spans="1:22">
      <c r="A352" s="1">
        <f>F355</f>
        <v>8</v>
      </c>
      <c r="B352" s="1">
        <f>IF(H376&gt;0,1,0)</f>
        <v>0</v>
      </c>
      <c r="C352" s="198" t="s">
        <v>47</v>
      </c>
      <c r="D352" s="198"/>
      <c r="E352" s="198"/>
      <c r="U352" s="11" t="s">
        <v>49</v>
      </c>
      <c r="V352" s="11" t="s">
        <v>199</v>
      </c>
    </row>
    <row r="353" spans="1:24">
      <c r="A353" s="1">
        <f>A352</f>
        <v>8</v>
      </c>
      <c r="B353" s="1">
        <f>B352</f>
        <v>0</v>
      </c>
      <c r="C353" s="192" t="str">
        <f>"トップアスリート等を活用した魅力発信事業　"&amp;基本!$G$24</f>
        <v>トップアスリート等を活用した魅力発信事業　事業計画書</v>
      </c>
      <c r="D353" s="192"/>
      <c r="E353" s="192"/>
      <c r="F353" s="192"/>
      <c r="G353" s="192"/>
      <c r="H353" s="192"/>
      <c r="I353" s="192"/>
      <c r="J353" s="192"/>
      <c r="K353" s="192"/>
      <c r="L353" s="192"/>
      <c r="M353" s="192"/>
      <c r="N353" s="192"/>
      <c r="O353" s="192"/>
      <c r="P353" s="192"/>
      <c r="Q353" s="192"/>
      <c r="R353" s="192"/>
      <c r="S353" s="192"/>
      <c r="U353" s="16" t="str">
        <f t="shared" ref="U353:V356" si="304">IF(U303="","",U303)</f>
        <v>トップアスリート等を活用した魅力発信事業</v>
      </c>
      <c r="V353" s="16" t="str">
        <f t="shared" si="304"/>
        <v>魅力発信</v>
      </c>
    </row>
    <row r="354" spans="1:24" ht="15" thickBot="1">
      <c r="A354" s="1">
        <f t="shared" ref="A354:B354" si="305">A353</f>
        <v>8</v>
      </c>
      <c r="B354" s="1">
        <f t="shared" si="305"/>
        <v>0</v>
      </c>
      <c r="C354" s="337" t="s">
        <v>48</v>
      </c>
      <c r="D354" s="337"/>
      <c r="U354" s="32" t="str">
        <f t="shared" si="304"/>
        <v/>
      </c>
      <c r="V354" s="32" t="str">
        <f t="shared" si="304"/>
        <v/>
      </c>
    </row>
    <row r="355" spans="1:24" ht="15" thickBot="1">
      <c r="A355" s="1">
        <f t="shared" ref="A355:B355" si="306">A354</f>
        <v>8</v>
      </c>
      <c r="B355" s="1">
        <f t="shared" si="306"/>
        <v>0</v>
      </c>
      <c r="C355" s="375" t="s">
        <v>50</v>
      </c>
      <c r="D355" s="376"/>
      <c r="E355" s="376"/>
      <c r="F355" s="377">
        <f>F305+1</f>
        <v>8</v>
      </c>
      <c r="G355" s="378"/>
      <c r="U355" s="32" t="str">
        <f t="shared" si="304"/>
        <v/>
      </c>
      <c r="V355" s="32" t="str">
        <f t="shared" si="304"/>
        <v/>
      </c>
    </row>
    <row r="356" spans="1:24">
      <c r="A356" s="1">
        <f t="shared" ref="A356:B356" si="307">A355</f>
        <v>8</v>
      </c>
      <c r="B356" s="1">
        <f t="shared" si="307"/>
        <v>0</v>
      </c>
      <c r="C356" s="379" t="s">
        <v>49</v>
      </c>
      <c r="D356" s="290"/>
      <c r="E356" s="290"/>
      <c r="F356" s="380"/>
      <c r="G356" s="380"/>
      <c r="H356" s="380"/>
      <c r="I356" s="380"/>
      <c r="J356" s="380"/>
      <c r="K356" s="380"/>
      <c r="L356" s="380"/>
      <c r="M356" s="290" t="s">
        <v>53</v>
      </c>
      <c r="N356" s="290"/>
      <c r="O356" s="290"/>
      <c r="P356" s="380"/>
      <c r="Q356" s="380"/>
      <c r="R356" s="380"/>
      <c r="S356" s="381"/>
      <c r="T356" s="81" t="str">
        <f>IF(F356="","",VLOOKUP(F356,U353:V356,2,))</f>
        <v/>
      </c>
      <c r="U356" s="18" t="str">
        <f t="shared" si="304"/>
        <v/>
      </c>
      <c r="V356" s="18" t="str">
        <f t="shared" si="304"/>
        <v/>
      </c>
    </row>
    <row r="357" spans="1:24">
      <c r="A357" s="1">
        <f t="shared" ref="A357:B357" si="308">A356</f>
        <v>8</v>
      </c>
      <c r="B357" s="1">
        <f t="shared" si="308"/>
        <v>0</v>
      </c>
      <c r="C357" s="389" t="s">
        <v>180</v>
      </c>
      <c r="D357" s="390"/>
      <c r="E357" s="356"/>
      <c r="F357" s="386"/>
      <c r="G357" s="387"/>
      <c r="H357" s="387"/>
      <c r="I357" s="387"/>
      <c r="J357" s="387"/>
      <c r="K357" s="387"/>
      <c r="L357" s="387"/>
      <c r="M357" s="387"/>
      <c r="N357" s="387"/>
      <c r="O357" s="387"/>
      <c r="P357" s="387"/>
      <c r="Q357" s="387"/>
      <c r="R357" s="387"/>
      <c r="S357" s="388"/>
      <c r="U357" s="55"/>
    </row>
    <row r="358" spans="1:24">
      <c r="A358" s="1">
        <f t="shared" ref="A358:B358" si="309">A357</f>
        <v>8</v>
      </c>
      <c r="B358" s="1">
        <f t="shared" si="309"/>
        <v>0</v>
      </c>
      <c r="C358" s="348" t="s">
        <v>51</v>
      </c>
      <c r="D358" s="291"/>
      <c r="E358" s="291"/>
      <c r="F358" s="382"/>
      <c r="G358" s="383"/>
      <c r="H358" s="383"/>
      <c r="I358" s="20" t="str">
        <f>IF(F358="","～",IF(J358="","","～"))</f>
        <v>～</v>
      </c>
      <c r="J358" s="383"/>
      <c r="K358" s="383"/>
      <c r="L358" s="383"/>
      <c r="M358" s="21" t="s">
        <v>52</v>
      </c>
      <c r="N358" s="384" t="str">
        <f>IF(T358=1,IF(F358="","",IF(J358="","",IF(F358=J358,"日帰り",(J358-F358)&amp;"泊"&amp;(J358-F358+1)&amp;"日"))),"")</f>
        <v/>
      </c>
      <c r="O358" s="384"/>
      <c r="P358" s="384"/>
      <c r="Q358" s="13" t="s">
        <v>68</v>
      </c>
      <c r="R358" s="258"/>
      <c r="S358" s="385"/>
      <c r="T358" s="53">
        <v>0</v>
      </c>
    </row>
    <row r="359" spans="1:24">
      <c r="A359" s="1">
        <f t="shared" ref="A359:B359" si="310">A358</f>
        <v>8</v>
      </c>
      <c r="B359" s="1">
        <f t="shared" si="310"/>
        <v>0</v>
      </c>
      <c r="C359" s="348" t="s">
        <v>54</v>
      </c>
      <c r="D359" s="346" t="s">
        <v>55</v>
      </c>
      <c r="E359" s="346"/>
      <c r="F359" s="349"/>
      <c r="G359" s="349"/>
      <c r="H359" s="349"/>
      <c r="I359" s="349"/>
      <c r="J359" s="349"/>
      <c r="K359" s="349"/>
      <c r="L359" s="349"/>
      <c r="M359" s="349"/>
      <c r="N359" s="349"/>
      <c r="O359" s="349"/>
      <c r="P359" s="349"/>
      <c r="Q359" s="349"/>
      <c r="R359" s="349"/>
      <c r="S359" s="350"/>
      <c r="U359" s="156" t="s">
        <v>53</v>
      </c>
      <c r="V359" s="156"/>
      <c r="W359" s="156"/>
      <c r="X359" s="156"/>
    </row>
    <row r="360" spans="1:24">
      <c r="A360" s="1">
        <f t="shared" ref="A360:B360" si="311">A359</f>
        <v>8</v>
      </c>
      <c r="B360" s="1">
        <f t="shared" si="311"/>
        <v>0</v>
      </c>
      <c r="C360" s="348"/>
      <c r="D360" s="351" t="s">
        <v>7</v>
      </c>
      <c r="E360" s="351"/>
      <c r="F360" s="352"/>
      <c r="G360" s="352"/>
      <c r="H360" s="352"/>
      <c r="I360" s="352"/>
      <c r="J360" s="352"/>
      <c r="K360" s="352"/>
      <c r="L360" s="352"/>
      <c r="M360" s="352"/>
      <c r="N360" s="352"/>
      <c r="O360" s="352"/>
      <c r="P360" s="352"/>
      <c r="Q360" s="352"/>
      <c r="R360" s="352"/>
      <c r="S360" s="353"/>
      <c r="U360" s="78" t="str">
        <f>U353</f>
        <v>トップアスリート等を活用した魅力発信事業</v>
      </c>
      <c r="V360" s="78" t="str">
        <f>U354</f>
        <v/>
      </c>
      <c r="W360" s="78" t="str">
        <f>U355</f>
        <v/>
      </c>
      <c r="X360" s="78" t="str">
        <f>U356</f>
        <v/>
      </c>
    </row>
    <row r="361" spans="1:24">
      <c r="A361" s="1">
        <f t="shared" ref="A361:B361" si="312">A360</f>
        <v>8</v>
      </c>
      <c r="B361" s="1">
        <f t="shared" si="312"/>
        <v>0</v>
      </c>
      <c r="C361" s="348" t="s">
        <v>56</v>
      </c>
      <c r="D361" s="346" t="s">
        <v>55</v>
      </c>
      <c r="E361" s="346"/>
      <c r="F361" s="349"/>
      <c r="G361" s="349"/>
      <c r="H361" s="349"/>
      <c r="I361" s="349"/>
      <c r="J361" s="349"/>
      <c r="K361" s="349"/>
      <c r="L361" s="349"/>
      <c r="M361" s="349"/>
      <c r="N361" s="349"/>
      <c r="O361" s="349"/>
      <c r="P361" s="349"/>
      <c r="Q361" s="349"/>
      <c r="R361" s="349"/>
      <c r="S361" s="350"/>
      <c r="U361" s="6" t="str">
        <f t="shared" ref="U361:X364" si="313">IF(U311="","",U311)</f>
        <v>①競技普及イベント</v>
      </c>
      <c r="V361" s="6" t="str">
        <f t="shared" si="313"/>
        <v/>
      </c>
      <c r="W361" s="6" t="str">
        <f t="shared" si="313"/>
        <v/>
      </c>
      <c r="X361" s="6" t="str">
        <f t="shared" si="313"/>
        <v/>
      </c>
    </row>
    <row r="362" spans="1:24">
      <c r="A362" s="1">
        <f t="shared" ref="A362:B362" si="314">A361</f>
        <v>8</v>
      </c>
      <c r="B362" s="1">
        <f t="shared" si="314"/>
        <v>0</v>
      </c>
      <c r="C362" s="348"/>
      <c r="D362" s="351" t="s">
        <v>7</v>
      </c>
      <c r="E362" s="351"/>
      <c r="F362" s="352"/>
      <c r="G362" s="352"/>
      <c r="H362" s="352"/>
      <c r="I362" s="352"/>
      <c r="J362" s="352"/>
      <c r="K362" s="352"/>
      <c r="L362" s="352"/>
      <c r="M362" s="352"/>
      <c r="N362" s="352"/>
      <c r="O362" s="352"/>
      <c r="P362" s="352"/>
      <c r="Q362" s="352"/>
      <c r="R362" s="352"/>
      <c r="S362" s="353"/>
      <c r="U362" s="8" t="str">
        <f t="shared" si="313"/>
        <v>②トップレベル大会</v>
      </c>
      <c r="V362" s="8" t="str">
        <f t="shared" si="313"/>
        <v/>
      </c>
      <c r="W362" s="8" t="str">
        <f t="shared" si="313"/>
        <v/>
      </c>
      <c r="X362" s="8" t="str">
        <f t="shared" si="313"/>
        <v/>
      </c>
    </row>
    <row r="363" spans="1:24">
      <c r="A363" s="1">
        <f t="shared" ref="A363:B363" si="315">A362</f>
        <v>8</v>
      </c>
      <c r="B363" s="1">
        <f t="shared" si="315"/>
        <v>0</v>
      </c>
      <c r="C363" s="354" t="s">
        <v>57</v>
      </c>
      <c r="D363" s="291" t="s">
        <v>58</v>
      </c>
      <c r="E363" s="291"/>
      <c r="F363" s="291" t="s">
        <v>61</v>
      </c>
      <c r="G363" s="355"/>
      <c r="H363" s="339" t="s">
        <v>62</v>
      </c>
      <c r="I363" s="296"/>
      <c r="J363" s="356" t="s">
        <v>63</v>
      </c>
      <c r="K363" s="355"/>
      <c r="L363" s="339" t="s">
        <v>64</v>
      </c>
      <c r="M363" s="296"/>
      <c r="N363" s="356" t="s">
        <v>65</v>
      </c>
      <c r="O363" s="355"/>
      <c r="P363" s="339" t="s">
        <v>66</v>
      </c>
      <c r="Q363" s="291"/>
      <c r="R363" s="356" t="s">
        <v>36</v>
      </c>
      <c r="S363" s="295"/>
      <c r="U363" s="8" t="str">
        <f t="shared" si="313"/>
        <v/>
      </c>
      <c r="V363" s="8" t="str">
        <f t="shared" si="313"/>
        <v/>
      </c>
      <c r="W363" s="8" t="str">
        <f t="shared" si="313"/>
        <v/>
      </c>
      <c r="X363" s="8" t="str">
        <f t="shared" si="313"/>
        <v/>
      </c>
    </row>
    <row r="364" spans="1:24">
      <c r="A364" s="1">
        <f t="shared" ref="A364:B364" si="316">A363</f>
        <v>8</v>
      </c>
      <c r="B364" s="1">
        <f t="shared" si="316"/>
        <v>0</v>
      </c>
      <c r="C364" s="348"/>
      <c r="D364" s="346" t="s">
        <v>59</v>
      </c>
      <c r="E364" s="346"/>
      <c r="F364" s="56" t="s">
        <v>164</v>
      </c>
      <c r="G364" s="23" t="s">
        <v>67</v>
      </c>
      <c r="H364" s="58" t="s">
        <v>164</v>
      </c>
      <c r="I364" s="25" t="s">
        <v>67</v>
      </c>
      <c r="J364" s="60" t="s">
        <v>164</v>
      </c>
      <c r="K364" s="23" t="s">
        <v>67</v>
      </c>
      <c r="L364" s="58" t="s">
        <v>164</v>
      </c>
      <c r="M364" s="25" t="s">
        <v>67</v>
      </c>
      <c r="N364" s="60" t="s">
        <v>164</v>
      </c>
      <c r="O364" s="23" t="s">
        <v>67</v>
      </c>
      <c r="P364" s="58" t="s">
        <v>164</v>
      </c>
      <c r="Q364" s="26" t="s">
        <v>67</v>
      </c>
      <c r="R364" s="60" t="s">
        <v>164</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48"/>
      <c r="D365" s="351" t="s">
        <v>60</v>
      </c>
      <c r="E365" s="351"/>
      <c r="F365" s="57" t="s">
        <v>164</v>
      </c>
      <c r="G365" s="28" t="s">
        <v>67</v>
      </c>
      <c r="H365" s="59" t="s">
        <v>164</v>
      </c>
      <c r="I365" s="30" t="s">
        <v>67</v>
      </c>
      <c r="J365" s="61" t="s">
        <v>164</v>
      </c>
      <c r="K365" s="28" t="s">
        <v>67</v>
      </c>
      <c r="L365" s="59" t="s">
        <v>164</v>
      </c>
      <c r="M365" s="30" t="s">
        <v>67</v>
      </c>
      <c r="N365" s="61" t="s">
        <v>164</v>
      </c>
      <c r="O365" s="28" t="s">
        <v>67</v>
      </c>
      <c r="P365" s="59" t="s">
        <v>164</v>
      </c>
      <c r="Q365" s="31" t="s">
        <v>67</v>
      </c>
      <c r="R365" s="61" t="s">
        <v>164</v>
      </c>
      <c r="S365" s="34" t="s">
        <v>67</v>
      </c>
    </row>
    <row r="366" spans="1:24">
      <c r="A366" s="1">
        <f t="shared" ref="A366:B366" si="318">A365</f>
        <v>8</v>
      </c>
      <c r="B366" s="1">
        <f t="shared" si="318"/>
        <v>0</v>
      </c>
      <c r="C366" s="366" t="s">
        <v>69</v>
      </c>
      <c r="D366" s="367"/>
      <c r="E366" s="368"/>
      <c r="F366" s="357"/>
      <c r="G366" s="358"/>
      <c r="H366" s="358"/>
      <c r="I366" s="358"/>
      <c r="J366" s="358"/>
      <c r="K366" s="358"/>
      <c r="L366" s="358"/>
      <c r="M366" s="358"/>
      <c r="N366" s="358"/>
      <c r="O366" s="358"/>
      <c r="P366" s="358"/>
      <c r="Q366" s="358"/>
      <c r="R366" s="358"/>
      <c r="S366" s="359"/>
    </row>
    <row r="367" spans="1:24">
      <c r="A367" s="1">
        <f t="shared" ref="A367:B367" si="319">A366</f>
        <v>8</v>
      </c>
      <c r="B367" s="1">
        <f t="shared" si="319"/>
        <v>0</v>
      </c>
      <c r="C367" s="369"/>
      <c r="D367" s="370"/>
      <c r="E367" s="371"/>
      <c r="F367" s="360"/>
      <c r="G367" s="361"/>
      <c r="H367" s="361"/>
      <c r="I367" s="361"/>
      <c r="J367" s="361"/>
      <c r="K367" s="361"/>
      <c r="L367" s="361"/>
      <c r="M367" s="361"/>
      <c r="N367" s="361"/>
      <c r="O367" s="361"/>
      <c r="P367" s="361"/>
      <c r="Q367" s="361"/>
      <c r="R367" s="361"/>
      <c r="S367" s="362"/>
    </row>
    <row r="368" spans="1:24">
      <c r="A368" s="1">
        <f t="shared" ref="A368:B368" si="320">A367</f>
        <v>8</v>
      </c>
      <c r="B368" s="1">
        <f t="shared" si="320"/>
        <v>0</v>
      </c>
      <c r="C368" s="369"/>
      <c r="D368" s="370"/>
      <c r="E368" s="371"/>
      <c r="F368" s="360"/>
      <c r="G368" s="361"/>
      <c r="H368" s="361"/>
      <c r="I368" s="361"/>
      <c r="J368" s="361"/>
      <c r="K368" s="361"/>
      <c r="L368" s="361"/>
      <c r="M368" s="361"/>
      <c r="N368" s="361"/>
      <c r="O368" s="361"/>
      <c r="P368" s="361"/>
      <c r="Q368" s="361"/>
      <c r="R368" s="361"/>
      <c r="S368" s="362"/>
    </row>
    <row r="369" spans="1:21">
      <c r="A369" s="1">
        <f t="shared" ref="A369:B369" si="321">A368</f>
        <v>8</v>
      </c>
      <c r="B369" s="1">
        <f t="shared" si="321"/>
        <v>0</v>
      </c>
      <c r="C369" s="369"/>
      <c r="D369" s="370"/>
      <c r="E369" s="371"/>
      <c r="F369" s="360"/>
      <c r="G369" s="361"/>
      <c r="H369" s="361"/>
      <c r="I369" s="361"/>
      <c r="J369" s="361"/>
      <c r="K369" s="361"/>
      <c r="L369" s="361"/>
      <c r="M369" s="361"/>
      <c r="N369" s="361"/>
      <c r="O369" s="361"/>
      <c r="P369" s="361"/>
      <c r="Q369" s="361"/>
      <c r="R369" s="361"/>
      <c r="S369" s="362"/>
    </row>
    <row r="370" spans="1:21">
      <c r="A370" s="1">
        <f t="shared" ref="A370:B370" si="322">A369</f>
        <v>8</v>
      </c>
      <c r="B370" s="1">
        <f t="shared" si="322"/>
        <v>0</v>
      </c>
      <c r="C370" s="369"/>
      <c r="D370" s="370"/>
      <c r="E370" s="371"/>
      <c r="F370" s="360"/>
      <c r="G370" s="361"/>
      <c r="H370" s="361"/>
      <c r="I370" s="361"/>
      <c r="J370" s="361"/>
      <c r="K370" s="361"/>
      <c r="L370" s="361"/>
      <c r="M370" s="361"/>
      <c r="N370" s="361"/>
      <c r="O370" s="361"/>
      <c r="P370" s="361"/>
      <c r="Q370" s="361"/>
      <c r="R370" s="361"/>
      <c r="S370" s="362"/>
    </row>
    <row r="371" spans="1:21">
      <c r="A371" s="1">
        <f t="shared" ref="A371:B371" si="323">A370</f>
        <v>8</v>
      </c>
      <c r="B371" s="1">
        <f t="shared" si="323"/>
        <v>0</v>
      </c>
      <c r="C371" s="369"/>
      <c r="D371" s="370"/>
      <c r="E371" s="371"/>
      <c r="F371" s="360"/>
      <c r="G371" s="361"/>
      <c r="H371" s="361"/>
      <c r="I371" s="361"/>
      <c r="J371" s="361"/>
      <c r="K371" s="361"/>
      <c r="L371" s="361"/>
      <c r="M371" s="361"/>
      <c r="N371" s="361"/>
      <c r="O371" s="361"/>
      <c r="P371" s="361"/>
      <c r="Q371" s="361"/>
      <c r="R371" s="361"/>
      <c r="S371" s="362"/>
    </row>
    <row r="372" spans="1:21" ht="15" thickBot="1">
      <c r="A372" s="1">
        <f t="shared" ref="A372:B372" si="324">A371</f>
        <v>8</v>
      </c>
      <c r="B372" s="1">
        <f t="shared" si="324"/>
        <v>0</v>
      </c>
      <c r="C372" s="372"/>
      <c r="D372" s="373"/>
      <c r="E372" s="374"/>
      <c r="F372" s="363"/>
      <c r="G372" s="364"/>
      <c r="H372" s="364"/>
      <c r="I372" s="364"/>
      <c r="J372" s="364"/>
      <c r="K372" s="364"/>
      <c r="L372" s="364"/>
      <c r="M372" s="364"/>
      <c r="N372" s="364"/>
      <c r="O372" s="364"/>
      <c r="P372" s="364"/>
      <c r="Q372" s="364"/>
      <c r="R372" s="364"/>
      <c r="S372" s="365"/>
    </row>
    <row r="373" spans="1:21">
      <c r="A373" s="1">
        <f t="shared" ref="A373:B373" si="325">A372</f>
        <v>8</v>
      </c>
      <c r="B373" s="1">
        <f t="shared" si="325"/>
        <v>0</v>
      </c>
    </row>
    <row r="374" spans="1:21" ht="15" thickBot="1">
      <c r="A374" s="1">
        <f t="shared" ref="A374:B374" si="326">A373</f>
        <v>8</v>
      </c>
      <c r="B374" s="1">
        <f t="shared" si="326"/>
        <v>0</v>
      </c>
      <c r="C374" s="337" t="s">
        <v>70</v>
      </c>
      <c r="D374" s="337"/>
      <c r="Q374" s="338" t="s">
        <v>71</v>
      </c>
      <c r="R374" s="338"/>
      <c r="S374" s="338"/>
    </row>
    <row r="375" spans="1:21">
      <c r="A375" s="1">
        <f t="shared" ref="A375:B375" si="327">A374</f>
        <v>8</v>
      </c>
      <c r="B375" s="1">
        <f t="shared" si="327"/>
        <v>0</v>
      </c>
      <c r="C375" s="287" t="s">
        <v>72</v>
      </c>
      <c r="D375" s="290" t="s">
        <v>73</v>
      </c>
      <c r="E375" s="290"/>
      <c r="F375" s="290"/>
      <c r="G375" s="290"/>
      <c r="H375" s="290" t="s">
        <v>79</v>
      </c>
      <c r="I375" s="290"/>
      <c r="J375" s="290" t="s">
        <v>13</v>
      </c>
      <c r="K375" s="290"/>
      <c r="L375" s="290"/>
      <c r="M375" s="290"/>
      <c r="N375" s="290"/>
      <c r="O375" s="290"/>
      <c r="P375" s="290"/>
      <c r="Q375" s="290"/>
      <c r="R375" s="290"/>
      <c r="S375" s="294"/>
    </row>
    <row r="376" spans="1:21">
      <c r="A376" s="1">
        <f t="shared" ref="A376:B376" si="328">A375</f>
        <v>8</v>
      </c>
      <c r="B376" s="1">
        <f t="shared" si="328"/>
        <v>0</v>
      </c>
      <c r="C376" s="288"/>
      <c r="D376" s="346" t="s">
        <v>74</v>
      </c>
      <c r="E376" s="346"/>
      <c r="F376" s="346"/>
      <c r="G376" s="346"/>
      <c r="H376" s="347">
        <f>J401</f>
        <v>0</v>
      </c>
      <c r="I376" s="347"/>
      <c r="J376" s="152"/>
      <c r="K376" s="152"/>
      <c r="L376" s="152"/>
      <c r="M376" s="152"/>
      <c r="N376" s="152"/>
      <c r="O376" s="152"/>
      <c r="P376" s="152"/>
      <c r="Q376" s="152"/>
      <c r="R376" s="152"/>
      <c r="S376" s="305"/>
    </row>
    <row r="377" spans="1:21">
      <c r="A377" s="1">
        <f t="shared" ref="A377:B377" si="329">A376</f>
        <v>8</v>
      </c>
      <c r="B377" s="1">
        <f t="shared" si="329"/>
        <v>0</v>
      </c>
      <c r="C377" s="288"/>
      <c r="D377" s="340" t="s">
        <v>75</v>
      </c>
      <c r="E377" s="340"/>
      <c r="F377" s="340"/>
      <c r="G377" s="340"/>
      <c r="H377" s="330"/>
      <c r="I377" s="330"/>
      <c r="J377" s="335"/>
      <c r="K377" s="335"/>
      <c r="L377" s="335"/>
      <c r="M377" s="335"/>
      <c r="N377" s="335"/>
      <c r="O377" s="335"/>
      <c r="P377" s="335"/>
      <c r="Q377" s="335"/>
      <c r="R377" s="335"/>
      <c r="S377" s="336"/>
    </row>
    <row r="378" spans="1:21">
      <c r="A378" s="1">
        <f t="shared" ref="A378:B378" si="330">A377</f>
        <v>8</v>
      </c>
      <c r="B378" s="1">
        <f t="shared" si="330"/>
        <v>0</v>
      </c>
      <c r="C378" s="288"/>
      <c r="D378" s="340" t="s">
        <v>76</v>
      </c>
      <c r="E378" s="340"/>
      <c r="F378" s="340"/>
      <c r="G378" s="340"/>
      <c r="H378" s="330"/>
      <c r="I378" s="330"/>
      <c r="J378" s="335"/>
      <c r="K378" s="335"/>
      <c r="L378" s="335"/>
      <c r="M378" s="335"/>
      <c r="N378" s="335"/>
      <c r="O378" s="335"/>
      <c r="P378" s="335"/>
      <c r="Q378" s="335"/>
      <c r="R378" s="335"/>
      <c r="S378" s="336"/>
    </row>
    <row r="379" spans="1:21" ht="15" thickBot="1">
      <c r="A379" s="1">
        <f t="shared" ref="A379:B379" si="331">A378</f>
        <v>8</v>
      </c>
      <c r="B379" s="1">
        <f t="shared" si="331"/>
        <v>0</v>
      </c>
      <c r="C379" s="288"/>
      <c r="D379" s="341" t="s">
        <v>77</v>
      </c>
      <c r="E379" s="341"/>
      <c r="F379" s="341"/>
      <c r="G379" s="341"/>
      <c r="H379" s="342">
        <f>H401-SUM(H376:I378)</f>
        <v>0</v>
      </c>
      <c r="I379" s="342"/>
      <c r="J379" s="343"/>
      <c r="K379" s="343"/>
      <c r="L379" s="343"/>
      <c r="M379" s="343"/>
      <c r="N379" s="343"/>
      <c r="O379" s="343"/>
      <c r="P379" s="343"/>
      <c r="Q379" s="343"/>
      <c r="R379" s="343"/>
      <c r="S379" s="344"/>
    </row>
    <row r="380" spans="1:21" ht="15.6" thickTop="1" thickBot="1">
      <c r="A380" s="1">
        <f t="shared" ref="A380:B380" si="332">A379</f>
        <v>8</v>
      </c>
      <c r="B380" s="1">
        <f t="shared" si="332"/>
        <v>0</v>
      </c>
      <c r="C380" s="289"/>
      <c r="D380" s="345" t="s">
        <v>78</v>
      </c>
      <c r="E380" s="345"/>
      <c r="F380" s="345"/>
      <c r="G380" s="345"/>
      <c r="H380" s="281">
        <f>SUM(H376:I379)</f>
        <v>0</v>
      </c>
      <c r="I380" s="281"/>
      <c r="J380" s="285"/>
      <c r="K380" s="285"/>
      <c r="L380" s="285"/>
      <c r="M380" s="285"/>
      <c r="N380" s="285"/>
      <c r="O380" s="285"/>
      <c r="P380" s="285"/>
      <c r="Q380" s="285"/>
      <c r="R380" s="285"/>
      <c r="S380" s="286"/>
    </row>
    <row r="381" spans="1:21">
      <c r="A381" s="1">
        <f t="shared" ref="A381:B381" si="333">A380</f>
        <v>8</v>
      </c>
      <c r="B381" s="1">
        <f t="shared" si="333"/>
        <v>0</v>
      </c>
      <c r="C381" s="287" t="s">
        <v>218</v>
      </c>
      <c r="D381" s="290" t="s">
        <v>73</v>
      </c>
      <c r="E381" s="290"/>
      <c r="F381" s="290" t="s">
        <v>83</v>
      </c>
      <c r="G381" s="290"/>
      <c r="H381" s="290" t="s">
        <v>79</v>
      </c>
      <c r="I381" s="292"/>
      <c r="J381" s="293"/>
      <c r="K381" s="290"/>
      <c r="L381" s="290"/>
      <c r="M381" s="290"/>
      <c r="N381" s="290" t="s">
        <v>82</v>
      </c>
      <c r="O381" s="290"/>
      <c r="P381" s="290"/>
      <c r="Q381" s="290"/>
      <c r="R381" s="290"/>
      <c r="S381" s="294"/>
    </row>
    <row r="382" spans="1:21">
      <c r="A382" s="1">
        <f t="shared" ref="A382:B382" si="334">A381</f>
        <v>8</v>
      </c>
      <c r="B382" s="1">
        <f t="shared" si="334"/>
        <v>0</v>
      </c>
      <c r="C382" s="288"/>
      <c r="D382" s="291"/>
      <c r="E382" s="291"/>
      <c r="F382" s="291"/>
      <c r="G382" s="291"/>
      <c r="H382" s="291"/>
      <c r="I382" s="291"/>
      <c r="J382" s="296" t="s">
        <v>80</v>
      </c>
      <c r="K382" s="297"/>
      <c r="L382" s="297" t="s">
        <v>81</v>
      </c>
      <c r="M382" s="339"/>
      <c r="N382" s="291"/>
      <c r="O382" s="291"/>
      <c r="P382" s="291"/>
      <c r="Q382" s="291"/>
      <c r="R382" s="291"/>
      <c r="S382" s="295"/>
    </row>
    <row r="383" spans="1:21">
      <c r="A383" s="1">
        <f t="shared" ref="A383:B383" si="335">A382</f>
        <v>8</v>
      </c>
      <c r="B383" s="1">
        <f t="shared" si="335"/>
        <v>0</v>
      </c>
      <c r="C383" s="288"/>
      <c r="D383" s="298" t="s">
        <v>88</v>
      </c>
      <c r="E383" s="298"/>
      <c r="F383" s="298" t="s">
        <v>88</v>
      </c>
      <c r="G383" s="298"/>
      <c r="H383" s="323"/>
      <c r="I383" s="323"/>
      <c r="J383" s="324"/>
      <c r="K383" s="325"/>
      <c r="L383" s="326">
        <f>H383-J383</f>
        <v>0</v>
      </c>
      <c r="M383" s="327"/>
      <c r="N383" s="167"/>
      <c r="O383" s="167"/>
      <c r="P383" s="167"/>
      <c r="Q383" s="167"/>
      <c r="R383" s="167"/>
      <c r="S383" s="328"/>
      <c r="T383" s="54" t="e">
        <f>HLOOKUP(F356,リスト!$N$7:$AC$25,2,)</f>
        <v>#N/A</v>
      </c>
      <c r="U383" s="52" t="e">
        <f t="shared" ref="U383:U400" si="336">IF(T383="対象外",IF(J383&gt;0,"補助対象外経費です!!",""),"")</f>
        <v>#N/A</v>
      </c>
    </row>
    <row r="384" spans="1:21">
      <c r="A384" s="1">
        <f t="shared" ref="A384:B384" si="337">A383</f>
        <v>8</v>
      </c>
      <c r="B384" s="1">
        <f t="shared" si="337"/>
        <v>0</v>
      </c>
      <c r="C384" s="288"/>
      <c r="D384" s="298" t="s">
        <v>99</v>
      </c>
      <c r="E384" s="298"/>
      <c r="F384" s="299" t="s">
        <v>84</v>
      </c>
      <c r="G384" s="299"/>
      <c r="H384" s="300"/>
      <c r="I384" s="300"/>
      <c r="J384" s="301"/>
      <c r="K384" s="302"/>
      <c r="L384" s="303">
        <f t="shared" ref="L384:L400" si="338">H384-J384</f>
        <v>0</v>
      </c>
      <c r="M384" s="304"/>
      <c r="N384" s="152"/>
      <c r="O384" s="152"/>
      <c r="P384" s="152"/>
      <c r="Q384" s="152"/>
      <c r="R384" s="152"/>
      <c r="S384" s="305"/>
      <c r="T384" s="54" t="e">
        <f>HLOOKUP(F356,リスト!$N$7:$AC$25,3,)</f>
        <v>#N/A</v>
      </c>
      <c r="U384" s="52" t="e">
        <f t="shared" si="336"/>
        <v>#N/A</v>
      </c>
    </row>
    <row r="385" spans="1:21">
      <c r="A385" s="1">
        <f t="shared" ref="A385:B385" si="339">A384</f>
        <v>8</v>
      </c>
      <c r="B385" s="1">
        <f t="shared" si="339"/>
        <v>0</v>
      </c>
      <c r="C385" s="288"/>
      <c r="D385" s="298"/>
      <c r="E385" s="298"/>
      <c r="F385" s="329" t="s">
        <v>85</v>
      </c>
      <c r="G385" s="329"/>
      <c r="H385" s="330"/>
      <c r="I385" s="330"/>
      <c r="J385" s="331"/>
      <c r="K385" s="332"/>
      <c r="L385" s="333">
        <f t="shared" si="338"/>
        <v>0</v>
      </c>
      <c r="M385" s="334"/>
      <c r="N385" s="335"/>
      <c r="O385" s="335"/>
      <c r="P385" s="335"/>
      <c r="Q385" s="335"/>
      <c r="R385" s="335"/>
      <c r="S385" s="336"/>
      <c r="T385" s="54" t="e">
        <f>HLOOKUP(F356,リスト!$N$7:$AC$25,4,)</f>
        <v>#N/A</v>
      </c>
      <c r="U385" s="52" t="e">
        <f t="shared" si="336"/>
        <v>#N/A</v>
      </c>
    </row>
    <row r="386" spans="1:21">
      <c r="A386" s="1">
        <f t="shared" ref="A386:B386" si="340">A385</f>
        <v>8</v>
      </c>
      <c r="B386" s="1">
        <f t="shared" si="340"/>
        <v>0</v>
      </c>
      <c r="C386" s="288"/>
      <c r="D386" s="298"/>
      <c r="E386" s="298"/>
      <c r="F386" s="306" t="s">
        <v>86</v>
      </c>
      <c r="G386" s="306"/>
      <c r="H386" s="307"/>
      <c r="I386" s="307"/>
      <c r="J386" s="308"/>
      <c r="K386" s="309"/>
      <c r="L386" s="310">
        <f t="shared" si="338"/>
        <v>0</v>
      </c>
      <c r="M386" s="311"/>
      <c r="N386" s="153"/>
      <c r="O386" s="153"/>
      <c r="P386" s="153"/>
      <c r="Q386" s="153"/>
      <c r="R386" s="153"/>
      <c r="S386" s="312"/>
      <c r="T386" s="54" t="e">
        <f>HLOOKUP(F356,リスト!$N$7:$AC$25,5,)</f>
        <v>#N/A</v>
      </c>
      <c r="U386" s="52" t="e">
        <f t="shared" si="336"/>
        <v>#N/A</v>
      </c>
    </row>
    <row r="387" spans="1:21">
      <c r="A387" s="1">
        <f t="shared" ref="A387:B387" si="341">A386</f>
        <v>8</v>
      </c>
      <c r="B387" s="1">
        <f t="shared" si="341"/>
        <v>0</v>
      </c>
      <c r="C387" s="288"/>
      <c r="D387" s="298" t="s">
        <v>100</v>
      </c>
      <c r="E387" s="298"/>
      <c r="F387" s="299" t="s">
        <v>87</v>
      </c>
      <c r="G387" s="299"/>
      <c r="H387" s="300"/>
      <c r="I387" s="300"/>
      <c r="J387" s="301"/>
      <c r="K387" s="302"/>
      <c r="L387" s="303">
        <f t="shared" si="338"/>
        <v>0</v>
      </c>
      <c r="M387" s="304"/>
      <c r="N387" s="152"/>
      <c r="O387" s="152"/>
      <c r="P387" s="152"/>
      <c r="Q387" s="152"/>
      <c r="R387" s="152"/>
      <c r="S387" s="305"/>
      <c r="T387" s="54" t="e">
        <f>HLOOKUP(F356,リスト!$N$7:$AC$25,6,)</f>
        <v>#N/A</v>
      </c>
      <c r="U387" s="52" t="e">
        <f t="shared" si="336"/>
        <v>#N/A</v>
      </c>
    </row>
    <row r="388" spans="1:21">
      <c r="A388" s="1">
        <f t="shared" ref="A388:B388" si="342">A387</f>
        <v>8</v>
      </c>
      <c r="B388" s="1">
        <f t="shared" si="342"/>
        <v>0</v>
      </c>
      <c r="C388" s="288"/>
      <c r="D388" s="298"/>
      <c r="E388" s="298"/>
      <c r="F388" s="329" t="s">
        <v>89</v>
      </c>
      <c r="G388" s="329"/>
      <c r="H388" s="330"/>
      <c r="I388" s="330"/>
      <c r="J388" s="331"/>
      <c r="K388" s="332"/>
      <c r="L388" s="333">
        <f t="shared" si="338"/>
        <v>0</v>
      </c>
      <c r="M388" s="334"/>
      <c r="N388" s="335"/>
      <c r="O388" s="335"/>
      <c r="P388" s="335"/>
      <c r="Q388" s="335"/>
      <c r="R388" s="335"/>
      <c r="S388" s="336"/>
      <c r="T388" s="54" t="e">
        <f>HLOOKUP(F356,リスト!$N$7:$AC$25,7,)</f>
        <v>#N/A</v>
      </c>
      <c r="U388" s="52" t="e">
        <f t="shared" si="336"/>
        <v>#N/A</v>
      </c>
    </row>
    <row r="389" spans="1:21" ht="14.4" customHeight="1">
      <c r="A389" s="1">
        <f t="shared" ref="A389:B389" si="343">A388</f>
        <v>8</v>
      </c>
      <c r="B389" s="1">
        <f t="shared" si="343"/>
        <v>0</v>
      </c>
      <c r="C389" s="288"/>
      <c r="D389" s="298"/>
      <c r="E389" s="298"/>
      <c r="F389" s="329" t="s">
        <v>215</v>
      </c>
      <c r="G389" s="329"/>
      <c r="H389" s="330"/>
      <c r="I389" s="330"/>
      <c r="J389" s="331"/>
      <c r="K389" s="332"/>
      <c r="L389" s="333">
        <f t="shared" si="338"/>
        <v>0</v>
      </c>
      <c r="M389" s="334"/>
      <c r="N389" s="335"/>
      <c r="O389" s="335"/>
      <c r="P389" s="335"/>
      <c r="Q389" s="335"/>
      <c r="R389" s="335"/>
      <c r="S389" s="336"/>
      <c r="T389" s="54" t="e">
        <f>HLOOKUP(F356,リスト!$N$7:$AC$25,8,)</f>
        <v>#N/A</v>
      </c>
      <c r="U389" s="52" t="e">
        <f t="shared" si="336"/>
        <v>#N/A</v>
      </c>
    </row>
    <row r="390" spans="1:21">
      <c r="A390" s="1">
        <f t="shared" ref="A390:B390" si="344">A389</f>
        <v>8</v>
      </c>
      <c r="B390" s="1">
        <f t="shared" si="344"/>
        <v>0</v>
      </c>
      <c r="C390" s="288"/>
      <c r="D390" s="298"/>
      <c r="E390" s="298"/>
      <c r="F390" s="306" t="s">
        <v>90</v>
      </c>
      <c r="G390" s="306"/>
      <c r="H390" s="307"/>
      <c r="I390" s="307"/>
      <c r="J390" s="308"/>
      <c r="K390" s="309"/>
      <c r="L390" s="310">
        <f t="shared" si="338"/>
        <v>0</v>
      </c>
      <c r="M390" s="311"/>
      <c r="N390" s="153"/>
      <c r="O390" s="153"/>
      <c r="P390" s="153"/>
      <c r="Q390" s="153"/>
      <c r="R390" s="153"/>
      <c r="S390" s="312"/>
      <c r="T390" s="54" t="e">
        <f>HLOOKUP(F356,リスト!$N$7:$AC$25,9,)</f>
        <v>#N/A</v>
      </c>
      <c r="U390" s="52" t="e">
        <f t="shared" si="336"/>
        <v>#N/A</v>
      </c>
    </row>
    <row r="391" spans="1:21">
      <c r="A391" s="1">
        <f t="shared" ref="A391:B391" si="345">A390</f>
        <v>8</v>
      </c>
      <c r="B391" s="1">
        <f t="shared" si="345"/>
        <v>0</v>
      </c>
      <c r="C391" s="288"/>
      <c r="D391" s="298" t="s">
        <v>101</v>
      </c>
      <c r="E391" s="298"/>
      <c r="F391" s="299" t="s">
        <v>91</v>
      </c>
      <c r="G391" s="299"/>
      <c r="H391" s="300"/>
      <c r="I391" s="300"/>
      <c r="J391" s="301"/>
      <c r="K391" s="302"/>
      <c r="L391" s="303">
        <f t="shared" si="338"/>
        <v>0</v>
      </c>
      <c r="M391" s="304"/>
      <c r="N391" s="152"/>
      <c r="O391" s="152"/>
      <c r="P391" s="152"/>
      <c r="Q391" s="152"/>
      <c r="R391" s="152"/>
      <c r="S391" s="305"/>
      <c r="T391" s="54" t="e">
        <f>HLOOKUP(F356,リスト!$N$7:$AC$25,10,)</f>
        <v>#N/A</v>
      </c>
      <c r="U391" s="52" t="e">
        <f t="shared" si="336"/>
        <v>#N/A</v>
      </c>
    </row>
    <row r="392" spans="1:21">
      <c r="A392" s="1">
        <f t="shared" ref="A392:B392" si="346">A391</f>
        <v>8</v>
      </c>
      <c r="B392" s="1">
        <f t="shared" si="346"/>
        <v>0</v>
      </c>
      <c r="C392" s="288"/>
      <c r="D392" s="298"/>
      <c r="E392" s="298"/>
      <c r="F392" s="329" t="s">
        <v>92</v>
      </c>
      <c r="G392" s="329"/>
      <c r="H392" s="330"/>
      <c r="I392" s="330"/>
      <c r="J392" s="331"/>
      <c r="K392" s="332"/>
      <c r="L392" s="333">
        <f t="shared" si="338"/>
        <v>0</v>
      </c>
      <c r="M392" s="334"/>
      <c r="N392" s="335"/>
      <c r="O392" s="335"/>
      <c r="P392" s="335"/>
      <c r="Q392" s="335"/>
      <c r="R392" s="335"/>
      <c r="S392" s="336"/>
      <c r="T392" s="54" t="e">
        <f>HLOOKUP(F356,リスト!$N$7:$AC$25,11,)</f>
        <v>#N/A</v>
      </c>
      <c r="U392" s="52" t="e">
        <f t="shared" si="336"/>
        <v>#N/A</v>
      </c>
    </row>
    <row r="393" spans="1:21">
      <c r="A393" s="1">
        <f t="shared" ref="A393:B393" si="347">A392</f>
        <v>8</v>
      </c>
      <c r="B393" s="1">
        <f t="shared" si="347"/>
        <v>0</v>
      </c>
      <c r="C393" s="288"/>
      <c r="D393" s="298"/>
      <c r="E393" s="298"/>
      <c r="F393" s="306" t="s">
        <v>93</v>
      </c>
      <c r="G393" s="306"/>
      <c r="H393" s="307"/>
      <c r="I393" s="307"/>
      <c r="J393" s="308"/>
      <c r="K393" s="309"/>
      <c r="L393" s="310">
        <f t="shared" si="338"/>
        <v>0</v>
      </c>
      <c r="M393" s="311"/>
      <c r="N393" s="153"/>
      <c r="O393" s="153"/>
      <c r="P393" s="153"/>
      <c r="Q393" s="153"/>
      <c r="R393" s="153"/>
      <c r="S393" s="312"/>
      <c r="T393" s="54" t="e">
        <f>HLOOKUP(F356,リスト!$N$7:$AC$25,12,)</f>
        <v>#N/A</v>
      </c>
      <c r="U393" s="52" t="e">
        <f t="shared" si="336"/>
        <v>#N/A</v>
      </c>
    </row>
    <row r="394" spans="1:21">
      <c r="A394" s="1">
        <f t="shared" ref="A394:B394" si="348">A393</f>
        <v>8</v>
      </c>
      <c r="B394" s="1">
        <f t="shared" si="348"/>
        <v>0</v>
      </c>
      <c r="C394" s="288"/>
      <c r="D394" s="298" t="s">
        <v>102</v>
      </c>
      <c r="E394" s="298"/>
      <c r="F394" s="298" t="s">
        <v>102</v>
      </c>
      <c r="G394" s="298"/>
      <c r="H394" s="323"/>
      <c r="I394" s="323"/>
      <c r="J394" s="324"/>
      <c r="K394" s="325"/>
      <c r="L394" s="326">
        <f t="shared" si="338"/>
        <v>0</v>
      </c>
      <c r="M394" s="327"/>
      <c r="N394" s="167"/>
      <c r="O394" s="167"/>
      <c r="P394" s="167"/>
      <c r="Q394" s="167"/>
      <c r="R394" s="167"/>
      <c r="S394" s="328"/>
      <c r="T394" s="54" t="e">
        <f>HLOOKUP(F356,リスト!$N$7:$AC$25,13,)</f>
        <v>#N/A</v>
      </c>
      <c r="U394" s="52" t="e">
        <f t="shared" si="336"/>
        <v>#N/A</v>
      </c>
    </row>
    <row r="395" spans="1:21">
      <c r="A395" s="1">
        <f t="shared" ref="A395:B395" si="349">A394</f>
        <v>8</v>
      </c>
      <c r="B395" s="1">
        <f t="shared" si="349"/>
        <v>0</v>
      </c>
      <c r="C395" s="288"/>
      <c r="D395" s="321" t="s">
        <v>105</v>
      </c>
      <c r="E395" s="298"/>
      <c r="F395" s="299" t="s">
        <v>94</v>
      </c>
      <c r="G395" s="299"/>
      <c r="H395" s="300"/>
      <c r="I395" s="300"/>
      <c r="J395" s="301"/>
      <c r="K395" s="302"/>
      <c r="L395" s="303">
        <f t="shared" si="338"/>
        <v>0</v>
      </c>
      <c r="M395" s="304"/>
      <c r="N395" s="152"/>
      <c r="O395" s="152"/>
      <c r="P395" s="152"/>
      <c r="Q395" s="152"/>
      <c r="R395" s="152"/>
      <c r="S395" s="305"/>
      <c r="T395" s="54" t="e">
        <f>HLOOKUP(F356,リスト!$N$7:$AC$25,14,)</f>
        <v>#N/A</v>
      </c>
      <c r="U395" s="52" t="e">
        <f t="shared" si="336"/>
        <v>#N/A</v>
      </c>
    </row>
    <row r="396" spans="1:21">
      <c r="A396" s="1">
        <f t="shared" ref="A396:B396" si="350">A395</f>
        <v>8</v>
      </c>
      <c r="B396" s="1">
        <f t="shared" si="350"/>
        <v>0</v>
      </c>
      <c r="C396" s="288"/>
      <c r="D396" s="298"/>
      <c r="E396" s="298"/>
      <c r="F396" s="306" t="s">
        <v>95</v>
      </c>
      <c r="G396" s="306"/>
      <c r="H396" s="307"/>
      <c r="I396" s="307"/>
      <c r="J396" s="308"/>
      <c r="K396" s="309"/>
      <c r="L396" s="310">
        <f t="shared" si="338"/>
        <v>0</v>
      </c>
      <c r="M396" s="311"/>
      <c r="N396" s="153"/>
      <c r="O396" s="153"/>
      <c r="P396" s="153"/>
      <c r="Q396" s="153"/>
      <c r="R396" s="153"/>
      <c r="S396" s="312"/>
      <c r="T396" s="54" t="e">
        <f>HLOOKUP(F356,リスト!$N$7:$AC$25,15,)</f>
        <v>#N/A</v>
      </c>
      <c r="U396" s="52" t="e">
        <f t="shared" si="336"/>
        <v>#N/A</v>
      </c>
    </row>
    <row r="397" spans="1:21">
      <c r="A397" s="1">
        <f t="shared" ref="A397:B397" si="351">A396</f>
        <v>8</v>
      </c>
      <c r="B397" s="1">
        <f t="shared" si="351"/>
        <v>0</v>
      </c>
      <c r="C397" s="288"/>
      <c r="D397" s="322" t="s">
        <v>103</v>
      </c>
      <c r="E397" s="322"/>
      <c r="F397" s="298" t="s">
        <v>96</v>
      </c>
      <c r="G397" s="298"/>
      <c r="H397" s="323"/>
      <c r="I397" s="323"/>
      <c r="J397" s="324"/>
      <c r="K397" s="325"/>
      <c r="L397" s="326">
        <f t="shared" si="338"/>
        <v>0</v>
      </c>
      <c r="M397" s="327"/>
      <c r="N397" s="167"/>
      <c r="O397" s="167"/>
      <c r="P397" s="167"/>
      <c r="Q397" s="167"/>
      <c r="R397" s="167"/>
      <c r="S397" s="328"/>
      <c r="T397" s="54" t="e">
        <f>HLOOKUP(F356,リスト!$N$7:$AC$25,16,)</f>
        <v>#N/A</v>
      </c>
      <c r="U397" s="52" t="e">
        <f t="shared" si="336"/>
        <v>#N/A</v>
      </c>
    </row>
    <row r="398" spans="1:21">
      <c r="A398" s="1">
        <f t="shared" ref="A398:B398" si="352">A397</f>
        <v>8</v>
      </c>
      <c r="B398" s="1">
        <f t="shared" si="352"/>
        <v>0</v>
      </c>
      <c r="C398" s="288"/>
      <c r="D398" s="298" t="s">
        <v>104</v>
      </c>
      <c r="E398" s="298"/>
      <c r="F398" s="299" t="s">
        <v>97</v>
      </c>
      <c r="G398" s="299"/>
      <c r="H398" s="300"/>
      <c r="I398" s="300"/>
      <c r="J398" s="301"/>
      <c r="K398" s="302"/>
      <c r="L398" s="303">
        <f t="shared" si="338"/>
        <v>0</v>
      </c>
      <c r="M398" s="304"/>
      <c r="N398" s="152"/>
      <c r="O398" s="152"/>
      <c r="P398" s="152"/>
      <c r="Q398" s="152"/>
      <c r="R398" s="152"/>
      <c r="S398" s="305"/>
      <c r="T398" s="54" t="e">
        <f>HLOOKUP(F356,リスト!$N$7:$AC$25,17,)</f>
        <v>#N/A</v>
      </c>
      <c r="U398" s="52" t="e">
        <f t="shared" si="336"/>
        <v>#N/A</v>
      </c>
    </row>
    <row r="399" spans="1:21">
      <c r="A399" s="1">
        <f t="shared" ref="A399:B399" si="353">A398</f>
        <v>8</v>
      </c>
      <c r="B399" s="1">
        <f t="shared" si="353"/>
        <v>0</v>
      </c>
      <c r="C399" s="288"/>
      <c r="D399" s="298"/>
      <c r="E399" s="298"/>
      <c r="F399" s="306" t="s">
        <v>98</v>
      </c>
      <c r="G399" s="306"/>
      <c r="H399" s="307"/>
      <c r="I399" s="307"/>
      <c r="J399" s="308"/>
      <c r="K399" s="309"/>
      <c r="L399" s="310">
        <f t="shared" si="338"/>
        <v>0</v>
      </c>
      <c r="M399" s="311"/>
      <c r="N399" s="153"/>
      <c r="O399" s="153"/>
      <c r="P399" s="153"/>
      <c r="Q399" s="153"/>
      <c r="R399" s="153"/>
      <c r="S399" s="312"/>
      <c r="T399" s="54" t="e">
        <f>HLOOKUP(F356,リスト!$N$7:$AC$25,18,)</f>
        <v>#N/A</v>
      </c>
      <c r="U399" s="52" t="e">
        <f t="shared" si="336"/>
        <v>#N/A</v>
      </c>
    </row>
    <row r="400" spans="1:21" ht="15" thickBot="1">
      <c r="A400" s="1">
        <f t="shared" ref="A400:B400" si="354">A399</f>
        <v>8</v>
      </c>
      <c r="B400" s="1">
        <f t="shared" si="354"/>
        <v>0</v>
      </c>
      <c r="C400" s="288"/>
      <c r="D400" s="313" t="s">
        <v>77</v>
      </c>
      <c r="E400" s="313"/>
      <c r="F400" s="313" t="s">
        <v>77</v>
      </c>
      <c r="G400" s="313"/>
      <c r="H400" s="314"/>
      <c r="I400" s="314"/>
      <c r="J400" s="315"/>
      <c r="K400" s="316"/>
      <c r="L400" s="317">
        <f t="shared" si="338"/>
        <v>0</v>
      </c>
      <c r="M400" s="318"/>
      <c r="N400" s="319"/>
      <c r="O400" s="319"/>
      <c r="P400" s="319"/>
      <c r="Q400" s="319"/>
      <c r="R400" s="319"/>
      <c r="S400" s="320"/>
      <c r="T400" s="54" t="e">
        <f>HLOOKUP(F356,リスト!$N$7:$AC$25,19,)</f>
        <v>#N/A</v>
      </c>
      <c r="U400" s="52" t="e">
        <f t="shared" si="336"/>
        <v>#N/A</v>
      </c>
    </row>
    <row r="401" spans="1:24" ht="15.6" thickTop="1" thickBot="1">
      <c r="A401" s="1">
        <f t="shared" ref="A401:B401" si="355">A400</f>
        <v>8</v>
      </c>
      <c r="B401" s="1">
        <f t="shared" si="355"/>
        <v>0</v>
      </c>
      <c r="C401" s="289"/>
      <c r="D401" s="278" t="s">
        <v>78</v>
      </c>
      <c r="E401" s="279"/>
      <c r="F401" s="279"/>
      <c r="G401" s="280"/>
      <c r="H401" s="281">
        <f>SUM(H383:I400)</f>
        <v>0</v>
      </c>
      <c r="I401" s="281"/>
      <c r="J401" s="282">
        <f t="shared" ref="J401" si="356">SUM(J383:K400)</f>
        <v>0</v>
      </c>
      <c r="K401" s="283"/>
      <c r="L401" s="283">
        <f t="shared" ref="L401" si="357">SUM(L383:M400)</f>
        <v>0</v>
      </c>
      <c r="M401" s="284"/>
      <c r="N401" s="285"/>
      <c r="O401" s="285"/>
      <c r="P401" s="285"/>
      <c r="Q401" s="285"/>
      <c r="R401" s="285"/>
      <c r="S401" s="286"/>
      <c r="T401" s="54"/>
    </row>
    <row r="402" spans="1:24">
      <c r="A402" s="1">
        <f>F405</f>
        <v>9</v>
      </c>
      <c r="B402" s="1">
        <f>IF(H426&gt;0,1,0)</f>
        <v>0</v>
      </c>
      <c r="C402" s="198" t="s">
        <v>47</v>
      </c>
      <c r="D402" s="198"/>
      <c r="E402" s="198"/>
      <c r="U402" s="11" t="s">
        <v>49</v>
      </c>
      <c r="V402" s="11" t="s">
        <v>199</v>
      </c>
    </row>
    <row r="403" spans="1:24">
      <c r="A403" s="1">
        <f>A402</f>
        <v>9</v>
      </c>
      <c r="B403" s="1">
        <f>B402</f>
        <v>0</v>
      </c>
      <c r="C403" s="192" t="str">
        <f>"トップアスリート等を活用した魅力発信事業　"&amp;基本!$G$24</f>
        <v>トップアスリート等を活用した魅力発信事業　事業計画書</v>
      </c>
      <c r="D403" s="192"/>
      <c r="E403" s="192"/>
      <c r="F403" s="192"/>
      <c r="G403" s="192"/>
      <c r="H403" s="192"/>
      <c r="I403" s="192"/>
      <c r="J403" s="192"/>
      <c r="K403" s="192"/>
      <c r="L403" s="192"/>
      <c r="M403" s="192"/>
      <c r="N403" s="192"/>
      <c r="O403" s="192"/>
      <c r="P403" s="192"/>
      <c r="Q403" s="192"/>
      <c r="R403" s="192"/>
      <c r="S403" s="192"/>
      <c r="U403" s="16" t="str">
        <f t="shared" ref="U403:V406" si="358">IF(U353="","",U353)</f>
        <v>トップアスリート等を活用した魅力発信事業</v>
      </c>
      <c r="V403" s="16" t="str">
        <f t="shared" si="358"/>
        <v>魅力発信</v>
      </c>
    </row>
    <row r="404" spans="1:24" ht="15" thickBot="1">
      <c r="A404" s="1">
        <f t="shared" ref="A404:B404" si="359">A403</f>
        <v>9</v>
      </c>
      <c r="B404" s="1">
        <f t="shared" si="359"/>
        <v>0</v>
      </c>
      <c r="C404" s="337" t="s">
        <v>48</v>
      </c>
      <c r="D404" s="337"/>
      <c r="U404" s="32" t="str">
        <f t="shared" si="358"/>
        <v/>
      </c>
      <c r="V404" s="32" t="str">
        <f t="shared" si="358"/>
        <v/>
      </c>
    </row>
    <row r="405" spans="1:24" ht="15" thickBot="1">
      <c r="A405" s="1">
        <f t="shared" ref="A405:B405" si="360">A404</f>
        <v>9</v>
      </c>
      <c r="B405" s="1">
        <f t="shared" si="360"/>
        <v>0</v>
      </c>
      <c r="C405" s="375" t="s">
        <v>50</v>
      </c>
      <c r="D405" s="376"/>
      <c r="E405" s="376"/>
      <c r="F405" s="377">
        <f>F355+1</f>
        <v>9</v>
      </c>
      <c r="G405" s="378"/>
      <c r="U405" s="32" t="str">
        <f t="shared" si="358"/>
        <v/>
      </c>
      <c r="V405" s="32" t="str">
        <f t="shared" si="358"/>
        <v/>
      </c>
    </row>
    <row r="406" spans="1:24">
      <c r="A406" s="1">
        <f t="shared" ref="A406:B406" si="361">A405</f>
        <v>9</v>
      </c>
      <c r="B406" s="1">
        <f t="shared" si="361"/>
        <v>0</v>
      </c>
      <c r="C406" s="379" t="s">
        <v>49</v>
      </c>
      <c r="D406" s="290"/>
      <c r="E406" s="290"/>
      <c r="F406" s="380"/>
      <c r="G406" s="380"/>
      <c r="H406" s="380"/>
      <c r="I406" s="380"/>
      <c r="J406" s="380"/>
      <c r="K406" s="380"/>
      <c r="L406" s="380"/>
      <c r="M406" s="290" t="s">
        <v>53</v>
      </c>
      <c r="N406" s="290"/>
      <c r="O406" s="290"/>
      <c r="P406" s="380"/>
      <c r="Q406" s="380"/>
      <c r="R406" s="380"/>
      <c r="S406" s="381"/>
      <c r="T406" s="81" t="str">
        <f>IF(F406="","",VLOOKUP(F406,U403:V406,2,))</f>
        <v/>
      </c>
      <c r="U406" s="18" t="str">
        <f t="shared" si="358"/>
        <v/>
      </c>
      <c r="V406" s="18" t="str">
        <f t="shared" si="358"/>
        <v/>
      </c>
    </row>
    <row r="407" spans="1:24">
      <c r="A407" s="1">
        <f t="shared" ref="A407:B407" si="362">A406</f>
        <v>9</v>
      </c>
      <c r="B407" s="1">
        <f t="shared" si="362"/>
        <v>0</v>
      </c>
      <c r="C407" s="389" t="s">
        <v>180</v>
      </c>
      <c r="D407" s="390"/>
      <c r="E407" s="356"/>
      <c r="F407" s="386"/>
      <c r="G407" s="387"/>
      <c r="H407" s="387"/>
      <c r="I407" s="387"/>
      <c r="J407" s="387"/>
      <c r="K407" s="387"/>
      <c r="L407" s="387"/>
      <c r="M407" s="387"/>
      <c r="N407" s="387"/>
      <c r="O407" s="387"/>
      <c r="P407" s="387"/>
      <c r="Q407" s="387"/>
      <c r="R407" s="387"/>
      <c r="S407" s="388"/>
      <c r="U407" s="55"/>
    </row>
    <row r="408" spans="1:24">
      <c r="A408" s="1">
        <f t="shared" ref="A408:B408" si="363">A407</f>
        <v>9</v>
      </c>
      <c r="B408" s="1">
        <f t="shared" si="363"/>
        <v>0</v>
      </c>
      <c r="C408" s="348" t="s">
        <v>51</v>
      </c>
      <c r="D408" s="291"/>
      <c r="E408" s="291"/>
      <c r="F408" s="382"/>
      <c r="G408" s="383"/>
      <c r="H408" s="383"/>
      <c r="I408" s="20" t="str">
        <f>IF(F408="","～",IF(J408="","","～"))</f>
        <v>～</v>
      </c>
      <c r="J408" s="383"/>
      <c r="K408" s="383"/>
      <c r="L408" s="383"/>
      <c r="M408" s="21" t="s">
        <v>52</v>
      </c>
      <c r="N408" s="384" t="str">
        <f>IF(T408=1,IF(F408="","",IF(J408="","",IF(F408=J408,"日帰り",(J408-F408)&amp;"泊"&amp;(J408-F408+1)&amp;"日"))),"")</f>
        <v/>
      </c>
      <c r="O408" s="384"/>
      <c r="P408" s="384"/>
      <c r="Q408" s="13" t="s">
        <v>68</v>
      </c>
      <c r="R408" s="258"/>
      <c r="S408" s="385"/>
      <c r="T408" s="53">
        <v>0</v>
      </c>
    </row>
    <row r="409" spans="1:24">
      <c r="A409" s="1">
        <f t="shared" ref="A409:B409" si="364">A408</f>
        <v>9</v>
      </c>
      <c r="B409" s="1">
        <f t="shared" si="364"/>
        <v>0</v>
      </c>
      <c r="C409" s="348" t="s">
        <v>54</v>
      </c>
      <c r="D409" s="346" t="s">
        <v>55</v>
      </c>
      <c r="E409" s="346"/>
      <c r="F409" s="349"/>
      <c r="G409" s="349"/>
      <c r="H409" s="349"/>
      <c r="I409" s="349"/>
      <c r="J409" s="349"/>
      <c r="K409" s="349"/>
      <c r="L409" s="349"/>
      <c r="M409" s="349"/>
      <c r="N409" s="349"/>
      <c r="O409" s="349"/>
      <c r="P409" s="349"/>
      <c r="Q409" s="349"/>
      <c r="R409" s="349"/>
      <c r="S409" s="350"/>
      <c r="U409" s="156" t="s">
        <v>53</v>
      </c>
      <c r="V409" s="156"/>
      <c r="W409" s="156"/>
      <c r="X409" s="156"/>
    </row>
    <row r="410" spans="1:24">
      <c r="A410" s="1">
        <f t="shared" ref="A410:B410" si="365">A409</f>
        <v>9</v>
      </c>
      <c r="B410" s="1">
        <f t="shared" si="365"/>
        <v>0</v>
      </c>
      <c r="C410" s="348"/>
      <c r="D410" s="351" t="s">
        <v>7</v>
      </c>
      <c r="E410" s="351"/>
      <c r="F410" s="352"/>
      <c r="G410" s="352"/>
      <c r="H410" s="352"/>
      <c r="I410" s="352"/>
      <c r="J410" s="352"/>
      <c r="K410" s="352"/>
      <c r="L410" s="352"/>
      <c r="M410" s="352"/>
      <c r="N410" s="352"/>
      <c r="O410" s="352"/>
      <c r="P410" s="352"/>
      <c r="Q410" s="352"/>
      <c r="R410" s="352"/>
      <c r="S410" s="353"/>
      <c r="U410" s="78" t="str">
        <f>U403</f>
        <v>トップアスリート等を活用した魅力発信事業</v>
      </c>
      <c r="V410" s="78" t="str">
        <f>U404</f>
        <v/>
      </c>
      <c r="W410" s="78" t="str">
        <f>U405</f>
        <v/>
      </c>
      <c r="X410" s="78" t="str">
        <f>U406</f>
        <v/>
      </c>
    </row>
    <row r="411" spans="1:24">
      <c r="A411" s="1">
        <f t="shared" ref="A411:B411" si="366">A410</f>
        <v>9</v>
      </c>
      <c r="B411" s="1">
        <f t="shared" si="366"/>
        <v>0</v>
      </c>
      <c r="C411" s="348" t="s">
        <v>56</v>
      </c>
      <c r="D411" s="346" t="s">
        <v>55</v>
      </c>
      <c r="E411" s="346"/>
      <c r="F411" s="349"/>
      <c r="G411" s="349"/>
      <c r="H411" s="349"/>
      <c r="I411" s="349"/>
      <c r="J411" s="349"/>
      <c r="K411" s="349"/>
      <c r="L411" s="349"/>
      <c r="M411" s="349"/>
      <c r="N411" s="349"/>
      <c r="O411" s="349"/>
      <c r="P411" s="349"/>
      <c r="Q411" s="349"/>
      <c r="R411" s="349"/>
      <c r="S411" s="350"/>
      <c r="U411" s="6" t="str">
        <f t="shared" ref="U411:X414" si="367">IF(U361="","",U361)</f>
        <v>①競技普及イベント</v>
      </c>
      <c r="V411" s="6" t="str">
        <f t="shared" si="367"/>
        <v/>
      </c>
      <c r="W411" s="6" t="str">
        <f t="shared" si="367"/>
        <v/>
      </c>
      <c r="X411" s="6" t="str">
        <f t="shared" si="367"/>
        <v/>
      </c>
    </row>
    <row r="412" spans="1:24">
      <c r="A412" s="1">
        <f t="shared" ref="A412:B412" si="368">A411</f>
        <v>9</v>
      </c>
      <c r="B412" s="1">
        <f t="shared" si="368"/>
        <v>0</v>
      </c>
      <c r="C412" s="348"/>
      <c r="D412" s="351" t="s">
        <v>7</v>
      </c>
      <c r="E412" s="351"/>
      <c r="F412" s="352"/>
      <c r="G412" s="352"/>
      <c r="H412" s="352"/>
      <c r="I412" s="352"/>
      <c r="J412" s="352"/>
      <c r="K412" s="352"/>
      <c r="L412" s="352"/>
      <c r="M412" s="352"/>
      <c r="N412" s="352"/>
      <c r="O412" s="352"/>
      <c r="P412" s="352"/>
      <c r="Q412" s="352"/>
      <c r="R412" s="352"/>
      <c r="S412" s="353"/>
      <c r="U412" s="8" t="str">
        <f t="shared" si="367"/>
        <v>②トップレベル大会</v>
      </c>
      <c r="V412" s="8" t="str">
        <f t="shared" si="367"/>
        <v/>
      </c>
      <c r="W412" s="8" t="str">
        <f t="shared" si="367"/>
        <v/>
      </c>
      <c r="X412" s="8" t="str">
        <f t="shared" si="367"/>
        <v/>
      </c>
    </row>
    <row r="413" spans="1:24">
      <c r="A413" s="1">
        <f t="shared" ref="A413:B413" si="369">A412</f>
        <v>9</v>
      </c>
      <c r="B413" s="1">
        <f t="shared" si="369"/>
        <v>0</v>
      </c>
      <c r="C413" s="354" t="s">
        <v>57</v>
      </c>
      <c r="D413" s="291" t="s">
        <v>58</v>
      </c>
      <c r="E413" s="291"/>
      <c r="F413" s="291" t="s">
        <v>61</v>
      </c>
      <c r="G413" s="355"/>
      <c r="H413" s="339" t="s">
        <v>62</v>
      </c>
      <c r="I413" s="296"/>
      <c r="J413" s="356" t="s">
        <v>63</v>
      </c>
      <c r="K413" s="355"/>
      <c r="L413" s="339" t="s">
        <v>64</v>
      </c>
      <c r="M413" s="296"/>
      <c r="N413" s="356" t="s">
        <v>65</v>
      </c>
      <c r="O413" s="355"/>
      <c r="P413" s="339" t="s">
        <v>66</v>
      </c>
      <c r="Q413" s="291"/>
      <c r="R413" s="356" t="s">
        <v>36</v>
      </c>
      <c r="S413" s="295"/>
      <c r="U413" s="8" t="str">
        <f t="shared" si="367"/>
        <v/>
      </c>
      <c r="V413" s="8" t="str">
        <f t="shared" si="367"/>
        <v/>
      </c>
      <c r="W413" s="8" t="str">
        <f t="shared" si="367"/>
        <v/>
      </c>
      <c r="X413" s="8" t="str">
        <f t="shared" si="367"/>
        <v/>
      </c>
    </row>
    <row r="414" spans="1:24">
      <c r="A414" s="1">
        <f t="shared" ref="A414:B414" si="370">A413</f>
        <v>9</v>
      </c>
      <c r="B414" s="1">
        <f t="shared" si="370"/>
        <v>0</v>
      </c>
      <c r="C414" s="348"/>
      <c r="D414" s="346" t="s">
        <v>59</v>
      </c>
      <c r="E414" s="346"/>
      <c r="F414" s="56" t="s">
        <v>164</v>
      </c>
      <c r="G414" s="23" t="s">
        <v>67</v>
      </c>
      <c r="H414" s="58" t="s">
        <v>164</v>
      </c>
      <c r="I414" s="25" t="s">
        <v>67</v>
      </c>
      <c r="J414" s="60" t="s">
        <v>164</v>
      </c>
      <c r="K414" s="23" t="s">
        <v>67</v>
      </c>
      <c r="L414" s="58" t="s">
        <v>164</v>
      </c>
      <c r="M414" s="25" t="s">
        <v>67</v>
      </c>
      <c r="N414" s="60" t="s">
        <v>164</v>
      </c>
      <c r="O414" s="23" t="s">
        <v>67</v>
      </c>
      <c r="P414" s="58" t="s">
        <v>164</v>
      </c>
      <c r="Q414" s="26" t="s">
        <v>67</v>
      </c>
      <c r="R414" s="60" t="s">
        <v>164</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48"/>
      <c r="D415" s="351" t="s">
        <v>60</v>
      </c>
      <c r="E415" s="351"/>
      <c r="F415" s="57" t="s">
        <v>164</v>
      </c>
      <c r="G415" s="28" t="s">
        <v>67</v>
      </c>
      <c r="H415" s="59" t="s">
        <v>164</v>
      </c>
      <c r="I415" s="30" t="s">
        <v>67</v>
      </c>
      <c r="J415" s="61" t="s">
        <v>164</v>
      </c>
      <c r="K415" s="28" t="s">
        <v>67</v>
      </c>
      <c r="L415" s="59" t="s">
        <v>164</v>
      </c>
      <c r="M415" s="30" t="s">
        <v>67</v>
      </c>
      <c r="N415" s="61" t="s">
        <v>164</v>
      </c>
      <c r="O415" s="28" t="s">
        <v>67</v>
      </c>
      <c r="P415" s="59" t="s">
        <v>164</v>
      </c>
      <c r="Q415" s="31" t="s">
        <v>67</v>
      </c>
      <c r="R415" s="61" t="s">
        <v>164</v>
      </c>
      <c r="S415" s="34" t="s">
        <v>67</v>
      </c>
    </row>
    <row r="416" spans="1:24">
      <c r="A416" s="1">
        <f t="shared" ref="A416:B416" si="372">A415</f>
        <v>9</v>
      </c>
      <c r="B416" s="1">
        <f t="shared" si="372"/>
        <v>0</v>
      </c>
      <c r="C416" s="366" t="s">
        <v>69</v>
      </c>
      <c r="D416" s="367"/>
      <c r="E416" s="368"/>
      <c r="F416" s="357"/>
      <c r="G416" s="358"/>
      <c r="H416" s="358"/>
      <c r="I416" s="358"/>
      <c r="J416" s="358"/>
      <c r="K416" s="358"/>
      <c r="L416" s="358"/>
      <c r="M416" s="358"/>
      <c r="N416" s="358"/>
      <c r="O416" s="358"/>
      <c r="P416" s="358"/>
      <c r="Q416" s="358"/>
      <c r="R416" s="358"/>
      <c r="S416" s="359"/>
    </row>
    <row r="417" spans="1:19">
      <c r="A417" s="1">
        <f t="shared" ref="A417:B417" si="373">A416</f>
        <v>9</v>
      </c>
      <c r="B417" s="1">
        <f t="shared" si="373"/>
        <v>0</v>
      </c>
      <c r="C417" s="369"/>
      <c r="D417" s="370"/>
      <c r="E417" s="371"/>
      <c r="F417" s="360"/>
      <c r="G417" s="361"/>
      <c r="H417" s="361"/>
      <c r="I417" s="361"/>
      <c r="J417" s="361"/>
      <c r="K417" s="361"/>
      <c r="L417" s="361"/>
      <c r="M417" s="361"/>
      <c r="N417" s="361"/>
      <c r="O417" s="361"/>
      <c r="P417" s="361"/>
      <c r="Q417" s="361"/>
      <c r="R417" s="361"/>
      <c r="S417" s="362"/>
    </row>
    <row r="418" spans="1:19">
      <c r="A418" s="1">
        <f t="shared" ref="A418:B418" si="374">A417</f>
        <v>9</v>
      </c>
      <c r="B418" s="1">
        <f t="shared" si="374"/>
        <v>0</v>
      </c>
      <c r="C418" s="369"/>
      <c r="D418" s="370"/>
      <c r="E418" s="371"/>
      <c r="F418" s="360"/>
      <c r="G418" s="361"/>
      <c r="H418" s="361"/>
      <c r="I418" s="361"/>
      <c r="J418" s="361"/>
      <c r="K418" s="361"/>
      <c r="L418" s="361"/>
      <c r="M418" s="361"/>
      <c r="N418" s="361"/>
      <c r="O418" s="361"/>
      <c r="P418" s="361"/>
      <c r="Q418" s="361"/>
      <c r="R418" s="361"/>
      <c r="S418" s="362"/>
    </row>
    <row r="419" spans="1:19">
      <c r="A419" s="1">
        <f t="shared" ref="A419:B419" si="375">A418</f>
        <v>9</v>
      </c>
      <c r="B419" s="1">
        <f t="shared" si="375"/>
        <v>0</v>
      </c>
      <c r="C419" s="369"/>
      <c r="D419" s="370"/>
      <c r="E419" s="371"/>
      <c r="F419" s="360"/>
      <c r="G419" s="361"/>
      <c r="H419" s="361"/>
      <c r="I419" s="361"/>
      <c r="J419" s="361"/>
      <c r="K419" s="361"/>
      <c r="L419" s="361"/>
      <c r="M419" s="361"/>
      <c r="N419" s="361"/>
      <c r="O419" s="361"/>
      <c r="P419" s="361"/>
      <c r="Q419" s="361"/>
      <c r="R419" s="361"/>
      <c r="S419" s="362"/>
    </row>
    <row r="420" spans="1:19">
      <c r="A420" s="1">
        <f t="shared" ref="A420:B420" si="376">A419</f>
        <v>9</v>
      </c>
      <c r="B420" s="1">
        <f t="shared" si="376"/>
        <v>0</v>
      </c>
      <c r="C420" s="369"/>
      <c r="D420" s="370"/>
      <c r="E420" s="371"/>
      <c r="F420" s="360"/>
      <c r="G420" s="361"/>
      <c r="H420" s="361"/>
      <c r="I420" s="361"/>
      <c r="J420" s="361"/>
      <c r="K420" s="361"/>
      <c r="L420" s="361"/>
      <c r="M420" s="361"/>
      <c r="N420" s="361"/>
      <c r="O420" s="361"/>
      <c r="P420" s="361"/>
      <c r="Q420" s="361"/>
      <c r="R420" s="361"/>
      <c r="S420" s="362"/>
    </row>
    <row r="421" spans="1:19">
      <c r="A421" s="1">
        <f t="shared" ref="A421:B421" si="377">A420</f>
        <v>9</v>
      </c>
      <c r="B421" s="1">
        <f t="shared" si="377"/>
        <v>0</v>
      </c>
      <c r="C421" s="369"/>
      <c r="D421" s="370"/>
      <c r="E421" s="371"/>
      <c r="F421" s="360"/>
      <c r="G421" s="361"/>
      <c r="H421" s="361"/>
      <c r="I421" s="361"/>
      <c r="J421" s="361"/>
      <c r="K421" s="361"/>
      <c r="L421" s="361"/>
      <c r="M421" s="361"/>
      <c r="N421" s="361"/>
      <c r="O421" s="361"/>
      <c r="P421" s="361"/>
      <c r="Q421" s="361"/>
      <c r="R421" s="361"/>
      <c r="S421" s="362"/>
    </row>
    <row r="422" spans="1:19" ht="15" thickBot="1">
      <c r="A422" s="1">
        <f t="shared" ref="A422:B422" si="378">A421</f>
        <v>9</v>
      </c>
      <c r="B422" s="1">
        <f t="shared" si="378"/>
        <v>0</v>
      </c>
      <c r="C422" s="372"/>
      <c r="D422" s="373"/>
      <c r="E422" s="374"/>
      <c r="F422" s="363"/>
      <c r="G422" s="364"/>
      <c r="H422" s="364"/>
      <c r="I422" s="364"/>
      <c r="J422" s="364"/>
      <c r="K422" s="364"/>
      <c r="L422" s="364"/>
      <c r="M422" s="364"/>
      <c r="N422" s="364"/>
      <c r="O422" s="364"/>
      <c r="P422" s="364"/>
      <c r="Q422" s="364"/>
      <c r="R422" s="364"/>
      <c r="S422" s="365"/>
    </row>
    <row r="423" spans="1:19">
      <c r="A423" s="1">
        <f t="shared" ref="A423:B423" si="379">A422</f>
        <v>9</v>
      </c>
      <c r="B423" s="1">
        <f t="shared" si="379"/>
        <v>0</v>
      </c>
    </row>
    <row r="424" spans="1:19" ht="15" thickBot="1">
      <c r="A424" s="1">
        <f t="shared" ref="A424:B424" si="380">A423</f>
        <v>9</v>
      </c>
      <c r="B424" s="1">
        <f t="shared" si="380"/>
        <v>0</v>
      </c>
      <c r="C424" s="337" t="s">
        <v>70</v>
      </c>
      <c r="D424" s="337"/>
      <c r="Q424" s="338" t="s">
        <v>71</v>
      </c>
      <c r="R424" s="338"/>
      <c r="S424" s="338"/>
    </row>
    <row r="425" spans="1:19">
      <c r="A425" s="1">
        <f t="shared" ref="A425:B425" si="381">A424</f>
        <v>9</v>
      </c>
      <c r="B425" s="1">
        <f t="shared" si="381"/>
        <v>0</v>
      </c>
      <c r="C425" s="287" t="s">
        <v>72</v>
      </c>
      <c r="D425" s="290" t="s">
        <v>73</v>
      </c>
      <c r="E425" s="290"/>
      <c r="F425" s="290"/>
      <c r="G425" s="290"/>
      <c r="H425" s="290" t="s">
        <v>79</v>
      </c>
      <c r="I425" s="290"/>
      <c r="J425" s="290" t="s">
        <v>13</v>
      </c>
      <c r="K425" s="290"/>
      <c r="L425" s="290"/>
      <c r="M425" s="290"/>
      <c r="N425" s="290"/>
      <c r="O425" s="290"/>
      <c r="P425" s="290"/>
      <c r="Q425" s="290"/>
      <c r="R425" s="290"/>
      <c r="S425" s="294"/>
    </row>
    <row r="426" spans="1:19">
      <c r="A426" s="1">
        <f t="shared" ref="A426:B426" si="382">A425</f>
        <v>9</v>
      </c>
      <c r="B426" s="1">
        <f t="shared" si="382"/>
        <v>0</v>
      </c>
      <c r="C426" s="288"/>
      <c r="D426" s="346" t="s">
        <v>74</v>
      </c>
      <c r="E426" s="346"/>
      <c r="F426" s="346"/>
      <c r="G426" s="346"/>
      <c r="H426" s="347">
        <f>J451</f>
        <v>0</v>
      </c>
      <c r="I426" s="347"/>
      <c r="J426" s="152"/>
      <c r="K426" s="152"/>
      <c r="L426" s="152"/>
      <c r="M426" s="152"/>
      <c r="N426" s="152"/>
      <c r="O426" s="152"/>
      <c r="P426" s="152"/>
      <c r="Q426" s="152"/>
      <c r="R426" s="152"/>
      <c r="S426" s="305"/>
    </row>
    <row r="427" spans="1:19">
      <c r="A427" s="1">
        <f t="shared" ref="A427:B427" si="383">A426</f>
        <v>9</v>
      </c>
      <c r="B427" s="1">
        <f t="shared" si="383"/>
        <v>0</v>
      </c>
      <c r="C427" s="288"/>
      <c r="D427" s="340" t="s">
        <v>75</v>
      </c>
      <c r="E427" s="340"/>
      <c r="F427" s="340"/>
      <c r="G427" s="340"/>
      <c r="H427" s="330"/>
      <c r="I427" s="330"/>
      <c r="J427" s="335"/>
      <c r="K427" s="335"/>
      <c r="L427" s="335"/>
      <c r="M427" s="335"/>
      <c r="N427" s="335"/>
      <c r="O427" s="335"/>
      <c r="P427" s="335"/>
      <c r="Q427" s="335"/>
      <c r="R427" s="335"/>
      <c r="S427" s="336"/>
    </row>
    <row r="428" spans="1:19">
      <c r="A428" s="1">
        <f t="shared" ref="A428:B428" si="384">A427</f>
        <v>9</v>
      </c>
      <c r="B428" s="1">
        <f t="shared" si="384"/>
        <v>0</v>
      </c>
      <c r="C428" s="288"/>
      <c r="D428" s="340" t="s">
        <v>76</v>
      </c>
      <c r="E428" s="340"/>
      <c r="F428" s="340"/>
      <c r="G428" s="340"/>
      <c r="H428" s="330"/>
      <c r="I428" s="330"/>
      <c r="J428" s="335"/>
      <c r="K428" s="335"/>
      <c r="L428" s="335"/>
      <c r="M428" s="335"/>
      <c r="N428" s="335"/>
      <c r="O428" s="335"/>
      <c r="P428" s="335"/>
      <c r="Q428" s="335"/>
      <c r="R428" s="335"/>
      <c r="S428" s="336"/>
    </row>
    <row r="429" spans="1:19" ht="15" thickBot="1">
      <c r="A429" s="1">
        <f t="shared" ref="A429:B429" si="385">A428</f>
        <v>9</v>
      </c>
      <c r="B429" s="1">
        <f t="shared" si="385"/>
        <v>0</v>
      </c>
      <c r="C429" s="288"/>
      <c r="D429" s="341" t="s">
        <v>77</v>
      </c>
      <c r="E429" s="341"/>
      <c r="F429" s="341"/>
      <c r="G429" s="341"/>
      <c r="H429" s="342">
        <f>H451-SUM(H426:I428)</f>
        <v>0</v>
      </c>
      <c r="I429" s="342"/>
      <c r="J429" s="343"/>
      <c r="K429" s="343"/>
      <c r="L429" s="343"/>
      <c r="M429" s="343"/>
      <c r="N429" s="343"/>
      <c r="O429" s="343"/>
      <c r="P429" s="343"/>
      <c r="Q429" s="343"/>
      <c r="R429" s="343"/>
      <c r="S429" s="344"/>
    </row>
    <row r="430" spans="1:19" ht="15.6" thickTop="1" thickBot="1">
      <c r="A430" s="1">
        <f t="shared" ref="A430:B430" si="386">A429</f>
        <v>9</v>
      </c>
      <c r="B430" s="1">
        <f t="shared" si="386"/>
        <v>0</v>
      </c>
      <c r="C430" s="289"/>
      <c r="D430" s="345" t="s">
        <v>78</v>
      </c>
      <c r="E430" s="345"/>
      <c r="F430" s="345"/>
      <c r="G430" s="345"/>
      <c r="H430" s="281">
        <f>SUM(H426:I429)</f>
        <v>0</v>
      </c>
      <c r="I430" s="281"/>
      <c r="J430" s="285"/>
      <c r="K430" s="285"/>
      <c r="L430" s="285"/>
      <c r="M430" s="285"/>
      <c r="N430" s="285"/>
      <c r="O430" s="285"/>
      <c r="P430" s="285"/>
      <c r="Q430" s="285"/>
      <c r="R430" s="285"/>
      <c r="S430" s="286"/>
    </row>
    <row r="431" spans="1:19">
      <c r="A431" s="1">
        <f t="shared" ref="A431:B431" si="387">A430</f>
        <v>9</v>
      </c>
      <c r="B431" s="1">
        <f t="shared" si="387"/>
        <v>0</v>
      </c>
      <c r="C431" s="287" t="s">
        <v>218</v>
      </c>
      <c r="D431" s="290" t="s">
        <v>73</v>
      </c>
      <c r="E431" s="290"/>
      <c r="F431" s="290" t="s">
        <v>83</v>
      </c>
      <c r="G431" s="290"/>
      <c r="H431" s="290" t="s">
        <v>79</v>
      </c>
      <c r="I431" s="292"/>
      <c r="J431" s="293"/>
      <c r="K431" s="290"/>
      <c r="L431" s="290"/>
      <c r="M431" s="290"/>
      <c r="N431" s="290" t="s">
        <v>82</v>
      </c>
      <c r="O431" s="290"/>
      <c r="P431" s="290"/>
      <c r="Q431" s="290"/>
      <c r="R431" s="290"/>
      <c r="S431" s="294"/>
    </row>
    <row r="432" spans="1:19">
      <c r="A432" s="1">
        <f t="shared" ref="A432:B432" si="388">A431</f>
        <v>9</v>
      </c>
      <c r="B432" s="1">
        <f t="shared" si="388"/>
        <v>0</v>
      </c>
      <c r="C432" s="288"/>
      <c r="D432" s="291"/>
      <c r="E432" s="291"/>
      <c r="F432" s="291"/>
      <c r="G432" s="291"/>
      <c r="H432" s="291"/>
      <c r="I432" s="291"/>
      <c r="J432" s="296" t="s">
        <v>80</v>
      </c>
      <c r="K432" s="297"/>
      <c r="L432" s="297" t="s">
        <v>81</v>
      </c>
      <c r="M432" s="339"/>
      <c r="N432" s="291"/>
      <c r="O432" s="291"/>
      <c r="P432" s="291"/>
      <c r="Q432" s="291"/>
      <c r="R432" s="291"/>
      <c r="S432" s="295"/>
    </row>
    <row r="433" spans="1:21">
      <c r="A433" s="1">
        <f t="shared" ref="A433:B433" si="389">A432</f>
        <v>9</v>
      </c>
      <c r="B433" s="1">
        <f t="shared" si="389"/>
        <v>0</v>
      </c>
      <c r="C433" s="288"/>
      <c r="D433" s="298" t="s">
        <v>88</v>
      </c>
      <c r="E433" s="298"/>
      <c r="F433" s="298" t="s">
        <v>88</v>
      </c>
      <c r="G433" s="298"/>
      <c r="H433" s="323"/>
      <c r="I433" s="323"/>
      <c r="J433" s="324"/>
      <c r="K433" s="325"/>
      <c r="L433" s="326">
        <f>H433-J433</f>
        <v>0</v>
      </c>
      <c r="M433" s="327"/>
      <c r="N433" s="167"/>
      <c r="O433" s="167"/>
      <c r="P433" s="167"/>
      <c r="Q433" s="167"/>
      <c r="R433" s="167"/>
      <c r="S433" s="328"/>
      <c r="T433" s="54" t="e">
        <f>HLOOKUP(F406,リスト!$N$7:$AC$25,2,)</f>
        <v>#N/A</v>
      </c>
      <c r="U433" s="52" t="e">
        <f t="shared" ref="U433:U450" si="390">IF(T433="対象外",IF(J433&gt;0,"補助対象外経費です!!",""),"")</f>
        <v>#N/A</v>
      </c>
    </row>
    <row r="434" spans="1:21">
      <c r="A434" s="1">
        <f t="shared" ref="A434:B434" si="391">A433</f>
        <v>9</v>
      </c>
      <c r="B434" s="1">
        <f t="shared" si="391"/>
        <v>0</v>
      </c>
      <c r="C434" s="288"/>
      <c r="D434" s="298" t="s">
        <v>99</v>
      </c>
      <c r="E434" s="298"/>
      <c r="F434" s="299" t="s">
        <v>84</v>
      </c>
      <c r="G434" s="299"/>
      <c r="H434" s="300"/>
      <c r="I434" s="300"/>
      <c r="J434" s="301"/>
      <c r="K434" s="302"/>
      <c r="L434" s="303">
        <f t="shared" ref="L434:L450" si="392">H434-J434</f>
        <v>0</v>
      </c>
      <c r="M434" s="304"/>
      <c r="N434" s="152"/>
      <c r="O434" s="152"/>
      <c r="P434" s="152"/>
      <c r="Q434" s="152"/>
      <c r="R434" s="152"/>
      <c r="S434" s="305"/>
      <c r="T434" s="54" t="e">
        <f>HLOOKUP(F406,リスト!$N$7:$AC$25,3,)</f>
        <v>#N/A</v>
      </c>
      <c r="U434" s="52" t="e">
        <f t="shared" si="390"/>
        <v>#N/A</v>
      </c>
    </row>
    <row r="435" spans="1:21">
      <c r="A435" s="1">
        <f t="shared" ref="A435:B435" si="393">A434</f>
        <v>9</v>
      </c>
      <c r="B435" s="1">
        <f t="shared" si="393"/>
        <v>0</v>
      </c>
      <c r="C435" s="288"/>
      <c r="D435" s="298"/>
      <c r="E435" s="298"/>
      <c r="F435" s="329" t="s">
        <v>85</v>
      </c>
      <c r="G435" s="329"/>
      <c r="H435" s="330"/>
      <c r="I435" s="330"/>
      <c r="J435" s="331"/>
      <c r="K435" s="332"/>
      <c r="L435" s="333">
        <f t="shared" si="392"/>
        <v>0</v>
      </c>
      <c r="M435" s="334"/>
      <c r="N435" s="335"/>
      <c r="O435" s="335"/>
      <c r="P435" s="335"/>
      <c r="Q435" s="335"/>
      <c r="R435" s="335"/>
      <c r="S435" s="336"/>
      <c r="T435" s="54" t="e">
        <f>HLOOKUP(F406,リスト!$N$7:$AC$25,4,)</f>
        <v>#N/A</v>
      </c>
      <c r="U435" s="52" t="e">
        <f t="shared" si="390"/>
        <v>#N/A</v>
      </c>
    </row>
    <row r="436" spans="1:21">
      <c r="A436" s="1">
        <f t="shared" ref="A436:B436" si="394">A435</f>
        <v>9</v>
      </c>
      <c r="B436" s="1">
        <f t="shared" si="394"/>
        <v>0</v>
      </c>
      <c r="C436" s="288"/>
      <c r="D436" s="298"/>
      <c r="E436" s="298"/>
      <c r="F436" s="306" t="s">
        <v>86</v>
      </c>
      <c r="G436" s="306"/>
      <c r="H436" s="307"/>
      <c r="I436" s="307"/>
      <c r="J436" s="308"/>
      <c r="K436" s="309"/>
      <c r="L436" s="310">
        <f t="shared" si="392"/>
        <v>0</v>
      </c>
      <c r="M436" s="311"/>
      <c r="N436" s="153"/>
      <c r="O436" s="153"/>
      <c r="P436" s="153"/>
      <c r="Q436" s="153"/>
      <c r="R436" s="153"/>
      <c r="S436" s="312"/>
      <c r="T436" s="54" t="e">
        <f>HLOOKUP(F406,リスト!$N$7:$AC$25,5,)</f>
        <v>#N/A</v>
      </c>
      <c r="U436" s="52" t="e">
        <f t="shared" si="390"/>
        <v>#N/A</v>
      </c>
    </row>
    <row r="437" spans="1:21">
      <c r="A437" s="1">
        <f t="shared" ref="A437:B437" si="395">A436</f>
        <v>9</v>
      </c>
      <c r="B437" s="1">
        <f t="shared" si="395"/>
        <v>0</v>
      </c>
      <c r="C437" s="288"/>
      <c r="D437" s="298" t="s">
        <v>100</v>
      </c>
      <c r="E437" s="298"/>
      <c r="F437" s="299" t="s">
        <v>87</v>
      </c>
      <c r="G437" s="299"/>
      <c r="H437" s="300"/>
      <c r="I437" s="300"/>
      <c r="J437" s="301"/>
      <c r="K437" s="302"/>
      <c r="L437" s="303">
        <f t="shared" si="392"/>
        <v>0</v>
      </c>
      <c r="M437" s="304"/>
      <c r="N437" s="152"/>
      <c r="O437" s="152"/>
      <c r="P437" s="152"/>
      <c r="Q437" s="152"/>
      <c r="R437" s="152"/>
      <c r="S437" s="305"/>
      <c r="T437" s="54" t="e">
        <f>HLOOKUP(F406,リスト!$N$7:$AC$25,6,)</f>
        <v>#N/A</v>
      </c>
      <c r="U437" s="52" t="e">
        <f t="shared" si="390"/>
        <v>#N/A</v>
      </c>
    </row>
    <row r="438" spans="1:21">
      <c r="A438" s="1">
        <f t="shared" ref="A438:B438" si="396">A437</f>
        <v>9</v>
      </c>
      <c r="B438" s="1">
        <f t="shared" si="396"/>
        <v>0</v>
      </c>
      <c r="C438" s="288"/>
      <c r="D438" s="298"/>
      <c r="E438" s="298"/>
      <c r="F438" s="329" t="s">
        <v>89</v>
      </c>
      <c r="G438" s="329"/>
      <c r="H438" s="330"/>
      <c r="I438" s="330"/>
      <c r="J438" s="331"/>
      <c r="K438" s="332"/>
      <c r="L438" s="333">
        <f t="shared" si="392"/>
        <v>0</v>
      </c>
      <c r="M438" s="334"/>
      <c r="N438" s="335"/>
      <c r="O438" s="335"/>
      <c r="P438" s="335"/>
      <c r="Q438" s="335"/>
      <c r="R438" s="335"/>
      <c r="S438" s="336"/>
      <c r="T438" s="54" t="e">
        <f>HLOOKUP(F406,リスト!$N$7:$AC$25,7,)</f>
        <v>#N/A</v>
      </c>
      <c r="U438" s="52" t="e">
        <f t="shared" si="390"/>
        <v>#N/A</v>
      </c>
    </row>
    <row r="439" spans="1:21" ht="14.4" customHeight="1">
      <c r="A439" s="1">
        <f t="shared" ref="A439:B439" si="397">A438</f>
        <v>9</v>
      </c>
      <c r="B439" s="1">
        <f t="shared" si="397"/>
        <v>0</v>
      </c>
      <c r="C439" s="288"/>
      <c r="D439" s="298"/>
      <c r="E439" s="298"/>
      <c r="F439" s="329" t="s">
        <v>215</v>
      </c>
      <c r="G439" s="329"/>
      <c r="H439" s="330"/>
      <c r="I439" s="330"/>
      <c r="J439" s="331"/>
      <c r="K439" s="332"/>
      <c r="L439" s="333">
        <f t="shared" si="392"/>
        <v>0</v>
      </c>
      <c r="M439" s="334"/>
      <c r="N439" s="335"/>
      <c r="O439" s="335"/>
      <c r="P439" s="335"/>
      <c r="Q439" s="335"/>
      <c r="R439" s="335"/>
      <c r="S439" s="336"/>
      <c r="T439" s="54" t="e">
        <f>HLOOKUP(F406,リスト!$N$7:$AC$25,8,)</f>
        <v>#N/A</v>
      </c>
      <c r="U439" s="52" t="e">
        <f t="shared" si="390"/>
        <v>#N/A</v>
      </c>
    </row>
    <row r="440" spans="1:21">
      <c r="A440" s="1">
        <f t="shared" ref="A440:B440" si="398">A439</f>
        <v>9</v>
      </c>
      <c r="B440" s="1">
        <f t="shared" si="398"/>
        <v>0</v>
      </c>
      <c r="C440" s="288"/>
      <c r="D440" s="298"/>
      <c r="E440" s="298"/>
      <c r="F440" s="306" t="s">
        <v>90</v>
      </c>
      <c r="G440" s="306"/>
      <c r="H440" s="307"/>
      <c r="I440" s="307"/>
      <c r="J440" s="308"/>
      <c r="K440" s="309"/>
      <c r="L440" s="310">
        <f t="shared" si="392"/>
        <v>0</v>
      </c>
      <c r="M440" s="311"/>
      <c r="N440" s="153"/>
      <c r="O440" s="153"/>
      <c r="P440" s="153"/>
      <c r="Q440" s="153"/>
      <c r="R440" s="153"/>
      <c r="S440" s="312"/>
      <c r="T440" s="54" t="e">
        <f>HLOOKUP(F406,リスト!$N$7:$AC$25,9,)</f>
        <v>#N/A</v>
      </c>
      <c r="U440" s="52" t="e">
        <f t="shared" si="390"/>
        <v>#N/A</v>
      </c>
    </row>
    <row r="441" spans="1:21">
      <c r="A441" s="1">
        <f t="shared" ref="A441:B441" si="399">A440</f>
        <v>9</v>
      </c>
      <c r="B441" s="1">
        <f t="shared" si="399"/>
        <v>0</v>
      </c>
      <c r="C441" s="288"/>
      <c r="D441" s="298" t="s">
        <v>101</v>
      </c>
      <c r="E441" s="298"/>
      <c r="F441" s="299" t="s">
        <v>91</v>
      </c>
      <c r="G441" s="299"/>
      <c r="H441" s="300"/>
      <c r="I441" s="300"/>
      <c r="J441" s="301"/>
      <c r="K441" s="302"/>
      <c r="L441" s="303">
        <f t="shared" si="392"/>
        <v>0</v>
      </c>
      <c r="M441" s="304"/>
      <c r="N441" s="152"/>
      <c r="O441" s="152"/>
      <c r="P441" s="152"/>
      <c r="Q441" s="152"/>
      <c r="R441" s="152"/>
      <c r="S441" s="305"/>
      <c r="T441" s="54" t="e">
        <f>HLOOKUP(F406,リスト!$N$7:$AC$25,10,)</f>
        <v>#N/A</v>
      </c>
      <c r="U441" s="52" t="e">
        <f t="shared" si="390"/>
        <v>#N/A</v>
      </c>
    </row>
    <row r="442" spans="1:21">
      <c r="A442" s="1">
        <f t="shared" ref="A442:B442" si="400">A441</f>
        <v>9</v>
      </c>
      <c r="B442" s="1">
        <f t="shared" si="400"/>
        <v>0</v>
      </c>
      <c r="C442" s="288"/>
      <c r="D442" s="298"/>
      <c r="E442" s="298"/>
      <c r="F442" s="329" t="s">
        <v>92</v>
      </c>
      <c r="G442" s="329"/>
      <c r="H442" s="330"/>
      <c r="I442" s="330"/>
      <c r="J442" s="331"/>
      <c r="K442" s="332"/>
      <c r="L442" s="333">
        <f t="shared" si="392"/>
        <v>0</v>
      </c>
      <c r="M442" s="334"/>
      <c r="N442" s="335"/>
      <c r="O442" s="335"/>
      <c r="P442" s="335"/>
      <c r="Q442" s="335"/>
      <c r="R442" s="335"/>
      <c r="S442" s="336"/>
      <c r="T442" s="54" t="e">
        <f>HLOOKUP(F406,リスト!$N$7:$AC$25,11,)</f>
        <v>#N/A</v>
      </c>
      <c r="U442" s="52" t="e">
        <f t="shared" si="390"/>
        <v>#N/A</v>
      </c>
    </row>
    <row r="443" spans="1:21">
      <c r="A443" s="1">
        <f t="shared" ref="A443:B443" si="401">A442</f>
        <v>9</v>
      </c>
      <c r="B443" s="1">
        <f t="shared" si="401"/>
        <v>0</v>
      </c>
      <c r="C443" s="288"/>
      <c r="D443" s="298"/>
      <c r="E443" s="298"/>
      <c r="F443" s="306" t="s">
        <v>93</v>
      </c>
      <c r="G443" s="306"/>
      <c r="H443" s="307"/>
      <c r="I443" s="307"/>
      <c r="J443" s="308"/>
      <c r="K443" s="309"/>
      <c r="L443" s="310">
        <f t="shared" si="392"/>
        <v>0</v>
      </c>
      <c r="M443" s="311"/>
      <c r="N443" s="153"/>
      <c r="O443" s="153"/>
      <c r="P443" s="153"/>
      <c r="Q443" s="153"/>
      <c r="R443" s="153"/>
      <c r="S443" s="312"/>
      <c r="T443" s="54" t="e">
        <f>HLOOKUP(F406,リスト!$N$7:$AC$25,12,)</f>
        <v>#N/A</v>
      </c>
      <c r="U443" s="52" t="e">
        <f t="shared" si="390"/>
        <v>#N/A</v>
      </c>
    </row>
    <row r="444" spans="1:21">
      <c r="A444" s="1">
        <f t="shared" ref="A444:B444" si="402">A443</f>
        <v>9</v>
      </c>
      <c r="B444" s="1">
        <f t="shared" si="402"/>
        <v>0</v>
      </c>
      <c r="C444" s="288"/>
      <c r="D444" s="298" t="s">
        <v>102</v>
      </c>
      <c r="E444" s="298"/>
      <c r="F444" s="298" t="s">
        <v>102</v>
      </c>
      <c r="G444" s="298"/>
      <c r="H444" s="323"/>
      <c r="I444" s="323"/>
      <c r="J444" s="324"/>
      <c r="K444" s="325"/>
      <c r="L444" s="326">
        <f t="shared" si="392"/>
        <v>0</v>
      </c>
      <c r="M444" s="327"/>
      <c r="N444" s="167"/>
      <c r="O444" s="167"/>
      <c r="P444" s="167"/>
      <c r="Q444" s="167"/>
      <c r="R444" s="167"/>
      <c r="S444" s="328"/>
      <c r="T444" s="54" t="e">
        <f>HLOOKUP(F406,リスト!$N$7:$AC$25,13,)</f>
        <v>#N/A</v>
      </c>
      <c r="U444" s="52" t="e">
        <f t="shared" si="390"/>
        <v>#N/A</v>
      </c>
    </row>
    <row r="445" spans="1:21">
      <c r="A445" s="1">
        <f t="shared" ref="A445:B445" si="403">A444</f>
        <v>9</v>
      </c>
      <c r="B445" s="1">
        <f t="shared" si="403"/>
        <v>0</v>
      </c>
      <c r="C445" s="288"/>
      <c r="D445" s="321" t="s">
        <v>105</v>
      </c>
      <c r="E445" s="298"/>
      <c r="F445" s="299" t="s">
        <v>94</v>
      </c>
      <c r="G445" s="299"/>
      <c r="H445" s="300"/>
      <c r="I445" s="300"/>
      <c r="J445" s="301"/>
      <c r="K445" s="302"/>
      <c r="L445" s="303">
        <f t="shared" si="392"/>
        <v>0</v>
      </c>
      <c r="M445" s="304"/>
      <c r="N445" s="152"/>
      <c r="O445" s="152"/>
      <c r="P445" s="152"/>
      <c r="Q445" s="152"/>
      <c r="R445" s="152"/>
      <c r="S445" s="305"/>
      <c r="T445" s="54" t="e">
        <f>HLOOKUP(F406,リスト!$N$7:$AC$25,14,)</f>
        <v>#N/A</v>
      </c>
      <c r="U445" s="52" t="e">
        <f t="shared" si="390"/>
        <v>#N/A</v>
      </c>
    </row>
    <row r="446" spans="1:21">
      <c r="A446" s="1">
        <f t="shared" ref="A446:B446" si="404">A445</f>
        <v>9</v>
      </c>
      <c r="B446" s="1">
        <f t="shared" si="404"/>
        <v>0</v>
      </c>
      <c r="C446" s="288"/>
      <c r="D446" s="298"/>
      <c r="E446" s="298"/>
      <c r="F446" s="306" t="s">
        <v>95</v>
      </c>
      <c r="G446" s="306"/>
      <c r="H446" s="307"/>
      <c r="I446" s="307"/>
      <c r="J446" s="308"/>
      <c r="K446" s="309"/>
      <c r="L446" s="310">
        <f t="shared" si="392"/>
        <v>0</v>
      </c>
      <c r="M446" s="311"/>
      <c r="N446" s="153"/>
      <c r="O446" s="153"/>
      <c r="P446" s="153"/>
      <c r="Q446" s="153"/>
      <c r="R446" s="153"/>
      <c r="S446" s="312"/>
      <c r="T446" s="54" t="e">
        <f>HLOOKUP(F406,リスト!$N$7:$AC$25,15,)</f>
        <v>#N/A</v>
      </c>
      <c r="U446" s="52" t="e">
        <f t="shared" si="390"/>
        <v>#N/A</v>
      </c>
    </row>
    <row r="447" spans="1:21">
      <c r="A447" s="1">
        <f t="shared" ref="A447:B447" si="405">A446</f>
        <v>9</v>
      </c>
      <c r="B447" s="1">
        <f t="shared" si="405"/>
        <v>0</v>
      </c>
      <c r="C447" s="288"/>
      <c r="D447" s="322" t="s">
        <v>103</v>
      </c>
      <c r="E447" s="322"/>
      <c r="F447" s="298" t="s">
        <v>96</v>
      </c>
      <c r="G447" s="298"/>
      <c r="H447" s="323"/>
      <c r="I447" s="323"/>
      <c r="J447" s="324"/>
      <c r="K447" s="325"/>
      <c r="L447" s="326">
        <f t="shared" si="392"/>
        <v>0</v>
      </c>
      <c r="M447" s="327"/>
      <c r="N447" s="167"/>
      <c r="O447" s="167"/>
      <c r="P447" s="167"/>
      <c r="Q447" s="167"/>
      <c r="R447" s="167"/>
      <c r="S447" s="328"/>
      <c r="T447" s="54" t="e">
        <f>HLOOKUP(F406,リスト!$N$7:$AC$25,16,)</f>
        <v>#N/A</v>
      </c>
      <c r="U447" s="52" t="e">
        <f t="shared" si="390"/>
        <v>#N/A</v>
      </c>
    </row>
    <row r="448" spans="1:21">
      <c r="A448" s="1">
        <f t="shared" ref="A448:B448" si="406">A447</f>
        <v>9</v>
      </c>
      <c r="B448" s="1">
        <f t="shared" si="406"/>
        <v>0</v>
      </c>
      <c r="C448" s="288"/>
      <c r="D448" s="298" t="s">
        <v>104</v>
      </c>
      <c r="E448" s="298"/>
      <c r="F448" s="299" t="s">
        <v>97</v>
      </c>
      <c r="G448" s="299"/>
      <c r="H448" s="300"/>
      <c r="I448" s="300"/>
      <c r="J448" s="301"/>
      <c r="K448" s="302"/>
      <c r="L448" s="303">
        <f t="shared" si="392"/>
        <v>0</v>
      </c>
      <c r="M448" s="304"/>
      <c r="N448" s="152"/>
      <c r="O448" s="152"/>
      <c r="P448" s="152"/>
      <c r="Q448" s="152"/>
      <c r="R448" s="152"/>
      <c r="S448" s="305"/>
      <c r="T448" s="54" t="e">
        <f>HLOOKUP(F406,リスト!$N$7:$AC$25,17,)</f>
        <v>#N/A</v>
      </c>
      <c r="U448" s="52" t="e">
        <f t="shared" si="390"/>
        <v>#N/A</v>
      </c>
    </row>
    <row r="449" spans="1:24">
      <c r="A449" s="1">
        <f t="shared" ref="A449:B449" si="407">A448</f>
        <v>9</v>
      </c>
      <c r="B449" s="1">
        <f t="shared" si="407"/>
        <v>0</v>
      </c>
      <c r="C449" s="288"/>
      <c r="D449" s="298"/>
      <c r="E449" s="298"/>
      <c r="F449" s="306" t="s">
        <v>98</v>
      </c>
      <c r="G449" s="306"/>
      <c r="H449" s="307"/>
      <c r="I449" s="307"/>
      <c r="J449" s="308"/>
      <c r="K449" s="309"/>
      <c r="L449" s="310">
        <f t="shared" si="392"/>
        <v>0</v>
      </c>
      <c r="M449" s="311"/>
      <c r="N449" s="153"/>
      <c r="O449" s="153"/>
      <c r="P449" s="153"/>
      <c r="Q449" s="153"/>
      <c r="R449" s="153"/>
      <c r="S449" s="312"/>
      <c r="T449" s="54" t="e">
        <f>HLOOKUP(F406,リスト!$N$7:$AC$25,18,)</f>
        <v>#N/A</v>
      </c>
      <c r="U449" s="52" t="e">
        <f t="shared" si="390"/>
        <v>#N/A</v>
      </c>
    </row>
    <row r="450" spans="1:24" ht="15" thickBot="1">
      <c r="A450" s="1">
        <f t="shared" ref="A450:B450" si="408">A449</f>
        <v>9</v>
      </c>
      <c r="B450" s="1">
        <f t="shared" si="408"/>
        <v>0</v>
      </c>
      <c r="C450" s="288"/>
      <c r="D450" s="313" t="s">
        <v>77</v>
      </c>
      <c r="E450" s="313"/>
      <c r="F450" s="313" t="s">
        <v>77</v>
      </c>
      <c r="G450" s="313"/>
      <c r="H450" s="314"/>
      <c r="I450" s="314"/>
      <c r="J450" s="315"/>
      <c r="K450" s="316"/>
      <c r="L450" s="317">
        <f t="shared" si="392"/>
        <v>0</v>
      </c>
      <c r="M450" s="318"/>
      <c r="N450" s="319"/>
      <c r="O450" s="319"/>
      <c r="P450" s="319"/>
      <c r="Q450" s="319"/>
      <c r="R450" s="319"/>
      <c r="S450" s="320"/>
      <c r="T450" s="54" t="e">
        <f>HLOOKUP(F406,リスト!$N$7:$AC$25,19,)</f>
        <v>#N/A</v>
      </c>
      <c r="U450" s="52" t="e">
        <f t="shared" si="390"/>
        <v>#N/A</v>
      </c>
    </row>
    <row r="451" spans="1:24" ht="15.6" thickTop="1" thickBot="1">
      <c r="A451" s="1">
        <f t="shared" ref="A451:B451" si="409">A450</f>
        <v>9</v>
      </c>
      <c r="B451" s="1">
        <f t="shared" si="409"/>
        <v>0</v>
      </c>
      <c r="C451" s="289"/>
      <c r="D451" s="278" t="s">
        <v>78</v>
      </c>
      <c r="E451" s="279"/>
      <c r="F451" s="279"/>
      <c r="G451" s="280"/>
      <c r="H451" s="281">
        <f>SUM(H433:I450)</f>
        <v>0</v>
      </c>
      <c r="I451" s="281"/>
      <c r="J451" s="282">
        <f t="shared" ref="J451" si="410">SUM(J433:K450)</f>
        <v>0</v>
      </c>
      <c r="K451" s="283"/>
      <c r="L451" s="283">
        <f t="shared" ref="L451" si="411">SUM(L433:M450)</f>
        <v>0</v>
      </c>
      <c r="M451" s="284"/>
      <c r="N451" s="285"/>
      <c r="O451" s="285"/>
      <c r="P451" s="285"/>
      <c r="Q451" s="285"/>
      <c r="R451" s="285"/>
      <c r="S451" s="286"/>
      <c r="T451" s="54"/>
    </row>
    <row r="452" spans="1:24">
      <c r="A452" s="1">
        <f>F455</f>
        <v>10</v>
      </c>
      <c r="B452" s="1">
        <f>IF(H476&gt;0,1,0)</f>
        <v>0</v>
      </c>
      <c r="C452" s="198" t="s">
        <v>47</v>
      </c>
      <c r="D452" s="198"/>
      <c r="E452" s="198"/>
      <c r="U452" s="11" t="s">
        <v>49</v>
      </c>
      <c r="V452" s="11" t="s">
        <v>199</v>
      </c>
    </row>
    <row r="453" spans="1:24">
      <c r="A453" s="1">
        <f>A452</f>
        <v>10</v>
      </c>
      <c r="B453" s="1">
        <f>B452</f>
        <v>0</v>
      </c>
      <c r="C453" s="192" t="str">
        <f>"トップアスリート等を活用した魅力発信事業　"&amp;基本!$G$24</f>
        <v>トップアスリート等を活用した魅力発信事業　事業計画書</v>
      </c>
      <c r="D453" s="192"/>
      <c r="E453" s="192"/>
      <c r="F453" s="192"/>
      <c r="G453" s="192"/>
      <c r="H453" s="192"/>
      <c r="I453" s="192"/>
      <c r="J453" s="192"/>
      <c r="K453" s="192"/>
      <c r="L453" s="192"/>
      <c r="M453" s="192"/>
      <c r="N453" s="192"/>
      <c r="O453" s="192"/>
      <c r="P453" s="192"/>
      <c r="Q453" s="192"/>
      <c r="R453" s="192"/>
      <c r="S453" s="192"/>
      <c r="U453" s="16" t="str">
        <f t="shared" ref="U453:V456" si="412">IF(U403="","",U403)</f>
        <v>トップアスリート等を活用した魅力発信事業</v>
      </c>
      <c r="V453" s="16" t="str">
        <f t="shared" si="412"/>
        <v>魅力発信</v>
      </c>
    </row>
    <row r="454" spans="1:24" ht="15" thickBot="1">
      <c r="A454" s="1">
        <f t="shared" ref="A454:B454" si="413">A453</f>
        <v>10</v>
      </c>
      <c r="B454" s="1">
        <f t="shared" si="413"/>
        <v>0</v>
      </c>
      <c r="C454" s="337" t="s">
        <v>48</v>
      </c>
      <c r="D454" s="337"/>
      <c r="U454" s="32" t="str">
        <f t="shared" si="412"/>
        <v/>
      </c>
      <c r="V454" s="32" t="str">
        <f t="shared" si="412"/>
        <v/>
      </c>
    </row>
    <row r="455" spans="1:24" ht="15" thickBot="1">
      <c r="A455" s="1">
        <f t="shared" ref="A455:B455" si="414">A454</f>
        <v>10</v>
      </c>
      <c r="B455" s="1">
        <f t="shared" si="414"/>
        <v>0</v>
      </c>
      <c r="C455" s="375" t="s">
        <v>50</v>
      </c>
      <c r="D455" s="376"/>
      <c r="E455" s="376"/>
      <c r="F455" s="377">
        <f>F405+1</f>
        <v>10</v>
      </c>
      <c r="G455" s="378"/>
      <c r="U455" s="32" t="str">
        <f t="shared" si="412"/>
        <v/>
      </c>
      <c r="V455" s="32" t="str">
        <f t="shared" si="412"/>
        <v/>
      </c>
    </row>
    <row r="456" spans="1:24">
      <c r="A456" s="1">
        <f t="shared" ref="A456:B456" si="415">A455</f>
        <v>10</v>
      </c>
      <c r="B456" s="1">
        <f t="shared" si="415"/>
        <v>0</v>
      </c>
      <c r="C456" s="379" t="s">
        <v>49</v>
      </c>
      <c r="D456" s="290"/>
      <c r="E456" s="290"/>
      <c r="F456" s="380"/>
      <c r="G456" s="380"/>
      <c r="H456" s="380"/>
      <c r="I456" s="380"/>
      <c r="J456" s="380"/>
      <c r="K456" s="380"/>
      <c r="L456" s="380"/>
      <c r="M456" s="290" t="s">
        <v>53</v>
      </c>
      <c r="N456" s="290"/>
      <c r="O456" s="290"/>
      <c r="P456" s="380"/>
      <c r="Q456" s="380"/>
      <c r="R456" s="380"/>
      <c r="S456" s="381"/>
      <c r="T456" s="81" t="str">
        <f>IF(F456="","",VLOOKUP(F456,U453:V456,2,))</f>
        <v/>
      </c>
      <c r="U456" s="18" t="str">
        <f t="shared" si="412"/>
        <v/>
      </c>
      <c r="V456" s="18" t="str">
        <f t="shared" si="412"/>
        <v/>
      </c>
    </row>
    <row r="457" spans="1:24">
      <c r="A457" s="1">
        <f t="shared" ref="A457:B457" si="416">A456</f>
        <v>10</v>
      </c>
      <c r="B457" s="1">
        <f t="shared" si="416"/>
        <v>0</v>
      </c>
      <c r="C457" s="389" t="s">
        <v>180</v>
      </c>
      <c r="D457" s="390"/>
      <c r="E457" s="356"/>
      <c r="F457" s="386"/>
      <c r="G457" s="387"/>
      <c r="H457" s="387"/>
      <c r="I457" s="387"/>
      <c r="J457" s="387"/>
      <c r="K457" s="387"/>
      <c r="L457" s="387"/>
      <c r="M457" s="387"/>
      <c r="N457" s="387"/>
      <c r="O457" s="387"/>
      <c r="P457" s="387"/>
      <c r="Q457" s="387"/>
      <c r="R457" s="387"/>
      <c r="S457" s="388"/>
      <c r="U457" s="55"/>
    </row>
    <row r="458" spans="1:24">
      <c r="A458" s="1">
        <f t="shared" ref="A458:B458" si="417">A457</f>
        <v>10</v>
      </c>
      <c r="B458" s="1">
        <f t="shared" si="417"/>
        <v>0</v>
      </c>
      <c r="C458" s="348" t="s">
        <v>51</v>
      </c>
      <c r="D458" s="291"/>
      <c r="E458" s="291"/>
      <c r="F458" s="382"/>
      <c r="G458" s="383"/>
      <c r="H458" s="383"/>
      <c r="I458" s="20" t="str">
        <f>IF(F458="","～",IF(J458="","","～"))</f>
        <v>～</v>
      </c>
      <c r="J458" s="383"/>
      <c r="K458" s="383"/>
      <c r="L458" s="383"/>
      <c r="M458" s="21" t="s">
        <v>52</v>
      </c>
      <c r="N458" s="384" t="str">
        <f>IF(T458=1,IF(F458="","",IF(J458="","",IF(F458=J458,"日帰り",(J458-F458)&amp;"泊"&amp;(J458-F458+1)&amp;"日"))),"")</f>
        <v/>
      </c>
      <c r="O458" s="384"/>
      <c r="P458" s="384"/>
      <c r="Q458" s="13" t="s">
        <v>68</v>
      </c>
      <c r="R458" s="258"/>
      <c r="S458" s="385"/>
      <c r="T458" s="53">
        <v>0</v>
      </c>
    </row>
    <row r="459" spans="1:24">
      <c r="A459" s="1">
        <f t="shared" ref="A459:B459" si="418">A458</f>
        <v>10</v>
      </c>
      <c r="B459" s="1">
        <f t="shared" si="418"/>
        <v>0</v>
      </c>
      <c r="C459" s="348" t="s">
        <v>54</v>
      </c>
      <c r="D459" s="346" t="s">
        <v>55</v>
      </c>
      <c r="E459" s="346"/>
      <c r="F459" s="349"/>
      <c r="G459" s="349"/>
      <c r="H459" s="349"/>
      <c r="I459" s="349"/>
      <c r="J459" s="349"/>
      <c r="K459" s="349"/>
      <c r="L459" s="349"/>
      <c r="M459" s="349"/>
      <c r="N459" s="349"/>
      <c r="O459" s="349"/>
      <c r="P459" s="349"/>
      <c r="Q459" s="349"/>
      <c r="R459" s="349"/>
      <c r="S459" s="350"/>
      <c r="U459" s="156" t="s">
        <v>53</v>
      </c>
      <c r="V459" s="156"/>
      <c r="W459" s="156"/>
      <c r="X459" s="156"/>
    </row>
    <row r="460" spans="1:24">
      <c r="A460" s="1">
        <f t="shared" ref="A460:B460" si="419">A459</f>
        <v>10</v>
      </c>
      <c r="B460" s="1">
        <f t="shared" si="419"/>
        <v>0</v>
      </c>
      <c r="C460" s="348"/>
      <c r="D460" s="351" t="s">
        <v>7</v>
      </c>
      <c r="E460" s="351"/>
      <c r="F460" s="352"/>
      <c r="G460" s="352"/>
      <c r="H460" s="352"/>
      <c r="I460" s="352"/>
      <c r="J460" s="352"/>
      <c r="K460" s="352"/>
      <c r="L460" s="352"/>
      <c r="M460" s="352"/>
      <c r="N460" s="352"/>
      <c r="O460" s="352"/>
      <c r="P460" s="352"/>
      <c r="Q460" s="352"/>
      <c r="R460" s="352"/>
      <c r="S460" s="353"/>
      <c r="U460" s="78" t="str">
        <f>U453</f>
        <v>トップアスリート等を活用した魅力発信事業</v>
      </c>
      <c r="V460" s="78" t="str">
        <f>U454</f>
        <v/>
      </c>
      <c r="W460" s="78" t="str">
        <f>U455</f>
        <v/>
      </c>
      <c r="X460" s="78" t="str">
        <f>U456</f>
        <v/>
      </c>
    </row>
    <row r="461" spans="1:24">
      <c r="A461" s="1">
        <f t="shared" ref="A461:B461" si="420">A460</f>
        <v>10</v>
      </c>
      <c r="B461" s="1">
        <f t="shared" si="420"/>
        <v>0</v>
      </c>
      <c r="C461" s="348" t="s">
        <v>56</v>
      </c>
      <c r="D461" s="346" t="s">
        <v>55</v>
      </c>
      <c r="E461" s="346"/>
      <c r="F461" s="349"/>
      <c r="G461" s="349"/>
      <c r="H461" s="349"/>
      <c r="I461" s="349"/>
      <c r="J461" s="349"/>
      <c r="K461" s="349"/>
      <c r="L461" s="349"/>
      <c r="M461" s="349"/>
      <c r="N461" s="349"/>
      <c r="O461" s="349"/>
      <c r="P461" s="349"/>
      <c r="Q461" s="349"/>
      <c r="R461" s="349"/>
      <c r="S461" s="350"/>
      <c r="U461" s="6" t="str">
        <f t="shared" ref="U461:X464" si="421">IF(U411="","",U411)</f>
        <v>①競技普及イベント</v>
      </c>
      <c r="V461" s="6" t="str">
        <f t="shared" si="421"/>
        <v/>
      </c>
      <c r="W461" s="6" t="str">
        <f t="shared" si="421"/>
        <v/>
      </c>
      <c r="X461" s="6" t="str">
        <f t="shared" si="421"/>
        <v/>
      </c>
    </row>
    <row r="462" spans="1:24">
      <c r="A462" s="1">
        <f t="shared" ref="A462:B462" si="422">A461</f>
        <v>10</v>
      </c>
      <c r="B462" s="1">
        <f t="shared" si="422"/>
        <v>0</v>
      </c>
      <c r="C462" s="348"/>
      <c r="D462" s="351" t="s">
        <v>7</v>
      </c>
      <c r="E462" s="351"/>
      <c r="F462" s="352"/>
      <c r="G462" s="352"/>
      <c r="H462" s="352"/>
      <c r="I462" s="352"/>
      <c r="J462" s="352"/>
      <c r="K462" s="352"/>
      <c r="L462" s="352"/>
      <c r="M462" s="352"/>
      <c r="N462" s="352"/>
      <c r="O462" s="352"/>
      <c r="P462" s="352"/>
      <c r="Q462" s="352"/>
      <c r="R462" s="352"/>
      <c r="S462" s="353"/>
      <c r="U462" s="8" t="str">
        <f t="shared" si="421"/>
        <v>②トップレベル大会</v>
      </c>
      <c r="V462" s="8" t="str">
        <f t="shared" si="421"/>
        <v/>
      </c>
      <c r="W462" s="8" t="str">
        <f t="shared" si="421"/>
        <v/>
      </c>
      <c r="X462" s="8" t="str">
        <f t="shared" si="421"/>
        <v/>
      </c>
    </row>
    <row r="463" spans="1:24">
      <c r="A463" s="1">
        <f t="shared" ref="A463:B463" si="423">A462</f>
        <v>10</v>
      </c>
      <c r="B463" s="1">
        <f t="shared" si="423"/>
        <v>0</v>
      </c>
      <c r="C463" s="354" t="s">
        <v>57</v>
      </c>
      <c r="D463" s="291" t="s">
        <v>58</v>
      </c>
      <c r="E463" s="291"/>
      <c r="F463" s="291" t="s">
        <v>61</v>
      </c>
      <c r="G463" s="355"/>
      <c r="H463" s="339" t="s">
        <v>62</v>
      </c>
      <c r="I463" s="296"/>
      <c r="J463" s="356" t="s">
        <v>63</v>
      </c>
      <c r="K463" s="355"/>
      <c r="L463" s="339" t="s">
        <v>64</v>
      </c>
      <c r="M463" s="296"/>
      <c r="N463" s="356" t="s">
        <v>65</v>
      </c>
      <c r="O463" s="355"/>
      <c r="P463" s="339" t="s">
        <v>66</v>
      </c>
      <c r="Q463" s="291"/>
      <c r="R463" s="356" t="s">
        <v>36</v>
      </c>
      <c r="S463" s="295"/>
      <c r="U463" s="8" t="str">
        <f t="shared" si="421"/>
        <v/>
      </c>
      <c r="V463" s="8" t="str">
        <f t="shared" si="421"/>
        <v/>
      </c>
      <c r="W463" s="8" t="str">
        <f t="shared" si="421"/>
        <v/>
      </c>
      <c r="X463" s="8" t="str">
        <f t="shared" si="421"/>
        <v/>
      </c>
    </row>
    <row r="464" spans="1:24">
      <c r="A464" s="1">
        <f t="shared" ref="A464:B464" si="424">A463</f>
        <v>10</v>
      </c>
      <c r="B464" s="1">
        <f t="shared" si="424"/>
        <v>0</v>
      </c>
      <c r="C464" s="348"/>
      <c r="D464" s="346" t="s">
        <v>59</v>
      </c>
      <c r="E464" s="346"/>
      <c r="F464" s="56" t="s">
        <v>164</v>
      </c>
      <c r="G464" s="23" t="s">
        <v>67</v>
      </c>
      <c r="H464" s="58" t="s">
        <v>164</v>
      </c>
      <c r="I464" s="25" t="s">
        <v>67</v>
      </c>
      <c r="J464" s="60" t="s">
        <v>164</v>
      </c>
      <c r="K464" s="23" t="s">
        <v>67</v>
      </c>
      <c r="L464" s="58" t="s">
        <v>164</v>
      </c>
      <c r="M464" s="25" t="s">
        <v>67</v>
      </c>
      <c r="N464" s="60" t="s">
        <v>164</v>
      </c>
      <c r="O464" s="23" t="s">
        <v>67</v>
      </c>
      <c r="P464" s="58" t="s">
        <v>164</v>
      </c>
      <c r="Q464" s="26" t="s">
        <v>67</v>
      </c>
      <c r="R464" s="60" t="s">
        <v>164</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48"/>
      <c r="D465" s="351" t="s">
        <v>60</v>
      </c>
      <c r="E465" s="351"/>
      <c r="F465" s="57" t="s">
        <v>164</v>
      </c>
      <c r="G465" s="28" t="s">
        <v>67</v>
      </c>
      <c r="H465" s="59" t="s">
        <v>164</v>
      </c>
      <c r="I465" s="30" t="s">
        <v>67</v>
      </c>
      <c r="J465" s="61" t="s">
        <v>164</v>
      </c>
      <c r="K465" s="28" t="s">
        <v>67</v>
      </c>
      <c r="L465" s="59" t="s">
        <v>164</v>
      </c>
      <c r="M465" s="30" t="s">
        <v>67</v>
      </c>
      <c r="N465" s="61" t="s">
        <v>164</v>
      </c>
      <c r="O465" s="28" t="s">
        <v>67</v>
      </c>
      <c r="P465" s="59" t="s">
        <v>164</v>
      </c>
      <c r="Q465" s="31" t="s">
        <v>67</v>
      </c>
      <c r="R465" s="61" t="s">
        <v>164</v>
      </c>
      <c r="S465" s="34" t="s">
        <v>67</v>
      </c>
    </row>
    <row r="466" spans="1:19">
      <c r="A466" s="1">
        <f t="shared" ref="A466:B466" si="426">A465</f>
        <v>10</v>
      </c>
      <c r="B466" s="1">
        <f t="shared" si="426"/>
        <v>0</v>
      </c>
      <c r="C466" s="366" t="s">
        <v>69</v>
      </c>
      <c r="D466" s="367"/>
      <c r="E466" s="368"/>
      <c r="F466" s="357"/>
      <c r="G466" s="358"/>
      <c r="H466" s="358"/>
      <c r="I466" s="358"/>
      <c r="J466" s="358"/>
      <c r="K466" s="358"/>
      <c r="L466" s="358"/>
      <c r="M466" s="358"/>
      <c r="N466" s="358"/>
      <c r="O466" s="358"/>
      <c r="P466" s="358"/>
      <c r="Q466" s="358"/>
      <c r="R466" s="358"/>
      <c r="S466" s="359"/>
    </row>
    <row r="467" spans="1:19">
      <c r="A467" s="1">
        <f t="shared" ref="A467:B467" si="427">A466</f>
        <v>10</v>
      </c>
      <c r="B467" s="1">
        <f t="shared" si="427"/>
        <v>0</v>
      </c>
      <c r="C467" s="369"/>
      <c r="D467" s="370"/>
      <c r="E467" s="371"/>
      <c r="F467" s="360"/>
      <c r="G467" s="361"/>
      <c r="H467" s="361"/>
      <c r="I467" s="361"/>
      <c r="J467" s="361"/>
      <c r="K467" s="361"/>
      <c r="L467" s="361"/>
      <c r="M467" s="361"/>
      <c r="N467" s="361"/>
      <c r="O467" s="361"/>
      <c r="P467" s="361"/>
      <c r="Q467" s="361"/>
      <c r="R467" s="361"/>
      <c r="S467" s="362"/>
    </row>
    <row r="468" spans="1:19">
      <c r="A468" s="1">
        <f t="shared" ref="A468:B468" si="428">A467</f>
        <v>10</v>
      </c>
      <c r="B468" s="1">
        <f t="shared" si="428"/>
        <v>0</v>
      </c>
      <c r="C468" s="369"/>
      <c r="D468" s="370"/>
      <c r="E468" s="371"/>
      <c r="F468" s="360"/>
      <c r="G468" s="361"/>
      <c r="H468" s="361"/>
      <c r="I468" s="361"/>
      <c r="J468" s="361"/>
      <c r="K468" s="361"/>
      <c r="L468" s="361"/>
      <c r="M468" s="361"/>
      <c r="N468" s="361"/>
      <c r="O468" s="361"/>
      <c r="P468" s="361"/>
      <c r="Q468" s="361"/>
      <c r="R468" s="361"/>
      <c r="S468" s="362"/>
    </row>
    <row r="469" spans="1:19">
      <c r="A469" s="1">
        <f t="shared" ref="A469:B469" si="429">A468</f>
        <v>10</v>
      </c>
      <c r="B469" s="1">
        <f t="shared" si="429"/>
        <v>0</v>
      </c>
      <c r="C469" s="369"/>
      <c r="D469" s="370"/>
      <c r="E469" s="371"/>
      <c r="F469" s="360"/>
      <c r="G469" s="361"/>
      <c r="H469" s="361"/>
      <c r="I469" s="361"/>
      <c r="J469" s="361"/>
      <c r="K469" s="361"/>
      <c r="L469" s="361"/>
      <c r="M469" s="361"/>
      <c r="N469" s="361"/>
      <c r="O469" s="361"/>
      <c r="P469" s="361"/>
      <c r="Q469" s="361"/>
      <c r="R469" s="361"/>
      <c r="S469" s="362"/>
    </row>
    <row r="470" spans="1:19">
      <c r="A470" s="1">
        <f t="shared" ref="A470:B470" si="430">A469</f>
        <v>10</v>
      </c>
      <c r="B470" s="1">
        <f t="shared" si="430"/>
        <v>0</v>
      </c>
      <c r="C470" s="369"/>
      <c r="D470" s="370"/>
      <c r="E470" s="371"/>
      <c r="F470" s="360"/>
      <c r="G470" s="361"/>
      <c r="H470" s="361"/>
      <c r="I470" s="361"/>
      <c r="J470" s="361"/>
      <c r="K470" s="361"/>
      <c r="L470" s="361"/>
      <c r="M470" s="361"/>
      <c r="N470" s="361"/>
      <c r="O470" s="361"/>
      <c r="P470" s="361"/>
      <c r="Q470" s="361"/>
      <c r="R470" s="361"/>
      <c r="S470" s="362"/>
    </row>
    <row r="471" spans="1:19">
      <c r="A471" s="1">
        <f t="shared" ref="A471:B471" si="431">A470</f>
        <v>10</v>
      </c>
      <c r="B471" s="1">
        <f t="shared" si="431"/>
        <v>0</v>
      </c>
      <c r="C471" s="369"/>
      <c r="D471" s="370"/>
      <c r="E471" s="371"/>
      <c r="F471" s="360"/>
      <c r="G471" s="361"/>
      <c r="H471" s="361"/>
      <c r="I471" s="361"/>
      <c r="J471" s="361"/>
      <c r="K471" s="361"/>
      <c r="L471" s="361"/>
      <c r="M471" s="361"/>
      <c r="N471" s="361"/>
      <c r="O471" s="361"/>
      <c r="P471" s="361"/>
      <c r="Q471" s="361"/>
      <c r="R471" s="361"/>
      <c r="S471" s="362"/>
    </row>
    <row r="472" spans="1:19" ht="15" thickBot="1">
      <c r="A472" s="1">
        <f t="shared" ref="A472:B472" si="432">A471</f>
        <v>10</v>
      </c>
      <c r="B472" s="1">
        <f t="shared" si="432"/>
        <v>0</v>
      </c>
      <c r="C472" s="372"/>
      <c r="D472" s="373"/>
      <c r="E472" s="374"/>
      <c r="F472" s="363"/>
      <c r="G472" s="364"/>
      <c r="H472" s="364"/>
      <c r="I472" s="364"/>
      <c r="J472" s="364"/>
      <c r="K472" s="364"/>
      <c r="L472" s="364"/>
      <c r="M472" s="364"/>
      <c r="N472" s="364"/>
      <c r="O472" s="364"/>
      <c r="P472" s="364"/>
      <c r="Q472" s="364"/>
      <c r="R472" s="364"/>
      <c r="S472" s="365"/>
    </row>
    <row r="473" spans="1:19">
      <c r="A473" s="1">
        <f t="shared" ref="A473:B473" si="433">A472</f>
        <v>10</v>
      </c>
      <c r="B473" s="1">
        <f t="shared" si="433"/>
        <v>0</v>
      </c>
    </row>
    <row r="474" spans="1:19" ht="15" thickBot="1">
      <c r="A474" s="1">
        <f t="shared" ref="A474:B474" si="434">A473</f>
        <v>10</v>
      </c>
      <c r="B474" s="1">
        <f t="shared" si="434"/>
        <v>0</v>
      </c>
      <c r="C474" s="337" t="s">
        <v>70</v>
      </c>
      <c r="D474" s="337"/>
      <c r="Q474" s="338" t="s">
        <v>71</v>
      </c>
      <c r="R474" s="338"/>
      <c r="S474" s="338"/>
    </row>
    <row r="475" spans="1:19">
      <c r="A475" s="1">
        <f t="shared" ref="A475:B475" si="435">A474</f>
        <v>10</v>
      </c>
      <c r="B475" s="1">
        <f t="shared" si="435"/>
        <v>0</v>
      </c>
      <c r="C475" s="287" t="s">
        <v>72</v>
      </c>
      <c r="D475" s="290" t="s">
        <v>73</v>
      </c>
      <c r="E475" s="290"/>
      <c r="F475" s="290"/>
      <c r="G475" s="290"/>
      <c r="H475" s="290" t="s">
        <v>79</v>
      </c>
      <c r="I475" s="290"/>
      <c r="J475" s="290" t="s">
        <v>13</v>
      </c>
      <c r="K475" s="290"/>
      <c r="L475" s="290"/>
      <c r="M475" s="290"/>
      <c r="N475" s="290"/>
      <c r="O475" s="290"/>
      <c r="P475" s="290"/>
      <c r="Q475" s="290"/>
      <c r="R475" s="290"/>
      <c r="S475" s="294"/>
    </row>
    <row r="476" spans="1:19">
      <c r="A476" s="1">
        <f t="shared" ref="A476:B476" si="436">A475</f>
        <v>10</v>
      </c>
      <c r="B476" s="1">
        <f t="shared" si="436"/>
        <v>0</v>
      </c>
      <c r="C476" s="288"/>
      <c r="D476" s="346" t="s">
        <v>74</v>
      </c>
      <c r="E476" s="346"/>
      <c r="F476" s="346"/>
      <c r="G476" s="346"/>
      <c r="H476" s="347">
        <f>J501</f>
        <v>0</v>
      </c>
      <c r="I476" s="347"/>
      <c r="J476" s="152"/>
      <c r="K476" s="152"/>
      <c r="L476" s="152"/>
      <c r="M476" s="152"/>
      <c r="N476" s="152"/>
      <c r="O476" s="152"/>
      <c r="P476" s="152"/>
      <c r="Q476" s="152"/>
      <c r="R476" s="152"/>
      <c r="S476" s="305"/>
    </row>
    <row r="477" spans="1:19">
      <c r="A477" s="1">
        <f t="shared" ref="A477:B477" si="437">A476</f>
        <v>10</v>
      </c>
      <c r="B477" s="1">
        <f t="shared" si="437"/>
        <v>0</v>
      </c>
      <c r="C477" s="288"/>
      <c r="D477" s="340" t="s">
        <v>75</v>
      </c>
      <c r="E477" s="340"/>
      <c r="F477" s="340"/>
      <c r="G477" s="340"/>
      <c r="H477" s="330"/>
      <c r="I477" s="330"/>
      <c r="J477" s="335"/>
      <c r="K477" s="335"/>
      <c r="L477" s="335"/>
      <c r="M477" s="335"/>
      <c r="N477" s="335"/>
      <c r="O477" s="335"/>
      <c r="P477" s="335"/>
      <c r="Q477" s="335"/>
      <c r="R477" s="335"/>
      <c r="S477" s="336"/>
    </row>
    <row r="478" spans="1:19">
      <c r="A478" s="1">
        <f t="shared" ref="A478:B478" si="438">A477</f>
        <v>10</v>
      </c>
      <c r="B478" s="1">
        <f t="shared" si="438"/>
        <v>0</v>
      </c>
      <c r="C478" s="288"/>
      <c r="D478" s="340" t="s">
        <v>76</v>
      </c>
      <c r="E478" s="340"/>
      <c r="F478" s="340"/>
      <c r="G478" s="340"/>
      <c r="H478" s="330"/>
      <c r="I478" s="330"/>
      <c r="J478" s="335"/>
      <c r="K478" s="335"/>
      <c r="L478" s="335"/>
      <c r="M478" s="335"/>
      <c r="N478" s="335"/>
      <c r="O478" s="335"/>
      <c r="P478" s="335"/>
      <c r="Q478" s="335"/>
      <c r="R478" s="335"/>
      <c r="S478" s="336"/>
    </row>
    <row r="479" spans="1:19" ht="15" thickBot="1">
      <c r="A479" s="1">
        <f t="shared" ref="A479:B479" si="439">A478</f>
        <v>10</v>
      </c>
      <c r="B479" s="1">
        <f t="shared" si="439"/>
        <v>0</v>
      </c>
      <c r="C479" s="288"/>
      <c r="D479" s="341" t="s">
        <v>77</v>
      </c>
      <c r="E479" s="341"/>
      <c r="F479" s="341"/>
      <c r="G479" s="341"/>
      <c r="H479" s="342">
        <f>H501-SUM(H476:I478)</f>
        <v>0</v>
      </c>
      <c r="I479" s="342"/>
      <c r="J479" s="343"/>
      <c r="K479" s="343"/>
      <c r="L479" s="343"/>
      <c r="M479" s="343"/>
      <c r="N479" s="343"/>
      <c r="O479" s="343"/>
      <c r="P479" s="343"/>
      <c r="Q479" s="343"/>
      <c r="R479" s="343"/>
      <c r="S479" s="344"/>
    </row>
    <row r="480" spans="1:19" ht="15.6" thickTop="1" thickBot="1">
      <c r="A480" s="1">
        <f t="shared" ref="A480:B480" si="440">A479</f>
        <v>10</v>
      </c>
      <c r="B480" s="1">
        <f t="shared" si="440"/>
        <v>0</v>
      </c>
      <c r="C480" s="289"/>
      <c r="D480" s="345" t="s">
        <v>78</v>
      </c>
      <c r="E480" s="345"/>
      <c r="F480" s="345"/>
      <c r="G480" s="345"/>
      <c r="H480" s="281">
        <f>SUM(H476:I479)</f>
        <v>0</v>
      </c>
      <c r="I480" s="281"/>
      <c r="J480" s="285"/>
      <c r="K480" s="285"/>
      <c r="L480" s="285"/>
      <c r="M480" s="285"/>
      <c r="N480" s="285"/>
      <c r="O480" s="285"/>
      <c r="P480" s="285"/>
      <c r="Q480" s="285"/>
      <c r="R480" s="285"/>
      <c r="S480" s="286"/>
    </row>
    <row r="481" spans="1:21">
      <c r="A481" s="1">
        <f t="shared" ref="A481:B481" si="441">A480</f>
        <v>10</v>
      </c>
      <c r="B481" s="1">
        <f t="shared" si="441"/>
        <v>0</v>
      </c>
      <c r="C481" s="287" t="s">
        <v>218</v>
      </c>
      <c r="D481" s="290" t="s">
        <v>73</v>
      </c>
      <c r="E481" s="290"/>
      <c r="F481" s="290" t="s">
        <v>83</v>
      </c>
      <c r="G481" s="290"/>
      <c r="H481" s="290" t="s">
        <v>79</v>
      </c>
      <c r="I481" s="292"/>
      <c r="J481" s="293"/>
      <c r="K481" s="290"/>
      <c r="L481" s="290"/>
      <c r="M481" s="290"/>
      <c r="N481" s="290" t="s">
        <v>82</v>
      </c>
      <c r="O481" s="290"/>
      <c r="P481" s="290"/>
      <c r="Q481" s="290"/>
      <c r="R481" s="290"/>
      <c r="S481" s="294"/>
    </row>
    <row r="482" spans="1:21">
      <c r="A482" s="1">
        <f t="shared" ref="A482:B482" si="442">A481</f>
        <v>10</v>
      </c>
      <c r="B482" s="1">
        <f t="shared" si="442"/>
        <v>0</v>
      </c>
      <c r="C482" s="288"/>
      <c r="D482" s="291"/>
      <c r="E482" s="291"/>
      <c r="F482" s="291"/>
      <c r="G482" s="291"/>
      <c r="H482" s="291"/>
      <c r="I482" s="291"/>
      <c r="J482" s="296" t="s">
        <v>80</v>
      </c>
      <c r="K482" s="297"/>
      <c r="L482" s="297" t="s">
        <v>81</v>
      </c>
      <c r="M482" s="339"/>
      <c r="N482" s="291"/>
      <c r="O482" s="291"/>
      <c r="P482" s="291"/>
      <c r="Q482" s="291"/>
      <c r="R482" s="291"/>
      <c r="S482" s="295"/>
    </row>
    <row r="483" spans="1:21">
      <c r="A483" s="1">
        <f t="shared" ref="A483:B483" si="443">A482</f>
        <v>10</v>
      </c>
      <c r="B483" s="1">
        <f t="shared" si="443"/>
        <v>0</v>
      </c>
      <c r="C483" s="288"/>
      <c r="D483" s="298" t="s">
        <v>88</v>
      </c>
      <c r="E483" s="298"/>
      <c r="F483" s="298" t="s">
        <v>88</v>
      </c>
      <c r="G483" s="298"/>
      <c r="H483" s="323"/>
      <c r="I483" s="323"/>
      <c r="J483" s="324"/>
      <c r="K483" s="325"/>
      <c r="L483" s="326">
        <f>H483-J483</f>
        <v>0</v>
      </c>
      <c r="M483" s="327"/>
      <c r="N483" s="167"/>
      <c r="O483" s="167"/>
      <c r="P483" s="167"/>
      <c r="Q483" s="167"/>
      <c r="R483" s="167"/>
      <c r="S483" s="328"/>
      <c r="T483" s="54" t="e">
        <f>HLOOKUP(F456,リスト!$N$7:$AC$25,2,)</f>
        <v>#N/A</v>
      </c>
      <c r="U483" s="52" t="e">
        <f t="shared" ref="U483:U500" si="444">IF(T483="対象外",IF(J483&gt;0,"補助対象外経費です!!",""),"")</f>
        <v>#N/A</v>
      </c>
    </row>
    <row r="484" spans="1:21">
      <c r="A484" s="1">
        <f t="shared" ref="A484:B484" si="445">A483</f>
        <v>10</v>
      </c>
      <c r="B484" s="1">
        <f t="shared" si="445"/>
        <v>0</v>
      </c>
      <c r="C484" s="288"/>
      <c r="D484" s="298" t="s">
        <v>99</v>
      </c>
      <c r="E484" s="298"/>
      <c r="F484" s="299" t="s">
        <v>84</v>
      </c>
      <c r="G484" s="299"/>
      <c r="H484" s="300"/>
      <c r="I484" s="300"/>
      <c r="J484" s="301"/>
      <c r="K484" s="302"/>
      <c r="L484" s="303">
        <f t="shared" ref="L484:L500" si="446">H484-J484</f>
        <v>0</v>
      </c>
      <c r="M484" s="304"/>
      <c r="N484" s="152"/>
      <c r="O484" s="152"/>
      <c r="P484" s="152"/>
      <c r="Q484" s="152"/>
      <c r="R484" s="152"/>
      <c r="S484" s="305"/>
      <c r="T484" s="54" t="e">
        <f>HLOOKUP(F456,リスト!$N$7:$AC$25,3,)</f>
        <v>#N/A</v>
      </c>
      <c r="U484" s="52" t="e">
        <f t="shared" si="444"/>
        <v>#N/A</v>
      </c>
    </row>
    <row r="485" spans="1:21">
      <c r="A485" s="1">
        <f t="shared" ref="A485:B485" si="447">A484</f>
        <v>10</v>
      </c>
      <c r="B485" s="1">
        <f t="shared" si="447"/>
        <v>0</v>
      </c>
      <c r="C485" s="288"/>
      <c r="D485" s="298"/>
      <c r="E485" s="298"/>
      <c r="F485" s="329" t="s">
        <v>85</v>
      </c>
      <c r="G485" s="329"/>
      <c r="H485" s="330"/>
      <c r="I485" s="330"/>
      <c r="J485" s="331"/>
      <c r="K485" s="332"/>
      <c r="L485" s="333">
        <f t="shared" si="446"/>
        <v>0</v>
      </c>
      <c r="M485" s="334"/>
      <c r="N485" s="335"/>
      <c r="O485" s="335"/>
      <c r="P485" s="335"/>
      <c r="Q485" s="335"/>
      <c r="R485" s="335"/>
      <c r="S485" s="336"/>
      <c r="T485" s="54" t="e">
        <f>HLOOKUP(F456,リスト!$N$7:$AC$25,4,)</f>
        <v>#N/A</v>
      </c>
      <c r="U485" s="52" t="e">
        <f t="shared" si="444"/>
        <v>#N/A</v>
      </c>
    </row>
    <row r="486" spans="1:21">
      <c r="A486" s="1">
        <f t="shared" ref="A486:B486" si="448">A485</f>
        <v>10</v>
      </c>
      <c r="B486" s="1">
        <f t="shared" si="448"/>
        <v>0</v>
      </c>
      <c r="C486" s="288"/>
      <c r="D486" s="298"/>
      <c r="E486" s="298"/>
      <c r="F486" s="306" t="s">
        <v>86</v>
      </c>
      <c r="G486" s="306"/>
      <c r="H486" s="307"/>
      <c r="I486" s="307"/>
      <c r="J486" s="308"/>
      <c r="K486" s="309"/>
      <c r="L486" s="310">
        <f t="shared" si="446"/>
        <v>0</v>
      </c>
      <c r="M486" s="311"/>
      <c r="N486" s="153"/>
      <c r="O486" s="153"/>
      <c r="P486" s="153"/>
      <c r="Q486" s="153"/>
      <c r="R486" s="153"/>
      <c r="S486" s="312"/>
      <c r="T486" s="54" t="e">
        <f>HLOOKUP(F456,リスト!$N$7:$AC$25,5,)</f>
        <v>#N/A</v>
      </c>
      <c r="U486" s="52" t="e">
        <f t="shared" si="444"/>
        <v>#N/A</v>
      </c>
    </row>
    <row r="487" spans="1:21">
      <c r="A487" s="1">
        <f t="shared" ref="A487:B487" si="449">A486</f>
        <v>10</v>
      </c>
      <c r="B487" s="1">
        <f t="shared" si="449"/>
        <v>0</v>
      </c>
      <c r="C487" s="288"/>
      <c r="D487" s="298" t="s">
        <v>100</v>
      </c>
      <c r="E487" s="298"/>
      <c r="F487" s="299" t="s">
        <v>87</v>
      </c>
      <c r="G487" s="299"/>
      <c r="H487" s="300"/>
      <c r="I487" s="300"/>
      <c r="J487" s="301"/>
      <c r="K487" s="302"/>
      <c r="L487" s="303">
        <f t="shared" si="446"/>
        <v>0</v>
      </c>
      <c r="M487" s="304"/>
      <c r="N487" s="152"/>
      <c r="O487" s="152"/>
      <c r="P487" s="152"/>
      <c r="Q487" s="152"/>
      <c r="R487" s="152"/>
      <c r="S487" s="305"/>
      <c r="T487" s="54" t="e">
        <f>HLOOKUP(F456,リスト!$N$7:$AC$25,6,)</f>
        <v>#N/A</v>
      </c>
      <c r="U487" s="52" t="e">
        <f t="shared" si="444"/>
        <v>#N/A</v>
      </c>
    </row>
    <row r="488" spans="1:21">
      <c r="A488" s="1">
        <f t="shared" ref="A488:B488" si="450">A487</f>
        <v>10</v>
      </c>
      <c r="B488" s="1">
        <f t="shared" si="450"/>
        <v>0</v>
      </c>
      <c r="C488" s="288"/>
      <c r="D488" s="298"/>
      <c r="E488" s="298"/>
      <c r="F488" s="329" t="s">
        <v>89</v>
      </c>
      <c r="G488" s="329"/>
      <c r="H488" s="330"/>
      <c r="I488" s="330"/>
      <c r="J488" s="331"/>
      <c r="K488" s="332"/>
      <c r="L488" s="333">
        <f t="shared" si="446"/>
        <v>0</v>
      </c>
      <c r="M488" s="334"/>
      <c r="N488" s="335"/>
      <c r="O488" s="335"/>
      <c r="P488" s="335"/>
      <c r="Q488" s="335"/>
      <c r="R488" s="335"/>
      <c r="S488" s="336"/>
      <c r="T488" s="54" t="e">
        <f>HLOOKUP(F456,リスト!$N$7:$AC$25,7,)</f>
        <v>#N/A</v>
      </c>
      <c r="U488" s="52" t="e">
        <f t="shared" si="444"/>
        <v>#N/A</v>
      </c>
    </row>
    <row r="489" spans="1:21" ht="14.4" customHeight="1">
      <c r="A489" s="1">
        <f t="shared" ref="A489:B489" si="451">A488</f>
        <v>10</v>
      </c>
      <c r="B489" s="1">
        <f t="shared" si="451"/>
        <v>0</v>
      </c>
      <c r="C489" s="288"/>
      <c r="D489" s="298"/>
      <c r="E489" s="298"/>
      <c r="F489" s="329" t="s">
        <v>215</v>
      </c>
      <c r="G489" s="329"/>
      <c r="H489" s="330"/>
      <c r="I489" s="330"/>
      <c r="J489" s="331"/>
      <c r="K489" s="332"/>
      <c r="L489" s="333">
        <f t="shared" si="446"/>
        <v>0</v>
      </c>
      <c r="M489" s="334"/>
      <c r="N489" s="335"/>
      <c r="O489" s="335"/>
      <c r="P489" s="335"/>
      <c r="Q489" s="335"/>
      <c r="R489" s="335"/>
      <c r="S489" s="336"/>
      <c r="T489" s="54" t="e">
        <f>HLOOKUP(F456,リスト!$N$7:$AC$25,8,)</f>
        <v>#N/A</v>
      </c>
      <c r="U489" s="52" t="e">
        <f t="shared" si="444"/>
        <v>#N/A</v>
      </c>
    </row>
    <row r="490" spans="1:21">
      <c r="A490" s="1">
        <f t="shared" ref="A490:B490" si="452">A489</f>
        <v>10</v>
      </c>
      <c r="B490" s="1">
        <f t="shared" si="452"/>
        <v>0</v>
      </c>
      <c r="C490" s="288"/>
      <c r="D490" s="298"/>
      <c r="E490" s="298"/>
      <c r="F490" s="306" t="s">
        <v>90</v>
      </c>
      <c r="G490" s="306"/>
      <c r="H490" s="307"/>
      <c r="I490" s="307"/>
      <c r="J490" s="308"/>
      <c r="K490" s="309"/>
      <c r="L490" s="310">
        <f t="shared" si="446"/>
        <v>0</v>
      </c>
      <c r="M490" s="311"/>
      <c r="N490" s="153"/>
      <c r="O490" s="153"/>
      <c r="P490" s="153"/>
      <c r="Q490" s="153"/>
      <c r="R490" s="153"/>
      <c r="S490" s="312"/>
      <c r="T490" s="54" t="e">
        <f>HLOOKUP(F456,リスト!$N$7:$AC$25,9,)</f>
        <v>#N/A</v>
      </c>
      <c r="U490" s="52" t="e">
        <f t="shared" si="444"/>
        <v>#N/A</v>
      </c>
    </row>
    <row r="491" spans="1:21">
      <c r="A491" s="1">
        <f t="shared" ref="A491:B491" si="453">A490</f>
        <v>10</v>
      </c>
      <c r="B491" s="1">
        <f t="shared" si="453"/>
        <v>0</v>
      </c>
      <c r="C491" s="288"/>
      <c r="D491" s="298" t="s">
        <v>101</v>
      </c>
      <c r="E491" s="298"/>
      <c r="F491" s="299" t="s">
        <v>91</v>
      </c>
      <c r="G491" s="299"/>
      <c r="H491" s="300"/>
      <c r="I491" s="300"/>
      <c r="J491" s="301"/>
      <c r="K491" s="302"/>
      <c r="L491" s="303">
        <f t="shared" si="446"/>
        <v>0</v>
      </c>
      <c r="M491" s="304"/>
      <c r="N491" s="152"/>
      <c r="O491" s="152"/>
      <c r="P491" s="152"/>
      <c r="Q491" s="152"/>
      <c r="R491" s="152"/>
      <c r="S491" s="305"/>
      <c r="T491" s="54" t="e">
        <f>HLOOKUP(F456,リスト!$N$7:$AC$25,10,)</f>
        <v>#N/A</v>
      </c>
      <c r="U491" s="52" t="e">
        <f t="shared" si="444"/>
        <v>#N/A</v>
      </c>
    </row>
    <row r="492" spans="1:21">
      <c r="A492" s="1">
        <f t="shared" ref="A492:B492" si="454">A491</f>
        <v>10</v>
      </c>
      <c r="B492" s="1">
        <f t="shared" si="454"/>
        <v>0</v>
      </c>
      <c r="C492" s="288"/>
      <c r="D492" s="298"/>
      <c r="E492" s="298"/>
      <c r="F492" s="329" t="s">
        <v>92</v>
      </c>
      <c r="G492" s="329"/>
      <c r="H492" s="330"/>
      <c r="I492" s="330"/>
      <c r="J492" s="331"/>
      <c r="K492" s="332"/>
      <c r="L492" s="333">
        <f t="shared" si="446"/>
        <v>0</v>
      </c>
      <c r="M492" s="334"/>
      <c r="N492" s="335"/>
      <c r="O492" s="335"/>
      <c r="P492" s="335"/>
      <c r="Q492" s="335"/>
      <c r="R492" s="335"/>
      <c r="S492" s="336"/>
      <c r="T492" s="54" t="e">
        <f>HLOOKUP(F456,リスト!$N$7:$AC$25,11,)</f>
        <v>#N/A</v>
      </c>
      <c r="U492" s="52" t="e">
        <f t="shared" si="444"/>
        <v>#N/A</v>
      </c>
    </row>
    <row r="493" spans="1:21">
      <c r="A493" s="1">
        <f t="shared" ref="A493:B493" si="455">A492</f>
        <v>10</v>
      </c>
      <c r="B493" s="1">
        <f t="shared" si="455"/>
        <v>0</v>
      </c>
      <c r="C493" s="288"/>
      <c r="D493" s="298"/>
      <c r="E493" s="298"/>
      <c r="F493" s="306" t="s">
        <v>93</v>
      </c>
      <c r="G493" s="306"/>
      <c r="H493" s="307"/>
      <c r="I493" s="307"/>
      <c r="J493" s="308"/>
      <c r="K493" s="309"/>
      <c r="L493" s="310">
        <f t="shared" si="446"/>
        <v>0</v>
      </c>
      <c r="M493" s="311"/>
      <c r="N493" s="153"/>
      <c r="O493" s="153"/>
      <c r="P493" s="153"/>
      <c r="Q493" s="153"/>
      <c r="R493" s="153"/>
      <c r="S493" s="312"/>
      <c r="T493" s="54" t="e">
        <f>HLOOKUP(F456,リスト!$N$7:$AC$25,12,)</f>
        <v>#N/A</v>
      </c>
      <c r="U493" s="52" t="e">
        <f t="shared" si="444"/>
        <v>#N/A</v>
      </c>
    </row>
    <row r="494" spans="1:21">
      <c r="A494" s="1">
        <f t="shared" ref="A494:B494" si="456">A493</f>
        <v>10</v>
      </c>
      <c r="B494" s="1">
        <f t="shared" si="456"/>
        <v>0</v>
      </c>
      <c r="C494" s="288"/>
      <c r="D494" s="298" t="s">
        <v>102</v>
      </c>
      <c r="E494" s="298"/>
      <c r="F494" s="298" t="s">
        <v>102</v>
      </c>
      <c r="G494" s="298"/>
      <c r="H494" s="323"/>
      <c r="I494" s="323"/>
      <c r="J494" s="324"/>
      <c r="K494" s="325"/>
      <c r="L494" s="326">
        <f t="shared" si="446"/>
        <v>0</v>
      </c>
      <c r="M494" s="327"/>
      <c r="N494" s="167"/>
      <c r="O494" s="167"/>
      <c r="P494" s="167"/>
      <c r="Q494" s="167"/>
      <c r="R494" s="167"/>
      <c r="S494" s="328"/>
      <c r="T494" s="54" t="e">
        <f>HLOOKUP(F456,リスト!$N$7:$AC$25,13,)</f>
        <v>#N/A</v>
      </c>
      <c r="U494" s="52" t="e">
        <f t="shared" si="444"/>
        <v>#N/A</v>
      </c>
    </row>
    <row r="495" spans="1:21">
      <c r="A495" s="1">
        <f t="shared" ref="A495:B495" si="457">A494</f>
        <v>10</v>
      </c>
      <c r="B495" s="1">
        <f t="shared" si="457"/>
        <v>0</v>
      </c>
      <c r="C495" s="288"/>
      <c r="D495" s="321" t="s">
        <v>105</v>
      </c>
      <c r="E495" s="298"/>
      <c r="F495" s="299" t="s">
        <v>94</v>
      </c>
      <c r="G495" s="299"/>
      <c r="H495" s="300"/>
      <c r="I495" s="300"/>
      <c r="J495" s="301"/>
      <c r="K495" s="302"/>
      <c r="L495" s="303">
        <f t="shared" si="446"/>
        <v>0</v>
      </c>
      <c r="M495" s="304"/>
      <c r="N495" s="152"/>
      <c r="O495" s="152"/>
      <c r="P495" s="152"/>
      <c r="Q495" s="152"/>
      <c r="R495" s="152"/>
      <c r="S495" s="305"/>
      <c r="T495" s="54" t="e">
        <f>HLOOKUP(F456,リスト!$N$7:$AC$25,14,)</f>
        <v>#N/A</v>
      </c>
      <c r="U495" s="52" t="e">
        <f t="shared" si="444"/>
        <v>#N/A</v>
      </c>
    </row>
    <row r="496" spans="1:21">
      <c r="A496" s="1">
        <f t="shared" ref="A496:B496" si="458">A495</f>
        <v>10</v>
      </c>
      <c r="B496" s="1">
        <f t="shared" si="458"/>
        <v>0</v>
      </c>
      <c r="C496" s="288"/>
      <c r="D496" s="298"/>
      <c r="E496" s="298"/>
      <c r="F496" s="306" t="s">
        <v>95</v>
      </c>
      <c r="G496" s="306"/>
      <c r="H496" s="307"/>
      <c r="I496" s="307"/>
      <c r="J496" s="308"/>
      <c r="K496" s="309"/>
      <c r="L496" s="310">
        <f t="shared" si="446"/>
        <v>0</v>
      </c>
      <c r="M496" s="311"/>
      <c r="N496" s="153"/>
      <c r="O496" s="153"/>
      <c r="P496" s="153"/>
      <c r="Q496" s="153"/>
      <c r="R496" s="153"/>
      <c r="S496" s="312"/>
      <c r="T496" s="54" t="e">
        <f>HLOOKUP(F456,リスト!$N$7:$AC$25,15,)</f>
        <v>#N/A</v>
      </c>
      <c r="U496" s="52" t="e">
        <f t="shared" si="444"/>
        <v>#N/A</v>
      </c>
    </row>
    <row r="497" spans="1:24">
      <c r="A497" s="1">
        <f t="shared" ref="A497:B497" si="459">A496</f>
        <v>10</v>
      </c>
      <c r="B497" s="1">
        <f t="shared" si="459"/>
        <v>0</v>
      </c>
      <c r="C497" s="288"/>
      <c r="D497" s="322" t="s">
        <v>103</v>
      </c>
      <c r="E497" s="322"/>
      <c r="F497" s="298" t="s">
        <v>96</v>
      </c>
      <c r="G497" s="298"/>
      <c r="H497" s="323"/>
      <c r="I497" s="323"/>
      <c r="J497" s="324"/>
      <c r="K497" s="325"/>
      <c r="L497" s="326">
        <f t="shared" si="446"/>
        <v>0</v>
      </c>
      <c r="M497" s="327"/>
      <c r="N497" s="167"/>
      <c r="O497" s="167"/>
      <c r="P497" s="167"/>
      <c r="Q497" s="167"/>
      <c r="R497" s="167"/>
      <c r="S497" s="328"/>
      <c r="T497" s="54" t="e">
        <f>HLOOKUP(F456,リスト!$N$7:$AC$25,16,)</f>
        <v>#N/A</v>
      </c>
      <c r="U497" s="52" t="e">
        <f t="shared" si="444"/>
        <v>#N/A</v>
      </c>
    </row>
    <row r="498" spans="1:24">
      <c r="A498" s="1">
        <f t="shared" ref="A498:B498" si="460">A497</f>
        <v>10</v>
      </c>
      <c r="B498" s="1">
        <f t="shared" si="460"/>
        <v>0</v>
      </c>
      <c r="C498" s="288"/>
      <c r="D498" s="298" t="s">
        <v>104</v>
      </c>
      <c r="E498" s="298"/>
      <c r="F498" s="299" t="s">
        <v>97</v>
      </c>
      <c r="G498" s="299"/>
      <c r="H498" s="300"/>
      <c r="I498" s="300"/>
      <c r="J498" s="301"/>
      <c r="K498" s="302"/>
      <c r="L498" s="303">
        <f t="shared" si="446"/>
        <v>0</v>
      </c>
      <c r="M498" s="304"/>
      <c r="N498" s="152"/>
      <c r="O498" s="152"/>
      <c r="P498" s="152"/>
      <c r="Q498" s="152"/>
      <c r="R498" s="152"/>
      <c r="S498" s="305"/>
      <c r="T498" s="54" t="e">
        <f>HLOOKUP(F456,リスト!$N$7:$AC$25,17,)</f>
        <v>#N/A</v>
      </c>
      <c r="U498" s="52" t="e">
        <f t="shared" si="444"/>
        <v>#N/A</v>
      </c>
    </row>
    <row r="499" spans="1:24">
      <c r="A499" s="1">
        <f t="shared" ref="A499:B499" si="461">A498</f>
        <v>10</v>
      </c>
      <c r="B499" s="1">
        <f t="shared" si="461"/>
        <v>0</v>
      </c>
      <c r="C499" s="288"/>
      <c r="D499" s="298"/>
      <c r="E499" s="298"/>
      <c r="F499" s="306" t="s">
        <v>98</v>
      </c>
      <c r="G499" s="306"/>
      <c r="H499" s="307"/>
      <c r="I499" s="307"/>
      <c r="J499" s="308"/>
      <c r="K499" s="309"/>
      <c r="L499" s="310">
        <f t="shared" si="446"/>
        <v>0</v>
      </c>
      <c r="M499" s="311"/>
      <c r="N499" s="153"/>
      <c r="O499" s="153"/>
      <c r="P499" s="153"/>
      <c r="Q499" s="153"/>
      <c r="R499" s="153"/>
      <c r="S499" s="312"/>
      <c r="T499" s="54" t="e">
        <f>HLOOKUP(F456,リスト!$N$7:$AC$25,18,)</f>
        <v>#N/A</v>
      </c>
      <c r="U499" s="52" t="e">
        <f t="shared" si="444"/>
        <v>#N/A</v>
      </c>
    </row>
    <row r="500" spans="1:24" ht="15" thickBot="1">
      <c r="A500" s="1">
        <f t="shared" ref="A500:B500" si="462">A499</f>
        <v>10</v>
      </c>
      <c r="B500" s="1">
        <f t="shared" si="462"/>
        <v>0</v>
      </c>
      <c r="C500" s="288"/>
      <c r="D500" s="313" t="s">
        <v>77</v>
      </c>
      <c r="E500" s="313"/>
      <c r="F500" s="313" t="s">
        <v>77</v>
      </c>
      <c r="G500" s="313"/>
      <c r="H500" s="314"/>
      <c r="I500" s="314"/>
      <c r="J500" s="315"/>
      <c r="K500" s="316"/>
      <c r="L500" s="317">
        <f t="shared" si="446"/>
        <v>0</v>
      </c>
      <c r="M500" s="318"/>
      <c r="N500" s="319"/>
      <c r="O500" s="319"/>
      <c r="P500" s="319"/>
      <c r="Q500" s="319"/>
      <c r="R500" s="319"/>
      <c r="S500" s="320"/>
      <c r="T500" s="54" t="e">
        <f>HLOOKUP(F456,リスト!$N$7:$AC$25,19,)</f>
        <v>#N/A</v>
      </c>
      <c r="U500" s="52" t="e">
        <f t="shared" si="444"/>
        <v>#N/A</v>
      </c>
    </row>
    <row r="501" spans="1:24" ht="15.6" thickTop="1" thickBot="1">
      <c r="A501" s="1">
        <f t="shared" ref="A501:B501" si="463">A500</f>
        <v>10</v>
      </c>
      <c r="B501" s="1">
        <f t="shared" si="463"/>
        <v>0</v>
      </c>
      <c r="C501" s="289"/>
      <c r="D501" s="278" t="s">
        <v>78</v>
      </c>
      <c r="E501" s="279"/>
      <c r="F501" s="279"/>
      <c r="G501" s="280"/>
      <c r="H501" s="281">
        <f>SUM(H483:I500)</f>
        <v>0</v>
      </c>
      <c r="I501" s="281"/>
      <c r="J501" s="282">
        <f t="shared" ref="J501" si="464">SUM(J483:K500)</f>
        <v>0</v>
      </c>
      <c r="K501" s="283"/>
      <c r="L501" s="283">
        <f t="shared" ref="L501" si="465">SUM(L483:M500)</f>
        <v>0</v>
      </c>
      <c r="M501" s="284"/>
      <c r="N501" s="285"/>
      <c r="O501" s="285"/>
      <c r="P501" s="285"/>
      <c r="Q501" s="285"/>
      <c r="R501" s="285"/>
      <c r="S501" s="286"/>
      <c r="T501" s="54"/>
    </row>
    <row r="502" spans="1:24">
      <c r="A502" s="1">
        <f>F505</f>
        <v>11</v>
      </c>
      <c r="B502" s="1">
        <f>IF(H526&gt;0,1,0)</f>
        <v>0</v>
      </c>
      <c r="C502" s="198" t="s">
        <v>47</v>
      </c>
      <c r="D502" s="198"/>
      <c r="E502" s="198"/>
      <c r="U502" s="11" t="s">
        <v>49</v>
      </c>
      <c r="V502" s="11" t="s">
        <v>199</v>
      </c>
    </row>
    <row r="503" spans="1:24">
      <c r="A503" s="1">
        <f>A502</f>
        <v>11</v>
      </c>
      <c r="B503" s="1">
        <f>B502</f>
        <v>0</v>
      </c>
      <c r="C503" s="192" t="str">
        <f>"トップアスリート等を活用した魅力発信事業　"&amp;基本!$G$24</f>
        <v>トップアスリート等を活用した魅力発信事業　事業計画書</v>
      </c>
      <c r="D503" s="192"/>
      <c r="E503" s="192"/>
      <c r="F503" s="192"/>
      <c r="G503" s="192"/>
      <c r="H503" s="192"/>
      <c r="I503" s="192"/>
      <c r="J503" s="192"/>
      <c r="K503" s="192"/>
      <c r="L503" s="192"/>
      <c r="M503" s="192"/>
      <c r="N503" s="192"/>
      <c r="O503" s="192"/>
      <c r="P503" s="192"/>
      <c r="Q503" s="192"/>
      <c r="R503" s="192"/>
      <c r="S503" s="192"/>
      <c r="U503" s="16" t="str">
        <f t="shared" ref="U503:V506" si="466">IF(U453="","",U453)</f>
        <v>トップアスリート等を活用した魅力発信事業</v>
      </c>
      <c r="V503" s="16" t="str">
        <f t="shared" si="466"/>
        <v>魅力発信</v>
      </c>
    </row>
    <row r="504" spans="1:24" ht="15" thickBot="1">
      <c r="A504" s="1">
        <f t="shared" ref="A504:B504" si="467">A503</f>
        <v>11</v>
      </c>
      <c r="B504" s="1">
        <f t="shared" si="467"/>
        <v>0</v>
      </c>
      <c r="C504" s="337" t="s">
        <v>48</v>
      </c>
      <c r="D504" s="337"/>
      <c r="U504" s="32" t="str">
        <f t="shared" si="466"/>
        <v/>
      </c>
      <c r="V504" s="32" t="str">
        <f t="shared" si="466"/>
        <v/>
      </c>
    </row>
    <row r="505" spans="1:24" ht="15" thickBot="1">
      <c r="A505" s="1">
        <f t="shared" ref="A505:B505" si="468">A504</f>
        <v>11</v>
      </c>
      <c r="B505" s="1">
        <f t="shared" si="468"/>
        <v>0</v>
      </c>
      <c r="C505" s="375" t="s">
        <v>50</v>
      </c>
      <c r="D505" s="376"/>
      <c r="E505" s="376"/>
      <c r="F505" s="377">
        <f>F455+1</f>
        <v>11</v>
      </c>
      <c r="G505" s="378"/>
      <c r="U505" s="32" t="str">
        <f t="shared" si="466"/>
        <v/>
      </c>
      <c r="V505" s="32" t="str">
        <f t="shared" si="466"/>
        <v/>
      </c>
    </row>
    <row r="506" spans="1:24">
      <c r="A506" s="1">
        <f t="shared" ref="A506:B506" si="469">A505</f>
        <v>11</v>
      </c>
      <c r="B506" s="1">
        <f t="shared" si="469"/>
        <v>0</v>
      </c>
      <c r="C506" s="379" t="s">
        <v>49</v>
      </c>
      <c r="D506" s="290"/>
      <c r="E506" s="290"/>
      <c r="F506" s="380"/>
      <c r="G506" s="380"/>
      <c r="H506" s="380"/>
      <c r="I506" s="380"/>
      <c r="J506" s="380"/>
      <c r="K506" s="380"/>
      <c r="L506" s="380"/>
      <c r="M506" s="290" t="s">
        <v>53</v>
      </c>
      <c r="N506" s="290"/>
      <c r="O506" s="290"/>
      <c r="P506" s="380"/>
      <c r="Q506" s="380"/>
      <c r="R506" s="380"/>
      <c r="S506" s="381"/>
      <c r="T506" s="81" t="str">
        <f>IF(F506="","",VLOOKUP(F506,U503:V506,2,))</f>
        <v/>
      </c>
      <c r="U506" s="18" t="str">
        <f t="shared" si="466"/>
        <v/>
      </c>
      <c r="V506" s="18" t="str">
        <f t="shared" si="466"/>
        <v/>
      </c>
    </row>
    <row r="507" spans="1:24">
      <c r="A507" s="1">
        <f t="shared" ref="A507:B507" si="470">A506</f>
        <v>11</v>
      </c>
      <c r="B507" s="1">
        <f t="shared" si="470"/>
        <v>0</v>
      </c>
      <c r="C507" s="389" t="s">
        <v>180</v>
      </c>
      <c r="D507" s="390"/>
      <c r="E507" s="356"/>
      <c r="F507" s="386"/>
      <c r="G507" s="387"/>
      <c r="H507" s="387"/>
      <c r="I507" s="387"/>
      <c r="J507" s="387"/>
      <c r="K507" s="387"/>
      <c r="L507" s="387"/>
      <c r="M507" s="387"/>
      <c r="N507" s="387"/>
      <c r="O507" s="387"/>
      <c r="P507" s="387"/>
      <c r="Q507" s="387"/>
      <c r="R507" s="387"/>
      <c r="S507" s="388"/>
      <c r="U507" s="55"/>
    </row>
    <row r="508" spans="1:24">
      <c r="A508" s="1">
        <f t="shared" ref="A508:B508" si="471">A507</f>
        <v>11</v>
      </c>
      <c r="B508" s="1">
        <f t="shared" si="471"/>
        <v>0</v>
      </c>
      <c r="C508" s="348" t="s">
        <v>51</v>
      </c>
      <c r="D508" s="291"/>
      <c r="E508" s="291"/>
      <c r="F508" s="382"/>
      <c r="G508" s="383"/>
      <c r="H508" s="383"/>
      <c r="I508" s="20" t="str">
        <f>IF(F508="","～",IF(J508="","","～"))</f>
        <v>～</v>
      </c>
      <c r="J508" s="383"/>
      <c r="K508" s="383"/>
      <c r="L508" s="383"/>
      <c r="M508" s="21" t="s">
        <v>52</v>
      </c>
      <c r="N508" s="384" t="str">
        <f>IF(T508=1,IF(F508="","",IF(J508="","",IF(F508=J508,"日帰り",(J508-F508)&amp;"泊"&amp;(J508-F508+1)&amp;"日"))),"")</f>
        <v/>
      </c>
      <c r="O508" s="384"/>
      <c r="P508" s="384"/>
      <c r="Q508" s="13" t="s">
        <v>68</v>
      </c>
      <c r="R508" s="258"/>
      <c r="S508" s="385"/>
      <c r="T508" s="53">
        <v>0</v>
      </c>
    </row>
    <row r="509" spans="1:24">
      <c r="A509" s="1">
        <f t="shared" ref="A509:B509" si="472">A508</f>
        <v>11</v>
      </c>
      <c r="B509" s="1">
        <f t="shared" si="472"/>
        <v>0</v>
      </c>
      <c r="C509" s="348" t="s">
        <v>54</v>
      </c>
      <c r="D509" s="346" t="s">
        <v>55</v>
      </c>
      <c r="E509" s="346"/>
      <c r="F509" s="349"/>
      <c r="G509" s="349"/>
      <c r="H509" s="349"/>
      <c r="I509" s="349"/>
      <c r="J509" s="349"/>
      <c r="K509" s="349"/>
      <c r="L509" s="349"/>
      <c r="M509" s="349"/>
      <c r="N509" s="349"/>
      <c r="O509" s="349"/>
      <c r="P509" s="349"/>
      <c r="Q509" s="349"/>
      <c r="R509" s="349"/>
      <c r="S509" s="350"/>
      <c r="U509" s="156" t="s">
        <v>53</v>
      </c>
      <c r="V509" s="156"/>
      <c r="W509" s="156"/>
      <c r="X509" s="156"/>
    </row>
    <row r="510" spans="1:24">
      <c r="A510" s="1">
        <f t="shared" ref="A510:B510" si="473">A509</f>
        <v>11</v>
      </c>
      <c r="B510" s="1">
        <f t="shared" si="473"/>
        <v>0</v>
      </c>
      <c r="C510" s="348"/>
      <c r="D510" s="351" t="s">
        <v>7</v>
      </c>
      <c r="E510" s="351"/>
      <c r="F510" s="352"/>
      <c r="G510" s="352"/>
      <c r="H510" s="352"/>
      <c r="I510" s="352"/>
      <c r="J510" s="352"/>
      <c r="K510" s="352"/>
      <c r="L510" s="352"/>
      <c r="M510" s="352"/>
      <c r="N510" s="352"/>
      <c r="O510" s="352"/>
      <c r="P510" s="352"/>
      <c r="Q510" s="352"/>
      <c r="R510" s="352"/>
      <c r="S510" s="353"/>
      <c r="U510" s="78" t="str">
        <f>U503</f>
        <v>トップアスリート等を活用した魅力発信事業</v>
      </c>
      <c r="V510" s="78" t="str">
        <f>U504</f>
        <v/>
      </c>
      <c r="W510" s="78" t="str">
        <f>U505</f>
        <v/>
      </c>
      <c r="X510" s="78" t="str">
        <f>U506</f>
        <v/>
      </c>
    </row>
    <row r="511" spans="1:24">
      <c r="A511" s="1">
        <f t="shared" ref="A511:B511" si="474">A510</f>
        <v>11</v>
      </c>
      <c r="B511" s="1">
        <f t="shared" si="474"/>
        <v>0</v>
      </c>
      <c r="C511" s="348" t="s">
        <v>56</v>
      </c>
      <c r="D511" s="346" t="s">
        <v>55</v>
      </c>
      <c r="E511" s="346"/>
      <c r="F511" s="349"/>
      <c r="G511" s="349"/>
      <c r="H511" s="349"/>
      <c r="I511" s="349"/>
      <c r="J511" s="349"/>
      <c r="K511" s="349"/>
      <c r="L511" s="349"/>
      <c r="M511" s="349"/>
      <c r="N511" s="349"/>
      <c r="O511" s="349"/>
      <c r="P511" s="349"/>
      <c r="Q511" s="349"/>
      <c r="R511" s="349"/>
      <c r="S511" s="350"/>
      <c r="U511" s="6" t="str">
        <f t="shared" ref="U511:X514" si="475">IF(U461="","",U461)</f>
        <v>①競技普及イベント</v>
      </c>
      <c r="V511" s="6" t="str">
        <f t="shared" si="475"/>
        <v/>
      </c>
      <c r="W511" s="6" t="str">
        <f t="shared" si="475"/>
        <v/>
      </c>
      <c r="X511" s="6" t="str">
        <f t="shared" si="475"/>
        <v/>
      </c>
    </row>
    <row r="512" spans="1:24">
      <c r="A512" s="1">
        <f t="shared" ref="A512:B512" si="476">A511</f>
        <v>11</v>
      </c>
      <c r="B512" s="1">
        <f t="shared" si="476"/>
        <v>0</v>
      </c>
      <c r="C512" s="348"/>
      <c r="D512" s="351" t="s">
        <v>7</v>
      </c>
      <c r="E512" s="351"/>
      <c r="F512" s="352"/>
      <c r="G512" s="352"/>
      <c r="H512" s="352"/>
      <c r="I512" s="352"/>
      <c r="J512" s="352"/>
      <c r="K512" s="352"/>
      <c r="L512" s="352"/>
      <c r="M512" s="352"/>
      <c r="N512" s="352"/>
      <c r="O512" s="352"/>
      <c r="P512" s="352"/>
      <c r="Q512" s="352"/>
      <c r="R512" s="352"/>
      <c r="S512" s="353"/>
      <c r="U512" s="8" t="str">
        <f t="shared" si="475"/>
        <v>②トップレベル大会</v>
      </c>
      <c r="V512" s="8" t="str">
        <f t="shared" si="475"/>
        <v/>
      </c>
      <c r="W512" s="8" t="str">
        <f t="shared" si="475"/>
        <v/>
      </c>
      <c r="X512" s="8" t="str">
        <f t="shared" si="475"/>
        <v/>
      </c>
    </row>
    <row r="513" spans="1:24">
      <c r="A513" s="1">
        <f t="shared" ref="A513:B513" si="477">A512</f>
        <v>11</v>
      </c>
      <c r="B513" s="1">
        <f t="shared" si="477"/>
        <v>0</v>
      </c>
      <c r="C513" s="354" t="s">
        <v>57</v>
      </c>
      <c r="D513" s="291" t="s">
        <v>58</v>
      </c>
      <c r="E513" s="291"/>
      <c r="F513" s="291" t="s">
        <v>61</v>
      </c>
      <c r="G513" s="355"/>
      <c r="H513" s="339" t="s">
        <v>62</v>
      </c>
      <c r="I513" s="296"/>
      <c r="J513" s="356" t="s">
        <v>63</v>
      </c>
      <c r="K513" s="355"/>
      <c r="L513" s="339" t="s">
        <v>64</v>
      </c>
      <c r="M513" s="296"/>
      <c r="N513" s="356" t="s">
        <v>65</v>
      </c>
      <c r="O513" s="355"/>
      <c r="P513" s="339" t="s">
        <v>66</v>
      </c>
      <c r="Q513" s="291"/>
      <c r="R513" s="356" t="s">
        <v>36</v>
      </c>
      <c r="S513" s="295"/>
      <c r="U513" s="8" t="str">
        <f t="shared" si="475"/>
        <v/>
      </c>
      <c r="V513" s="8" t="str">
        <f t="shared" si="475"/>
        <v/>
      </c>
      <c r="W513" s="8" t="str">
        <f t="shared" si="475"/>
        <v/>
      </c>
      <c r="X513" s="8" t="str">
        <f t="shared" si="475"/>
        <v/>
      </c>
    </row>
    <row r="514" spans="1:24">
      <c r="A514" s="1">
        <f t="shared" ref="A514:B514" si="478">A513</f>
        <v>11</v>
      </c>
      <c r="B514" s="1">
        <f t="shared" si="478"/>
        <v>0</v>
      </c>
      <c r="C514" s="348"/>
      <c r="D514" s="346" t="s">
        <v>59</v>
      </c>
      <c r="E514" s="346"/>
      <c r="F514" s="56" t="s">
        <v>164</v>
      </c>
      <c r="G514" s="23" t="s">
        <v>67</v>
      </c>
      <c r="H514" s="58" t="s">
        <v>164</v>
      </c>
      <c r="I514" s="25" t="s">
        <v>67</v>
      </c>
      <c r="J514" s="60" t="s">
        <v>164</v>
      </c>
      <c r="K514" s="23" t="s">
        <v>67</v>
      </c>
      <c r="L514" s="58" t="s">
        <v>164</v>
      </c>
      <c r="M514" s="25" t="s">
        <v>67</v>
      </c>
      <c r="N514" s="60" t="s">
        <v>164</v>
      </c>
      <c r="O514" s="23" t="s">
        <v>67</v>
      </c>
      <c r="P514" s="58" t="s">
        <v>164</v>
      </c>
      <c r="Q514" s="26" t="s">
        <v>67</v>
      </c>
      <c r="R514" s="60" t="s">
        <v>164</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48"/>
      <c r="D515" s="351" t="s">
        <v>60</v>
      </c>
      <c r="E515" s="351"/>
      <c r="F515" s="57" t="s">
        <v>164</v>
      </c>
      <c r="G515" s="28" t="s">
        <v>67</v>
      </c>
      <c r="H515" s="59" t="s">
        <v>164</v>
      </c>
      <c r="I515" s="30" t="s">
        <v>67</v>
      </c>
      <c r="J515" s="61" t="s">
        <v>164</v>
      </c>
      <c r="K515" s="28" t="s">
        <v>67</v>
      </c>
      <c r="L515" s="59" t="s">
        <v>164</v>
      </c>
      <c r="M515" s="30" t="s">
        <v>67</v>
      </c>
      <c r="N515" s="61" t="s">
        <v>164</v>
      </c>
      <c r="O515" s="28" t="s">
        <v>67</v>
      </c>
      <c r="P515" s="59" t="s">
        <v>164</v>
      </c>
      <c r="Q515" s="31" t="s">
        <v>67</v>
      </c>
      <c r="R515" s="61" t="s">
        <v>164</v>
      </c>
      <c r="S515" s="34" t="s">
        <v>67</v>
      </c>
    </row>
    <row r="516" spans="1:24">
      <c r="A516" s="1">
        <f t="shared" ref="A516:B516" si="480">A515</f>
        <v>11</v>
      </c>
      <c r="B516" s="1">
        <f t="shared" si="480"/>
        <v>0</v>
      </c>
      <c r="C516" s="366" t="s">
        <v>69</v>
      </c>
      <c r="D516" s="367"/>
      <c r="E516" s="368"/>
      <c r="F516" s="357"/>
      <c r="G516" s="358"/>
      <c r="H516" s="358"/>
      <c r="I516" s="358"/>
      <c r="J516" s="358"/>
      <c r="K516" s="358"/>
      <c r="L516" s="358"/>
      <c r="M516" s="358"/>
      <c r="N516" s="358"/>
      <c r="O516" s="358"/>
      <c r="P516" s="358"/>
      <c r="Q516" s="358"/>
      <c r="R516" s="358"/>
      <c r="S516" s="359"/>
    </row>
    <row r="517" spans="1:24">
      <c r="A517" s="1">
        <f t="shared" ref="A517:B517" si="481">A516</f>
        <v>11</v>
      </c>
      <c r="B517" s="1">
        <f t="shared" si="481"/>
        <v>0</v>
      </c>
      <c r="C517" s="369"/>
      <c r="D517" s="370"/>
      <c r="E517" s="371"/>
      <c r="F517" s="360"/>
      <c r="G517" s="361"/>
      <c r="H517" s="361"/>
      <c r="I517" s="361"/>
      <c r="J517" s="361"/>
      <c r="K517" s="361"/>
      <c r="L517" s="361"/>
      <c r="M517" s="361"/>
      <c r="N517" s="361"/>
      <c r="O517" s="361"/>
      <c r="P517" s="361"/>
      <c r="Q517" s="361"/>
      <c r="R517" s="361"/>
      <c r="S517" s="362"/>
    </row>
    <row r="518" spans="1:24">
      <c r="A518" s="1">
        <f t="shared" ref="A518:B518" si="482">A517</f>
        <v>11</v>
      </c>
      <c r="B518" s="1">
        <f t="shared" si="482"/>
        <v>0</v>
      </c>
      <c r="C518" s="369"/>
      <c r="D518" s="370"/>
      <c r="E518" s="371"/>
      <c r="F518" s="360"/>
      <c r="G518" s="361"/>
      <c r="H518" s="361"/>
      <c r="I518" s="361"/>
      <c r="J518" s="361"/>
      <c r="K518" s="361"/>
      <c r="L518" s="361"/>
      <c r="M518" s="361"/>
      <c r="N518" s="361"/>
      <c r="O518" s="361"/>
      <c r="P518" s="361"/>
      <c r="Q518" s="361"/>
      <c r="R518" s="361"/>
      <c r="S518" s="362"/>
    </row>
    <row r="519" spans="1:24">
      <c r="A519" s="1">
        <f t="shared" ref="A519:B519" si="483">A518</f>
        <v>11</v>
      </c>
      <c r="B519" s="1">
        <f t="shared" si="483"/>
        <v>0</v>
      </c>
      <c r="C519" s="369"/>
      <c r="D519" s="370"/>
      <c r="E519" s="371"/>
      <c r="F519" s="360"/>
      <c r="G519" s="361"/>
      <c r="H519" s="361"/>
      <c r="I519" s="361"/>
      <c r="J519" s="361"/>
      <c r="K519" s="361"/>
      <c r="L519" s="361"/>
      <c r="M519" s="361"/>
      <c r="N519" s="361"/>
      <c r="O519" s="361"/>
      <c r="P519" s="361"/>
      <c r="Q519" s="361"/>
      <c r="R519" s="361"/>
      <c r="S519" s="362"/>
    </row>
    <row r="520" spans="1:24">
      <c r="A520" s="1">
        <f t="shared" ref="A520:B520" si="484">A519</f>
        <v>11</v>
      </c>
      <c r="B520" s="1">
        <f t="shared" si="484"/>
        <v>0</v>
      </c>
      <c r="C520" s="369"/>
      <c r="D520" s="370"/>
      <c r="E520" s="371"/>
      <c r="F520" s="360"/>
      <c r="G520" s="361"/>
      <c r="H520" s="361"/>
      <c r="I520" s="361"/>
      <c r="J520" s="361"/>
      <c r="K520" s="361"/>
      <c r="L520" s="361"/>
      <c r="M520" s="361"/>
      <c r="N520" s="361"/>
      <c r="O520" s="361"/>
      <c r="P520" s="361"/>
      <c r="Q520" s="361"/>
      <c r="R520" s="361"/>
      <c r="S520" s="362"/>
    </row>
    <row r="521" spans="1:24">
      <c r="A521" s="1">
        <f t="shared" ref="A521:B521" si="485">A520</f>
        <v>11</v>
      </c>
      <c r="B521" s="1">
        <f t="shared" si="485"/>
        <v>0</v>
      </c>
      <c r="C521" s="369"/>
      <c r="D521" s="370"/>
      <c r="E521" s="371"/>
      <c r="F521" s="360"/>
      <c r="G521" s="361"/>
      <c r="H521" s="361"/>
      <c r="I521" s="361"/>
      <c r="J521" s="361"/>
      <c r="K521" s="361"/>
      <c r="L521" s="361"/>
      <c r="M521" s="361"/>
      <c r="N521" s="361"/>
      <c r="O521" s="361"/>
      <c r="P521" s="361"/>
      <c r="Q521" s="361"/>
      <c r="R521" s="361"/>
      <c r="S521" s="362"/>
    </row>
    <row r="522" spans="1:24" ht="15" thickBot="1">
      <c r="A522" s="1">
        <f t="shared" ref="A522:B522" si="486">A521</f>
        <v>11</v>
      </c>
      <c r="B522" s="1">
        <f t="shared" si="486"/>
        <v>0</v>
      </c>
      <c r="C522" s="372"/>
      <c r="D522" s="373"/>
      <c r="E522" s="374"/>
      <c r="F522" s="363"/>
      <c r="G522" s="364"/>
      <c r="H522" s="364"/>
      <c r="I522" s="364"/>
      <c r="J522" s="364"/>
      <c r="K522" s="364"/>
      <c r="L522" s="364"/>
      <c r="M522" s="364"/>
      <c r="N522" s="364"/>
      <c r="O522" s="364"/>
      <c r="P522" s="364"/>
      <c r="Q522" s="364"/>
      <c r="R522" s="364"/>
      <c r="S522" s="365"/>
    </row>
    <row r="523" spans="1:24">
      <c r="A523" s="1">
        <f t="shared" ref="A523:B523" si="487">A522</f>
        <v>11</v>
      </c>
      <c r="B523" s="1">
        <f t="shared" si="487"/>
        <v>0</v>
      </c>
    </row>
    <row r="524" spans="1:24" ht="15" thickBot="1">
      <c r="A524" s="1">
        <f t="shared" ref="A524:B524" si="488">A523</f>
        <v>11</v>
      </c>
      <c r="B524" s="1">
        <f t="shared" si="488"/>
        <v>0</v>
      </c>
      <c r="C524" s="337" t="s">
        <v>70</v>
      </c>
      <c r="D524" s="337"/>
      <c r="Q524" s="338" t="s">
        <v>71</v>
      </c>
      <c r="R524" s="338"/>
      <c r="S524" s="338"/>
    </row>
    <row r="525" spans="1:24">
      <c r="A525" s="1">
        <f t="shared" ref="A525:B525" si="489">A524</f>
        <v>11</v>
      </c>
      <c r="B525" s="1">
        <f t="shared" si="489"/>
        <v>0</v>
      </c>
      <c r="C525" s="287" t="s">
        <v>72</v>
      </c>
      <c r="D525" s="290" t="s">
        <v>73</v>
      </c>
      <c r="E525" s="290"/>
      <c r="F525" s="290"/>
      <c r="G525" s="290"/>
      <c r="H525" s="290" t="s">
        <v>79</v>
      </c>
      <c r="I525" s="290"/>
      <c r="J525" s="290" t="s">
        <v>13</v>
      </c>
      <c r="K525" s="290"/>
      <c r="L525" s="290"/>
      <c r="M525" s="290"/>
      <c r="N525" s="290"/>
      <c r="O525" s="290"/>
      <c r="P525" s="290"/>
      <c r="Q525" s="290"/>
      <c r="R525" s="290"/>
      <c r="S525" s="294"/>
    </row>
    <row r="526" spans="1:24">
      <c r="A526" s="1">
        <f t="shared" ref="A526:B526" si="490">A525</f>
        <v>11</v>
      </c>
      <c r="B526" s="1">
        <f t="shared" si="490"/>
        <v>0</v>
      </c>
      <c r="C526" s="288"/>
      <c r="D526" s="346" t="s">
        <v>74</v>
      </c>
      <c r="E526" s="346"/>
      <c r="F526" s="346"/>
      <c r="G526" s="346"/>
      <c r="H526" s="347">
        <f>J551</f>
        <v>0</v>
      </c>
      <c r="I526" s="347"/>
      <c r="J526" s="152"/>
      <c r="K526" s="152"/>
      <c r="L526" s="152"/>
      <c r="M526" s="152"/>
      <c r="N526" s="152"/>
      <c r="O526" s="152"/>
      <c r="P526" s="152"/>
      <c r="Q526" s="152"/>
      <c r="R526" s="152"/>
      <c r="S526" s="305"/>
    </row>
    <row r="527" spans="1:24">
      <c r="A527" s="1">
        <f t="shared" ref="A527:B527" si="491">A526</f>
        <v>11</v>
      </c>
      <c r="B527" s="1">
        <f t="shared" si="491"/>
        <v>0</v>
      </c>
      <c r="C527" s="288"/>
      <c r="D527" s="340" t="s">
        <v>75</v>
      </c>
      <c r="E527" s="340"/>
      <c r="F527" s="340"/>
      <c r="G527" s="340"/>
      <c r="H527" s="330"/>
      <c r="I527" s="330"/>
      <c r="J527" s="335"/>
      <c r="K527" s="335"/>
      <c r="L527" s="335"/>
      <c r="M527" s="335"/>
      <c r="N527" s="335"/>
      <c r="O527" s="335"/>
      <c r="P527" s="335"/>
      <c r="Q527" s="335"/>
      <c r="R527" s="335"/>
      <c r="S527" s="336"/>
    </row>
    <row r="528" spans="1:24">
      <c r="A528" s="1">
        <f t="shared" ref="A528:B528" si="492">A527</f>
        <v>11</v>
      </c>
      <c r="B528" s="1">
        <f t="shared" si="492"/>
        <v>0</v>
      </c>
      <c r="C528" s="288"/>
      <c r="D528" s="340" t="s">
        <v>76</v>
      </c>
      <c r="E528" s="340"/>
      <c r="F528" s="340"/>
      <c r="G528" s="340"/>
      <c r="H528" s="330"/>
      <c r="I528" s="330"/>
      <c r="J528" s="335"/>
      <c r="K528" s="335"/>
      <c r="L528" s="335"/>
      <c r="M528" s="335"/>
      <c r="N528" s="335"/>
      <c r="O528" s="335"/>
      <c r="P528" s="335"/>
      <c r="Q528" s="335"/>
      <c r="R528" s="335"/>
      <c r="S528" s="336"/>
    </row>
    <row r="529" spans="1:21" ht="15" thickBot="1">
      <c r="A529" s="1">
        <f t="shared" ref="A529:B529" si="493">A528</f>
        <v>11</v>
      </c>
      <c r="B529" s="1">
        <f t="shared" si="493"/>
        <v>0</v>
      </c>
      <c r="C529" s="288"/>
      <c r="D529" s="341" t="s">
        <v>77</v>
      </c>
      <c r="E529" s="341"/>
      <c r="F529" s="341"/>
      <c r="G529" s="341"/>
      <c r="H529" s="342">
        <f>H551-SUM(H526:I528)</f>
        <v>0</v>
      </c>
      <c r="I529" s="342"/>
      <c r="J529" s="343"/>
      <c r="K529" s="343"/>
      <c r="L529" s="343"/>
      <c r="M529" s="343"/>
      <c r="N529" s="343"/>
      <c r="O529" s="343"/>
      <c r="P529" s="343"/>
      <c r="Q529" s="343"/>
      <c r="R529" s="343"/>
      <c r="S529" s="344"/>
    </row>
    <row r="530" spans="1:21" ht="15.6" thickTop="1" thickBot="1">
      <c r="A530" s="1">
        <f t="shared" ref="A530:B530" si="494">A529</f>
        <v>11</v>
      </c>
      <c r="B530" s="1">
        <f t="shared" si="494"/>
        <v>0</v>
      </c>
      <c r="C530" s="289"/>
      <c r="D530" s="345" t="s">
        <v>78</v>
      </c>
      <c r="E530" s="345"/>
      <c r="F530" s="345"/>
      <c r="G530" s="345"/>
      <c r="H530" s="281">
        <f>SUM(H526:I529)</f>
        <v>0</v>
      </c>
      <c r="I530" s="281"/>
      <c r="J530" s="285"/>
      <c r="K530" s="285"/>
      <c r="L530" s="285"/>
      <c r="M530" s="285"/>
      <c r="N530" s="285"/>
      <c r="O530" s="285"/>
      <c r="P530" s="285"/>
      <c r="Q530" s="285"/>
      <c r="R530" s="285"/>
      <c r="S530" s="286"/>
    </row>
    <row r="531" spans="1:21">
      <c r="A531" s="1">
        <f t="shared" ref="A531:B531" si="495">A530</f>
        <v>11</v>
      </c>
      <c r="B531" s="1">
        <f t="shared" si="495"/>
        <v>0</v>
      </c>
      <c r="C531" s="287" t="s">
        <v>218</v>
      </c>
      <c r="D531" s="290" t="s">
        <v>73</v>
      </c>
      <c r="E531" s="290"/>
      <c r="F531" s="290" t="s">
        <v>83</v>
      </c>
      <c r="G531" s="290"/>
      <c r="H531" s="290" t="s">
        <v>79</v>
      </c>
      <c r="I531" s="292"/>
      <c r="J531" s="293"/>
      <c r="K531" s="290"/>
      <c r="L531" s="290"/>
      <c r="M531" s="290"/>
      <c r="N531" s="290" t="s">
        <v>82</v>
      </c>
      <c r="O531" s="290"/>
      <c r="P531" s="290"/>
      <c r="Q531" s="290"/>
      <c r="R531" s="290"/>
      <c r="S531" s="294"/>
    </row>
    <row r="532" spans="1:21">
      <c r="A532" s="1">
        <f t="shared" ref="A532:B532" si="496">A531</f>
        <v>11</v>
      </c>
      <c r="B532" s="1">
        <f t="shared" si="496"/>
        <v>0</v>
      </c>
      <c r="C532" s="288"/>
      <c r="D532" s="291"/>
      <c r="E532" s="291"/>
      <c r="F532" s="291"/>
      <c r="G532" s="291"/>
      <c r="H532" s="291"/>
      <c r="I532" s="291"/>
      <c r="J532" s="296" t="s">
        <v>80</v>
      </c>
      <c r="K532" s="297"/>
      <c r="L532" s="297" t="s">
        <v>81</v>
      </c>
      <c r="M532" s="339"/>
      <c r="N532" s="291"/>
      <c r="O532" s="291"/>
      <c r="P532" s="291"/>
      <c r="Q532" s="291"/>
      <c r="R532" s="291"/>
      <c r="S532" s="295"/>
    </row>
    <row r="533" spans="1:21">
      <c r="A533" s="1">
        <f t="shared" ref="A533:B533" si="497">A532</f>
        <v>11</v>
      </c>
      <c r="B533" s="1">
        <f t="shared" si="497"/>
        <v>0</v>
      </c>
      <c r="C533" s="288"/>
      <c r="D533" s="298" t="s">
        <v>88</v>
      </c>
      <c r="E533" s="298"/>
      <c r="F533" s="298" t="s">
        <v>88</v>
      </c>
      <c r="G533" s="298"/>
      <c r="H533" s="323"/>
      <c r="I533" s="323"/>
      <c r="J533" s="324"/>
      <c r="K533" s="325"/>
      <c r="L533" s="326">
        <f>H533-J533</f>
        <v>0</v>
      </c>
      <c r="M533" s="327"/>
      <c r="N533" s="167"/>
      <c r="O533" s="167"/>
      <c r="P533" s="167"/>
      <c r="Q533" s="167"/>
      <c r="R533" s="167"/>
      <c r="S533" s="328"/>
      <c r="T533" s="54" t="e">
        <f>HLOOKUP(F506,リスト!$N$7:$AC$25,2,)</f>
        <v>#N/A</v>
      </c>
      <c r="U533" s="52" t="e">
        <f t="shared" ref="U533:U550" si="498">IF(T533="対象外",IF(J533&gt;0,"補助対象外経費です!!",""),"")</f>
        <v>#N/A</v>
      </c>
    </row>
    <row r="534" spans="1:21">
      <c r="A534" s="1">
        <f t="shared" ref="A534:B534" si="499">A533</f>
        <v>11</v>
      </c>
      <c r="B534" s="1">
        <f t="shared" si="499"/>
        <v>0</v>
      </c>
      <c r="C534" s="288"/>
      <c r="D534" s="298" t="s">
        <v>99</v>
      </c>
      <c r="E534" s="298"/>
      <c r="F534" s="299" t="s">
        <v>84</v>
      </c>
      <c r="G534" s="299"/>
      <c r="H534" s="300"/>
      <c r="I534" s="300"/>
      <c r="J534" s="301"/>
      <c r="K534" s="302"/>
      <c r="L534" s="303">
        <f t="shared" ref="L534:L550" si="500">H534-J534</f>
        <v>0</v>
      </c>
      <c r="M534" s="304"/>
      <c r="N534" s="152"/>
      <c r="O534" s="152"/>
      <c r="P534" s="152"/>
      <c r="Q534" s="152"/>
      <c r="R534" s="152"/>
      <c r="S534" s="305"/>
      <c r="T534" s="54" t="e">
        <f>HLOOKUP(F506,リスト!$N$7:$AC$25,3,)</f>
        <v>#N/A</v>
      </c>
      <c r="U534" s="52" t="e">
        <f t="shared" si="498"/>
        <v>#N/A</v>
      </c>
    </row>
    <row r="535" spans="1:21">
      <c r="A535" s="1">
        <f t="shared" ref="A535:B535" si="501">A534</f>
        <v>11</v>
      </c>
      <c r="B535" s="1">
        <f t="shared" si="501"/>
        <v>0</v>
      </c>
      <c r="C535" s="288"/>
      <c r="D535" s="298"/>
      <c r="E535" s="298"/>
      <c r="F535" s="329" t="s">
        <v>85</v>
      </c>
      <c r="G535" s="329"/>
      <c r="H535" s="330"/>
      <c r="I535" s="330"/>
      <c r="J535" s="331"/>
      <c r="K535" s="332"/>
      <c r="L535" s="333">
        <f t="shared" si="500"/>
        <v>0</v>
      </c>
      <c r="M535" s="334"/>
      <c r="N535" s="335"/>
      <c r="O535" s="335"/>
      <c r="P535" s="335"/>
      <c r="Q535" s="335"/>
      <c r="R535" s="335"/>
      <c r="S535" s="336"/>
      <c r="T535" s="54" t="e">
        <f>HLOOKUP(F506,リスト!$N$7:$AC$25,4,)</f>
        <v>#N/A</v>
      </c>
      <c r="U535" s="52" t="e">
        <f t="shared" si="498"/>
        <v>#N/A</v>
      </c>
    </row>
    <row r="536" spans="1:21">
      <c r="A536" s="1">
        <f t="shared" ref="A536:B536" si="502">A535</f>
        <v>11</v>
      </c>
      <c r="B536" s="1">
        <f t="shared" si="502"/>
        <v>0</v>
      </c>
      <c r="C536" s="288"/>
      <c r="D536" s="298"/>
      <c r="E536" s="298"/>
      <c r="F536" s="306" t="s">
        <v>86</v>
      </c>
      <c r="G536" s="306"/>
      <c r="H536" s="307"/>
      <c r="I536" s="307"/>
      <c r="J536" s="308"/>
      <c r="K536" s="309"/>
      <c r="L536" s="310">
        <f t="shared" si="500"/>
        <v>0</v>
      </c>
      <c r="M536" s="311"/>
      <c r="N536" s="153"/>
      <c r="O536" s="153"/>
      <c r="P536" s="153"/>
      <c r="Q536" s="153"/>
      <c r="R536" s="153"/>
      <c r="S536" s="312"/>
      <c r="T536" s="54" t="e">
        <f>HLOOKUP(F506,リスト!$N$7:$AC$25,5,)</f>
        <v>#N/A</v>
      </c>
      <c r="U536" s="52" t="e">
        <f t="shared" si="498"/>
        <v>#N/A</v>
      </c>
    </row>
    <row r="537" spans="1:21">
      <c r="A537" s="1">
        <f t="shared" ref="A537:B537" si="503">A536</f>
        <v>11</v>
      </c>
      <c r="B537" s="1">
        <f t="shared" si="503"/>
        <v>0</v>
      </c>
      <c r="C537" s="288"/>
      <c r="D537" s="298" t="s">
        <v>100</v>
      </c>
      <c r="E537" s="298"/>
      <c r="F537" s="299" t="s">
        <v>87</v>
      </c>
      <c r="G537" s="299"/>
      <c r="H537" s="300"/>
      <c r="I537" s="300"/>
      <c r="J537" s="301"/>
      <c r="K537" s="302"/>
      <c r="L537" s="303">
        <f t="shared" si="500"/>
        <v>0</v>
      </c>
      <c r="M537" s="304"/>
      <c r="N537" s="152"/>
      <c r="O537" s="152"/>
      <c r="P537" s="152"/>
      <c r="Q537" s="152"/>
      <c r="R537" s="152"/>
      <c r="S537" s="305"/>
      <c r="T537" s="54" t="e">
        <f>HLOOKUP(F506,リスト!$N$7:$AC$25,6,)</f>
        <v>#N/A</v>
      </c>
      <c r="U537" s="52" t="e">
        <f t="shared" si="498"/>
        <v>#N/A</v>
      </c>
    </row>
    <row r="538" spans="1:21">
      <c r="A538" s="1">
        <f t="shared" ref="A538:B538" si="504">A537</f>
        <v>11</v>
      </c>
      <c r="B538" s="1">
        <f t="shared" si="504"/>
        <v>0</v>
      </c>
      <c r="C538" s="288"/>
      <c r="D538" s="298"/>
      <c r="E538" s="298"/>
      <c r="F538" s="329" t="s">
        <v>89</v>
      </c>
      <c r="G538" s="329"/>
      <c r="H538" s="330"/>
      <c r="I538" s="330"/>
      <c r="J538" s="331"/>
      <c r="K538" s="332"/>
      <c r="L538" s="333">
        <f t="shared" si="500"/>
        <v>0</v>
      </c>
      <c r="M538" s="334"/>
      <c r="N538" s="335"/>
      <c r="O538" s="335"/>
      <c r="P538" s="335"/>
      <c r="Q538" s="335"/>
      <c r="R538" s="335"/>
      <c r="S538" s="336"/>
      <c r="T538" s="54" t="e">
        <f>HLOOKUP(F506,リスト!$N$7:$AC$25,7,)</f>
        <v>#N/A</v>
      </c>
      <c r="U538" s="52" t="e">
        <f t="shared" si="498"/>
        <v>#N/A</v>
      </c>
    </row>
    <row r="539" spans="1:21" ht="14.4" customHeight="1">
      <c r="A539" s="1">
        <f t="shared" ref="A539:B539" si="505">A538</f>
        <v>11</v>
      </c>
      <c r="B539" s="1">
        <f t="shared" si="505"/>
        <v>0</v>
      </c>
      <c r="C539" s="288"/>
      <c r="D539" s="298"/>
      <c r="E539" s="298"/>
      <c r="F539" s="329" t="s">
        <v>215</v>
      </c>
      <c r="G539" s="329"/>
      <c r="H539" s="330"/>
      <c r="I539" s="330"/>
      <c r="J539" s="331"/>
      <c r="K539" s="332"/>
      <c r="L539" s="333">
        <f t="shared" si="500"/>
        <v>0</v>
      </c>
      <c r="M539" s="334"/>
      <c r="N539" s="335"/>
      <c r="O539" s="335"/>
      <c r="P539" s="335"/>
      <c r="Q539" s="335"/>
      <c r="R539" s="335"/>
      <c r="S539" s="336"/>
      <c r="T539" s="54" t="e">
        <f>HLOOKUP(F506,リスト!$N$7:$AC$25,8,)</f>
        <v>#N/A</v>
      </c>
      <c r="U539" s="52" t="e">
        <f t="shared" si="498"/>
        <v>#N/A</v>
      </c>
    </row>
    <row r="540" spans="1:21">
      <c r="A540" s="1">
        <f t="shared" ref="A540:B540" si="506">A539</f>
        <v>11</v>
      </c>
      <c r="B540" s="1">
        <f t="shared" si="506"/>
        <v>0</v>
      </c>
      <c r="C540" s="288"/>
      <c r="D540" s="298"/>
      <c r="E540" s="298"/>
      <c r="F540" s="306" t="s">
        <v>90</v>
      </c>
      <c r="G540" s="306"/>
      <c r="H540" s="307"/>
      <c r="I540" s="307"/>
      <c r="J540" s="308"/>
      <c r="K540" s="309"/>
      <c r="L540" s="310">
        <f t="shared" si="500"/>
        <v>0</v>
      </c>
      <c r="M540" s="311"/>
      <c r="N540" s="153"/>
      <c r="O540" s="153"/>
      <c r="P540" s="153"/>
      <c r="Q540" s="153"/>
      <c r="R540" s="153"/>
      <c r="S540" s="312"/>
      <c r="T540" s="54" t="e">
        <f>HLOOKUP(F506,リスト!$N$7:$AC$25,9,)</f>
        <v>#N/A</v>
      </c>
      <c r="U540" s="52" t="e">
        <f t="shared" si="498"/>
        <v>#N/A</v>
      </c>
    </row>
    <row r="541" spans="1:21">
      <c r="A541" s="1">
        <f t="shared" ref="A541:B541" si="507">A540</f>
        <v>11</v>
      </c>
      <c r="B541" s="1">
        <f t="shared" si="507"/>
        <v>0</v>
      </c>
      <c r="C541" s="288"/>
      <c r="D541" s="298" t="s">
        <v>101</v>
      </c>
      <c r="E541" s="298"/>
      <c r="F541" s="299" t="s">
        <v>91</v>
      </c>
      <c r="G541" s="299"/>
      <c r="H541" s="300"/>
      <c r="I541" s="300"/>
      <c r="J541" s="301"/>
      <c r="K541" s="302"/>
      <c r="L541" s="303">
        <f t="shared" si="500"/>
        <v>0</v>
      </c>
      <c r="M541" s="304"/>
      <c r="N541" s="152"/>
      <c r="O541" s="152"/>
      <c r="P541" s="152"/>
      <c r="Q541" s="152"/>
      <c r="R541" s="152"/>
      <c r="S541" s="305"/>
      <c r="T541" s="54" t="e">
        <f>HLOOKUP(F506,リスト!$N$7:$AC$25,10,)</f>
        <v>#N/A</v>
      </c>
      <c r="U541" s="52" t="e">
        <f t="shared" si="498"/>
        <v>#N/A</v>
      </c>
    </row>
    <row r="542" spans="1:21">
      <c r="A542" s="1">
        <f t="shared" ref="A542:B542" si="508">A541</f>
        <v>11</v>
      </c>
      <c r="B542" s="1">
        <f t="shared" si="508"/>
        <v>0</v>
      </c>
      <c r="C542" s="288"/>
      <c r="D542" s="298"/>
      <c r="E542" s="298"/>
      <c r="F542" s="329" t="s">
        <v>92</v>
      </c>
      <c r="G542" s="329"/>
      <c r="H542" s="330"/>
      <c r="I542" s="330"/>
      <c r="J542" s="331"/>
      <c r="K542" s="332"/>
      <c r="L542" s="333">
        <f t="shared" si="500"/>
        <v>0</v>
      </c>
      <c r="M542" s="334"/>
      <c r="N542" s="335"/>
      <c r="O542" s="335"/>
      <c r="P542" s="335"/>
      <c r="Q542" s="335"/>
      <c r="R542" s="335"/>
      <c r="S542" s="336"/>
      <c r="T542" s="54" t="e">
        <f>HLOOKUP(F506,リスト!$N$7:$AC$25,11,)</f>
        <v>#N/A</v>
      </c>
      <c r="U542" s="52" t="e">
        <f t="shared" si="498"/>
        <v>#N/A</v>
      </c>
    </row>
    <row r="543" spans="1:21">
      <c r="A543" s="1">
        <f t="shared" ref="A543:B543" si="509">A542</f>
        <v>11</v>
      </c>
      <c r="B543" s="1">
        <f t="shared" si="509"/>
        <v>0</v>
      </c>
      <c r="C543" s="288"/>
      <c r="D543" s="298"/>
      <c r="E543" s="298"/>
      <c r="F543" s="306" t="s">
        <v>93</v>
      </c>
      <c r="G543" s="306"/>
      <c r="H543" s="307"/>
      <c r="I543" s="307"/>
      <c r="J543" s="308"/>
      <c r="K543" s="309"/>
      <c r="L543" s="310">
        <f t="shared" si="500"/>
        <v>0</v>
      </c>
      <c r="M543" s="311"/>
      <c r="N543" s="153"/>
      <c r="O543" s="153"/>
      <c r="P543" s="153"/>
      <c r="Q543" s="153"/>
      <c r="R543" s="153"/>
      <c r="S543" s="312"/>
      <c r="T543" s="54" t="e">
        <f>HLOOKUP(F506,リスト!$N$7:$AC$25,12,)</f>
        <v>#N/A</v>
      </c>
      <c r="U543" s="52" t="e">
        <f t="shared" si="498"/>
        <v>#N/A</v>
      </c>
    </row>
    <row r="544" spans="1:21">
      <c r="A544" s="1">
        <f t="shared" ref="A544:B544" si="510">A543</f>
        <v>11</v>
      </c>
      <c r="B544" s="1">
        <f t="shared" si="510"/>
        <v>0</v>
      </c>
      <c r="C544" s="288"/>
      <c r="D544" s="298" t="s">
        <v>102</v>
      </c>
      <c r="E544" s="298"/>
      <c r="F544" s="298" t="s">
        <v>102</v>
      </c>
      <c r="G544" s="298"/>
      <c r="H544" s="323"/>
      <c r="I544" s="323"/>
      <c r="J544" s="324"/>
      <c r="K544" s="325"/>
      <c r="L544" s="326">
        <f t="shared" si="500"/>
        <v>0</v>
      </c>
      <c r="M544" s="327"/>
      <c r="N544" s="167"/>
      <c r="O544" s="167"/>
      <c r="P544" s="167"/>
      <c r="Q544" s="167"/>
      <c r="R544" s="167"/>
      <c r="S544" s="328"/>
      <c r="T544" s="54" t="e">
        <f>HLOOKUP(F506,リスト!$N$7:$AC$25,13,)</f>
        <v>#N/A</v>
      </c>
      <c r="U544" s="52" t="e">
        <f t="shared" si="498"/>
        <v>#N/A</v>
      </c>
    </row>
    <row r="545" spans="1:24">
      <c r="A545" s="1">
        <f t="shared" ref="A545:B545" si="511">A544</f>
        <v>11</v>
      </c>
      <c r="B545" s="1">
        <f t="shared" si="511"/>
        <v>0</v>
      </c>
      <c r="C545" s="288"/>
      <c r="D545" s="321" t="s">
        <v>105</v>
      </c>
      <c r="E545" s="298"/>
      <c r="F545" s="299" t="s">
        <v>94</v>
      </c>
      <c r="G545" s="299"/>
      <c r="H545" s="300"/>
      <c r="I545" s="300"/>
      <c r="J545" s="301"/>
      <c r="K545" s="302"/>
      <c r="L545" s="303">
        <f t="shared" si="500"/>
        <v>0</v>
      </c>
      <c r="M545" s="304"/>
      <c r="N545" s="152"/>
      <c r="O545" s="152"/>
      <c r="P545" s="152"/>
      <c r="Q545" s="152"/>
      <c r="R545" s="152"/>
      <c r="S545" s="305"/>
      <c r="T545" s="54" t="e">
        <f>HLOOKUP(F506,リスト!$N$7:$AC$25,14,)</f>
        <v>#N/A</v>
      </c>
      <c r="U545" s="52" t="e">
        <f t="shared" si="498"/>
        <v>#N/A</v>
      </c>
    </row>
    <row r="546" spans="1:24">
      <c r="A546" s="1">
        <f t="shared" ref="A546:B546" si="512">A545</f>
        <v>11</v>
      </c>
      <c r="B546" s="1">
        <f t="shared" si="512"/>
        <v>0</v>
      </c>
      <c r="C546" s="288"/>
      <c r="D546" s="298"/>
      <c r="E546" s="298"/>
      <c r="F546" s="306" t="s">
        <v>95</v>
      </c>
      <c r="G546" s="306"/>
      <c r="H546" s="307"/>
      <c r="I546" s="307"/>
      <c r="J546" s="308"/>
      <c r="K546" s="309"/>
      <c r="L546" s="310">
        <f t="shared" si="500"/>
        <v>0</v>
      </c>
      <c r="M546" s="311"/>
      <c r="N546" s="153"/>
      <c r="O546" s="153"/>
      <c r="P546" s="153"/>
      <c r="Q546" s="153"/>
      <c r="R546" s="153"/>
      <c r="S546" s="312"/>
      <c r="T546" s="54" t="e">
        <f>HLOOKUP(F506,リスト!$N$7:$AC$25,15,)</f>
        <v>#N/A</v>
      </c>
      <c r="U546" s="52" t="e">
        <f t="shared" si="498"/>
        <v>#N/A</v>
      </c>
    </row>
    <row r="547" spans="1:24">
      <c r="A547" s="1">
        <f t="shared" ref="A547:B547" si="513">A546</f>
        <v>11</v>
      </c>
      <c r="B547" s="1">
        <f t="shared" si="513"/>
        <v>0</v>
      </c>
      <c r="C547" s="288"/>
      <c r="D547" s="322" t="s">
        <v>103</v>
      </c>
      <c r="E547" s="322"/>
      <c r="F547" s="298" t="s">
        <v>96</v>
      </c>
      <c r="G547" s="298"/>
      <c r="H547" s="323"/>
      <c r="I547" s="323"/>
      <c r="J547" s="324"/>
      <c r="K547" s="325"/>
      <c r="L547" s="326">
        <f t="shared" si="500"/>
        <v>0</v>
      </c>
      <c r="M547" s="327"/>
      <c r="N547" s="167"/>
      <c r="O547" s="167"/>
      <c r="P547" s="167"/>
      <c r="Q547" s="167"/>
      <c r="R547" s="167"/>
      <c r="S547" s="328"/>
      <c r="T547" s="54" t="e">
        <f>HLOOKUP(F506,リスト!$N$7:$AC$25,16,)</f>
        <v>#N/A</v>
      </c>
      <c r="U547" s="52" t="e">
        <f t="shared" si="498"/>
        <v>#N/A</v>
      </c>
    </row>
    <row r="548" spans="1:24">
      <c r="A548" s="1">
        <f t="shared" ref="A548:B548" si="514">A547</f>
        <v>11</v>
      </c>
      <c r="B548" s="1">
        <f t="shared" si="514"/>
        <v>0</v>
      </c>
      <c r="C548" s="288"/>
      <c r="D548" s="298" t="s">
        <v>104</v>
      </c>
      <c r="E548" s="298"/>
      <c r="F548" s="299" t="s">
        <v>97</v>
      </c>
      <c r="G548" s="299"/>
      <c r="H548" s="300"/>
      <c r="I548" s="300"/>
      <c r="J548" s="301"/>
      <c r="K548" s="302"/>
      <c r="L548" s="303">
        <f t="shared" si="500"/>
        <v>0</v>
      </c>
      <c r="M548" s="304"/>
      <c r="N548" s="152"/>
      <c r="O548" s="152"/>
      <c r="P548" s="152"/>
      <c r="Q548" s="152"/>
      <c r="R548" s="152"/>
      <c r="S548" s="305"/>
      <c r="T548" s="54" t="e">
        <f>HLOOKUP(F506,リスト!$N$7:$AC$25,17,)</f>
        <v>#N/A</v>
      </c>
      <c r="U548" s="52" t="e">
        <f t="shared" si="498"/>
        <v>#N/A</v>
      </c>
    </row>
    <row r="549" spans="1:24">
      <c r="A549" s="1">
        <f t="shared" ref="A549:B549" si="515">A548</f>
        <v>11</v>
      </c>
      <c r="B549" s="1">
        <f t="shared" si="515"/>
        <v>0</v>
      </c>
      <c r="C549" s="288"/>
      <c r="D549" s="298"/>
      <c r="E549" s="298"/>
      <c r="F549" s="306" t="s">
        <v>98</v>
      </c>
      <c r="G549" s="306"/>
      <c r="H549" s="307"/>
      <c r="I549" s="307"/>
      <c r="J549" s="308"/>
      <c r="K549" s="309"/>
      <c r="L549" s="310">
        <f t="shared" si="500"/>
        <v>0</v>
      </c>
      <c r="M549" s="311"/>
      <c r="N549" s="153"/>
      <c r="O549" s="153"/>
      <c r="P549" s="153"/>
      <c r="Q549" s="153"/>
      <c r="R549" s="153"/>
      <c r="S549" s="312"/>
      <c r="T549" s="54" t="e">
        <f>HLOOKUP(F506,リスト!$N$7:$AC$25,18,)</f>
        <v>#N/A</v>
      </c>
      <c r="U549" s="52" t="e">
        <f t="shared" si="498"/>
        <v>#N/A</v>
      </c>
    </row>
    <row r="550" spans="1:24" ht="15" thickBot="1">
      <c r="A550" s="1">
        <f t="shared" ref="A550:B550" si="516">A549</f>
        <v>11</v>
      </c>
      <c r="B550" s="1">
        <f t="shared" si="516"/>
        <v>0</v>
      </c>
      <c r="C550" s="288"/>
      <c r="D550" s="313" t="s">
        <v>77</v>
      </c>
      <c r="E550" s="313"/>
      <c r="F550" s="313" t="s">
        <v>77</v>
      </c>
      <c r="G550" s="313"/>
      <c r="H550" s="314"/>
      <c r="I550" s="314"/>
      <c r="J550" s="315"/>
      <c r="K550" s="316"/>
      <c r="L550" s="317">
        <f t="shared" si="500"/>
        <v>0</v>
      </c>
      <c r="M550" s="318"/>
      <c r="N550" s="319"/>
      <c r="O550" s="319"/>
      <c r="P550" s="319"/>
      <c r="Q550" s="319"/>
      <c r="R550" s="319"/>
      <c r="S550" s="320"/>
      <c r="T550" s="54" t="e">
        <f>HLOOKUP(F506,リスト!$N$7:$AC$25,19,)</f>
        <v>#N/A</v>
      </c>
      <c r="U550" s="52" t="e">
        <f t="shared" si="498"/>
        <v>#N/A</v>
      </c>
    </row>
    <row r="551" spans="1:24" ht="15.6" thickTop="1" thickBot="1">
      <c r="A551" s="1">
        <f t="shared" ref="A551:B551" si="517">A550</f>
        <v>11</v>
      </c>
      <c r="B551" s="1">
        <f t="shared" si="517"/>
        <v>0</v>
      </c>
      <c r="C551" s="289"/>
      <c r="D551" s="278" t="s">
        <v>78</v>
      </c>
      <c r="E551" s="279"/>
      <c r="F551" s="279"/>
      <c r="G551" s="280"/>
      <c r="H551" s="281">
        <f>SUM(H533:I550)</f>
        <v>0</v>
      </c>
      <c r="I551" s="281"/>
      <c r="J551" s="282">
        <f t="shared" ref="J551" si="518">SUM(J533:K550)</f>
        <v>0</v>
      </c>
      <c r="K551" s="283"/>
      <c r="L551" s="283">
        <f t="shared" ref="L551" si="519">SUM(L533:M550)</f>
        <v>0</v>
      </c>
      <c r="M551" s="284"/>
      <c r="N551" s="285"/>
      <c r="O551" s="285"/>
      <c r="P551" s="285"/>
      <c r="Q551" s="285"/>
      <c r="R551" s="285"/>
      <c r="S551" s="286"/>
      <c r="T551" s="54"/>
    </row>
    <row r="552" spans="1:24">
      <c r="A552" s="1">
        <f>F555</f>
        <v>12</v>
      </c>
      <c r="B552" s="1">
        <f>IF(H576&gt;0,1,0)</f>
        <v>0</v>
      </c>
      <c r="C552" s="198" t="s">
        <v>47</v>
      </c>
      <c r="D552" s="198"/>
      <c r="E552" s="198"/>
      <c r="U552" s="11" t="s">
        <v>49</v>
      </c>
      <c r="V552" s="11" t="s">
        <v>199</v>
      </c>
    </row>
    <row r="553" spans="1:24">
      <c r="A553" s="1">
        <f>A552</f>
        <v>12</v>
      </c>
      <c r="B553" s="1">
        <f>B552</f>
        <v>0</v>
      </c>
      <c r="C553" s="192" t="str">
        <f>"トップアスリート等を活用した魅力発信事業　"&amp;基本!$G$24</f>
        <v>トップアスリート等を活用した魅力発信事業　事業計画書</v>
      </c>
      <c r="D553" s="192"/>
      <c r="E553" s="192"/>
      <c r="F553" s="192"/>
      <c r="G553" s="192"/>
      <c r="H553" s="192"/>
      <c r="I553" s="192"/>
      <c r="J553" s="192"/>
      <c r="K553" s="192"/>
      <c r="L553" s="192"/>
      <c r="M553" s="192"/>
      <c r="N553" s="192"/>
      <c r="O553" s="192"/>
      <c r="P553" s="192"/>
      <c r="Q553" s="192"/>
      <c r="R553" s="192"/>
      <c r="S553" s="192"/>
      <c r="U553" s="16" t="str">
        <f t="shared" ref="U553:V556" si="520">IF(U503="","",U503)</f>
        <v>トップアスリート等を活用した魅力発信事業</v>
      </c>
      <c r="V553" s="16" t="str">
        <f t="shared" si="520"/>
        <v>魅力発信</v>
      </c>
    </row>
    <row r="554" spans="1:24" ht="15" thickBot="1">
      <c r="A554" s="1">
        <f t="shared" ref="A554:B554" si="521">A553</f>
        <v>12</v>
      </c>
      <c r="B554" s="1">
        <f t="shared" si="521"/>
        <v>0</v>
      </c>
      <c r="C554" s="337" t="s">
        <v>48</v>
      </c>
      <c r="D554" s="337"/>
      <c r="U554" s="32" t="str">
        <f t="shared" si="520"/>
        <v/>
      </c>
      <c r="V554" s="32" t="str">
        <f t="shared" si="520"/>
        <v/>
      </c>
    </row>
    <row r="555" spans="1:24" ht="15" thickBot="1">
      <c r="A555" s="1">
        <f t="shared" ref="A555:B555" si="522">A554</f>
        <v>12</v>
      </c>
      <c r="B555" s="1">
        <f t="shared" si="522"/>
        <v>0</v>
      </c>
      <c r="C555" s="375" t="s">
        <v>50</v>
      </c>
      <c r="D555" s="376"/>
      <c r="E555" s="376"/>
      <c r="F555" s="377">
        <f>F505+1</f>
        <v>12</v>
      </c>
      <c r="G555" s="378"/>
      <c r="U555" s="32" t="str">
        <f t="shared" si="520"/>
        <v/>
      </c>
      <c r="V555" s="32" t="str">
        <f t="shared" si="520"/>
        <v/>
      </c>
    </row>
    <row r="556" spans="1:24">
      <c r="A556" s="1">
        <f t="shared" ref="A556:B556" si="523">A555</f>
        <v>12</v>
      </c>
      <c r="B556" s="1">
        <f t="shared" si="523"/>
        <v>0</v>
      </c>
      <c r="C556" s="379" t="s">
        <v>49</v>
      </c>
      <c r="D556" s="290"/>
      <c r="E556" s="290"/>
      <c r="F556" s="380"/>
      <c r="G556" s="380"/>
      <c r="H556" s="380"/>
      <c r="I556" s="380"/>
      <c r="J556" s="380"/>
      <c r="K556" s="380"/>
      <c r="L556" s="380"/>
      <c r="M556" s="290" t="s">
        <v>53</v>
      </c>
      <c r="N556" s="290"/>
      <c r="O556" s="290"/>
      <c r="P556" s="380"/>
      <c r="Q556" s="380"/>
      <c r="R556" s="380"/>
      <c r="S556" s="381"/>
      <c r="T556" s="81" t="str">
        <f>IF(F556="","",VLOOKUP(F556,U553:V556,2,))</f>
        <v/>
      </c>
      <c r="U556" s="18" t="str">
        <f t="shared" si="520"/>
        <v/>
      </c>
      <c r="V556" s="18" t="str">
        <f t="shared" si="520"/>
        <v/>
      </c>
    </row>
    <row r="557" spans="1:24">
      <c r="A557" s="1">
        <f t="shared" ref="A557:B557" si="524">A556</f>
        <v>12</v>
      </c>
      <c r="B557" s="1">
        <f t="shared" si="524"/>
        <v>0</v>
      </c>
      <c r="C557" s="389" t="s">
        <v>180</v>
      </c>
      <c r="D557" s="390"/>
      <c r="E557" s="356"/>
      <c r="F557" s="386"/>
      <c r="G557" s="387"/>
      <c r="H557" s="387"/>
      <c r="I557" s="387"/>
      <c r="J557" s="387"/>
      <c r="K557" s="387"/>
      <c r="L557" s="387"/>
      <c r="M557" s="387"/>
      <c r="N557" s="387"/>
      <c r="O557" s="387"/>
      <c r="P557" s="387"/>
      <c r="Q557" s="387"/>
      <c r="R557" s="387"/>
      <c r="S557" s="388"/>
      <c r="U557" s="55"/>
    </row>
    <row r="558" spans="1:24">
      <c r="A558" s="1">
        <f t="shared" ref="A558:B558" si="525">A557</f>
        <v>12</v>
      </c>
      <c r="B558" s="1">
        <f t="shared" si="525"/>
        <v>0</v>
      </c>
      <c r="C558" s="348" t="s">
        <v>51</v>
      </c>
      <c r="D558" s="291"/>
      <c r="E558" s="291"/>
      <c r="F558" s="382"/>
      <c r="G558" s="383"/>
      <c r="H558" s="383"/>
      <c r="I558" s="20" t="str">
        <f>IF(F558="","～",IF(J558="","","～"))</f>
        <v>～</v>
      </c>
      <c r="J558" s="383"/>
      <c r="K558" s="383"/>
      <c r="L558" s="383"/>
      <c r="M558" s="21" t="s">
        <v>52</v>
      </c>
      <c r="N558" s="384" t="str">
        <f>IF(T558=1,IF(F558="","",IF(J558="","",IF(F558=J558,"日帰り",(J558-F558)&amp;"泊"&amp;(J558-F558+1)&amp;"日"))),"")</f>
        <v/>
      </c>
      <c r="O558" s="384"/>
      <c r="P558" s="384"/>
      <c r="Q558" s="13" t="s">
        <v>68</v>
      </c>
      <c r="R558" s="258"/>
      <c r="S558" s="385"/>
      <c r="T558" s="53">
        <v>0</v>
      </c>
    </row>
    <row r="559" spans="1:24">
      <c r="A559" s="1">
        <f t="shared" ref="A559:B559" si="526">A558</f>
        <v>12</v>
      </c>
      <c r="B559" s="1">
        <f t="shared" si="526"/>
        <v>0</v>
      </c>
      <c r="C559" s="348" t="s">
        <v>54</v>
      </c>
      <c r="D559" s="346" t="s">
        <v>55</v>
      </c>
      <c r="E559" s="346"/>
      <c r="F559" s="349"/>
      <c r="G559" s="349"/>
      <c r="H559" s="349"/>
      <c r="I559" s="349"/>
      <c r="J559" s="349"/>
      <c r="K559" s="349"/>
      <c r="L559" s="349"/>
      <c r="M559" s="349"/>
      <c r="N559" s="349"/>
      <c r="O559" s="349"/>
      <c r="P559" s="349"/>
      <c r="Q559" s="349"/>
      <c r="R559" s="349"/>
      <c r="S559" s="350"/>
      <c r="U559" s="156" t="s">
        <v>53</v>
      </c>
      <c r="V559" s="156"/>
      <c r="W559" s="156"/>
      <c r="X559" s="156"/>
    </row>
    <row r="560" spans="1:24">
      <c r="A560" s="1">
        <f t="shared" ref="A560:B560" si="527">A559</f>
        <v>12</v>
      </c>
      <c r="B560" s="1">
        <f t="shared" si="527"/>
        <v>0</v>
      </c>
      <c r="C560" s="348"/>
      <c r="D560" s="351" t="s">
        <v>7</v>
      </c>
      <c r="E560" s="351"/>
      <c r="F560" s="352"/>
      <c r="G560" s="352"/>
      <c r="H560" s="352"/>
      <c r="I560" s="352"/>
      <c r="J560" s="352"/>
      <c r="K560" s="352"/>
      <c r="L560" s="352"/>
      <c r="M560" s="352"/>
      <c r="N560" s="352"/>
      <c r="O560" s="352"/>
      <c r="P560" s="352"/>
      <c r="Q560" s="352"/>
      <c r="R560" s="352"/>
      <c r="S560" s="353"/>
      <c r="U560" s="78" t="str">
        <f>U553</f>
        <v>トップアスリート等を活用した魅力発信事業</v>
      </c>
      <c r="V560" s="78" t="str">
        <f>U554</f>
        <v/>
      </c>
      <c r="W560" s="78" t="str">
        <f>U555</f>
        <v/>
      </c>
      <c r="X560" s="78" t="str">
        <f>U556</f>
        <v/>
      </c>
    </row>
    <row r="561" spans="1:24">
      <c r="A561" s="1">
        <f t="shared" ref="A561:B561" si="528">A560</f>
        <v>12</v>
      </c>
      <c r="B561" s="1">
        <f t="shared" si="528"/>
        <v>0</v>
      </c>
      <c r="C561" s="348" t="s">
        <v>56</v>
      </c>
      <c r="D561" s="346" t="s">
        <v>55</v>
      </c>
      <c r="E561" s="346"/>
      <c r="F561" s="349"/>
      <c r="G561" s="349"/>
      <c r="H561" s="349"/>
      <c r="I561" s="349"/>
      <c r="J561" s="349"/>
      <c r="K561" s="349"/>
      <c r="L561" s="349"/>
      <c r="M561" s="349"/>
      <c r="N561" s="349"/>
      <c r="O561" s="349"/>
      <c r="P561" s="349"/>
      <c r="Q561" s="349"/>
      <c r="R561" s="349"/>
      <c r="S561" s="350"/>
      <c r="U561" s="6" t="str">
        <f t="shared" ref="U561:X564" si="529">IF(U511="","",U511)</f>
        <v>①競技普及イベント</v>
      </c>
      <c r="V561" s="6" t="str">
        <f t="shared" si="529"/>
        <v/>
      </c>
      <c r="W561" s="6" t="str">
        <f t="shared" si="529"/>
        <v/>
      </c>
      <c r="X561" s="6" t="str">
        <f t="shared" si="529"/>
        <v/>
      </c>
    </row>
    <row r="562" spans="1:24">
      <c r="A562" s="1">
        <f t="shared" ref="A562:B562" si="530">A561</f>
        <v>12</v>
      </c>
      <c r="B562" s="1">
        <f t="shared" si="530"/>
        <v>0</v>
      </c>
      <c r="C562" s="348"/>
      <c r="D562" s="351" t="s">
        <v>7</v>
      </c>
      <c r="E562" s="351"/>
      <c r="F562" s="352"/>
      <c r="G562" s="352"/>
      <c r="H562" s="352"/>
      <c r="I562" s="352"/>
      <c r="J562" s="352"/>
      <c r="K562" s="352"/>
      <c r="L562" s="352"/>
      <c r="M562" s="352"/>
      <c r="N562" s="352"/>
      <c r="O562" s="352"/>
      <c r="P562" s="352"/>
      <c r="Q562" s="352"/>
      <c r="R562" s="352"/>
      <c r="S562" s="353"/>
      <c r="U562" s="8" t="str">
        <f t="shared" si="529"/>
        <v>②トップレベル大会</v>
      </c>
      <c r="V562" s="8" t="str">
        <f t="shared" si="529"/>
        <v/>
      </c>
      <c r="W562" s="8" t="str">
        <f t="shared" si="529"/>
        <v/>
      </c>
      <c r="X562" s="8" t="str">
        <f t="shared" si="529"/>
        <v/>
      </c>
    </row>
    <row r="563" spans="1:24">
      <c r="A563" s="1">
        <f t="shared" ref="A563:B563" si="531">A562</f>
        <v>12</v>
      </c>
      <c r="B563" s="1">
        <f t="shared" si="531"/>
        <v>0</v>
      </c>
      <c r="C563" s="354" t="s">
        <v>57</v>
      </c>
      <c r="D563" s="291" t="s">
        <v>58</v>
      </c>
      <c r="E563" s="291"/>
      <c r="F563" s="291" t="s">
        <v>61</v>
      </c>
      <c r="G563" s="355"/>
      <c r="H563" s="339" t="s">
        <v>62</v>
      </c>
      <c r="I563" s="296"/>
      <c r="J563" s="356" t="s">
        <v>63</v>
      </c>
      <c r="K563" s="355"/>
      <c r="L563" s="339" t="s">
        <v>64</v>
      </c>
      <c r="M563" s="296"/>
      <c r="N563" s="356" t="s">
        <v>65</v>
      </c>
      <c r="O563" s="355"/>
      <c r="P563" s="339" t="s">
        <v>66</v>
      </c>
      <c r="Q563" s="291"/>
      <c r="R563" s="356" t="s">
        <v>36</v>
      </c>
      <c r="S563" s="295"/>
      <c r="U563" s="8" t="str">
        <f t="shared" si="529"/>
        <v/>
      </c>
      <c r="V563" s="8" t="str">
        <f t="shared" si="529"/>
        <v/>
      </c>
      <c r="W563" s="8" t="str">
        <f t="shared" si="529"/>
        <v/>
      </c>
      <c r="X563" s="8" t="str">
        <f t="shared" si="529"/>
        <v/>
      </c>
    </row>
    <row r="564" spans="1:24">
      <c r="A564" s="1">
        <f t="shared" ref="A564:B564" si="532">A563</f>
        <v>12</v>
      </c>
      <c r="B564" s="1">
        <f t="shared" si="532"/>
        <v>0</v>
      </c>
      <c r="C564" s="348"/>
      <c r="D564" s="346" t="s">
        <v>59</v>
      </c>
      <c r="E564" s="346"/>
      <c r="F564" s="56" t="s">
        <v>164</v>
      </c>
      <c r="G564" s="23" t="s">
        <v>67</v>
      </c>
      <c r="H564" s="58" t="s">
        <v>164</v>
      </c>
      <c r="I564" s="25" t="s">
        <v>67</v>
      </c>
      <c r="J564" s="60" t="s">
        <v>164</v>
      </c>
      <c r="K564" s="23" t="s">
        <v>67</v>
      </c>
      <c r="L564" s="58" t="s">
        <v>164</v>
      </c>
      <c r="M564" s="25" t="s">
        <v>67</v>
      </c>
      <c r="N564" s="60" t="s">
        <v>164</v>
      </c>
      <c r="O564" s="23" t="s">
        <v>67</v>
      </c>
      <c r="P564" s="58" t="s">
        <v>164</v>
      </c>
      <c r="Q564" s="26" t="s">
        <v>67</v>
      </c>
      <c r="R564" s="60" t="s">
        <v>164</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48"/>
      <c r="D565" s="351" t="s">
        <v>60</v>
      </c>
      <c r="E565" s="351"/>
      <c r="F565" s="57" t="s">
        <v>164</v>
      </c>
      <c r="G565" s="28" t="s">
        <v>67</v>
      </c>
      <c r="H565" s="59" t="s">
        <v>164</v>
      </c>
      <c r="I565" s="30" t="s">
        <v>67</v>
      </c>
      <c r="J565" s="61" t="s">
        <v>164</v>
      </c>
      <c r="K565" s="28" t="s">
        <v>67</v>
      </c>
      <c r="L565" s="59" t="s">
        <v>164</v>
      </c>
      <c r="M565" s="30" t="s">
        <v>67</v>
      </c>
      <c r="N565" s="61" t="s">
        <v>164</v>
      </c>
      <c r="O565" s="28" t="s">
        <v>67</v>
      </c>
      <c r="P565" s="59" t="s">
        <v>164</v>
      </c>
      <c r="Q565" s="31" t="s">
        <v>67</v>
      </c>
      <c r="R565" s="61" t="s">
        <v>164</v>
      </c>
      <c r="S565" s="34" t="s">
        <v>67</v>
      </c>
    </row>
    <row r="566" spans="1:24">
      <c r="A566" s="1">
        <f t="shared" ref="A566:B566" si="534">A565</f>
        <v>12</v>
      </c>
      <c r="B566" s="1">
        <f t="shared" si="534"/>
        <v>0</v>
      </c>
      <c r="C566" s="366" t="s">
        <v>69</v>
      </c>
      <c r="D566" s="367"/>
      <c r="E566" s="368"/>
      <c r="F566" s="357"/>
      <c r="G566" s="358"/>
      <c r="H566" s="358"/>
      <c r="I566" s="358"/>
      <c r="J566" s="358"/>
      <c r="K566" s="358"/>
      <c r="L566" s="358"/>
      <c r="M566" s="358"/>
      <c r="N566" s="358"/>
      <c r="O566" s="358"/>
      <c r="P566" s="358"/>
      <c r="Q566" s="358"/>
      <c r="R566" s="358"/>
      <c r="S566" s="359"/>
    </row>
    <row r="567" spans="1:24">
      <c r="A567" s="1">
        <f t="shared" ref="A567:B567" si="535">A566</f>
        <v>12</v>
      </c>
      <c r="B567" s="1">
        <f t="shared" si="535"/>
        <v>0</v>
      </c>
      <c r="C567" s="369"/>
      <c r="D567" s="370"/>
      <c r="E567" s="371"/>
      <c r="F567" s="360"/>
      <c r="G567" s="361"/>
      <c r="H567" s="361"/>
      <c r="I567" s="361"/>
      <c r="J567" s="361"/>
      <c r="K567" s="361"/>
      <c r="L567" s="361"/>
      <c r="M567" s="361"/>
      <c r="N567" s="361"/>
      <c r="O567" s="361"/>
      <c r="P567" s="361"/>
      <c r="Q567" s="361"/>
      <c r="R567" s="361"/>
      <c r="S567" s="362"/>
    </row>
    <row r="568" spans="1:24">
      <c r="A568" s="1">
        <f t="shared" ref="A568:B568" si="536">A567</f>
        <v>12</v>
      </c>
      <c r="B568" s="1">
        <f t="shared" si="536"/>
        <v>0</v>
      </c>
      <c r="C568" s="369"/>
      <c r="D568" s="370"/>
      <c r="E568" s="371"/>
      <c r="F568" s="360"/>
      <c r="G568" s="361"/>
      <c r="H568" s="361"/>
      <c r="I568" s="361"/>
      <c r="J568" s="361"/>
      <c r="K568" s="361"/>
      <c r="L568" s="361"/>
      <c r="M568" s="361"/>
      <c r="N568" s="361"/>
      <c r="O568" s="361"/>
      <c r="P568" s="361"/>
      <c r="Q568" s="361"/>
      <c r="R568" s="361"/>
      <c r="S568" s="362"/>
    </row>
    <row r="569" spans="1:24">
      <c r="A569" s="1">
        <f t="shared" ref="A569:B569" si="537">A568</f>
        <v>12</v>
      </c>
      <c r="B569" s="1">
        <f t="shared" si="537"/>
        <v>0</v>
      </c>
      <c r="C569" s="369"/>
      <c r="D569" s="370"/>
      <c r="E569" s="371"/>
      <c r="F569" s="360"/>
      <c r="G569" s="361"/>
      <c r="H569" s="361"/>
      <c r="I569" s="361"/>
      <c r="J569" s="361"/>
      <c r="K569" s="361"/>
      <c r="L569" s="361"/>
      <c r="M569" s="361"/>
      <c r="N569" s="361"/>
      <c r="O569" s="361"/>
      <c r="P569" s="361"/>
      <c r="Q569" s="361"/>
      <c r="R569" s="361"/>
      <c r="S569" s="362"/>
    </row>
    <row r="570" spans="1:24">
      <c r="A570" s="1">
        <f t="shared" ref="A570:B570" si="538">A569</f>
        <v>12</v>
      </c>
      <c r="B570" s="1">
        <f t="shared" si="538"/>
        <v>0</v>
      </c>
      <c r="C570" s="369"/>
      <c r="D570" s="370"/>
      <c r="E570" s="371"/>
      <c r="F570" s="360"/>
      <c r="G570" s="361"/>
      <c r="H570" s="361"/>
      <c r="I570" s="361"/>
      <c r="J570" s="361"/>
      <c r="K570" s="361"/>
      <c r="L570" s="361"/>
      <c r="M570" s="361"/>
      <c r="N570" s="361"/>
      <c r="O570" s="361"/>
      <c r="P570" s="361"/>
      <c r="Q570" s="361"/>
      <c r="R570" s="361"/>
      <c r="S570" s="362"/>
    </row>
    <row r="571" spans="1:24">
      <c r="A571" s="1">
        <f t="shared" ref="A571:B571" si="539">A570</f>
        <v>12</v>
      </c>
      <c r="B571" s="1">
        <f t="shared" si="539"/>
        <v>0</v>
      </c>
      <c r="C571" s="369"/>
      <c r="D571" s="370"/>
      <c r="E571" s="371"/>
      <c r="F571" s="360"/>
      <c r="G571" s="361"/>
      <c r="H571" s="361"/>
      <c r="I571" s="361"/>
      <c r="J571" s="361"/>
      <c r="K571" s="361"/>
      <c r="L571" s="361"/>
      <c r="M571" s="361"/>
      <c r="N571" s="361"/>
      <c r="O571" s="361"/>
      <c r="P571" s="361"/>
      <c r="Q571" s="361"/>
      <c r="R571" s="361"/>
      <c r="S571" s="362"/>
    </row>
    <row r="572" spans="1:24" ht="15" thickBot="1">
      <c r="A572" s="1">
        <f t="shared" ref="A572:B572" si="540">A571</f>
        <v>12</v>
      </c>
      <c r="B572" s="1">
        <f t="shared" si="540"/>
        <v>0</v>
      </c>
      <c r="C572" s="372"/>
      <c r="D572" s="373"/>
      <c r="E572" s="374"/>
      <c r="F572" s="363"/>
      <c r="G572" s="364"/>
      <c r="H572" s="364"/>
      <c r="I572" s="364"/>
      <c r="J572" s="364"/>
      <c r="K572" s="364"/>
      <c r="L572" s="364"/>
      <c r="M572" s="364"/>
      <c r="N572" s="364"/>
      <c r="O572" s="364"/>
      <c r="P572" s="364"/>
      <c r="Q572" s="364"/>
      <c r="R572" s="364"/>
      <c r="S572" s="365"/>
    </row>
    <row r="573" spans="1:24">
      <c r="A573" s="1">
        <f t="shared" ref="A573:B573" si="541">A572</f>
        <v>12</v>
      </c>
      <c r="B573" s="1">
        <f t="shared" si="541"/>
        <v>0</v>
      </c>
    </row>
    <row r="574" spans="1:24" ht="15" thickBot="1">
      <c r="A574" s="1">
        <f t="shared" ref="A574:B574" si="542">A573</f>
        <v>12</v>
      </c>
      <c r="B574" s="1">
        <f t="shared" si="542"/>
        <v>0</v>
      </c>
      <c r="C574" s="337" t="s">
        <v>70</v>
      </c>
      <c r="D574" s="337"/>
      <c r="Q574" s="338" t="s">
        <v>71</v>
      </c>
      <c r="R574" s="338"/>
      <c r="S574" s="338"/>
    </row>
    <row r="575" spans="1:24">
      <c r="A575" s="1">
        <f t="shared" ref="A575:B575" si="543">A574</f>
        <v>12</v>
      </c>
      <c r="B575" s="1">
        <f t="shared" si="543"/>
        <v>0</v>
      </c>
      <c r="C575" s="287" t="s">
        <v>72</v>
      </c>
      <c r="D575" s="290" t="s">
        <v>73</v>
      </c>
      <c r="E575" s="290"/>
      <c r="F575" s="290"/>
      <c r="G575" s="290"/>
      <c r="H575" s="290" t="s">
        <v>79</v>
      </c>
      <c r="I575" s="290"/>
      <c r="J575" s="290" t="s">
        <v>13</v>
      </c>
      <c r="K575" s="290"/>
      <c r="L575" s="290"/>
      <c r="M575" s="290"/>
      <c r="N575" s="290"/>
      <c r="O575" s="290"/>
      <c r="P575" s="290"/>
      <c r="Q575" s="290"/>
      <c r="R575" s="290"/>
      <c r="S575" s="294"/>
    </row>
    <row r="576" spans="1:24">
      <c r="A576" s="1">
        <f t="shared" ref="A576:B576" si="544">A575</f>
        <v>12</v>
      </c>
      <c r="B576" s="1">
        <f t="shared" si="544"/>
        <v>0</v>
      </c>
      <c r="C576" s="288"/>
      <c r="D576" s="346" t="s">
        <v>74</v>
      </c>
      <c r="E576" s="346"/>
      <c r="F576" s="346"/>
      <c r="G576" s="346"/>
      <c r="H576" s="347">
        <f>J601</f>
        <v>0</v>
      </c>
      <c r="I576" s="347"/>
      <c r="J576" s="152"/>
      <c r="K576" s="152"/>
      <c r="L576" s="152"/>
      <c r="M576" s="152"/>
      <c r="N576" s="152"/>
      <c r="O576" s="152"/>
      <c r="P576" s="152"/>
      <c r="Q576" s="152"/>
      <c r="R576" s="152"/>
      <c r="S576" s="305"/>
    </row>
    <row r="577" spans="1:21">
      <c r="A577" s="1">
        <f t="shared" ref="A577:B577" si="545">A576</f>
        <v>12</v>
      </c>
      <c r="B577" s="1">
        <f t="shared" si="545"/>
        <v>0</v>
      </c>
      <c r="C577" s="288"/>
      <c r="D577" s="340" t="s">
        <v>75</v>
      </c>
      <c r="E577" s="340"/>
      <c r="F577" s="340"/>
      <c r="G577" s="340"/>
      <c r="H577" s="330"/>
      <c r="I577" s="330"/>
      <c r="J577" s="335"/>
      <c r="K577" s="335"/>
      <c r="L577" s="335"/>
      <c r="M577" s="335"/>
      <c r="N577" s="335"/>
      <c r="O577" s="335"/>
      <c r="P577" s="335"/>
      <c r="Q577" s="335"/>
      <c r="R577" s="335"/>
      <c r="S577" s="336"/>
    </row>
    <row r="578" spans="1:21">
      <c r="A578" s="1">
        <f t="shared" ref="A578:B578" si="546">A577</f>
        <v>12</v>
      </c>
      <c r="B578" s="1">
        <f t="shared" si="546"/>
        <v>0</v>
      </c>
      <c r="C578" s="288"/>
      <c r="D578" s="340" t="s">
        <v>76</v>
      </c>
      <c r="E578" s="340"/>
      <c r="F578" s="340"/>
      <c r="G578" s="340"/>
      <c r="H578" s="330"/>
      <c r="I578" s="330"/>
      <c r="J578" s="335"/>
      <c r="K578" s="335"/>
      <c r="L578" s="335"/>
      <c r="M578" s="335"/>
      <c r="N578" s="335"/>
      <c r="O578" s="335"/>
      <c r="P578" s="335"/>
      <c r="Q578" s="335"/>
      <c r="R578" s="335"/>
      <c r="S578" s="336"/>
    </row>
    <row r="579" spans="1:21" ht="15" thickBot="1">
      <c r="A579" s="1">
        <f t="shared" ref="A579:B579" si="547">A578</f>
        <v>12</v>
      </c>
      <c r="B579" s="1">
        <f t="shared" si="547"/>
        <v>0</v>
      </c>
      <c r="C579" s="288"/>
      <c r="D579" s="341" t="s">
        <v>77</v>
      </c>
      <c r="E579" s="341"/>
      <c r="F579" s="341"/>
      <c r="G579" s="341"/>
      <c r="H579" s="342">
        <f>H601-SUM(H576:I578)</f>
        <v>0</v>
      </c>
      <c r="I579" s="342"/>
      <c r="J579" s="343"/>
      <c r="K579" s="343"/>
      <c r="L579" s="343"/>
      <c r="M579" s="343"/>
      <c r="N579" s="343"/>
      <c r="O579" s="343"/>
      <c r="P579" s="343"/>
      <c r="Q579" s="343"/>
      <c r="R579" s="343"/>
      <c r="S579" s="344"/>
    </row>
    <row r="580" spans="1:21" ht="15.6" thickTop="1" thickBot="1">
      <c r="A580" s="1">
        <f t="shared" ref="A580:B580" si="548">A579</f>
        <v>12</v>
      </c>
      <c r="B580" s="1">
        <f t="shared" si="548"/>
        <v>0</v>
      </c>
      <c r="C580" s="289"/>
      <c r="D580" s="345" t="s">
        <v>78</v>
      </c>
      <c r="E580" s="345"/>
      <c r="F580" s="345"/>
      <c r="G580" s="345"/>
      <c r="H580" s="281">
        <f>SUM(H576:I579)</f>
        <v>0</v>
      </c>
      <c r="I580" s="281"/>
      <c r="J580" s="285"/>
      <c r="K580" s="285"/>
      <c r="L580" s="285"/>
      <c r="M580" s="285"/>
      <c r="N580" s="285"/>
      <c r="O580" s="285"/>
      <c r="P580" s="285"/>
      <c r="Q580" s="285"/>
      <c r="R580" s="285"/>
      <c r="S580" s="286"/>
    </row>
    <row r="581" spans="1:21">
      <c r="A581" s="1">
        <f t="shared" ref="A581:B581" si="549">A580</f>
        <v>12</v>
      </c>
      <c r="B581" s="1">
        <f t="shared" si="549"/>
        <v>0</v>
      </c>
      <c r="C581" s="287" t="s">
        <v>218</v>
      </c>
      <c r="D581" s="290" t="s">
        <v>73</v>
      </c>
      <c r="E581" s="290"/>
      <c r="F581" s="290" t="s">
        <v>83</v>
      </c>
      <c r="G581" s="290"/>
      <c r="H581" s="290" t="s">
        <v>79</v>
      </c>
      <c r="I581" s="292"/>
      <c r="J581" s="293"/>
      <c r="K581" s="290"/>
      <c r="L581" s="290"/>
      <c r="M581" s="290"/>
      <c r="N581" s="290" t="s">
        <v>82</v>
      </c>
      <c r="O581" s="290"/>
      <c r="P581" s="290"/>
      <c r="Q581" s="290"/>
      <c r="R581" s="290"/>
      <c r="S581" s="294"/>
    </row>
    <row r="582" spans="1:21">
      <c r="A582" s="1">
        <f t="shared" ref="A582:B582" si="550">A581</f>
        <v>12</v>
      </c>
      <c r="B582" s="1">
        <f t="shared" si="550"/>
        <v>0</v>
      </c>
      <c r="C582" s="288"/>
      <c r="D582" s="291"/>
      <c r="E582" s="291"/>
      <c r="F582" s="291"/>
      <c r="G582" s="291"/>
      <c r="H582" s="291"/>
      <c r="I582" s="291"/>
      <c r="J582" s="296" t="s">
        <v>80</v>
      </c>
      <c r="K582" s="297"/>
      <c r="L582" s="297" t="s">
        <v>81</v>
      </c>
      <c r="M582" s="339"/>
      <c r="N582" s="291"/>
      <c r="O582" s="291"/>
      <c r="P582" s="291"/>
      <c r="Q582" s="291"/>
      <c r="R582" s="291"/>
      <c r="S582" s="295"/>
    </row>
    <row r="583" spans="1:21">
      <c r="A583" s="1">
        <f t="shared" ref="A583:B583" si="551">A582</f>
        <v>12</v>
      </c>
      <c r="B583" s="1">
        <f t="shared" si="551"/>
        <v>0</v>
      </c>
      <c r="C583" s="288"/>
      <c r="D583" s="298" t="s">
        <v>88</v>
      </c>
      <c r="E583" s="298"/>
      <c r="F583" s="298" t="s">
        <v>88</v>
      </c>
      <c r="G583" s="298"/>
      <c r="H583" s="323"/>
      <c r="I583" s="323"/>
      <c r="J583" s="324"/>
      <c r="K583" s="325"/>
      <c r="L583" s="326">
        <f>H583-J583</f>
        <v>0</v>
      </c>
      <c r="M583" s="327"/>
      <c r="N583" s="167"/>
      <c r="O583" s="167"/>
      <c r="P583" s="167"/>
      <c r="Q583" s="167"/>
      <c r="R583" s="167"/>
      <c r="S583" s="328"/>
      <c r="T583" s="54" t="e">
        <f>HLOOKUP(F556,リスト!$N$7:$AC$25,2,)</f>
        <v>#N/A</v>
      </c>
      <c r="U583" s="52" t="e">
        <f t="shared" ref="U583:U600" si="552">IF(T583="対象外",IF(J583&gt;0,"補助対象外経費です!!",""),"")</f>
        <v>#N/A</v>
      </c>
    </row>
    <row r="584" spans="1:21">
      <c r="A584" s="1">
        <f t="shared" ref="A584:B584" si="553">A583</f>
        <v>12</v>
      </c>
      <c r="B584" s="1">
        <f t="shared" si="553"/>
        <v>0</v>
      </c>
      <c r="C584" s="288"/>
      <c r="D584" s="298" t="s">
        <v>99</v>
      </c>
      <c r="E584" s="298"/>
      <c r="F584" s="299" t="s">
        <v>84</v>
      </c>
      <c r="G584" s="299"/>
      <c r="H584" s="300"/>
      <c r="I584" s="300"/>
      <c r="J584" s="301"/>
      <c r="K584" s="302"/>
      <c r="L584" s="303">
        <f t="shared" ref="L584:L600" si="554">H584-J584</f>
        <v>0</v>
      </c>
      <c r="M584" s="304"/>
      <c r="N584" s="152"/>
      <c r="O584" s="152"/>
      <c r="P584" s="152"/>
      <c r="Q584" s="152"/>
      <c r="R584" s="152"/>
      <c r="S584" s="305"/>
      <c r="T584" s="54" t="e">
        <f>HLOOKUP(F556,リスト!$N$7:$AC$25,3,)</f>
        <v>#N/A</v>
      </c>
      <c r="U584" s="52" t="e">
        <f t="shared" si="552"/>
        <v>#N/A</v>
      </c>
    </row>
    <row r="585" spans="1:21">
      <c r="A585" s="1">
        <f t="shared" ref="A585:B585" si="555">A584</f>
        <v>12</v>
      </c>
      <c r="B585" s="1">
        <f t="shared" si="555"/>
        <v>0</v>
      </c>
      <c r="C585" s="288"/>
      <c r="D585" s="298"/>
      <c r="E585" s="298"/>
      <c r="F585" s="329" t="s">
        <v>85</v>
      </c>
      <c r="G585" s="329"/>
      <c r="H585" s="330"/>
      <c r="I585" s="330"/>
      <c r="J585" s="331"/>
      <c r="K585" s="332"/>
      <c r="L585" s="333">
        <f t="shared" si="554"/>
        <v>0</v>
      </c>
      <c r="M585" s="334"/>
      <c r="N585" s="335"/>
      <c r="O585" s="335"/>
      <c r="P585" s="335"/>
      <c r="Q585" s="335"/>
      <c r="R585" s="335"/>
      <c r="S585" s="336"/>
      <c r="T585" s="54" t="e">
        <f>HLOOKUP(F556,リスト!$N$7:$AC$25,4,)</f>
        <v>#N/A</v>
      </c>
      <c r="U585" s="52" t="e">
        <f t="shared" si="552"/>
        <v>#N/A</v>
      </c>
    </row>
    <row r="586" spans="1:21">
      <c r="A586" s="1">
        <f t="shared" ref="A586:B586" si="556">A585</f>
        <v>12</v>
      </c>
      <c r="B586" s="1">
        <f t="shared" si="556"/>
        <v>0</v>
      </c>
      <c r="C586" s="288"/>
      <c r="D586" s="298"/>
      <c r="E586" s="298"/>
      <c r="F586" s="306" t="s">
        <v>86</v>
      </c>
      <c r="G586" s="306"/>
      <c r="H586" s="307"/>
      <c r="I586" s="307"/>
      <c r="J586" s="308"/>
      <c r="K586" s="309"/>
      <c r="L586" s="310">
        <f t="shared" si="554"/>
        <v>0</v>
      </c>
      <c r="M586" s="311"/>
      <c r="N586" s="153"/>
      <c r="O586" s="153"/>
      <c r="P586" s="153"/>
      <c r="Q586" s="153"/>
      <c r="R586" s="153"/>
      <c r="S586" s="312"/>
      <c r="T586" s="54" t="e">
        <f>HLOOKUP(F556,リスト!$N$7:$AC$25,5,)</f>
        <v>#N/A</v>
      </c>
      <c r="U586" s="52" t="e">
        <f t="shared" si="552"/>
        <v>#N/A</v>
      </c>
    </row>
    <row r="587" spans="1:21">
      <c r="A587" s="1">
        <f t="shared" ref="A587:B587" si="557">A586</f>
        <v>12</v>
      </c>
      <c r="B587" s="1">
        <f t="shared" si="557"/>
        <v>0</v>
      </c>
      <c r="C587" s="288"/>
      <c r="D587" s="298" t="s">
        <v>100</v>
      </c>
      <c r="E587" s="298"/>
      <c r="F587" s="299" t="s">
        <v>87</v>
      </c>
      <c r="G587" s="299"/>
      <c r="H587" s="300"/>
      <c r="I587" s="300"/>
      <c r="J587" s="301"/>
      <c r="K587" s="302"/>
      <c r="L587" s="303">
        <f t="shared" si="554"/>
        <v>0</v>
      </c>
      <c r="M587" s="304"/>
      <c r="N587" s="152"/>
      <c r="O587" s="152"/>
      <c r="P587" s="152"/>
      <c r="Q587" s="152"/>
      <c r="R587" s="152"/>
      <c r="S587" s="305"/>
      <c r="T587" s="54" t="e">
        <f>HLOOKUP(F556,リスト!$N$7:$AC$25,6,)</f>
        <v>#N/A</v>
      </c>
      <c r="U587" s="52" t="e">
        <f t="shared" si="552"/>
        <v>#N/A</v>
      </c>
    </row>
    <row r="588" spans="1:21">
      <c r="A588" s="1">
        <f t="shared" ref="A588:B588" si="558">A587</f>
        <v>12</v>
      </c>
      <c r="B588" s="1">
        <f t="shared" si="558"/>
        <v>0</v>
      </c>
      <c r="C588" s="288"/>
      <c r="D588" s="298"/>
      <c r="E588" s="298"/>
      <c r="F588" s="329" t="s">
        <v>89</v>
      </c>
      <c r="G588" s="329"/>
      <c r="H588" s="330"/>
      <c r="I588" s="330"/>
      <c r="J588" s="331"/>
      <c r="K588" s="332"/>
      <c r="L588" s="333">
        <f t="shared" si="554"/>
        <v>0</v>
      </c>
      <c r="M588" s="334"/>
      <c r="N588" s="335"/>
      <c r="O588" s="335"/>
      <c r="P588" s="335"/>
      <c r="Q588" s="335"/>
      <c r="R588" s="335"/>
      <c r="S588" s="336"/>
      <c r="T588" s="54" t="e">
        <f>HLOOKUP(F556,リスト!$N$7:$AC$25,7,)</f>
        <v>#N/A</v>
      </c>
      <c r="U588" s="52" t="e">
        <f t="shared" si="552"/>
        <v>#N/A</v>
      </c>
    </row>
    <row r="589" spans="1:21" ht="14.4" customHeight="1">
      <c r="A589" s="1">
        <f t="shared" ref="A589:B589" si="559">A588</f>
        <v>12</v>
      </c>
      <c r="B589" s="1">
        <f t="shared" si="559"/>
        <v>0</v>
      </c>
      <c r="C589" s="288"/>
      <c r="D589" s="298"/>
      <c r="E589" s="298"/>
      <c r="F589" s="329" t="s">
        <v>215</v>
      </c>
      <c r="G589" s="329"/>
      <c r="H589" s="330"/>
      <c r="I589" s="330"/>
      <c r="J589" s="331"/>
      <c r="K589" s="332"/>
      <c r="L589" s="333">
        <f t="shared" si="554"/>
        <v>0</v>
      </c>
      <c r="M589" s="334"/>
      <c r="N589" s="335"/>
      <c r="O589" s="335"/>
      <c r="P589" s="335"/>
      <c r="Q589" s="335"/>
      <c r="R589" s="335"/>
      <c r="S589" s="336"/>
      <c r="T589" s="54" t="e">
        <f>HLOOKUP(F556,リスト!$N$7:$AC$25,8,)</f>
        <v>#N/A</v>
      </c>
      <c r="U589" s="52" t="e">
        <f t="shared" si="552"/>
        <v>#N/A</v>
      </c>
    </row>
    <row r="590" spans="1:21">
      <c r="A590" s="1">
        <f t="shared" ref="A590:B590" si="560">A589</f>
        <v>12</v>
      </c>
      <c r="B590" s="1">
        <f t="shared" si="560"/>
        <v>0</v>
      </c>
      <c r="C590" s="288"/>
      <c r="D590" s="298"/>
      <c r="E590" s="298"/>
      <c r="F590" s="306" t="s">
        <v>90</v>
      </c>
      <c r="G590" s="306"/>
      <c r="H590" s="307"/>
      <c r="I590" s="307"/>
      <c r="J590" s="308"/>
      <c r="K590" s="309"/>
      <c r="L590" s="310">
        <f t="shared" si="554"/>
        <v>0</v>
      </c>
      <c r="M590" s="311"/>
      <c r="N590" s="153"/>
      <c r="O590" s="153"/>
      <c r="P590" s="153"/>
      <c r="Q590" s="153"/>
      <c r="R590" s="153"/>
      <c r="S590" s="312"/>
      <c r="T590" s="54" t="e">
        <f>HLOOKUP(F556,リスト!$N$7:$AC$25,9,)</f>
        <v>#N/A</v>
      </c>
      <c r="U590" s="52" t="e">
        <f t="shared" si="552"/>
        <v>#N/A</v>
      </c>
    </row>
    <row r="591" spans="1:21">
      <c r="A591" s="1">
        <f t="shared" ref="A591:B591" si="561">A590</f>
        <v>12</v>
      </c>
      <c r="B591" s="1">
        <f t="shared" si="561"/>
        <v>0</v>
      </c>
      <c r="C591" s="288"/>
      <c r="D591" s="298" t="s">
        <v>101</v>
      </c>
      <c r="E591" s="298"/>
      <c r="F591" s="299" t="s">
        <v>91</v>
      </c>
      <c r="G591" s="299"/>
      <c r="H591" s="300"/>
      <c r="I591" s="300"/>
      <c r="J591" s="301"/>
      <c r="K591" s="302"/>
      <c r="L591" s="303">
        <f t="shared" si="554"/>
        <v>0</v>
      </c>
      <c r="M591" s="304"/>
      <c r="N591" s="152"/>
      <c r="O591" s="152"/>
      <c r="P591" s="152"/>
      <c r="Q591" s="152"/>
      <c r="R591" s="152"/>
      <c r="S591" s="305"/>
      <c r="T591" s="54" t="e">
        <f>HLOOKUP(F556,リスト!$N$7:$AC$25,10,)</f>
        <v>#N/A</v>
      </c>
      <c r="U591" s="52" t="e">
        <f t="shared" si="552"/>
        <v>#N/A</v>
      </c>
    </row>
    <row r="592" spans="1:21">
      <c r="A592" s="1">
        <f t="shared" ref="A592:B592" si="562">A591</f>
        <v>12</v>
      </c>
      <c r="B592" s="1">
        <f t="shared" si="562"/>
        <v>0</v>
      </c>
      <c r="C592" s="288"/>
      <c r="D592" s="298"/>
      <c r="E592" s="298"/>
      <c r="F592" s="329" t="s">
        <v>92</v>
      </c>
      <c r="G592" s="329"/>
      <c r="H592" s="330"/>
      <c r="I592" s="330"/>
      <c r="J592" s="331"/>
      <c r="K592" s="332"/>
      <c r="L592" s="333">
        <f t="shared" si="554"/>
        <v>0</v>
      </c>
      <c r="M592" s="334"/>
      <c r="N592" s="335"/>
      <c r="O592" s="335"/>
      <c r="P592" s="335"/>
      <c r="Q592" s="335"/>
      <c r="R592" s="335"/>
      <c r="S592" s="336"/>
      <c r="T592" s="54" t="e">
        <f>HLOOKUP(F556,リスト!$N$7:$AC$25,11,)</f>
        <v>#N/A</v>
      </c>
      <c r="U592" s="52" t="e">
        <f t="shared" si="552"/>
        <v>#N/A</v>
      </c>
    </row>
    <row r="593" spans="1:22">
      <c r="A593" s="1">
        <f t="shared" ref="A593:B593" si="563">A592</f>
        <v>12</v>
      </c>
      <c r="B593" s="1">
        <f t="shared" si="563"/>
        <v>0</v>
      </c>
      <c r="C593" s="288"/>
      <c r="D593" s="298"/>
      <c r="E593" s="298"/>
      <c r="F593" s="306" t="s">
        <v>93</v>
      </c>
      <c r="G593" s="306"/>
      <c r="H593" s="307"/>
      <c r="I593" s="307"/>
      <c r="J593" s="308"/>
      <c r="K593" s="309"/>
      <c r="L593" s="310">
        <f t="shared" si="554"/>
        <v>0</v>
      </c>
      <c r="M593" s="311"/>
      <c r="N593" s="153"/>
      <c r="O593" s="153"/>
      <c r="P593" s="153"/>
      <c r="Q593" s="153"/>
      <c r="R593" s="153"/>
      <c r="S593" s="312"/>
      <c r="T593" s="54" t="e">
        <f>HLOOKUP(F556,リスト!$N$7:$AC$25,12,)</f>
        <v>#N/A</v>
      </c>
      <c r="U593" s="52" t="e">
        <f t="shared" si="552"/>
        <v>#N/A</v>
      </c>
    </row>
    <row r="594" spans="1:22">
      <c r="A594" s="1">
        <f t="shared" ref="A594:B594" si="564">A593</f>
        <v>12</v>
      </c>
      <c r="B594" s="1">
        <f t="shared" si="564"/>
        <v>0</v>
      </c>
      <c r="C594" s="288"/>
      <c r="D594" s="298" t="s">
        <v>102</v>
      </c>
      <c r="E594" s="298"/>
      <c r="F594" s="298" t="s">
        <v>102</v>
      </c>
      <c r="G594" s="298"/>
      <c r="H594" s="323"/>
      <c r="I594" s="323"/>
      <c r="J594" s="324"/>
      <c r="K594" s="325"/>
      <c r="L594" s="326">
        <f t="shared" si="554"/>
        <v>0</v>
      </c>
      <c r="M594" s="327"/>
      <c r="N594" s="167"/>
      <c r="O594" s="167"/>
      <c r="P594" s="167"/>
      <c r="Q594" s="167"/>
      <c r="R594" s="167"/>
      <c r="S594" s="328"/>
      <c r="T594" s="54" t="e">
        <f>HLOOKUP(F556,リスト!$N$7:$AC$25,13,)</f>
        <v>#N/A</v>
      </c>
      <c r="U594" s="52" t="e">
        <f t="shared" si="552"/>
        <v>#N/A</v>
      </c>
    </row>
    <row r="595" spans="1:22">
      <c r="A595" s="1">
        <f t="shared" ref="A595:B595" si="565">A594</f>
        <v>12</v>
      </c>
      <c r="B595" s="1">
        <f t="shared" si="565"/>
        <v>0</v>
      </c>
      <c r="C595" s="288"/>
      <c r="D595" s="321" t="s">
        <v>105</v>
      </c>
      <c r="E595" s="298"/>
      <c r="F595" s="299" t="s">
        <v>94</v>
      </c>
      <c r="G595" s="299"/>
      <c r="H595" s="300"/>
      <c r="I595" s="300"/>
      <c r="J595" s="301"/>
      <c r="K595" s="302"/>
      <c r="L595" s="303">
        <f t="shared" si="554"/>
        <v>0</v>
      </c>
      <c r="M595" s="304"/>
      <c r="N595" s="152"/>
      <c r="O595" s="152"/>
      <c r="P595" s="152"/>
      <c r="Q595" s="152"/>
      <c r="R595" s="152"/>
      <c r="S595" s="305"/>
      <c r="T595" s="54" t="e">
        <f>HLOOKUP(F556,リスト!$N$7:$AC$25,14,)</f>
        <v>#N/A</v>
      </c>
      <c r="U595" s="52" t="e">
        <f t="shared" si="552"/>
        <v>#N/A</v>
      </c>
    </row>
    <row r="596" spans="1:22">
      <c r="A596" s="1">
        <f t="shared" ref="A596:B596" si="566">A595</f>
        <v>12</v>
      </c>
      <c r="B596" s="1">
        <f t="shared" si="566"/>
        <v>0</v>
      </c>
      <c r="C596" s="288"/>
      <c r="D596" s="298"/>
      <c r="E596" s="298"/>
      <c r="F596" s="306" t="s">
        <v>95</v>
      </c>
      <c r="G596" s="306"/>
      <c r="H596" s="307"/>
      <c r="I596" s="307"/>
      <c r="J596" s="308"/>
      <c r="K596" s="309"/>
      <c r="L596" s="310">
        <f t="shared" si="554"/>
        <v>0</v>
      </c>
      <c r="M596" s="311"/>
      <c r="N596" s="153"/>
      <c r="O596" s="153"/>
      <c r="P596" s="153"/>
      <c r="Q596" s="153"/>
      <c r="R596" s="153"/>
      <c r="S596" s="312"/>
      <c r="T596" s="54" t="e">
        <f>HLOOKUP(F556,リスト!$N$7:$AC$25,15,)</f>
        <v>#N/A</v>
      </c>
      <c r="U596" s="52" t="e">
        <f t="shared" si="552"/>
        <v>#N/A</v>
      </c>
    </row>
    <row r="597" spans="1:22">
      <c r="A597" s="1">
        <f t="shared" ref="A597:B597" si="567">A596</f>
        <v>12</v>
      </c>
      <c r="B597" s="1">
        <f t="shared" si="567"/>
        <v>0</v>
      </c>
      <c r="C597" s="288"/>
      <c r="D597" s="322" t="s">
        <v>103</v>
      </c>
      <c r="E597" s="322"/>
      <c r="F597" s="298" t="s">
        <v>96</v>
      </c>
      <c r="G597" s="298"/>
      <c r="H597" s="323"/>
      <c r="I597" s="323"/>
      <c r="J597" s="324"/>
      <c r="K597" s="325"/>
      <c r="L597" s="326">
        <f t="shared" si="554"/>
        <v>0</v>
      </c>
      <c r="M597" s="327"/>
      <c r="N597" s="167"/>
      <c r="O597" s="167"/>
      <c r="P597" s="167"/>
      <c r="Q597" s="167"/>
      <c r="R597" s="167"/>
      <c r="S597" s="328"/>
      <c r="T597" s="54" t="e">
        <f>HLOOKUP(F556,リスト!$N$7:$AC$25,16,)</f>
        <v>#N/A</v>
      </c>
      <c r="U597" s="52" t="e">
        <f t="shared" si="552"/>
        <v>#N/A</v>
      </c>
    </row>
    <row r="598" spans="1:22">
      <c r="A598" s="1">
        <f t="shared" ref="A598:B598" si="568">A597</f>
        <v>12</v>
      </c>
      <c r="B598" s="1">
        <f t="shared" si="568"/>
        <v>0</v>
      </c>
      <c r="C598" s="288"/>
      <c r="D598" s="298" t="s">
        <v>104</v>
      </c>
      <c r="E598" s="298"/>
      <c r="F598" s="299" t="s">
        <v>97</v>
      </c>
      <c r="G598" s="299"/>
      <c r="H598" s="300"/>
      <c r="I598" s="300"/>
      <c r="J598" s="301"/>
      <c r="K598" s="302"/>
      <c r="L598" s="303">
        <f t="shared" si="554"/>
        <v>0</v>
      </c>
      <c r="M598" s="304"/>
      <c r="N598" s="152"/>
      <c r="O598" s="152"/>
      <c r="P598" s="152"/>
      <c r="Q598" s="152"/>
      <c r="R598" s="152"/>
      <c r="S598" s="305"/>
      <c r="T598" s="54" t="e">
        <f>HLOOKUP(F556,リスト!$N$7:$AC$25,17,)</f>
        <v>#N/A</v>
      </c>
      <c r="U598" s="52" t="e">
        <f t="shared" si="552"/>
        <v>#N/A</v>
      </c>
    </row>
    <row r="599" spans="1:22">
      <c r="A599" s="1">
        <f t="shared" ref="A599:B599" si="569">A598</f>
        <v>12</v>
      </c>
      <c r="B599" s="1">
        <f t="shared" si="569"/>
        <v>0</v>
      </c>
      <c r="C599" s="288"/>
      <c r="D599" s="298"/>
      <c r="E599" s="298"/>
      <c r="F599" s="306" t="s">
        <v>98</v>
      </c>
      <c r="G599" s="306"/>
      <c r="H599" s="307"/>
      <c r="I599" s="307"/>
      <c r="J599" s="308"/>
      <c r="K599" s="309"/>
      <c r="L599" s="310">
        <f t="shared" si="554"/>
        <v>0</v>
      </c>
      <c r="M599" s="311"/>
      <c r="N599" s="153"/>
      <c r="O599" s="153"/>
      <c r="P599" s="153"/>
      <c r="Q599" s="153"/>
      <c r="R599" s="153"/>
      <c r="S599" s="312"/>
      <c r="T599" s="54" t="e">
        <f>HLOOKUP(F556,リスト!$N$7:$AC$25,18,)</f>
        <v>#N/A</v>
      </c>
      <c r="U599" s="52" t="e">
        <f t="shared" si="552"/>
        <v>#N/A</v>
      </c>
    </row>
    <row r="600" spans="1:22" ht="15" thickBot="1">
      <c r="A600" s="1">
        <f t="shared" ref="A600:B600" si="570">A599</f>
        <v>12</v>
      </c>
      <c r="B600" s="1">
        <f t="shared" si="570"/>
        <v>0</v>
      </c>
      <c r="C600" s="288"/>
      <c r="D600" s="313" t="s">
        <v>77</v>
      </c>
      <c r="E600" s="313"/>
      <c r="F600" s="313" t="s">
        <v>77</v>
      </c>
      <c r="G600" s="313"/>
      <c r="H600" s="314"/>
      <c r="I600" s="314"/>
      <c r="J600" s="315"/>
      <c r="K600" s="316"/>
      <c r="L600" s="317">
        <f t="shared" si="554"/>
        <v>0</v>
      </c>
      <c r="M600" s="318"/>
      <c r="N600" s="319"/>
      <c r="O600" s="319"/>
      <c r="P600" s="319"/>
      <c r="Q600" s="319"/>
      <c r="R600" s="319"/>
      <c r="S600" s="320"/>
      <c r="T600" s="54" t="e">
        <f>HLOOKUP(F556,リスト!$N$7:$AC$25,19,)</f>
        <v>#N/A</v>
      </c>
      <c r="U600" s="52" t="e">
        <f t="shared" si="552"/>
        <v>#N/A</v>
      </c>
    </row>
    <row r="601" spans="1:22" ht="15.6" thickTop="1" thickBot="1">
      <c r="A601" s="1">
        <f t="shared" ref="A601:B601" si="571">A600</f>
        <v>12</v>
      </c>
      <c r="B601" s="1">
        <f t="shared" si="571"/>
        <v>0</v>
      </c>
      <c r="C601" s="289"/>
      <c r="D601" s="278" t="s">
        <v>78</v>
      </c>
      <c r="E601" s="279"/>
      <c r="F601" s="279"/>
      <c r="G601" s="280"/>
      <c r="H601" s="281">
        <f>SUM(H583:I600)</f>
        <v>0</v>
      </c>
      <c r="I601" s="281"/>
      <c r="J601" s="282">
        <f t="shared" ref="J601" si="572">SUM(J583:K600)</f>
        <v>0</v>
      </c>
      <c r="K601" s="283"/>
      <c r="L601" s="283">
        <f t="shared" ref="L601" si="573">SUM(L583:M600)</f>
        <v>0</v>
      </c>
      <c r="M601" s="284"/>
      <c r="N601" s="285"/>
      <c r="O601" s="285"/>
      <c r="P601" s="285"/>
      <c r="Q601" s="285"/>
      <c r="R601" s="285"/>
      <c r="S601" s="286"/>
      <c r="T601" s="54"/>
    </row>
    <row r="602" spans="1:22">
      <c r="A602" s="1">
        <f>F605</f>
        <v>13</v>
      </c>
      <c r="B602" s="1">
        <f>IF(H626&gt;0,1,0)</f>
        <v>0</v>
      </c>
      <c r="C602" s="198" t="s">
        <v>47</v>
      </c>
      <c r="D602" s="198"/>
      <c r="E602" s="198"/>
      <c r="U602" s="11" t="s">
        <v>49</v>
      </c>
      <c r="V602" s="11" t="s">
        <v>199</v>
      </c>
    </row>
    <row r="603" spans="1:22">
      <c r="A603" s="1">
        <f>A602</f>
        <v>13</v>
      </c>
      <c r="B603" s="1">
        <f>B602</f>
        <v>0</v>
      </c>
      <c r="C603" s="192" t="str">
        <f>"トップアスリート等を活用した魅力発信事業　"&amp;基本!$G$24</f>
        <v>トップアスリート等を活用した魅力発信事業　事業計画書</v>
      </c>
      <c r="D603" s="192"/>
      <c r="E603" s="192"/>
      <c r="F603" s="192"/>
      <c r="G603" s="192"/>
      <c r="H603" s="192"/>
      <c r="I603" s="192"/>
      <c r="J603" s="192"/>
      <c r="K603" s="192"/>
      <c r="L603" s="192"/>
      <c r="M603" s="192"/>
      <c r="N603" s="192"/>
      <c r="O603" s="192"/>
      <c r="P603" s="192"/>
      <c r="Q603" s="192"/>
      <c r="R603" s="192"/>
      <c r="S603" s="192"/>
      <c r="U603" s="16" t="str">
        <f t="shared" ref="U603:V606" si="574">IF(U553="","",U553)</f>
        <v>トップアスリート等を活用した魅力発信事業</v>
      </c>
      <c r="V603" s="16" t="str">
        <f t="shared" si="574"/>
        <v>魅力発信</v>
      </c>
    </row>
    <row r="604" spans="1:22" ht="15" thickBot="1">
      <c r="A604" s="1">
        <f t="shared" ref="A604:B604" si="575">A603</f>
        <v>13</v>
      </c>
      <c r="B604" s="1">
        <f t="shared" si="575"/>
        <v>0</v>
      </c>
      <c r="C604" s="337" t="s">
        <v>48</v>
      </c>
      <c r="D604" s="337"/>
      <c r="U604" s="32" t="str">
        <f t="shared" si="574"/>
        <v/>
      </c>
      <c r="V604" s="32" t="str">
        <f t="shared" si="574"/>
        <v/>
      </c>
    </row>
    <row r="605" spans="1:22" ht="15" thickBot="1">
      <c r="A605" s="1">
        <f t="shared" ref="A605:B605" si="576">A604</f>
        <v>13</v>
      </c>
      <c r="B605" s="1">
        <f t="shared" si="576"/>
        <v>0</v>
      </c>
      <c r="C605" s="375" t="s">
        <v>50</v>
      </c>
      <c r="D605" s="376"/>
      <c r="E605" s="376"/>
      <c r="F605" s="377">
        <f>F555+1</f>
        <v>13</v>
      </c>
      <c r="G605" s="378"/>
      <c r="U605" s="32" t="str">
        <f t="shared" si="574"/>
        <v/>
      </c>
      <c r="V605" s="32" t="str">
        <f t="shared" si="574"/>
        <v/>
      </c>
    </row>
    <row r="606" spans="1:22">
      <c r="A606" s="1">
        <f t="shared" ref="A606:B606" si="577">A605</f>
        <v>13</v>
      </c>
      <c r="B606" s="1">
        <f t="shared" si="577"/>
        <v>0</v>
      </c>
      <c r="C606" s="379" t="s">
        <v>49</v>
      </c>
      <c r="D606" s="290"/>
      <c r="E606" s="290"/>
      <c r="F606" s="380"/>
      <c r="G606" s="380"/>
      <c r="H606" s="380"/>
      <c r="I606" s="380"/>
      <c r="J606" s="380"/>
      <c r="K606" s="380"/>
      <c r="L606" s="380"/>
      <c r="M606" s="290" t="s">
        <v>53</v>
      </c>
      <c r="N606" s="290"/>
      <c r="O606" s="290"/>
      <c r="P606" s="380"/>
      <c r="Q606" s="380"/>
      <c r="R606" s="380"/>
      <c r="S606" s="381"/>
      <c r="T606" s="81" t="str">
        <f>IF(F606="","",VLOOKUP(F606,U603:V606,2,))</f>
        <v/>
      </c>
      <c r="U606" s="18" t="str">
        <f t="shared" si="574"/>
        <v/>
      </c>
      <c r="V606" s="18" t="str">
        <f t="shared" si="574"/>
        <v/>
      </c>
    </row>
    <row r="607" spans="1:22">
      <c r="A607" s="1">
        <f t="shared" ref="A607:B607" si="578">A606</f>
        <v>13</v>
      </c>
      <c r="B607" s="1">
        <f t="shared" si="578"/>
        <v>0</v>
      </c>
      <c r="C607" s="389" t="s">
        <v>180</v>
      </c>
      <c r="D607" s="390"/>
      <c r="E607" s="356"/>
      <c r="F607" s="386"/>
      <c r="G607" s="387"/>
      <c r="H607" s="387"/>
      <c r="I607" s="387"/>
      <c r="J607" s="387"/>
      <c r="K607" s="387"/>
      <c r="L607" s="387"/>
      <c r="M607" s="387"/>
      <c r="N607" s="387"/>
      <c r="O607" s="387"/>
      <c r="P607" s="387"/>
      <c r="Q607" s="387"/>
      <c r="R607" s="387"/>
      <c r="S607" s="388"/>
      <c r="U607" s="55"/>
    </row>
    <row r="608" spans="1:22">
      <c r="A608" s="1">
        <f t="shared" ref="A608:B608" si="579">A607</f>
        <v>13</v>
      </c>
      <c r="B608" s="1">
        <f t="shared" si="579"/>
        <v>0</v>
      </c>
      <c r="C608" s="348" t="s">
        <v>51</v>
      </c>
      <c r="D608" s="291"/>
      <c r="E608" s="291"/>
      <c r="F608" s="382"/>
      <c r="G608" s="383"/>
      <c r="H608" s="383"/>
      <c r="I608" s="20" t="str">
        <f>IF(F608="","～",IF(J608="","","～"))</f>
        <v>～</v>
      </c>
      <c r="J608" s="383"/>
      <c r="K608" s="383"/>
      <c r="L608" s="383"/>
      <c r="M608" s="21" t="s">
        <v>52</v>
      </c>
      <c r="N608" s="384" t="str">
        <f>IF(T608=1,IF(F608="","",IF(J608="","",IF(F608=J608,"日帰り",(J608-F608)&amp;"泊"&amp;(J608-F608+1)&amp;"日"))),"")</f>
        <v/>
      </c>
      <c r="O608" s="384"/>
      <c r="P608" s="384"/>
      <c r="Q608" s="13" t="s">
        <v>68</v>
      </c>
      <c r="R608" s="258"/>
      <c r="S608" s="385"/>
      <c r="T608" s="53">
        <v>0</v>
      </c>
    </row>
    <row r="609" spans="1:24">
      <c r="A609" s="1">
        <f t="shared" ref="A609:B609" si="580">A608</f>
        <v>13</v>
      </c>
      <c r="B609" s="1">
        <f t="shared" si="580"/>
        <v>0</v>
      </c>
      <c r="C609" s="348" t="s">
        <v>54</v>
      </c>
      <c r="D609" s="346" t="s">
        <v>55</v>
      </c>
      <c r="E609" s="346"/>
      <c r="F609" s="349"/>
      <c r="G609" s="349"/>
      <c r="H609" s="349"/>
      <c r="I609" s="349"/>
      <c r="J609" s="349"/>
      <c r="K609" s="349"/>
      <c r="L609" s="349"/>
      <c r="M609" s="349"/>
      <c r="N609" s="349"/>
      <c r="O609" s="349"/>
      <c r="P609" s="349"/>
      <c r="Q609" s="349"/>
      <c r="R609" s="349"/>
      <c r="S609" s="350"/>
      <c r="U609" s="156" t="s">
        <v>53</v>
      </c>
      <c r="V609" s="156"/>
      <c r="W609" s="156"/>
      <c r="X609" s="156"/>
    </row>
    <row r="610" spans="1:24">
      <c r="A610" s="1">
        <f t="shared" ref="A610:B610" si="581">A609</f>
        <v>13</v>
      </c>
      <c r="B610" s="1">
        <f t="shared" si="581"/>
        <v>0</v>
      </c>
      <c r="C610" s="348"/>
      <c r="D610" s="351" t="s">
        <v>7</v>
      </c>
      <c r="E610" s="351"/>
      <c r="F610" s="352"/>
      <c r="G610" s="352"/>
      <c r="H610" s="352"/>
      <c r="I610" s="352"/>
      <c r="J610" s="352"/>
      <c r="K610" s="352"/>
      <c r="L610" s="352"/>
      <c r="M610" s="352"/>
      <c r="N610" s="352"/>
      <c r="O610" s="352"/>
      <c r="P610" s="352"/>
      <c r="Q610" s="352"/>
      <c r="R610" s="352"/>
      <c r="S610" s="353"/>
      <c r="U610" s="78" t="str">
        <f>U603</f>
        <v>トップアスリート等を活用した魅力発信事業</v>
      </c>
      <c r="V610" s="78" t="str">
        <f>U604</f>
        <v/>
      </c>
      <c r="W610" s="78" t="str">
        <f>U605</f>
        <v/>
      </c>
      <c r="X610" s="78" t="str">
        <f>U606</f>
        <v/>
      </c>
    </row>
    <row r="611" spans="1:24">
      <c r="A611" s="1">
        <f t="shared" ref="A611:B611" si="582">A610</f>
        <v>13</v>
      </c>
      <c r="B611" s="1">
        <f t="shared" si="582"/>
        <v>0</v>
      </c>
      <c r="C611" s="348" t="s">
        <v>56</v>
      </c>
      <c r="D611" s="346" t="s">
        <v>55</v>
      </c>
      <c r="E611" s="346"/>
      <c r="F611" s="349"/>
      <c r="G611" s="349"/>
      <c r="H611" s="349"/>
      <c r="I611" s="349"/>
      <c r="J611" s="349"/>
      <c r="K611" s="349"/>
      <c r="L611" s="349"/>
      <c r="M611" s="349"/>
      <c r="N611" s="349"/>
      <c r="O611" s="349"/>
      <c r="P611" s="349"/>
      <c r="Q611" s="349"/>
      <c r="R611" s="349"/>
      <c r="S611" s="350"/>
      <c r="U611" s="6" t="str">
        <f t="shared" ref="U611:X614" si="583">IF(U561="","",U561)</f>
        <v>①競技普及イベント</v>
      </c>
      <c r="V611" s="6" t="str">
        <f t="shared" si="583"/>
        <v/>
      </c>
      <c r="W611" s="6" t="str">
        <f t="shared" si="583"/>
        <v/>
      </c>
      <c r="X611" s="6" t="str">
        <f t="shared" si="583"/>
        <v/>
      </c>
    </row>
    <row r="612" spans="1:24">
      <c r="A612" s="1">
        <f t="shared" ref="A612:B612" si="584">A611</f>
        <v>13</v>
      </c>
      <c r="B612" s="1">
        <f t="shared" si="584"/>
        <v>0</v>
      </c>
      <c r="C612" s="348"/>
      <c r="D612" s="351" t="s">
        <v>7</v>
      </c>
      <c r="E612" s="351"/>
      <c r="F612" s="352"/>
      <c r="G612" s="352"/>
      <c r="H612" s="352"/>
      <c r="I612" s="352"/>
      <c r="J612" s="352"/>
      <c r="K612" s="352"/>
      <c r="L612" s="352"/>
      <c r="M612" s="352"/>
      <c r="N612" s="352"/>
      <c r="O612" s="352"/>
      <c r="P612" s="352"/>
      <c r="Q612" s="352"/>
      <c r="R612" s="352"/>
      <c r="S612" s="353"/>
      <c r="U612" s="8" t="str">
        <f t="shared" si="583"/>
        <v>②トップレベル大会</v>
      </c>
      <c r="V612" s="8" t="str">
        <f t="shared" si="583"/>
        <v/>
      </c>
      <c r="W612" s="8" t="str">
        <f t="shared" si="583"/>
        <v/>
      </c>
      <c r="X612" s="8" t="str">
        <f t="shared" si="583"/>
        <v/>
      </c>
    </row>
    <row r="613" spans="1:24">
      <c r="A613" s="1">
        <f t="shared" ref="A613:B613" si="585">A612</f>
        <v>13</v>
      </c>
      <c r="B613" s="1">
        <f t="shared" si="585"/>
        <v>0</v>
      </c>
      <c r="C613" s="354" t="s">
        <v>57</v>
      </c>
      <c r="D613" s="291" t="s">
        <v>58</v>
      </c>
      <c r="E613" s="291"/>
      <c r="F613" s="291" t="s">
        <v>61</v>
      </c>
      <c r="G613" s="355"/>
      <c r="H613" s="339" t="s">
        <v>62</v>
      </c>
      <c r="I613" s="296"/>
      <c r="J613" s="356" t="s">
        <v>63</v>
      </c>
      <c r="K613" s="355"/>
      <c r="L613" s="339" t="s">
        <v>64</v>
      </c>
      <c r="M613" s="296"/>
      <c r="N613" s="356" t="s">
        <v>65</v>
      </c>
      <c r="O613" s="355"/>
      <c r="P613" s="339" t="s">
        <v>66</v>
      </c>
      <c r="Q613" s="291"/>
      <c r="R613" s="356" t="s">
        <v>36</v>
      </c>
      <c r="S613" s="295"/>
      <c r="U613" s="8" t="str">
        <f t="shared" si="583"/>
        <v/>
      </c>
      <c r="V613" s="8" t="str">
        <f t="shared" si="583"/>
        <v/>
      </c>
      <c r="W613" s="8" t="str">
        <f t="shared" si="583"/>
        <v/>
      </c>
      <c r="X613" s="8" t="str">
        <f t="shared" si="583"/>
        <v/>
      </c>
    </row>
    <row r="614" spans="1:24">
      <c r="A614" s="1">
        <f t="shared" ref="A614:B614" si="586">A613</f>
        <v>13</v>
      </c>
      <c r="B614" s="1">
        <f t="shared" si="586"/>
        <v>0</v>
      </c>
      <c r="C614" s="348"/>
      <c r="D614" s="346" t="s">
        <v>59</v>
      </c>
      <c r="E614" s="346"/>
      <c r="F614" s="56" t="s">
        <v>164</v>
      </c>
      <c r="G614" s="23" t="s">
        <v>67</v>
      </c>
      <c r="H614" s="58" t="s">
        <v>164</v>
      </c>
      <c r="I614" s="25" t="s">
        <v>67</v>
      </c>
      <c r="J614" s="60" t="s">
        <v>164</v>
      </c>
      <c r="K614" s="23" t="s">
        <v>67</v>
      </c>
      <c r="L614" s="58" t="s">
        <v>164</v>
      </c>
      <c r="M614" s="25" t="s">
        <v>67</v>
      </c>
      <c r="N614" s="60" t="s">
        <v>164</v>
      </c>
      <c r="O614" s="23" t="s">
        <v>67</v>
      </c>
      <c r="P614" s="58" t="s">
        <v>164</v>
      </c>
      <c r="Q614" s="26" t="s">
        <v>67</v>
      </c>
      <c r="R614" s="60" t="s">
        <v>164</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48"/>
      <c r="D615" s="351" t="s">
        <v>60</v>
      </c>
      <c r="E615" s="351"/>
      <c r="F615" s="57" t="s">
        <v>164</v>
      </c>
      <c r="G615" s="28" t="s">
        <v>67</v>
      </c>
      <c r="H615" s="59" t="s">
        <v>164</v>
      </c>
      <c r="I615" s="30" t="s">
        <v>67</v>
      </c>
      <c r="J615" s="61" t="s">
        <v>164</v>
      </c>
      <c r="K615" s="28" t="s">
        <v>67</v>
      </c>
      <c r="L615" s="59" t="s">
        <v>164</v>
      </c>
      <c r="M615" s="30" t="s">
        <v>67</v>
      </c>
      <c r="N615" s="61" t="s">
        <v>164</v>
      </c>
      <c r="O615" s="28" t="s">
        <v>67</v>
      </c>
      <c r="P615" s="59" t="s">
        <v>164</v>
      </c>
      <c r="Q615" s="31" t="s">
        <v>67</v>
      </c>
      <c r="R615" s="61" t="s">
        <v>164</v>
      </c>
      <c r="S615" s="34" t="s">
        <v>67</v>
      </c>
    </row>
    <row r="616" spans="1:24">
      <c r="A616" s="1">
        <f t="shared" ref="A616:B616" si="588">A615</f>
        <v>13</v>
      </c>
      <c r="B616" s="1">
        <f t="shared" si="588"/>
        <v>0</v>
      </c>
      <c r="C616" s="366" t="s">
        <v>69</v>
      </c>
      <c r="D616" s="367"/>
      <c r="E616" s="368"/>
      <c r="F616" s="357"/>
      <c r="G616" s="358"/>
      <c r="H616" s="358"/>
      <c r="I616" s="358"/>
      <c r="J616" s="358"/>
      <c r="K616" s="358"/>
      <c r="L616" s="358"/>
      <c r="M616" s="358"/>
      <c r="N616" s="358"/>
      <c r="O616" s="358"/>
      <c r="P616" s="358"/>
      <c r="Q616" s="358"/>
      <c r="R616" s="358"/>
      <c r="S616" s="359"/>
    </row>
    <row r="617" spans="1:24">
      <c r="A617" s="1">
        <f t="shared" ref="A617:B617" si="589">A616</f>
        <v>13</v>
      </c>
      <c r="B617" s="1">
        <f t="shared" si="589"/>
        <v>0</v>
      </c>
      <c r="C617" s="369"/>
      <c r="D617" s="370"/>
      <c r="E617" s="371"/>
      <c r="F617" s="360"/>
      <c r="G617" s="361"/>
      <c r="H617" s="361"/>
      <c r="I617" s="361"/>
      <c r="J617" s="361"/>
      <c r="K617" s="361"/>
      <c r="L617" s="361"/>
      <c r="M617" s="361"/>
      <c r="N617" s="361"/>
      <c r="O617" s="361"/>
      <c r="P617" s="361"/>
      <c r="Q617" s="361"/>
      <c r="R617" s="361"/>
      <c r="S617" s="362"/>
    </row>
    <row r="618" spans="1:24">
      <c r="A618" s="1">
        <f t="shared" ref="A618:B618" si="590">A617</f>
        <v>13</v>
      </c>
      <c r="B618" s="1">
        <f t="shared" si="590"/>
        <v>0</v>
      </c>
      <c r="C618" s="369"/>
      <c r="D618" s="370"/>
      <c r="E618" s="371"/>
      <c r="F618" s="360"/>
      <c r="G618" s="361"/>
      <c r="H618" s="361"/>
      <c r="I618" s="361"/>
      <c r="J618" s="361"/>
      <c r="K618" s="361"/>
      <c r="L618" s="361"/>
      <c r="M618" s="361"/>
      <c r="N618" s="361"/>
      <c r="O618" s="361"/>
      <c r="P618" s="361"/>
      <c r="Q618" s="361"/>
      <c r="R618" s="361"/>
      <c r="S618" s="362"/>
    </row>
    <row r="619" spans="1:24">
      <c r="A619" s="1">
        <f t="shared" ref="A619:B619" si="591">A618</f>
        <v>13</v>
      </c>
      <c r="B619" s="1">
        <f t="shared" si="591"/>
        <v>0</v>
      </c>
      <c r="C619" s="369"/>
      <c r="D619" s="370"/>
      <c r="E619" s="371"/>
      <c r="F619" s="360"/>
      <c r="G619" s="361"/>
      <c r="H619" s="361"/>
      <c r="I619" s="361"/>
      <c r="J619" s="361"/>
      <c r="K619" s="361"/>
      <c r="L619" s="361"/>
      <c r="M619" s="361"/>
      <c r="N619" s="361"/>
      <c r="O619" s="361"/>
      <c r="P619" s="361"/>
      <c r="Q619" s="361"/>
      <c r="R619" s="361"/>
      <c r="S619" s="362"/>
    </row>
    <row r="620" spans="1:24">
      <c r="A620" s="1">
        <f t="shared" ref="A620:B620" si="592">A619</f>
        <v>13</v>
      </c>
      <c r="B620" s="1">
        <f t="shared" si="592"/>
        <v>0</v>
      </c>
      <c r="C620" s="369"/>
      <c r="D620" s="370"/>
      <c r="E620" s="371"/>
      <c r="F620" s="360"/>
      <c r="G620" s="361"/>
      <c r="H620" s="361"/>
      <c r="I620" s="361"/>
      <c r="J620" s="361"/>
      <c r="K620" s="361"/>
      <c r="L620" s="361"/>
      <c r="M620" s="361"/>
      <c r="N620" s="361"/>
      <c r="O620" s="361"/>
      <c r="P620" s="361"/>
      <c r="Q620" s="361"/>
      <c r="R620" s="361"/>
      <c r="S620" s="362"/>
    </row>
    <row r="621" spans="1:24">
      <c r="A621" s="1">
        <f t="shared" ref="A621:B621" si="593">A620</f>
        <v>13</v>
      </c>
      <c r="B621" s="1">
        <f t="shared" si="593"/>
        <v>0</v>
      </c>
      <c r="C621" s="369"/>
      <c r="D621" s="370"/>
      <c r="E621" s="371"/>
      <c r="F621" s="360"/>
      <c r="G621" s="361"/>
      <c r="H621" s="361"/>
      <c r="I621" s="361"/>
      <c r="J621" s="361"/>
      <c r="K621" s="361"/>
      <c r="L621" s="361"/>
      <c r="M621" s="361"/>
      <c r="N621" s="361"/>
      <c r="O621" s="361"/>
      <c r="P621" s="361"/>
      <c r="Q621" s="361"/>
      <c r="R621" s="361"/>
      <c r="S621" s="362"/>
    </row>
    <row r="622" spans="1:24" ht="15" thickBot="1">
      <c r="A622" s="1">
        <f t="shared" ref="A622:B622" si="594">A621</f>
        <v>13</v>
      </c>
      <c r="B622" s="1">
        <f t="shared" si="594"/>
        <v>0</v>
      </c>
      <c r="C622" s="372"/>
      <c r="D622" s="373"/>
      <c r="E622" s="374"/>
      <c r="F622" s="363"/>
      <c r="G622" s="364"/>
      <c r="H622" s="364"/>
      <c r="I622" s="364"/>
      <c r="J622" s="364"/>
      <c r="K622" s="364"/>
      <c r="L622" s="364"/>
      <c r="M622" s="364"/>
      <c r="N622" s="364"/>
      <c r="O622" s="364"/>
      <c r="P622" s="364"/>
      <c r="Q622" s="364"/>
      <c r="R622" s="364"/>
      <c r="S622" s="365"/>
    </row>
    <row r="623" spans="1:24">
      <c r="A623" s="1">
        <f t="shared" ref="A623:B623" si="595">A622</f>
        <v>13</v>
      </c>
      <c r="B623" s="1">
        <f t="shared" si="595"/>
        <v>0</v>
      </c>
    </row>
    <row r="624" spans="1:24" ht="15" thickBot="1">
      <c r="A624" s="1">
        <f t="shared" ref="A624:B624" si="596">A623</f>
        <v>13</v>
      </c>
      <c r="B624" s="1">
        <f t="shared" si="596"/>
        <v>0</v>
      </c>
      <c r="C624" s="337" t="s">
        <v>70</v>
      </c>
      <c r="D624" s="337"/>
      <c r="Q624" s="338" t="s">
        <v>71</v>
      </c>
      <c r="R624" s="338"/>
      <c r="S624" s="338"/>
    </row>
    <row r="625" spans="1:21">
      <c r="A625" s="1">
        <f t="shared" ref="A625:B625" si="597">A624</f>
        <v>13</v>
      </c>
      <c r="B625" s="1">
        <f t="shared" si="597"/>
        <v>0</v>
      </c>
      <c r="C625" s="287" t="s">
        <v>72</v>
      </c>
      <c r="D625" s="290" t="s">
        <v>73</v>
      </c>
      <c r="E625" s="290"/>
      <c r="F625" s="290"/>
      <c r="G625" s="290"/>
      <c r="H625" s="290" t="s">
        <v>79</v>
      </c>
      <c r="I625" s="290"/>
      <c r="J625" s="290" t="s">
        <v>13</v>
      </c>
      <c r="K625" s="290"/>
      <c r="L625" s="290"/>
      <c r="M625" s="290"/>
      <c r="N625" s="290"/>
      <c r="O625" s="290"/>
      <c r="P625" s="290"/>
      <c r="Q625" s="290"/>
      <c r="R625" s="290"/>
      <c r="S625" s="294"/>
    </row>
    <row r="626" spans="1:21">
      <c r="A626" s="1">
        <f t="shared" ref="A626:B626" si="598">A625</f>
        <v>13</v>
      </c>
      <c r="B626" s="1">
        <f t="shared" si="598"/>
        <v>0</v>
      </c>
      <c r="C626" s="288"/>
      <c r="D626" s="346" t="s">
        <v>74</v>
      </c>
      <c r="E626" s="346"/>
      <c r="F626" s="346"/>
      <c r="G626" s="346"/>
      <c r="H626" s="347">
        <f>J651</f>
        <v>0</v>
      </c>
      <c r="I626" s="347"/>
      <c r="J626" s="152"/>
      <c r="K626" s="152"/>
      <c r="L626" s="152"/>
      <c r="M626" s="152"/>
      <c r="N626" s="152"/>
      <c r="O626" s="152"/>
      <c r="P626" s="152"/>
      <c r="Q626" s="152"/>
      <c r="R626" s="152"/>
      <c r="S626" s="305"/>
    </row>
    <row r="627" spans="1:21">
      <c r="A627" s="1">
        <f t="shared" ref="A627:B627" si="599">A626</f>
        <v>13</v>
      </c>
      <c r="B627" s="1">
        <f t="shared" si="599"/>
        <v>0</v>
      </c>
      <c r="C627" s="288"/>
      <c r="D627" s="340" t="s">
        <v>75</v>
      </c>
      <c r="E627" s="340"/>
      <c r="F627" s="340"/>
      <c r="G627" s="340"/>
      <c r="H627" s="330"/>
      <c r="I627" s="330"/>
      <c r="J627" s="335"/>
      <c r="K627" s="335"/>
      <c r="L627" s="335"/>
      <c r="M627" s="335"/>
      <c r="N627" s="335"/>
      <c r="O627" s="335"/>
      <c r="P627" s="335"/>
      <c r="Q627" s="335"/>
      <c r="R627" s="335"/>
      <c r="S627" s="336"/>
    </row>
    <row r="628" spans="1:21">
      <c r="A628" s="1">
        <f t="shared" ref="A628:B628" si="600">A627</f>
        <v>13</v>
      </c>
      <c r="B628" s="1">
        <f t="shared" si="600"/>
        <v>0</v>
      </c>
      <c r="C628" s="288"/>
      <c r="D628" s="340" t="s">
        <v>76</v>
      </c>
      <c r="E628" s="340"/>
      <c r="F628" s="340"/>
      <c r="G628" s="340"/>
      <c r="H628" s="330"/>
      <c r="I628" s="330"/>
      <c r="J628" s="335"/>
      <c r="K628" s="335"/>
      <c r="L628" s="335"/>
      <c r="M628" s="335"/>
      <c r="N628" s="335"/>
      <c r="O628" s="335"/>
      <c r="P628" s="335"/>
      <c r="Q628" s="335"/>
      <c r="R628" s="335"/>
      <c r="S628" s="336"/>
    </row>
    <row r="629" spans="1:21" ht="15" thickBot="1">
      <c r="A629" s="1">
        <f t="shared" ref="A629:B629" si="601">A628</f>
        <v>13</v>
      </c>
      <c r="B629" s="1">
        <f t="shared" si="601"/>
        <v>0</v>
      </c>
      <c r="C629" s="288"/>
      <c r="D629" s="341" t="s">
        <v>77</v>
      </c>
      <c r="E629" s="341"/>
      <c r="F629" s="341"/>
      <c r="G629" s="341"/>
      <c r="H629" s="342">
        <f>H651-SUM(H626:I628)</f>
        <v>0</v>
      </c>
      <c r="I629" s="342"/>
      <c r="J629" s="343"/>
      <c r="K629" s="343"/>
      <c r="L629" s="343"/>
      <c r="M629" s="343"/>
      <c r="N629" s="343"/>
      <c r="O629" s="343"/>
      <c r="P629" s="343"/>
      <c r="Q629" s="343"/>
      <c r="R629" s="343"/>
      <c r="S629" s="344"/>
    </row>
    <row r="630" spans="1:21" ht="15.6" thickTop="1" thickBot="1">
      <c r="A630" s="1">
        <f t="shared" ref="A630:B630" si="602">A629</f>
        <v>13</v>
      </c>
      <c r="B630" s="1">
        <f t="shared" si="602"/>
        <v>0</v>
      </c>
      <c r="C630" s="289"/>
      <c r="D630" s="345" t="s">
        <v>78</v>
      </c>
      <c r="E630" s="345"/>
      <c r="F630" s="345"/>
      <c r="G630" s="345"/>
      <c r="H630" s="281">
        <f>SUM(H626:I629)</f>
        <v>0</v>
      </c>
      <c r="I630" s="281"/>
      <c r="J630" s="285"/>
      <c r="K630" s="285"/>
      <c r="L630" s="285"/>
      <c r="M630" s="285"/>
      <c r="N630" s="285"/>
      <c r="O630" s="285"/>
      <c r="P630" s="285"/>
      <c r="Q630" s="285"/>
      <c r="R630" s="285"/>
      <c r="S630" s="286"/>
    </row>
    <row r="631" spans="1:21">
      <c r="A631" s="1">
        <f t="shared" ref="A631:B631" si="603">A630</f>
        <v>13</v>
      </c>
      <c r="B631" s="1">
        <f t="shared" si="603"/>
        <v>0</v>
      </c>
      <c r="C631" s="287" t="s">
        <v>218</v>
      </c>
      <c r="D631" s="290" t="s">
        <v>73</v>
      </c>
      <c r="E631" s="290"/>
      <c r="F631" s="290" t="s">
        <v>83</v>
      </c>
      <c r="G631" s="290"/>
      <c r="H631" s="290" t="s">
        <v>79</v>
      </c>
      <c r="I631" s="292"/>
      <c r="J631" s="293"/>
      <c r="K631" s="290"/>
      <c r="L631" s="290"/>
      <c r="M631" s="290"/>
      <c r="N631" s="290" t="s">
        <v>82</v>
      </c>
      <c r="O631" s="290"/>
      <c r="P631" s="290"/>
      <c r="Q631" s="290"/>
      <c r="R631" s="290"/>
      <c r="S631" s="294"/>
    </row>
    <row r="632" spans="1:21">
      <c r="A632" s="1">
        <f t="shared" ref="A632:B632" si="604">A631</f>
        <v>13</v>
      </c>
      <c r="B632" s="1">
        <f t="shared" si="604"/>
        <v>0</v>
      </c>
      <c r="C632" s="288"/>
      <c r="D632" s="291"/>
      <c r="E632" s="291"/>
      <c r="F632" s="291"/>
      <c r="G632" s="291"/>
      <c r="H632" s="291"/>
      <c r="I632" s="291"/>
      <c r="J632" s="296" t="s">
        <v>80</v>
      </c>
      <c r="K632" s="297"/>
      <c r="L632" s="297" t="s">
        <v>81</v>
      </c>
      <c r="M632" s="339"/>
      <c r="N632" s="291"/>
      <c r="O632" s="291"/>
      <c r="P632" s="291"/>
      <c r="Q632" s="291"/>
      <c r="R632" s="291"/>
      <c r="S632" s="295"/>
    </row>
    <row r="633" spans="1:21">
      <c r="A633" s="1">
        <f t="shared" ref="A633:B633" si="605">A632</f>
        <v>13</v>
      </c>
      <c r="B633" s="1">
        <f t="shared" si="605"/>
        <v>0</v>
      </c>
      <c r="C633" s="288"/>
      <c r="D633" s="298" t="s">
        <v>88</v>
      </c>
      <c r="E633" s="298"/>
      <c r="F633" s="298" t="s">
        <v>88</v>
      </c>
      <c r="G633" s="298"/>
      <c r="H633" s="323"/>
      <c r="I633" s="323"/>
      <c r="J633" s="324"/>
      <c r="K633" s="325"/>
      <c r="L633" s="326">
        <f>H633-J633</f>
        <v>0</v>
      </c>
      <c r="M633" s="327"/>
      <c r="N633" s="167"/>
      <c r="O633" s="167"/>
      <c r="P633" s="167"/>
      <c r="Q633" s="167"/>
      <c r="R633" s="167"/>
      <c r="S633" s="328"/>
      <c r="T633" s="54" t="e">
        <f>HLOOKUP(F606,リスト!$N$7:$AC$25,2,)</f>
        <v>#N/A</v>
      </c>
      <c r="U633" s="52" t="e">
        <f t="shared" ref="U633:U650" si="606">IF(T633="対象外",IF(J633&gt;0,"補助対象外経費です!!",""),"")</f>
        <v>#N/A</v>
      </c>
    </row>
    <row r="634" spans="1:21">
      <c r="A634" s="1">
        <f t="shared" ref="A634:B634" si="607">A633</f>
        <v>13</v>
      </c>
      <c r="B634" s="1">
        <f t="shared" si="607"/>
        <v>0</v>
      </c>
      <c r="C634" s="288"/>
      <c r="D634" s="298" t="s">
        <v>99</v>
      </c>
      <c r="E634" s="298"/>
      <c r="F634" s="299" t="s">
        <v>84</v>
      </c>
      <c r="G634" s="299"/>
      <c r="H634" s="300"/>
      <c r="I634" s="300"/>
      <c r="J634" s="301"/>
      <c r="K634" s="302"/>
      <c r="L634" s="303">
        <f t="shared" ref="L634:L650" si="608">H634-J634</f>
        <v>0</v>
      </c>
      <c r="M634" s="304"/>
      <c r="N634" s="152"/>
      <c r="O634" s="152"/>
      <c r="P634" s="152"/>
      <c r="Q634" s="152"/>
      <c r="R634" s="152"/>
      <c r="S634" s="305"/>
      <c r="T634" s="54" t="e">
        <f>HLOOKUP(F606,リスト!$N$7:$AC$25,3,)</f>
        <v>#N/A</v>
      </c>
      <c r="U634" s="52" t="e">
        <f t="shared" si="606"/>
        <v>#N/A</v>
      </c>
    </row>
    <row r="635" spans="1:21">
      <c r="A635" s="1">
        <f t="shared" ref="A635:B635" si="609">A634</f>
        <v>13</v>
      </c>
      <c r="B635" s="1">
        <f t="shared" si="609"/>
        <v>0</v>
      </c>
      <c r="C635" s="288"/>
      <c r="D635" s="298"/>
      <c r="E635" s="298"/>
      <c r="F635" s="329" t="s">
        <v>85</v>
      </c>
      <c r="G635" s="329"/>
      <c r="H635" s="330"/>
      <c r="I635" s="330"/>
      <c r="J635" s="331"/>
      <c r="K635" s="332"/>
      <c r="L635" s="333">
        <f t="shared" si="608"/>
        <v>0</v>
      </c>
      <c r="M635" s="334"/>
      <c r="N635" s="335"/>
      <c r="O635" s="335"/>
      <c r="P635" s="335"/>
      <c r="Q635" s="335"/>
      <c r="R635" s="335"/>
      <c r="S635" s="336"/>
      <c r="T635" s="54" t="e">
        <f>HLOOKUP(F606,リスト!$N$7:$AC$25,4,)</f>
        <v>#N/A</v>
      </c>
      <c r="U635" s="52" t="e">
        <f t="shared" si="606"/>
        <v>#N/A</v>
      </c>
    </row>
    <row r="636" spans="1:21">
      <c r="A636" s="1">
        <f t="shared" ref="A636:B636" si="610">A635</f>
        <v>13</v>
      </c>
      <c r="B636" s="1">
        <f t="shared" si="610"/>
        <v>0</v>
      </c>
      <c r="C636" s="288"/>
      <c r="D636" s="298"/>
      <c r="E636" s="298"/>
      <c r="F636" s="306" t="s">
        <v>86</v>
      </c>
      <c r="G636" s="306"/>
      <c r="H636" s="307"/>
      <c r="I636" s="307"/>
      <c r="J636" s="308"/>
      <c r="K636" s="309"/>
      <c r="L636" s="310">
        <f t="shared" si="608"/>
        <v>0</v>
      </c>
      <c r="M636" s="311"/>
      <c r="N636" s="153"/>
      <c r="O636" s="153"/>
      <c r="P636" s="153"/>
      <c r="Q636" s="153"/>
      <c r="R636" s="153"/>
      <c r="S636" s="312"/>
      <c r="T636" s="54" t="e">
        <f>HLOOKUP(F606,リスト!$N$7:$AC$25,5,)</f>
        <v>#N/A</v>
      </c>
      <c r="U636" s="52" t="e">
        <f t="shared" si="606"/>
        <v>#N/A</v>
      </c>
    </row>
    <row r="637" spans="1:21">
      <c r="A637" s="1">
        <f t="shared" ref="A637:B637" si="611">A636</f>
        <v>13</v>
      </c>
      <c r="B637" s="1">
        <f t="shared" si="611"/>
        <v>0</v>
      </c>
      <c r="C637" s="288"/>
      <c r="D637" s="298" t="s">
        <v>100</v>
      </c>
      <c r="E637" s="298"/>
      <c r="F637" s="299" t="s">
        <v>87</v>
      </c>
      <c r="G637" s="299"/>
      <c r="H637" s="300"/>
      <c r="I637" s="300"/>
      <c r="J637" s="301"/>
      <c r="K637" s="302"/>
      <c r="L637" s="303">
        <f t="shared" si="608"/>
        <v>0</v>
      </c>
      <c r="M637" s="304"/>
      <c r="N637" s="152"/>
      <c r="O637" s="152"/>
      <c r="P637" s="152"/>
      <c r="Q637" s="152"/>
      <c r="R637" s="152"/>
      <c r="S637" s="305"/>
      <c r="T637" s="54" t="e">
        <f>HLOOKUP(F606,リスト!$N$7:$AC$25,6,)</f>
        <v>#N/A</v>
      </c>
      <c r="U637" s="52" t="e">
        <f t="shared" si="606"/>
        <v>#N/A</v>
      </c>
    </row>
    <row r="638" spans="1:21">
      <c r="A638" s="1">
        <f t="shared" ref="A638:B638" si="612">A637</f>
        <v>13</v>
      </c>
      <c r="B638" s="1">
        <f t="shared" si="612"/>
        <v>0</v>
      </c>
      <c r="C638" s="288"/>
      <c r="D638" s="298"/>
      <c r="E638" s="298"/>
      <c r="F638" s="329" t="s">
        <v>89</v>
      </c>
      <c r="G638" s="329"/>
      <c r="H638" s="330"/>
      <c r="I638" s="330"/>
      <c r="J638" s="331"/>
      <c r="K638" s="332"/>
      <c r="L638" s="333">
        <f t="shared" si="608"/>
        <v>0</v>
      </c>
      <c r="M638" s="334"/>
      <c r="N638" s="335"/>
      <c r="O638" s="335"/>
      <c r="P638" s="335"/>
      <c r="Q638" s="335"/>
      <c r="R638" s="335"/>
      <c r="S638" s="336"/>
      <c r="T638" s="54" t="e">
        <f>HLOOKUP(F606,リスト!$N$7:$AC$25,7,)</f>
        <v>#N/A</v>
      </c>
      <c r="U638" s="52" t="e">
        <f t="shared" si="606"/>
        <v>#N/A</v>
      </c>
    </row>
    <row r="639" spans="1:21" ht="14.4" customHeight="1">
      <c r="A639" s="1">
        <f t="shared" ref="A639:B639" si="613">A638</f>
        <v>13</v>
      </c>
      <c r="B639" s="1">
        <f t="shared" si="613"/>
        <v>0</v>
      </c>
      <c r="C639" s="288"/>
      <c r="D639" s="298"/>
      <c r="E639" s="298"/>
      <c r="F639" s="329" t="s">
        <v>215</v>
      </c>
      <c r="G639" s="329"/>
      <c r="H639" s="330"/>
      <c r="I639" s="330"/>
      <c r="J639" s="331"/>
      <c r="K639" s="332"/>
      <c r="L639" s="333">
        <f t="shared" si="608"/>
        <v>0</v>
      </c>
      <c r="M639" s="334"/>
      <c r="N639" s="335"/>
      <c r="O639" s="335"/>
      <c r="P639" s="335"/>
      <c r="Q639" s="335"/>
      <c r="R639" s="335"/>
      <c r="S639" s="336"/>
      <c r="T639" s="54" t="e">
        <f>HLOOKUP(F606,リスト!$N$7:$AC$25,8,)</f>
        <v>#N/A</v>
      </c>
      <c r="U639" s="52" t="e">
        <f t="shared" si="606"/>
        <v>#N/A</v>
      </c>
    </row>
    <row r="640" spans="1:21">
      <c r="A640" s="1">
        <f t="shared" ref="A640:B640" si="614">A639</f>
        <v>13</v>
      </c>
      <c r="B640" s="1">
        <f t="shared" si="614"/>
        <v>0</v>
      </c>
      <c r="C640" s="288"/>
      <c r="D640" s="298"/>
      <c r="E640" s="298"/>
      <c r="F640" s="306" t="s">
        <v>90</v>
      </c>
      <c r="G640" s="306"/>
      <c r="H640" s="307"/>
      <c r="I640" s="307"/>
      <c r="J640" s="308"/>
      <c r="K640" s="309"/>
      <c r="L640" s="310">
        <f t="shared" si="608"/>
        <v>0</v>
      </c>
      <c r="M640" s="311"/>
      <c r="N640" s="153"/>
      <c r="O640" s="153"/>
      <c r="P640" s="153"/>
      <c r="Q640" s="153"/>
      <c r="R640" s="153"/>
      <c r="S640" s="312"/>
      <c r="T640" s="54" t="e">
        <f>HLOOKUP(F606,リスト!$N$7:$AC$25,9,)</f>
        <v>#N/A</v>
      </c>
      <c r="U640" s="52" t="e">
        <f t="shared" si="606"/>
        <v>#N/A</v>
      </c>
    </row>
    <row r="641" spans="1:22">
      <c r="A641" s="1">
        <f t="shared" ref="A641:B641" si="615">A640</f>
        <v>13</v>
      </c>
      <c r="B641" s="1">
        <f t="shared" si="615"/>
        <v>0</v>
      </c>
      <c r="C641" s="288"/>
      <c r="D641" s="298" t="s">
        <v>101</v>
      </c>
      <c r="E641" s="298"/>
      <c r="F641" s="299" t="s">
        <v>91</v>
      </c>
      <c r="G641" s="299"/>
      <c r="H641" s="300"/>
      <c r="I641" s="300"/>
      <c r="J641" s="301"/>
      <c r="K641" s="302"/>
      <c r="L641" s="303">
        <f t="shared" si="608"/>
        <v>0</v>
      </c>
      <c r="M641" s="304"/>
      <c r="N641" s="152"/>
      <c r="O641" s="152"/>
      <c r="P641" s="152"/>
      <c r="Q641" s="152"/>
      <c r="R641" s="152"/>
      <c r="S641" s="305"/>
      <c r="T641" s="54" t="e">
        <f>HLOOKUP(F606,リスト!$N$7:$AC$25,10,)</f>
        <v>#N/A</v>
      </c>
      <c r="U641" s="52" t="e">
        <f t="shared" si="606"/>
        <v>#N/A</v>
      </c>
    </row>
    <row r="642" spans="1:22">
      <c r="A642" s="1">
        <f t="shared" ref="A642:B642" si="616">A641</f>
        <v>13</v>
      </c>
      <c r="B642" s="1">
        <f t="shared" si="616"/>
        <v>0</v>
      </c>
      <c r="C642" s="288"/>
      <c r="D642" s="298"/>
      <c r="E642" s="298"/>
      <c r="F642" s="329" t="s">
        <v>92</v>
      </c>
      <c r="G642" s="329"/>
      <c r="H642" s="330"/>
      <c r="I642" s="330"/>
      <c r="J642" s="331"/>
      <c r="K642" s="332"/>
      <c r="L642" s="333">
        <f t="shared" si="608"/>
        <v>0</v>
      </c>
      <c r="M642" s="334"/>
      <c r="N642" s="335"/>
      <c r="O642" s="335"/>
      <c r="P642" s="335"/>
      <c r="Q642" s="335"/>
      <c r="R642" s="335"/>
      <c r="S642" s="336"/>
      <c r="T642" s="54" t="e">
        <f>HLOOKUP(F606,リスト!$N$7:$AC$25,11,)</f>
        <v>#N/A</v>
      </c>
      <c r="U642" s="52" t="e">
        <f t="shared" si="606"/>
        <v>#N/A</v>
      </c>
    </row>
    <row r="643" spans="1:22">
      <c r="A643" s="1">
        <f t="shared" ref="A643:B643" si="617">A642</f>
        <v>13</v>
      </c>
      <c r="B643" s="1">
        <f t="shared" si="617"/>
        <v>0</v>
      </c>
      <c r="C643" s="288"/>
      <c r="D643" s="298"/>
      <c r="E643" s="298"/>
      <c r="F643" s="306" t="s">
        <v>93</v>
      </c>
      <c r="G643" s="306"/>
      <c r="H643" s="307"/>
      <c r="I643" s="307"/>
      <c r="J643" s="308"/>
      <c r="K643" s="309"/>
      <c r="L643" s="310">
        <f t="shared" si="608"/>
        <v>0</v>
      </c>
      <c r="M643" s="311"/>
      <c r="N643" s="153"/>
      <c r="O643" s="153"/>
      <c r="P643" s="153"/>
      <c r="Q643" s="153"/>
      <c r="R643" s="153"/>
      <c r="S643" s="312"/>
      <c r="T643" s="54" t="e">
        <f>HLOOKUP(F606,リスト!$N$7:$AC$25,12,)</f>
        <v>#N/A</v>
      </c>
      <c r="U643" s="52" t="e">
        <f t="shared" si="606"/>
        <v>#N/A</v>
      </c>
    </row>
    <row r="644" spans="1:22">
      <c r="A644" s="1">
        <f t="shared" ref="A644:B644" si="618">A643</f>
        <v>13</v>
      </c>
      <c r="B644" s="1">
        <f t="shared" si="618"/>
        <v>0</v>
      </c>
      <c r="C644" s="288"/>
      <c r="D644" s="298" t="s">
        <v>102</v>
      </c>
      <c r="E644" s="298"/>
      <c r="F644" s="298" t="s">
        <v>102</v>
      </c>
      <c r="G644" s="298"/>
      <c r="H644" s="323"/>
      <c r="I644" s="323"/>
      <c r="J644" s="324"/>
      <c r="K644" s="325"/>
      <c r="L644" s="326">
        <f t="shared" si="608"/>
        <v>0</v>
      </c>
      <c r="M644" s="327"/>
      <c r="N644" s="167"/>
      <c r="O644" s="167"/>
      <c r="P644" s="167"/>
      <c r="Q644" s="167"/>
      <c r="R644" s="167"/>
      <c r="S644" s="328"/>
      <c r="T644" s="54" t="e">
        <f>HLOOKUP(F606,リスト!$N$7:$AC$25,13,)</f>
        <v>#N/A</v>
      </c>
      <c r="U644" s="52" t="e">
        <f t="shared" si="606"/>
        <v>#N/A</v>
      </c>
    </row>
    <row r="645" spans="1:22">
      <c r="A645" s="1">
        <f t="shared" ref="A645:B645" si="619">A644</f>
        <v>13</v>
      </c>
      <c r="B645" s="1">
        <f t="shared" si="619"/>
        <v>0</v>
      </c>
      <c r="C645" s="288"/>
      <c r="D645" s="321" t="s">
        <v>105</v>
      </c>
      <c r="E645" s="298"/>
      <c r="F645" s="299" t="s">
        <v>94</v>
      </c>
      <c r="G645" s="299"/>
      <c r="H645" s="300"/>
      <c r="I645" s="300"/>
      <c r="J645" s="301"/>
      <c r="K645" s="302"/>
      <c r="L645" s="303">
        <f t="shared" si="608"/>
        <v>0</v>
      </c>
      <c r="M645" s="304"/>
      <c r="N645" s="152"/>
      <c r="O645" s="152"/>
      <c r="P645" s="152"/>
      <c r="Q645" s="152"/>
      <c r="R645" s="152"/>
      <c r="S645" s="305"/>
      <c r="T645" s="54" t="e">
        <f>HLOOKUP(F606,リスト!$N$7:$AC$25,14,)</f>
        <v>#N/A</v>
      </c>
      <c r="U645" s="52" t="e">
        <f t="shared" si="606"/>
        <v>#N/A</v>
      </c>
    </row>
    <row r="646" spans="1:22">
      <c r="A646" s="1">
        <f t="shared" ref="A646:B646" si="620">A645</f>
        <v>13</v>
      </c>
      <c r="B646" s="1">
        <f t="shared" si="620"/>
        <v>0</v>
      </c>
      <c r="C646" s="288"/>
      <c r="D646" s="298"/>
      <c r="E646" s="298"/>
      <c r="F646" s="306" t="s">
        <v>95</v>
      </c>
      <c r="G646" s="306"/>
      <c r="H646" s="307"/>
      <c r="I646" s="307"/>
      <c r="J646" s="308"/>
      <c r="K646" s="309"/>
      <c r="L646" s="310">
        <f t="shared" si="608"/>
        <v>0</v>
      </c>
      <c r="M646" s="311"/>
      <c r="N646" s="153"/>
      <c r="O646" s="153"/>
      <c r="P646" s="153"/>
      <c r="Q646" s="153"/>
      <c r="R646" s="153"/>
      <c r="S646" s="312"/>
      <c r="T646" s="54" t="e">
        <f>HLOOKUP(F606,リスト!$N$7:$AC$25,15,)</f>
        <v>#N/A</v>
      </c>
      <c r="U646" s="52" t="e">
        <f t="shared" si="606"/>
        <v>#N/A</v>
      </c>
    </row>
    <row r="647" spans="1:22">
      <c r="A647" s="1">
        <f t="shared" ref="A647:B647" si="621">A646</f>
        <v>13</v>
      </c>
      <c r="B647" s="1">
        <f t="shared" si="621"/>
        <v>0</v>
      </c>
      <c r="C647" s="288"/>
      <c r="D647" s="322" t="s">
        <v>103</v>
      </c>
      <c r="E647" s="322"/>
      <c r="F647" s="298" t="s">
        <v>96</v>
      </c>
      <c r="G647" s="298"/>
      <c r="H647" s="323"/>
      <c r="I647" s="323"/>
      <c r="J647" s="324"/>
      <c r="K647" s="325"/>
      <c r="L647" s="326">
        <f t="shared" si="608"/>
        <v>0</v>
      </c>
      <c r="M647" s="327"/>
      <c r="N647" s="167"/>
      <c r="O647" s="167"/>
      <c r="P647" s="167"/>
      <c r="Q647" s="167"/>
      <c r="R647" s="167"/>
      <c r="S647" s="328"/>
      <c r="T647" s="54" t="e">
        <f>HLOOKUP(F606,リスト!$N$7:$AC$25,16,)</f>
        <v>#N/A</v>
      </c>
      <c r="U647" s="52" t="e">
        <f t="shared" si="606"/>
        <v>#N/A</v>
      </c>
    </row>
    <row r="648" spans="1:22">
      <c r="A648" s="1">
        <f t="shared" ref="A648:B648" si="622">A647</f>
        <v>13</v>
      </c>
      <c r="B648" s="1">
        <f t="shared" si="622"/>
        <v>0</v>
      </c>
      <c r="C648" s="288"/>
      <c r="D648" s="298" t="s">
        <v>104</v>
      </c>
      <c r="E648" s="298"/>
      <c r="F648" s="299" t="s">
        <v>97</v>
      </c>
      <c r="G648" s="299"/>
      <c r="H648" s="300"/>
      <c r="I648" s="300"/>
      <c r="J648" s="301"/>
      <c r="K648" s="302"/>
      <c r="L648" s="303">
        <f t="shared" si="608"/>
        <v>0</v>
      </c>
      <c r="M648" s="304"/>
      <c r="N648" s="152"/>
      <c r="O648" s="152"/>
      <c r="P648" s="152"/>
      <c r="Q648" s="152"/>
      <c r="R648" s="152"/>
      <c r="S648" s="305"/>
      <c r="T648" s="54" t="e">
        <f>HLOOKUP(F606,リスト!$N$7:$AC$25,17,)</f>
        <v>#N/A</v>
      </c>
      <c r="U648" s="52" t="e">
        <f t="shared" si="606"/>
        <v>#N/A</v>
      </c>
    </row>
    <row r="649" spans="1:22">
      <c r="A649" s="1">
        <f t="shared" ref="A649:B649" si="623">A648</f>
        <v>13</v>
      </c>
      <c r="B649" s="1">
        <f t="shared" si="623"/>
        <v>0</v>
      </c>
      <c r="C649" s="288"/>
      <c r="D649" s="298"/>
      <c r="E649" s="298"/>
      <c r="F649" s="306" t="s">
        <v>98</v>
      </c>
      <c r="G649" s="306"/>
      <c r="H649" s="307"/>
      <c r="I649" s="307"/>
      <c r="J649" s="308"/>
      <c r="K649" s="309"/>
      <c r="L649" s="310">
        <f t="shared" si="608"/>
        <v>0</v>
      </c>
      <c r="M649" s="311"/>
      <c r="N649" s="153"/>
      <c r="O649" s="153"/>
      <c r="P649" s="153"/>
      <c r="Q649" s="153"/>
      <c r="R649" s="153"/>
      <c r="S649" s="312"/>
      <c r="T649" s="54" t="e">
        <f>HLOOKUP(F606,リスト!$N$7:$AC$25,18,)</f>
        <v>#N/A</v>
      </c>
      <c r="U649" s="52" t="e">
        <f t="shared" si="606"/>
        <v>#N/A</v>
      </c>
    </row>
    <row r="650" spans="1:22" ht="15" thickBot="1">
      <c r="A650" s="1">
        <f t="shared" ref="A650:B650" si="624">A649</f>
        <v>13</v>
      </c>
      <c r="B650" s="1">
        <f t="shared" si="624"/>
        <v>0</v>
      </c>
      <c r="C650" s="288"/>
      <c r="D650" s="313" t="s">
        <v>77</v>
      </c>
      <c r="E650" s="313"/>
      <c r="F650" s="313" t="s">
        <v>77</v>
      </c>
      <c r="G650" s="313"/>
      <c r="H650" s="314"/>
      <c r="I650" s="314"/>
      <c r="J650" s="315"/>
      <c r="K650" s="316"/>
      <c r="L650" s="317">
        <f t="shared" si="608"/>
        <v>0</v>
      </c>
      <c r="M650" s="318"/>
      <c r="N650" s="319"/>
      <c r="O650" s="319"/>
      <c r="P650" s="319"/>
      <c r="Q650" s="319"/>
      <c r="R650" s="319"/>
      <c r="S650" s="320"/>
      <c r="T650" s="54" t="e">
        <f>HLOOKUP(F606,リスト!$N$7:$AC$25,19,)</f>
        <v>#N/A</v>
      </c>
      <c r="U650" s="52" t="e">
        <f t="shared" si="606"/>
        <v>#N/A</v>
      </c>
    </row>
    <row r="651" spans="1:22" ht="15.6" thickTop="1" thickBot="1">
      <c r="A651" s="1">
        <f t="shared" ref="A651:B651" si="625">A650</f>
        <v>13</v>
      </c>
      <c r="B651" s="1">
        <f t="shared" si="625"/>
        <v>0</v>
      </c>
      <c r="C651" s="289"/>
      <c r="D651" s="278" t="s">
        <v>78</v>
      </c>
      <c r="E651" s="279"/>
      <c r="F651" s="279"/>
      <c r="G651" s="280"/>
      <c r="H651" s="281">
        <f>SUM(H633:I650)</f>
        <v>0</v>
      </c>
      <c r="I651" s="281"/>
      <c r="J651" s="282">
        <f t="shared" ref="J651" si="626">SUM(J633:K650)</f>
        <v>0</v>
      </c>
      <c r="K651" s="283"/>
      <c r="L651" s="283">
        <f t="shared" ref="L651" si="627">SUM(L633:M650)</f>
        <v>0</v>
      </c>
      <c r="M651" s="284"/>
      <c r="N651" s="285"/>
      <c r="O651" s="285"/>
      <c r="P651" s="285"/>
      <c r="Q651" s="285"/>
      <c r="R651" s="285"/>
      <c r="S651" s="286"/>
      <c r="T651" s="54"/>
    </row>
    <row r="652" spans="1:22">
      <c r="A652" s="1">
        <f>F655</f>
        <v>14</v>
      </c>
      <c r="B652" s="1">
        <f>IF(H676&gt;0,1,0)</f>
        <v>0</v>
      </c>
      <c r="C652" s="198" t="s">
        <v>47</v>
      </c>
      <c r="D652" s="198"/>
      <c r="E652" s="198"/>
      <c r="U652" s="11" t="s">
        <v>49</v>
      </c>
      <c r="V652" s="11" t="s">
        <v>199</v>
      </c>
    </row>
    <row r="653" spans="1:22">
      <c r="A653" s="1">
        <f>A652</f>
        <v>14</v>
      </c>
      <c r="B653" s="1">
        <f>B652</f>
        <v>0</v>
      </c>
      <c r="C653" s="192" t="str">
        <f>"トップアスリート等を活用した魅力発信事業　"&amp;基本!$G$24</f>
        <v>トップアスリート等を活用した魅力発信事業　事業計画書</v>
      </c>
      <c r="D653" s="192"/>
      <c r="E653" s="192"/>
      <c r="F653" s="192"/>
      <c r="G653" s="192"/>
      <c r="H653" s="192"/>
      <c r="I653" s="192"/>
      <c r="J653" s="192"/>
      <c r="K653" s="192"/>
      <c r="L653" s="192"/>
      <c r="M653" s="192"/>
      <c r="N653" s="192"/>
      <c r="O653" s="192"/>
      <c r="P653" s="192"/>
      <c r="Q653" s="192"/>
      <c r="R653" s="192"/>
      <c r="S653" s="192"/>
      <c r="U653" s="16" t="str">
        <f t="shared" ref="U653:V656" si="628">IF(U603="","",U603)</f>
        <v>トップアスリート等を活用した魅力発信事業</v>
      </c>
      <c r="V653" s="16" t="str">
        <f t="shared" si="628"/>
        <v>魅力発信</v>
      </c>
    </row>
    <row r="654" spans="1:22" ht="15" thickBot="1">
      <c r="A654" s="1">
        <f t="shared" ref="A654:B654" si="629">A653</f>
        <v>14</v>
      </c>
      <c r="B654" s="1">
        <f t="shared" si="629"/>
        <v>0</v>
      </c>
      <c r="C654" s="337" t="s">
        <v>48</v>
      </c>
      <c r="D654" s="337"/>
      <c r="U654" s="32" t="str">
        <f t="shared" si="628"/>
        <v/>
      </c>
      <c r="V654" s="32" t="str">
        <f t="shared" si="628"/>
        <v/>
      </c>
    </row>
    <row r="655" spans="1:22" ht="15" thickBot="1">
      <c r="A655" s="1">
        <f t="shared" ref="A655:B655" si="630">A654</f>
        <v>14</v>
      </c>
      <c r="B655" s="1">
        <f t="shared" si="630"/>
        <v>0</v>
      </c>
      <c r="C655" s="375" t="s">
        <v>50</v>
      </c>
      <c r="D655" s="376"/>
      <c r="E655" s="376"/>
      <c r="F655" s="377">
        <f>F605+1</f>
        <v>14</v>
      </c>
      <c r="G655" s="378"/>
      <c r="U655" s="32" t="str">
        <f t="shared" si="628"/>
        <v/>
      </c>
      <c r="V655" s="32" t="str">
        <f t="shared" si="628"/>
        <v/>
      </c>
    </row>
    <row r="656" spans="1:22">
      <c r="A656" s="1">
        <f t="shared" ref="A656:B656" si="631">A655</f>
        <v>14</v>
      </c>
      <c r="B656" s="1">
        <f t="shared" si="631"/>
        <v>0</v>
      </c>
      <c r="C656" s="379" t="s">
        <v>49</v>
      </c>
      <c r="D656" s="290"/>
      <c r="E656" s="290"/>
      <c r="F656" s="380"/>
      <c r="G656" s="380"/>
      <c r="H656" s="380"/>
      <c r="I656" s="380"/>
      <c r="J656" s="380"/>
      <c r="K656" s="380"/>
      <c r="L656" s="380"/>
      <c r="M656" s="290" t="s">
        <v>53</v>
      </c>
      <c r="N656" s="290"/>
      <c r="O656" s="290"/>
      <c r="P656" s="380"/>
      <c r="Q656" s="380"/>
      <c r="R656" s="380"/>
      <c r="S656" s="381"/>
      <c r="T656" s="81" t="str">
        <f>IF(F656="","",VLOOKUP(F656,U653:V656,2,))</f>
        <v/>
      </c>
      <c r="U656" s="18" t="str">
        <f t="shared" si="628"/>
        <v/>
      </c>
      <c r="V656" s="18" t="str">
        <f t="shared" si="628"/>
        <v/>
      </c>
    </row>
    <row r="657" spans="1:24">
      <c r="A657" s="1">
        <f t="shared" ref="A657:B657" si="632">A656</f>
        <v>14</v>
      </c>
      <c r="B657" s="1">
        <f t="shared" si="632"/>
        <v>0</v>
      </c>
      <c r="C657" s="389" t="s">
        <v>180</v>
      </c>
      <c r="D657" s="390"/>
      <c r="E657" s="356"/>
      <c r="F657" s="386"/>
      <c r="G657" s="387"/>
      <c r="H657" s="387"/>
      <c r="I657" s="387"/>
      <c r="J657" s="387"/>
      <c r="K657" s="387"/>
      <c r="L657" s="387"/>
      <c r="M657" s="387"/>
      <c r="N657" s="387"/>
      <c r="O657" s="387"/>
      <c r="P657" s="387"/>
      <c r="Q657" s="387"/>
      <c r="R657" s="387"/>
      <c r="S657" s="388"/>
      <c r="U657" s="55"/>
    </row>
    <row r="658" spans="1:24">
      <c r="A658" s="1">
        <f t="shared" ref="A658:B658" si="633">A657</f>
        <v>14</v>
      </c>
      <c r="B658" s="1">
        <f t="shared" si="633"/>
        <v>0</v>
      </c>
      <c r="C658" s="348" t="s">
        <v>51</v>
      </c>
      <c r="D658" s="291"/>
      <c r="E658" s="291"/>
      <c r="F658" s="382"/>
      <c r="G658" s="383"/>
      <c r="H658" s="383"/>
      <c r="I658" s="20" t="str">
        <f>IF(F658="","～",IF(J658="","","～"))</f>
        <v>～</v>
      </c>
      <c r="J658" s="383"/>
      <c r="K658" s="383"/>
      <c r="L658" s="383"/>
      <c r="M658" s="21" t="s">
        <v>52</v>
      </c>
      <c r="N658" s="384" t="str">
        <f>IF(T658=1,IF(F658="","",IF(J658="","",IF(F658=J658,"日帰り",(J658-F658)&amp;"泊"&amp;(J658-F658+1)&amp;"日"))),"")</f>
        <v/>
      </c>
      <c r="O658" s="384"/>
      <c r="P658" s="384"/>
      <c r="Q658" s="13" t="s">
        <v>68</v>
      </c>
      <c r="R658" s="258"/>
      <c r="S658" s="385"/>
      <c r="T658" s="53">
        <v>0</v>
      </c>
    </row>
    <row r="659" spans="1:24">
      <c r="A659" s="1">
        <f t="shared" ref="A659:B659" si="634">A658</f>
        <v>14</v>
      </c>
      <c r="B659" s="1">
        <f t="shared" si="634"/>
        <v>0</v>
      </c>
      <c r="C659" s="348" t="s">
        <v>54</v>
      </c>
      <c r="D659" s="346" t="s">
        <v>55</v>
      </c>
      <c r="E659" s="346"/>
      <c r="F659" s="349"/>
      <c r="G659" s="349"/>
      <c r="H659" s="349"/>
      <c r="I659" s="349"/>
      <c r="J659" s="349"/>
      <c r="K659" s="349"/>
      <c r="L659" s="349"/>
      <c r="M659" s="349"/>
      <c r="N659" s="349"/>
      <c r="O659" s="349"/>
      <c r="P659" s="349"/>
      <c r="Q659" s="349"/>
      <c r="R659" s="349"/>
      <c r="S659" s="350"/>
      <c r="U659" s="156" t="s">
        <v>53</v>
      </c>
      <c r="V659" s="156"/>
      <c r="W659" s="156"/>
      <c r="X659" s="156"/>
    </row>
    <row r="660" spans="1:24">
      <c r="A660" s="1">
        <f t="shared" ref="A660:B660" si="635">A659</f>
        <v>14</v>
      </c>
      <c r="B660" s="1">
        <f t="shared" si="635"/>
        <v>0</v>
      </c>
      <c r="C660" s="348"/>
      <c r="D660" s="351" t="s">
        <v>7</v>
      </c>
      <c r="E660" s="351"/>
      <c r="F660" s="352"/>
      <c r="G660" s="352"/>
      <c r="H660" s="352"/>
      <c r="I660" s="352"/>
      <c r="J660" s="352"/>
      <c r="K660" s="352"/>
      <c r="L660" s="352"/>
      <c r="M660" s="352"/>
      <c r="N660" s="352"/>
      <c r="O660" s="352"/>
      <c r="P660" s="352"/>
      <c r="Q660" s="352"/>
      <c r="R660" s="352"/>
      <c r="S660" s="353"/>
      <c r="U660" s="78" t="str">
        <f>U653</f>
        <v>トップアスリート等を活用した魅力発信事業</v>
      </c>
      <c r="V660" s="78" t="str">
        <f>U654</f>
        <v/>
      </c>
      <c r="W660" s="78" t="str">
        <f>U655</f>
        <v/>
      </c>
      <c r="X660" s="78" t="str">
        <f>U656</f>
        <v/>
      </c>
    </row>
    <row r="661" spans="1:24">
      <c r="A661" s="1">
        <f t="shared" ref="A661:B661" si="636">A660</f>
        <v>14</v>
      </c>
      <c r="B661" s="1">
        <f t="shared" si="636"/>
        <v>0</v>
      </c>
      <c r="C661" s="348" t="s">
        <v>56</v>
      </c>
      <c r="D661" s="346" t="s">
        <v>55</v>
      </c>
      <c r="E661" s="346"/>
      <c r="F661" s="349"/>
      <c r="G661" s="349"/>
      <c r="H661" s="349"/>
      <c r="I661" s="349"/>
      <c r="J661" s="349"/>
      <c r="K661" s="349"/>
      <c r="L661" s="349"/>
      <c r="M661" s="349"/>
      <c r="N661" s="349"/>
      <c r="O661" s="349"/>
      <c r="P661" s="349"/>
      <c r="Q661" s="349"/>
      <c r="R661" s="349"/>
      <c r="S661" s="350"/>
      <c r="U661" s="6" t="str">
        <f t="shared" ref="U661:X664" si="637">IF(U611="","",U611)</f>
        <v>①競技普及イベント</v>
      </c>
      <c r="V661" s="6" t="str">
        <f t="shared" si="637"/>
        <v/>
      </c>
      <c r="W661" s="6" t="str">
        <f t="shared" si="637"/>
        <v/>
      </c>
      <c r="X661" s="6" t="str">
        <f t="shared" si="637"/>
        <v/>
      </c>
    </row>
    <row r="662" spans="1:24">
      <c r="A662" s="1">
        <f t="shared" ref="A662:B662" si="638">A661</f>
        <v>14</v>
      </c>
      <c r="B662" s="1">
        <f t="shared" si="638"/>
        <v>0</v>
      </c>
      <c r="C662" s="348"/>
      <c r="D662" s="351" t="s">
        <v>7</v>
      </c>
      <c r="E662" s="351"/>
      <c r="F662" s="352"/>
      <c r="G662" s="352"/>
      <c r="H662" s="352"/>
      <c r="I662" s="352"/>
      <c r="J662" s="352"/>
      <c r="K662" s="352"/>
      <c r="L662" s="352"/>
      <c r="M662" s="352"/>
      <c r="N662" s="352"/>
      <c r="O662" s="352"/>
      <c r="P662" s="352"/>
      <c r="Q662" s="352"/>
      <c r="R662" s="352"/>
      <c r="S662" s="353"/>
      <c r="U662" s="8" t="str">
        <f t="shared" si="637"/>
        <v>②トップレベル大会</v>
      </c>
      <c r="V662" s="8" t="str">
        <f t="shared" si="637"/>
        <v/>
      </c>
      <c r="W662" s="8" t="str">
        <f t="shared" si="637"/>
        <v/>
      </c>
      <c r="X662" s="8" t="str">
        <f t="shared" si="637"/>
        <v/>
      </c>
    </row>
    <row r="663" spans="1:24">
      <c r="A663" s="1">
        <f t="shared" ref="A663:B663" si="639">A662</f>
        <v>14</v>
      </c>
      <c r="B663" s="1">
        <f t="shared" si="639"/>
        <v>0</v>
      </c>
      <c r="C663" s="354" t="s">
        <v>57</v>
      </c>
      <c r="D663" s="291" t="s">
        <v>58</v>
      </c>
      <c r="E663" s="291"/>
      <c r="F663" s="291" t="s">
        <v>61</v>
      </c>
      <c r="G663" s="355"/>
      <c r="H663" s="339" t="s">
        <v>62</v>
      </c>
      <c r="I663" s="296"/>
      <c r="J663" s="356" t="s">
        <v>63</v>
      </c>
      <c r="K663" s="355"/>
      <c r="L663" s="339" t="s">
        <v>64</v>
      </c>
      <c r="M663" s="296"/>
      <c r="N663" s="356" t="s">
        <v>65</v>
      </c>
      <c r="O663" s="355"/>
      <c r="P663" s="339" t="s">
        <v>66</v>
      </c>
      <c r="Q663" s="291"/>
      <c r="R663" s="356" t="s">
        <v>36</v>
      </c>
      <c r="S663" s="295"/>
      <c r="U663" s="8" t="str">
        <f t="shared" si="637"/>
        <v/>
      </c>
      <c r="V663" s="8" t="str">
        <f t="shared" si="637"/>
        <v/>
      </c>
      <c r="W663" s="8" t="str">
        <f t="shared" si="637"/>
        <v/>
      </c>
      <c r="X663" s="8" t="str">
        <f t="shared" si="637"/>
        <v/>
      </c>
    </row>
    <row r="664" spans="1:24">
      <c r="A664" s="1">
        <f t="shared" ref="A664:B664" si="640">A663</f>
        <v>14</v>
      </c>
      <c r="B664" s="1">
        <f t="shared" si="640"/>
        <v>0</v>
      </c>
      <c r="C664" s="348"/>
      <c r="D664" s="346" t="s">
        <v>59</v>
      </c>
      <c r="E664" s="346"/>
      <c r="F664" s="56" t="s">
        <v>164</v>
      </c>
      <c r="G664" s="23" t="s">
        <v>67</v>
      </c>
      <c r="H664" s="58" t="s">
        <v>164</v>
      </c>
      <c r="I664" s="25" t="s">
        <v>67</v>
      </c>
      <c r="J664" s="60" t="s">
        <v>164</v>
      </c>
      <c r="K664" s="23" t="s">
        <v>67</v>
      </c>
      <c r="L664" s="58" t="s">
        <v>164</v>
      </c>
      <c r="M664" s="25" t="s">
        <v>67</v>
      </c>
      <c r="N664" s="60" t="s">
        <v>164</v>
      </c>
      <c r="O664" s="23" t="s">
        <v>67</v>
      </c>
      <c r="P664" s="58" t="s">
        <v>164</v>
      </c>
      <c r="Q664" s="26" t="s">
        <v>67</v>
      </c>
      <c r="R664" s="60" t="s">
        <v>164</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48"/>
      <c r="D665" s="351" t="s">
        <v>60</v>
      </c>
      <c r="E665" s="351"/>
      <c r="F665" s="57" t="s">
        <v>164</v>
      </c>
      <c r="G665" s="28" t="s">
        <v>67</v>
      </c>
      <c r="H665" s="59" t="s">
        <v>164</v>
      </c>
      <c r="I665" s="30" t="s">
        <v>67</v>
      </c>
      <c r="J665" s="61" t="s">
        <v>164</v>
      </c>
      <c r="K665" s="28" t="s">
        <v>67</v>
      </c>
      <c r="L665" s="59" t="s">
        <v>164</v>
      </c>
      <c r="M665" s="30" t="s">
        <v>67</v>
      </c>
      <c r="N665" s="61" t="s">
        <v>164</v>
      </c>
      <c r="O665" s="28" t="s">
        <v>67</v>
      </c>
      <c r="P665" s="59" t="s">
        <v>164</v>
      </c>
      <c r="Q665" s="31" t="s">
        <v>67</v>
      </c>
      <c r="R665" s="61" t="s">
        <v>164</v>
      </c>
      <c r="S665" s="34" t="s">
        <v>67</v>
      </c>
    </row>
    <row r="666" spans="1:24">
      <c r="A666" s="1">
        <f t="shared" ref="A666:B666" si="642">A665</f>
        <v>14</v>
      </c>
      <c r="B666" s="1">
        <f t="shared" si="642"/>
        <v>0</v>
      </c>
      <c r="C666" s="366" t="s">
        <v>69</v>
      </c>
      <c r="D666" s="367"/>
      <c r="E666" s="368"/>
      <c r="F666" s="357"/>
      <c r="G666" s="358"/>
      <c r="H666" s="358"/>
      <c r="I666" s="358"/>
      <c r="J666" s="358"/>
      <c r="K666" s="358"/>
      <c r="L666" s="358"/>
      <c r="M666" s="358"/>
      <c r="N666" s="358"/>
      <c r="O666" s="358"/>
      <c r="P666" s="358"/>
      <c r="Q666" s="358"/>
      <c r="R666" s="358"/>
      <c r="S666" s="359"/>
    </row>
    <row r="667" spans="1:24">
      <c r="A667" s="1">
        <f t="shared" ref="A667:B667" si="643">A666</f>
        <v>14</v>
      </c>
      <c r="B667" s="1">
        <f t="shared" si="643"/>
        <v>0</v>
      </c>
      <c r="C667" s="369"/>
      <c r="D667" s="370"/>
      <c r="E667" s="371"/>
      <c r="F667" s="360"/>
      <c r="G667" s="361"/>
      <c r="H667" s="361"/>
      <c r="I667" s="361"/>
      <c r="J667" s="361"/>
      <c r="K667" s="361"/>
      <c r="L667" s="361"/>
      <c r="M667" s="361"/>
      <c r="N667" s="361"/>
      <c r="O667" s="361"/>
      <c r="P667" s="361"/>
      <c r="Q667" s="361"/>
      <c r="R667" s="361"/>
      <c r="S667" s="362"/>
    </row>
    <row r="668" spans="1:24">
      <c r="A668" s="1">
        <f t="shared" ref="A668:B668" si="644">A667</f>
        <v>14</v>
      </c>
      <c r="B668" s="1">
        <f t="shared" si="644"/>
        <v>0</v>
      </c>
      <c r="C668" s="369"/>
      <c r="D668" s="370"/>
      <c r="E668" s="371"/>
      <c r="F668" s="360"/>
      <c r="G668" s="361"/>
      <c r="H668" s="361"/>
      <c r="I668" s="361"/>
      <c r="J668" s="361"/>
      <c r="K668" s="361"/>
      <c r="L668" s="361"/>
      <c r="M668" s="361"/>
      <c r="N668" s="361"/>
      <c r="O668" s="361"/>
      <c r="P668" s="361"/>
      <c r="Q668" s="361"/>
      <c r="R668" s="361"/>
      <c r="S668" s="362"/>
    </row>
    <row r="669" spans="1:24">
      <c r="A669" s="1">
        <f t="shared" ref="A669:B669" si="645">A668</f>
        <v>14</v>
      </c>
      <c r="B669" s="1">
        <f t="shared" si="645"/>
        <v>0</v>
      </c>
      <c r="C669" s="369"/>
      <c r="D669" s="370"/>
      <c r="E669" s="371"/>
      <c r="F669" s="360"/>
      <c r="G669" s="361"/>
      <c r="H669" s="361"/>
      <c r="I669" s="361"/>
      <c r="J669" s="361"/>
      <c r="K669" s="361"/>
      <c r="L669" s="361"/>
      <c r="M669" s="361"/>
      <c r="N669" s="361"/>
      <c r="O669" s="361"/>
      <c r="P669" s="361"/>
      <c r="Q669" s="361"/>
      <c r="R669" s="361"/>
      <c r="S669" s="362"/>
    </row>
    <row r="670" spans="1:24">
      <c r="A670" s="1">
        <f t="shared" ref="A670:B670" si="646">A669</f>
        <v>14</v>
      </c>
      <c r="B670" s="1">
        <f t="shared" si="646"/>
        <v>0</v>
      </c>
      <c r="C670" s="369"/>
      <c r="D670" s="370"/>
      <c r="E670" s="371"/>
      <c r="F670" s="360"/>
      <c r="G670" s="361"/>
      <c r="H670" s="361"/>
      <c r="I670" s="361"/>
      <c r="J670" s="361"/>
      <c r="K670" s="361"/>
      <c r="L670" s="361"/>
      <c r="M670" s="361"/>
      <c r="N670" s="361"/>
      <c r="O670" s="361"/>
      <c r="P670" s="361"/>
      <c r="Q670" s="361"/>
      <c r="R670" s="361"/>
      <c r="S670" s="362"/>
    </row>
    <row r="671" spans="1:24">
      <c r="A671" s="1">
        <f t="shared" ref="A671:B671" si="647">A670</f>
        <v>14</v>
      </c>
      <c r="B671" s="1">
        <f t="shared" si="647"/>
        <v>0</v>
      </c>
      <c r="C671" s="369"/>
      <c r="D671" s="370"/>
      <c r="E671" s="371"/>
      <c r="F671" s="360"/>
      <c r="G671" s="361"/>
      <c r="H671" s="361"/>
      <c r="I671" s="361"/>
      <c r="J671" s="361"/>
      <c r="K671" s="361"/>
      <c r="L671" s="361"/>
      <c r="M671" s="361"/>
      <c r="N671" s="361"/>
      <c r="O671" s="361"/>
      <c r="P671" s="361"/>
      <c r="Q671" s="361"/>
      <c r="R671" s="361"/>
      <c r="S671" s="362"/>
    </row>
    <row r="672" spans="1:24" ht="15" thickBot="1">
      <c r="A672" s="1">
        <f t="shared" ref="A672:B672" si="648">A671</f>
        <v>14</v>
      </c>
      <c r="B672" s="1">
        <f t="shared" si="648"/>
        <v>0</v>
      </c>
      <c r="C672" s="372"/>
      <c r="D672" s="373"/>
      <c r="E672" s="374"/>
      <c r="F672" s="363"/>
      <c r="G672" s="364"/>
      <c r="H672" s="364"/>
      <c r="I672" s="364"/>
      <c r="J672" s="364"/>
      <c r="K672" s="364"/>
      <c r="L672" s="364"/>
      <c r="M672" s="364"/>
      <c r="N672" s="364"/>
      <c r="O672" s="364"/>
      <c r="P672" s="364"/>
      <c r="Q672" s="364"/>
      <c r="R672" s="364"/>
      <c r="S672" s="365"/>
    </row>
    <row r="673" spans="1:21">
      <c r="A673" s="1">
        <f t="shared" ref="A673:B673" si="649">A672</f>
        <v>14</v>
      </c>
      <c r="B673" s="1">
        <f t="shared" si="649"/>
        <v>0</v>
      </c>
    </row>
    <row r="674" spans="1:21" ht="15" thickBot="1">
      <c r="A674" s="1">
        <f t="shared" ref="A674:B674" si="650">A673</f>
        <v>14</v>
      </c>
      <c r="B674" s="1">
        <f t="shared" si="650"/>
        <v>0</v>
      </c>
      <c r="C674" s="337" t="s">
        <v>70</v>
      </c>
      <c r="D674" s="337"/>
      <c r="Q674" s="338" t="s">
        <v>71</v>
      </c>
      <c r="R674" s="338"/>
      <c r="S674" s="338"/>
    </row>
    <row r="675" spans="1:21">
      <c r="A675" s="1">
        <f t="shared" ref="A675:B675" si="651">A674</f>
        <v>14</v>
      </c>
      <c r="B675" s="1">
        <f t="shared" si="651"/>
        <v>0</v>
      </c>
      <c r="C675" s="287" t="s">
        <v>72</v>
      </c>
      <c r="D675" s="290" t="s">
        <v>73</v>
      </c>
      <c r="E675" s="290"/>
      <c r="F675" s="290"/>
      <c r="G675" s="290"/>
      <c r="H675" s="290" t="s">
        <v>79</v>
      </c>
      <c r="I675" s="290"/>
      <c r="J675" s="290" t="s">
        <v>13</v>
      </c>
      <c r="K675" s="290"/>
      <c r="L675" s="290"/>
      <c r="M675" s="290"/>
      <c r="N675" s="290"/>
      <c r="O675" s="290"/>
      <c r="P675" s="290"/>
      <c r="Q675" s="290"/>
      <c r="R675" s="290"/>
      <c r="S675" s="294"/>
    </row>
    <row r="676" spans="1:21">
      <c r="A676" s="1">
        <f t="shared" ref="A676:B676" si="652">A675</f>
        <v>14</v>
      </c>
      <c r="B676" s="1">
        <f t="shared" si="652"/>
        <v>0</v>
      </c>
      <c r="C676" s="288"/>
      <c r="D676" s="346" t="s">
        <v>74</v>
      </c>
      <c r="E676" s="346"/>
      <c r="F676" s="346"/>
      <c r="G676" s="346"/>
      <c r="H676" s="347">
        <f>J701</f>
        <v>0</v>
      </c>
      <c r="I676" s="347"/>
      <c r="J676" s="152"/>
      <c r="K676" s="152"/>
      <c r="L676" s="152"/>
      <c r="M676" s="152"/>
      <c r="N676" s="152"/>
      <c r="O676" s="152"/>
      <c r="P676" s="152"/>
      <c r="Q676" s="152"/>
      <c r="R676" s="152"/>
      <c r="S676" s="305"/>
    </row>
    <row r="677" spans="1:21">
      <c r="A677" s="1">
        <f t="shared" ref="A677:B677" si="653">A676</f>
        <v>14</v>
      </c>
      <c r="B677" s="1">
        <f t="shared" si="653"/>
        <v>0</v>
      </c>
      <c r="C677" s="288"/>
      <c r="D677" s="340" t="s">
        <v>75</v>
      </c>
      <c r="E677" s="340"/>
      <c r="F677" s="340"/>
      <c r="G677" s="340"/>
      <c r="H677" s="330"/>
      <c r="I677" s="330"/>
      <c r="J677" s="335"/>
      <c r="K677" s="335"/>
      <c r="L677" s="335"/>
      <c r="M677" s="335"/>
      <c r="N677" s="335"/>
      <c r="O677" s="335"/>
      <c r="P677" s="335"/>
      <c r="Q677" s="335"/>
      <c r="R677" s="335"/>
      <c r="S677" s="336"/>
    </row>
    <row r="678" spans="1:21">
      <c r="A678" s="1">
        <f t="shared" ref="A678:B678" si="654">A677</f>
        <v>14</v>
      </c>
      <c r="B678" s="1">
        <f t="shared" si="654"/>
        <v>0</v>
      </c>
      <c r="C678" s="288"/>
      <c r="D678" s="340" t="s">
        <v>76</v>
      </c>
      <c r="E678" s="340"/>
      <c r="F678" s="340"/>
      <c r="G678" s="340"/>
      <c r="H678" s="330"/>
      <c r="I678" s="330"/>
      <c r="J678" s="335"/>
      <c r="K678" s="335"/>
      <c r="L678" s="335"/>
      <c r="M678" s="335"/>
      <c r="N678" s="335"/>
      <c r="O678" s="335"/>
      <c r="P678" s="335"/>
      <c r="Q678" s="335"/>
      <c r="R678" s="335"/>
      <c r="S678" s="336"/>
    </row>
    <row r="679" spans="1:21" ht="15" thickBot="1">
      <c r="A679" s="1">
        <f t="shared" ref="A679:B679" si="655">A678</f>
        <v>14</v>
      </c>
      <c r="B679" s="1">
        <f t="shared" si="655"/>
        <v>0</v>
      </c>
      <c r="C679" s="288"/>
      <c r="D679" s="341" t="s">
        <v>77</v>
      </c>
      <c r="E679" s="341"/>
      <c r="F679" s="341"/>
      <c r="G679" s="341"/>
      <c r="H679" s="342">
        <f>H701-SUM(H676:I678)</f>
        <v>0</v>
      </c>
      <c r="I679" s="342"/>
      <c r="J679" s="343"/>
      <c r="K679" s="343"/>
      <c r="L679" s="343"/>
      <c r="M679" s="343"/>
      <c r="N679" s="343"/>
      <c r="O679" s="343"/>
      <c r="P679" s="343"/>
      <c r="Q679" s="343"/>
      <c r="R679" s="343"/>
      <c r="S679" s="344"/>
    </row>
    <row r="680" spans="1:21" ht="15.6" thickTop="1" thickBot="1">
      <c r="A680" s="1">
        <f t="shared" ref="A680:B680" si="656">A679</f>
        <v>14</v>
      </c>
      <c r="B680" s="1">
        <f t="shared" si="656"/>
        <v>0</v>
      </c>
      <c r="C680" s="289"/>
      <c r="D680" s="345" t="s">
        <v>78</v>
      </c>
      <c r="E680" s="345"/>
      <c r="F680" s="345"/>
      <c r="G680" s="345"/>
      <c r="H680" s="281">
        <f>SUM(H676:I679)</f>
        <v>0</v>
      </c>
      <c r="I680" s="281"/>
      <c r="J680" s="285"/>
      <c r="K680" s="285"/>
      <c r="L680" s="285"/>
      <c r="M680" s="285"/>
      <c r="N680" s="285"/>
      <c r="O680" s="285"/>
      <c r="P680" s="285"/>
      <c r="Q680" s="285"/>
      <c r="R680" s="285"/>
      <c r="S680" s="286"/>
    </row>
    <row r="681" spans="1:21">
      <c r="A681" s="1">
        <f t="shared" ref="A681:B681" si="657">A680</f>
        <v>14</v>
      </c>
      <c r="B681" s="1">
        <f t="shared" si="657"/>
        <v>0</v>
      </c>
      <c r="C681" s="287" t="s">
        <v>218</v>
      </c>
      <c r="D681" s="290" t="s">
        <v>73</v>
      </c>
      <c r="E681" s="290"/>
      <c r="F681" s="290" t="s">
        <v>83</v>
      </c>
      <c r="G681" s="290"/>
      <c r="H681" s="290" t="s">
        <v>79</v>
      </c>
      <c r="I681" s="292"/>
      <c r="J681" s="293"/>
      <c r="K681" s="290"/>
      <c r="L681" s="290"/>
      <c r="M681" s="290"/>
      <c r="N681" s="290" t="s">
        <v>82</v>
      </c>
      <c r="O681" s="290"/>
      <c r="P681" s="290"/>
      <c r="Q681" s="290"/>
      <c r="R681" s="290"/>
      <c r="S681" s="294"/>
    </row>
    <row r="682" spans="1:21">
      <c r="A682" s="1">
        <f t="shared" ref="A682:B682" si="658">A681</f>
        <v>14</v>
      </c>
      <c r="B682" s="1">
        <f t="shared" si="658"/>
        <v>0</v>
      </c>
      <c r="C682" s="288"/>
      <c r="D682" s="291"/>
      <c r="E682" s="291"/>
      <c r="F682" s="291"/>
      <c r="G682" s="291"/>
      <c r="H682" s="291"/>
      <c r="I682" s="291"/>
      <c r="J682" s="296" t="s">
        <v>80</v>
      </c>
      <c r="K682" s="297"/>
      <c r="L682" s="297" t="s">
        <v>81</v>
      </c>
      <c r="M682" s="339"/>
      <c r="N682" s="291"/>
      <c r="O682" s="291"/>
      <c r="P682" s="291"/>
      <c r="Q682" s="291"/>
      <c r="R682" s="291"/>
      <c r="S682" s="295"/>
    </row>
    <row r="683" spans="1:21">
      <c r="A683" s="1">
        <f t="shared" ref="A683:B683" si="659">A682</f>
        <v>14</v>
      </c>
      <c r="B683" s="1">
        <f t="shared" si="659"/>
        <v>0</v>
      </c>
      <c r="C683" s="288"/>
      <c r="D683" s="298" t="s">
        <v>88</v>
      </c>
      <c r="E683" s="298"/>
      <c r="F683" s="298" t="s">
        <v>88</v>
      </c>
      <c r="G683" s="298"/>
      <c r="H683" s="323"/>
      <c r="I683" s="323"/>
      <c r="J683" s="324"/>
      <c r="K683" s="325"/>
      <c r="L683" s="326">
        <f>H683-J683</f>
        <v>0</v>
      </c>
      <c r="M683" s="327"/>
      <c r="N683" s="167"/>
      <c r="O683" s="167"/>
      <c r="P683" s="167"/>
      <c r="Q683" s="167"/>
      <c r="R683" s="167"/>
      <c r="S683" s="328"/>
      <c r="T683" s="54" t="e">
        <f>HLOOKUP(F656,リスト!$N$7:$AC$25,2,)</f>
        <v>#N/A</v>
      </c>
      <c r="U683" s="52" t="e">
        <f t="shared" ref="U683:U700" si="660">IF(T683="対象外",IF(J683&gt;0,"補助対象外経費です!!",""),"")</f>
        <v>#N/A</v>
      </c>
    </row>
    <row r="684" spans="1:21">
      <c r="A684" s="1">
        <f t="shared" ref="A684:B684" si="661">A683</f>
        <v>14</v>
      </c>
      <c r="B684" s="1">
        <f t="shared" si="661"/>
        <v>0</v>
      </c>
      <c r="C684" s="288"/>
      <c r="D684" s="298" t="s">
        <v>99</v>
      </c>
      <c r="E684" s="298"/>
      <c r="F684" s="299" t="s">
        <v>84</v>
      </c>
      <c r="G684" s="299"/>
      <c r="H684" s="300"/>
      <c r="I684" s="300"/>
      <c r="J684" s="301"/>
      <c r="K684" s="302"/>
      <c r="L684" s="303">
        <f t="shared" ref="L684:L700" si="662">H684-J684</f>
        <v>0</v>
      </c>
      <c r="M684" s="304"/>
      <c r="N684" s="152"/>
      <c r="O684" s="152"/>
      <c r="P684" s="152"/>
      <c r="Q684" s="152"/>
      <c r="R684" s="152"/>
      <c r="S684" s="305"/>
      <c r="T684" s="54" t="e">
        <f>HLOOKUP(F656,リスト!$N$7:$AC$25,3,)</f>
        <v>#N/A</v>
      </c>
      <c r="U684" s="52" t="e">
        <f t="shared" si="660"/>
        <v>#N/A</v>
      </c>
    </row>
    <row r="685" spans="1:21">
      <c r="A685" s="1">
        <f t="shared" ref="A685:B685" si="663">A684</f>
        <v>14</v>
      </c>
      <c r="B685" s="1">
        <f t="shared" si="663"/>
        <v>0</v>
      </c>
      <c r="C685" s="288"/>
      <c r="D685" s="298"/>
      <c r="E685" s="298"/>
      <c r="F685" s="329" t="s">
        <v>85</v>
      </c>
      <c r="G685" s="329"/>
      <c r="H685" s="330"/>
      <c r="I685" s="330"/>
      <c r="J685" s="331"/>
      <c r="K685" s="332"/>
      <c r="L685" s="333">
        <f t="shared" si="662"/>
        <v>0</v>
      </c>
      <c r="M685" s="334"/>
      <c r="N685" s="335"/>
      <c r="O685" s="335"/>
      <c r="P685" s="335"/>
      <c r="Q685" s="335"/>
      <c r="R685" s="335"/>
      <c r="S685" s="336"/>
      <c r="T685" s="54" t="e">
        <f>HLOOKUP(F656,リスト!$N$7:$AC$25,4,)</f>
        <v>#N/A</v>
      </c>
      <c r="U685" s="52" t="e">
        <f t="shared" si="660"/>
        <v>#N/A</v>
      </c>
    </row>
    <row r="686" spans="1:21">
      <c r="A686" s="1">
        <f t="shared" ref="A686:B686" si="664">A685</f>
        <v>14</v>
      </c>
      <c r="B686" s="1">
        <f t="shared" si="664"/>
        <v>0</v>
      </c>
      <c r="C686" s="288"/>
      <c r="D686" s="298"/>
      <c r="E686" s="298"/>
      <c r="F686" s="306" t="s">
        <v>86</v>
      </c>
      <c r="G686" s="306"/>
      <c r="H686" s="307"/>
      <c r="I686" s="307"/>
      <c r="J686" s="308"/>
      <c r="K686" s="309"/>
      <c r="L686" s="310">
        <f t="shared" si="662"/>
        <v>0</v>
      </c>
      <c r="M686" s="311"/>
      <c r="N686" s="153"/>
      <c r="O686" s="153"/>
      <c r="P686" s="153"/>
      <c r="Q686" s="153"/>
      <c r="R686" s="153"/>
      <c r="S686" s="312"/>
      <c r="T686" s="54" t="e">
        <f>HLOOKUP(F656,リスト!$N$7:$AC$25,5,)</f>
        <v>#N/A</v>
      </c>
      <c r="U686" s="52" t="e">
        <f t="shared" si="660"/>
        <v>#N/A</v>
      </c>
    </row>
    <row r="687" spans="1:21">
      <c r="A687" s="1">
        <f t="shared" ref="A687:B687" si="665">A686</f>
        <v>14</v>
      </c>
      <c r="B687" s="1">
        <f t="shared" si="665"/>
        <v>0</v>
      </c>
      <c r="C687" s="288"/>
      <c r="D687" s="298" t="s">
        <v>100</v>
      </c>
      <c r="E687" s="298"/>
      <c r="F687" s="299" t="s">
        <v>87</v>
      </c>
      <c r="G687" s="299"/>
      <c r="H687" s="300"/>
      <c r="I687" s="300"/>
      <c r="J687" s="301"/>
      <c r="K687" s="302"/>
      <c r="L687" s="303">
        <f t="shared" si="662"/>
        <v>0</v>
      </c>
      <c r="M687" s="304"/>
      <c r="N687" s="152"/>
      <c r="O687" s="152"/>
      <c r="P687" s="152"/>
      <c r="Q687" s="152"/>
      <c r="R687" s="152"/>
      <c r="S687" s="305"/>
      <c r="T687" s="54" t="e">
        <f>HLOOKUP(F656,リスト!$N$7:$AC$25,6,)</f>
        <v>#N/A</v>
      </c>
      <c r="U687" s="52" t="e">
        <f t="shared" si="660"/>
        <v>#N/A</v>
      </c>
    </row>
    <row r="688" spans="1:21">
      <c r="A688" s="1">
        <f t="shared" ref="A688:B688" si="666">A687</f>
        <v>14</v>
      </c>
      <c r="B688" s="1">
        <f t="shared" si="666"/>
        <v>0</v>
      </c>
      <c r="C688" s="288"/>
      <c r="D688" s="298"/>
      <c r="E688" s="298"/>
      <c r="F688" s="329" t="s">
        <v>89</v>
      </c>
      <c r="G688" s="329"/>
      <c r="H688" s="330"/>
      <c r="I688" s="330"/>
      <c r="J688" s="331"/>
      <c r="K688" s="332"/>
      <c r="L688" s="333">
        <f t="shared" si="662"/>
        <v>0</v>
      </c>
      <c r="M688" s="334"/>
      <c r="N688" s="335"/>
      <c r="O688" s="335"/>
      <c r="P688" s="335"/>
      <c r="Q688" s="335"/>
      <c r="R688" s="335"/>
      <c r="S688" s="336"/>
      <c r="T688" s="54" t="e">
        <f>HLOOKUP(F656,リスト!$N$7:$AC$25,7,)</f>
        <v>#N/A</v>
      </c>
      <c r="U688" s="52" t="e">
        <f t="shared" si="660"/>
        <v>#N/A</v>
      </c>
    </row>
    <row r="689" spans="1:22" ht="14.4" customHeight="1">
      <c r="A689" s="1">
        <f t="shared" ref="A689:B689" si="667">A688</f>
        <v>14</v>
      </c>
      <c r="B689" s="1">
        <f t="shared" si="667"/>
        <v>0</v>
      </c>
      <c r="C689" s="288"/>
      <c r="D689" s="298"/>
      <c r="E689" s="298"/>
      <c r="F689" s="329" t="s">
        <v>215</v>
      </c>
      <c r="G689" s="329"/>
      <c r="H689" s="330"/>
      <c r="I689" s="330"/>
      <c r="J689" s="331"/>
      <c r="K689" s="332"/>
      <c r="L689" s="333">
        <f t="shared" si="662"/>
        <v>0</v>
      </c>
      <c r="M689" s="334"/>
      <c r="N689" s="335"/>
      <c r="O689" s="335"/>
      <c r="P689" s="335"/>
      <c r="Q689" s="335"/>
      <c r="R689" s="335"/>
      <c r="S689" s="336"/>
      <c r="T689" s="54" t="e">
        <f>HLOOKUP(F656,リスト!$N$7:$AC$25,8,)</f>
        <v>#N/A</v>
      </c>
      <c r="U689" s="52" t="e">
        <f t="shared" si="660"/>
        <v>#N/A</v>
      </c>
    </row>
    <row r="690" spans="1:22">
      <c r="A690" s="1">
        <f t="shared" ref="A690:B690" si="668">A689</f>
        <v>14</v>
      </c>
      <c r="B690" s="1">
        <f t="shared" si="668"/>
        <v>0</v>
      </c>
      <c r="C690" s="288"/>
      <c r="D690" s="298"/>
      <c r="E690" s="298"/>
      <c r="F690" s="306" t="s">
        <v>90</v>
      </c>
      <c r="G690" s="306"/>
      <c r="H690" s="307"/>
      <c r="I690" s="307"/>
      <c r="J690" s="308"/>
      <c r="K690" s="309"/>
      <c r="L690" s="310">
        <f t="shared" si="662"/>
        <v>0</v>
      </c>
      <c r="M690" s="311"/>
      <c r="N690" s="153"/>
      <c r="O690" s="153"/>
      <c r="P690" s="153"/>
      <c r="Q690" s="153"/>
      <c r="R690" s="153"/>
      <c r="S690" s="312"/>
      <c r="T690" s="54" t="e">
        <f>HLOOKUP(F656,リスト!$N$7:$AC$25,9,)</f>
        <v>#N/A</v>
      </c>
      <c r="U690" s="52" t="e">
        <f t="shared" si="660"/>
        <v>#N/A</v>
      </c>
    </row>
    <row r="691" spans="1:22">
      <c r="A691" s="1">
        <f t="shared" ref="A691:B691" si="669">A690</f>
        <v>14</v>
      </c>
      <c r="B691" s="1">
        <f t="shared" si="669"/>
        <v>0</v>
      </c>
      <c r="C691" s="288"/>
      <c r="D691" s="298" t="s">
        <v>101</v>
      </c>
      <c r="E691" s="298"/>
      <c r="F691" s="299" t="s">
        <v>91</v>
      </c>
      <c r="G691" s="299"/>
      <c r="H691" s="300"/>
      <c r="I691" s="300"/>
      <c r="J691" s="301"/>
      <c r="K691" s="302"/>
      <c r="L691" s="303">
        <f t="shared" si="662"/>
        <v>0</v>
      </c>
      <c r="M691" s="304"/>
      <c r="N691" s="152"/>
      <c r="O691" s="152"/>
      <c r="P691" s="152"/>
      <c r="Q691" s="152"/>
      <c r="R691" s="152"/>
      <c r="S691" s="305"/>
      <c r="T691" s="54" t="e">
        <f>HLOOKUP(F656,リスト!$N$7:$AC$25,10,)</f>
        <v>#N/A</v>
      </c>
      <c r="U691" s="52" t="e">
        <f t="shared" si="660"/>
        <v>#N/A</v>
      </c>
    </row>
    <row r="692" spans="1:22">
      <c r="A692" s="1">
        <f t="shared" ref="A692:B692" si="670">A691</f>
        <v>14</v>
      </c>
      <c r="B692" s="1">
        <f t="shared" si="670"/>
        <v>0</v>
      </c>
      <c r="C692" s="288"/>
      <c r="D692" s="298"/>
      <c r="E692" s="298"/>
      <c r="F692" s="329" t="s">
        <v>92</v>
      </c>
      <c r="G692" s="329"/>
      <c r="H692" s="330"/>
      <c r="I692" s="330"/>
      <c r="J692" s="331"/>
      <c r="K692" s="332"/>
      <c r="L692" s="333">
        <f t="shared" si="662"/>
        <v>0</v>
      </c>
      <c r="M692" s="334"/>
      <c r="N692" s="335"/>
      <c r="O692" s="335"/>
      <c r="P692" s="335"/>
      <c r="Q692" s="335"/>
      <c r="R692" s="335"/>
      <c r="S692" s="336"/>
      <c r="T692" s="54" t="e">
        <f>HLOOKUP(F656,リスト!$N$7:$AC$25,11,)</f>
        <v>#N/A</v>
      </c>
      <c r="U692" s="52" t="e">
        <f t="shared" si="660"/>
        <v>#N/A</v>
      </c>
    </row>
    <row r="693" spans="1:22">
      <c r="A693" s="1">
        <f t="shared" ref="A693:B693" si="671">A692</f>
        <v>14</v>
      </c>
      <c r="B693" s="1">
        <f t="shared" si="671"/>
        <v>0</v>
      </c>
      <c r="C693" s="288"/>
      <c r="D693" s="298"/>
      <c r="E693" s="298"/>
      <c r="F693" s="306" t="s">
        <v>93</v>
      </c>
      <c r="G693" s="306"/>
      <c r="H693" s="307"/>
      <c r="I693" s="307"/>
      <c r="J693" s="308"/>
      <c r="K693" s="309"/>
      <c r="L693" s="310">
        <f t="shared" si="662"/>
        <v>0</v>
      </c>
      <c r="M693" s="311"/>
      <c r="N693" s="153"/>
      <c r="O693" s="153"/>
      <c r="P693" s="153"/>
      <c r="Q693" s="153"/>
      <c r="R693" s="153"/>
      <c r="S693" s="312"/>
      <c r="T693" s="54" t="e">
        <f>HLOOKUP(F656,リスト!$N$7:$AC$25,12,)</f>
        <v>#N/A</v>
      </c>
      <c r="U693" s="52" t="e">
        <f t="shared" si="660"/>
        <v>#N/A</v>
      </c>
    </row>
    <row r="694" spans="1:22">
      <c r="A694" s="1">
        <f t="shared" ref="A694:B694" si="672">A693</f>
        <v>14</v>
      </c>
      <c r="B694" s="1">
        <f t="shared" si="672"/>
        <v>0</v>
      </c>
      <c r="C694" s="288"/>
      <c r="D694" s="298" t="s">
        <v>102</v>
      </c>
      <c r="E694" s="298"/>
      <c r="F694" s="298" t="s">
        <v>102</v>
      </c>
      <c r="G694" s="298"/>
      <c r="H694" s="323"/>
      <c r="I694" s="323"/>
      <c r="J694" s="324"/>
      <c r="K694" s="325"/>
      <c r="L694" s="326">
        <f t="shared" si="662"/>
        <v>0</v>
      </c>
      <c r="M694" s="327"/>
      <c r="N694" s="167"/>
      <c r="O694" s="167"/>
      <c r="P694" s="167"/>
      <c r="Q694" s="167"/>
      <c r="R694" s="167"/>
      <c r="S694" s="328"/>
      <c r="T694" s="54" t="e">
        <f>HLOOKUP(F656,リスト!$N$7:$AC$25,13,)</f>
        <v>#N/A</v>
      </c>
      <c r="U694" s="52" t="e">
        <f t="shared" si="660"/>
        <v>#N/A</v>
      </c>
    </row>
    <row r="695" spans="1:22">
      <c r="A695" s="1">
        <f t="shared" ref="A695:B695" si="673">A694</f>
        <v>14</v>
      </c>
      <c r="B695" s="1">
        <f t="shared" si="673"/>
        <v>0</v>
      </c>
      <c r="C695" s="288"/>
      <c r="D695" s="321" t="s">
        <v>105</v>
      </c>
      <c r="E695" s="298"/>
      <c r="F695" s="299" t="s">
        <v>94</v>
      </c>
      <c r="G695" s="299"/>
      <c r="H695" s="300"/>
      <c r="I695" s="300"/>
      <c r="J695" s="301"/>
      <c r="K695" s="302"/>
      <c r="L695" s="303">
        <f t="shared" si="662"/>
        <v>0</v>
      </c>
      <c r="M695" s="304"/>
      <c r="N695" s="152"/>
      <c r="O695" s="152"/>
      <c r="P695" s="152"/>
      <c r="Q695" s="152"/>
      <c r="R695" s="152"/>
      <c r="S695" s="305"/>
      <c r="T695" s="54" t="e">
        <f>HLOOKUP(F656,リスト!$N$7:$AC$25,14,)</f>
        <v>#N/A</v>
      </c>
      <c r="U695" s="52" t="e">
        <f t="shared" si="660"/>
        <v>#N/A</v>
      </c>
    </row>
    <row r="696" spans="1:22">
      <c r="A696" s="1">
        <f t="shared" ref="A696:B696" si="674">A695</f>
        <v>14</v>
      </c>
      <c r="B696" s="1">
        <f t="shared" si="674"/>
        <v>0</v>
      </c>
      <c r="C696" s="288"/>
      <c r="D696" s="298"/>
      <c r="E696" s="298"/>
      <c r="F696" s="306" t="s">
        <v>95</v>
      </c>
      <c r="G696" s="306"/>
      <c r="H696" s="307"/>
      <c r="I696" s="307"/>
      <c r="J696" s="308"/>
      <c r="K696" s="309"/>
      <c r="L696" s="310">
        <f t="shared" si="662"/>
        <v>0</v>
      </c>
      <c r="M696" s="311"/>
      <c r="N696" s="153"/>
      <c r="O696" s="153"/>
      <c r="P696" s="153"/>
      <c r="Q696" s="153"/>
      <c r="R696" s="153"/>
      <c r="S696" s="312"/>
      <c r="T696" s="54" t="e">
        <f>HLOOKUP(F656,リスト!$N$7:$AC$25,15,)</f>
        <v>#N/A</v>
      </c>
      <c r="U696" s="52" t="e">
        <f t="shared" si="660"/>
        <v>#N/A</v>
      </c>
    </row>
    <row r="697" spans="1:22">
      <c r="A697" s="1">
        <f t="shared" ref="A697:B697" si="675">A696</f>
        <v>14</v>
      </c>
      <c r="B697" s="1">
        <f t="shared" si="675"/>
        <v>0</v>
      </c>
      <c r="C697" s="288"/>
      <c r="D697" s="322" t="s">
        <v>103</v>
      </c>
      <c r="E697" s="322"/>
      <c r="F697" s="298" t="s">
        <v>96</v>
      </c>
      <c r="G697" s="298"/>
      <c r="H697" s="323"/>
      <c r="I697" s="323"/>
      <c r="J697" s="324"/>
      <c r="K697" s="325"/>
      <c r="L697" s="326">
        <f t="shared" si="662"/>
        <v>0</v>
      </c>
      <c r="M697" s="327"/>
      <c r="N697" s="167"/>
      <c r="O697" s="167"/>
      <c r="P697" s="167"/>
      <c r="Q697" s="167"/>
      <c r="R697" s="167"/>
      <c r="S697" s="328"/>
      <c r="T697" s="54" t="e">
        <f>HLOOKUP(F656,リスト!$N$7:$AC$25,16,)</f>
        <v>#N/A</v>
      </c>
      <c r="U697" s="52" t="e">
        <f t="shared" si="660"/>
        <v>#N/A</v>
      </c>
    </row>
    <row r="698" spans="1:22">
      <c r="A698" s="1">
        <f t="shared" ref="A698:B698" si="676">A697</f>
        <v>14</v>
      </c>
      <c r="B698" s="1">
        <f t="shared" si="676"/>
        <v>0</v>
      </c>
      <c r="C698" s="288"/>
      <c r="D698" s="298" t="s">
        <v>104</v>
      </c>
      <c r="E698" s="298"/>
      <c r="F698" s="299" t="s">
        <v>97</v>
      </c>
      <c r="G698" s="299"/>
      <c r="H698" s="300"/>
      <c r="I698" s="300"/>
      <c r="J698" s="301"/>
      <c r="K698" s="302"/>
      <c r="L698" s="303">
        <f t="shared" si="662"/>
        <v>0</v>
      </c>
      <c r="M698" s="304"/>
      <c r="N698" s="152"/>
      <c r="O698" s="152"/>
      <c r="P698" s="152"/>
      <c r="Q698" s="152"/>
      <c r="R698" s="152"/>
      <c r="S698" s="305"/>
      <c r="T698" s="54" t="e">
        <f>HLOOKUP(F656,リスト!$N$7:$AC$25,17,)</f>
        <v>#N/A</v>
      </c>
      <c r="U698" s="52" t="e">
        <f t="shared" si="660"/>
        <v>#N/A</v>
      </c>
    </row>
    <row r="699" spans="1:22">
      <c r="A699" s="1">
        <f t="shared" ref="A699:B699" si="677">A698</f>
        <v>14</v>
      </c>
      <c r="B699" s="1">
        <f t="shared" si="677"/>
        <v>0</v>
      </c>
      <c r="C699" s="288"/>
      <c r="D699" s="298"/>
      <c r="E699" s="298"/>
      <c r="F699" s="306" t="s">
        <v>98</v>
      </c>
      <c r="G699" s="306"/>
      <c r="H699" s="307"/>
      <c r="I699" s="307"/>
      <c r="J699" s="308"/>
      <c r="K699" s="309"/>
      <c r="L699" s="310">
        <f t="shared" si="662"/>
        <v>0</v>
      </c>
      <c r="M699" s="311"/>
      <c r="N699" s="153"/>
      <c r="O699" s="153"/>
      <c r="P699" s="153"/>
      <c r="Q699" s="153"/>
      <c r="R699" s="153"/>
      <c r="S699" s="312"/>
      <c r="T699" s="54" t="e">
        <f>HLOOKUP(F656,リスト!$N$7:$AC$25,18,)</f>
        <v>#N/A</v>
      </c>
      <c r="U699" s="52" t="e">
        <f t="shared" si="660"/>
        <v>#N/A</v>
      </c>
    </row>
    <row r="700" spans="1:22" ht="15" thickBot="1">
      <c r="A700" s="1">
        <f t="shared" ref="A700:B700" si="678">A699</f>
        <v>14</v>
      </c>
      <c r="B700" s="1">
        <f t="shared" si="678"/>
        <v>0</v>
      </c>
      <c r="C700" s="288"/>
      <c r="D700" s="313" t="s">
        <v>77</v>
      </c>
      <c r="E700" s="313"/>
      <c r="F700" s="313" t="s">
        <v>77</v>
      </c>
      <c r="G700" s="313"/>
      <c r="H700" s="314"/>
      <c r="I700" s="314"/>
      <c r="J700" s="315"/>
      <c r="K700" s="316"/>
      <c r="L700" s="317">
        <f t="shared" si="662"/>
        <v>0</v>
      </c>
      <c r="M700" s="318"/>
      <c r="N700" s="319"/>
      <c r="O700" s="319"/>
      <c r="P700" s="319"/>
      <c r="Q700" s="319"/>
      <c r="R700" s="319"/>
      <c r="S700" s="320"/>
      <c r="T700" s="54" t="e">
        <f>HLOOKUP(F656,リスト!$N$7:$AC$25,19,)</f>
        <v>#N/A</v>
      </c>
      <c r="U700" s="52" t="e">
        <f t="shared" si="660"/>
        <v>#N/A</v>
      </c>
    </row>
    <row r="701" spans="1:22" ht="15.6" thickTop="1" thickBot="1">
      <c r="A701" s="1">
        <f t="shared" ref="A701:B701" si="679">A700</f>
        <v>14</v>
      </c>
      <c r="B701" s="1">
        <f t="shared" si="679"/>
        <v>0</v>
      </c>
      <c r="C701" s="289"/>
      <c r="D701" s="278" t="s">
        <v>78</v>
      </c>
      <c r="E701" s="279"/>
      <c r="F701" s="279"/>
      <c r="G701" s="280"/>
      <c r="H701" s="281">
        <f>SUM(H683:I700)</f>
        <v>0</v>
      </c>
      <c r="I701" s="281"/>
      <c r="J701" s="282">
        <f t="shared" ref="J701" si="680">SUM(J683:K700)</f>
        <v>0</v>
      </c>
      <c r="K701" s="283"/>
      <c r="L701" s="283">
        <f t="shared" ref="L701" si="681">SUM(L683:M700)</f>
        <v>0</v>
      </c>
      <c r="M701" s="284"/>
      <c r="N701" s="285"/>
      <c r="O701" s="285"/>
      <c r="P701" s="285"/>
      <c r="Q701" s="285"/>
      <c r="R701" s="285"/>
      <c r="S701" s="286"/>
      <c r="T701" s="54"/>
    </row>
    <row r="702" spans="1:22">
      <c r="A702" s="1">
        <f>F705</f>
        <v>15</v>
      </c>
      <c r="B702" s="1">
        <f>IF(H726&gt;0,1,0)</f>
        <v>0</v>
      </c>
      <c r="C702" s="198" t="s">
        <v>47</v>
      </c>
      <c r="D702" s="198"/>
      <c r="E702" s="198"/>
      <c r="U702" s="11" t="s">
        <v>49</v>
      </c>
      <c r="V702" s="11" t="s">
        <v>199</v>
      </c>
    </row>
    <row r="703" spans="1:22">
      <c r="A703" s="1">
        <f>A702</f>
        <v>15</v>
      </c>
      <c r="B703" s="1">
        <f>B702</f>
        <v>0</v>
      </c>
      <c r="C703" s="192" t="str">
        <f>"トップアスリート等を活用した魅力発信事業　"&amp;基本!$G$24</f>
        <v>トップアスリート等を活用した魅力発信事業　事業計画書</v>
      </c>
      <c r="D703" s="192"/>
      <c r="E703" s="192"/>
      <c r="F703" s="192"/>
      <c r="G703" s="192"/>
      <c r="H703" s="192"/>
      <c r="I703" s="192"/>
      <c r="J703" s="192"/>
      <c r="K703" s="192"/>
      <c r="L703" s="192"/>
      <c r="M703" s="192"/>
      <c r="N703" s="192"/>
      <c r="O703" s="192"/>
      <c r="P703" s="192"/>
      <c r="Q703" s="192"/>
      <c r="R703" s="192"/>
      <c r="S703" s="192"/>
      <c r="U703" s="16" t="str">
        <f t="shared" ref="U703:V706" si="682">IF(U653="","",U653)</f>
        <v>トップアスリート等を活用した魅力発信事業</v>
      </c>
      <c r="V703" s="16" t="str">
        <f t="shared" si="682"/>
        <v>魅力発信</v>
      </c>
    </row>
    <row r="704" spans="1:22" ht="15" thickBot="1">
      <c r="A704" s="1">
        <f t="shared" ref="A704:B704" si="683">A703</f>
        <v>15</v>
      </c>
      <c r="B704" s="1">
        <f t="shared" si="683"/>
        <v>0</v>
      </c>
      <c r="C704" s="337" t="s">
        <v>48</v>
      </c>
      <c r="D704" s="337"/>
      <c r="U704" s="32" t="str">
        <f t="shared" si="682"/>
        <v/>
      </c>
      <c r="V704" s="32" t="str">
        <f t="shared" si="682"/>
        <v/>
      </c>
    </row>
    <row r="705" spans="1:24" ht="15" thickBot="1">
      <c r="A705" s="1">
        <f t="shared" ref="A705:B705" si="684">A704</f>
        <v>15</v>
      </c>
      <c r="B705" s="1">
        <f t="shared" si="684"/>
        <v>0</v>
      </c>
      <c r="C705" s="375" t="s">
        <v>50</v>
      </c>
      <c r="D705" s="376"/>
      <c r="E705" s="376"/>
      <c r="F705" s="377">
        <f>F655+1</f>
        <v>15</v>
      </c>
      <c r="G705" s="378"/>
      <c r="U705" s="32" t="str">
        <f t="shared" si="682"/>
        <v/>
      </c>
      <c r="V705" s="32" t="str">
        <f t="shared" si="682"/>
        <v/>
      </c>
    </row>
    <row r="706" spans="1:24">
      <c r="A706" s="1">
        <f t="shared" ref="A706:B706" si="685">A705</f>
        <v>15</v>
      </c>
      <c r="B706" s="1">
        <f t="shared" si="685"/>
        <v>0</v>
      </c>
      <c r="C706" s="379" t="s">
        <v>49</v>
      </c>
      <c r="D706" s="290"/>
      <c r="E706" s="290"/>
      <c r="F706" s="380"/>
      <c r="G706" s="380"/>
      <c r="H706" s="380"/>
      <c r="I706" s="380"/>
      <c r="J706" s="380"/>
      <c r="K706" s="380"/>
      <c r="L706" s="380"/>
      <c r="M706" s="290" t="s">
        <v>53</v>
      </c>
      <c r="N706" s="290"/>
      <c r="O706" s="290"/>
      <c r="P706" s="380"/>
      <c r="Q706" s="380"/>
      <c r="R706" s="380"/>
      <c r="S706" s="381"/>
      <c r="T706" s="81" t="str">
        <f>IF(F706="","",VLOOKUP(F706,U703:V706,2,))</f>
        <v/>
      </c>
      <c r="U706" s="18" t="str">
        <f t="shared" si="682"/>
        <v/>
      </c>
      <c r="V706" s="18" t="str">
        <f t="shared" si="682"/>
        <v/>
      </c>
    </row>
    <row r="707" spans="1:24">
      <c r="A707" s="1">
        <f t="shared" ref="A707:B707" si="686">A706</f>
        <v>15</v>
      </c>
      <c r="B707" s="1">
        <f t="shared" si="686"/>
        <v>0</v>
      </c>
      <c r="C707" s="389" t="s">
        <v>180</v>
      </c>
      <c r="D707" s="390"/>
      <c r="E707" s="356"/>
      <c r="F707" s="386"/>
      <c r="G707" s="387"/>
      <c r="H707" s="387"/>
      <c r="I707" s="387"/>
      <c r="J707" s="387"/>
      <c r="K707" s="387"/>
      <c r="L707" s="387"/>
      <c r="M707" s="387"/>
      <c r="N707" s="387"/>
      <c r="O707" s="387"/>
      <c r="P707" s="387"/>
      <c r="Q707" s="387"/>
      <c r="R707" s="387"/>
      <c r="S707" s="388"/>
      <c r="U707" s="55"/>
    </row>
    <row r="708" spans="1:24">
      <c r="A708" s="1">
        <f t="shared" ref="A708:B708" si="687">A707</f>
        <v>15</v>
      </c>
      <c r="B708" s="1">
        <f t="shared" si="687"/>
        <v>0</v>
      </c>
      <c r="C708" s="348" t="s">
        <v>51</v>
      </c>
      <c r="D708" s="291"/>
      <c r="E708" s="291"/>
      <c r="F708" s="382"/>
      <c r="G708" s="383"/>
      <c r="H708" s="383"/>
      <c r="I708" s="20" t="str">
        <f>IF(F708="","～",IF(J708="","","～"))</f>
        <v>～</v>
      </c>
      <c r="J708" s="383"/>
      <c r="K708" s="383"/>
      <c r="L708" s="383"/>
      <c r="M708" s="21" t="s">
        <v>52</v>
      </c>
      <c r="N708" s="384" t="str">
        <f>IF(T708=1,IF(F708="","",IF(J708="","",IF(F708=J708,"日帰り",(J708-F708)&amp;"泊"&amp;(J708-F708+1)&amp;"日"))),"")</f>
        <v/>
      </c>
      <c r="O708" s="384"/>
      <c r="P708" s="384"/>
      <c r="Q708" s="13" t="s">
        <v>68</v>
      </c>
      <c r="R708" s="258"/>
      <c r="S708" s="385"/>
      <c r="T708" s="53">
        <v>0</v>
      </c>
    </row>
    <row r="709" spans="1:24">
      <c r="A709" s="1">
        <f t="shared" ref="A709:B709" si="688">A708</f>
        <v>15</v>
      </c>
      <c r="B709" s="1">
        <f t="shared" si="688"/>
        <v>0</v>
      </c>
      <c r="C709" s="348" t="s">
        <v>54</v>
      </c>
      <c r="D709" s="346" t="s">
        <v>55</v>
      </c>
      <c r="E709" s="346"/>
      <c r="F709" s="349"/>
      <c r="G709" s="349"/>
      <c r="H709" s="349"/>
      <c r="I709" s="349"/>
      <c r="J709" s="349"/>
      <c r="K709" s="349"/>
      <c r="L709" s="349"/>
      <c r="M709" s="349"/>
      <c r="N709" s="349"/>
      <c r="O709" s="349"/>
      <c r="P709" s="349"/>
      <c r="Q709" s="349"/>
      <c r="R709" s="349"/>
      <c r="S709" s="350"/>
      <c r="U709" s="156" t="s">
        <v>53</v>
      </c>
      <c r="V709" s="156"/>
      <c r="W709" s="156"/>
      <c r="X709" s="156"/>
    </row>
    <row r="710" spans="1:24">
      <c r="A710" s="1">
        <f t="shared" ref="A710:B710" si="689">A709</f>
        <v>15</v>
      </c>
      <c r="B710" s="1">
        <f t="shared" si="689"/>
        <v>0</v>
      </c>
      <c r="C710" s="348"/>
      <c r="D710" s="351" t="s">
        <v>7</v>
      </c>
      <c r="E710" s="351"/>
      <c r="F710" s="352"/>
      <c r="G710" s="352"/>
      <c r="H710" s="352"/>
      <c r="I710" s="352"/>
      <c r="J710" s="352"/>
      <c r="K710" s="352"/>
      <c r="L710" s="352"/>
      <c r="M710" s="352"/>
      <c r="N710" s="352"/>
      <c r="O710" s="352"/>
      <c r="P710" s="352"/>
      <c r="Q710" s="352"/>
      <c r="R710" s="352"/>
      <c r="S710" s="353"/>
      <c r="U710" s="78" t="str">
        <f>U703</f>
        <v>トップアスリート等を活用した魅力発信事業</v>
      </c>
      <c r="V710" s="78" t="str">
        <f>U704</f>
        <v/>
      </c>
      <c r="W710" s="78" t="str">
        <f>U705</f>
        <v/>
      </c>
      <c r="X710" s="78" t="str">
        <f>U706</f>
        <v/>
      </c>
    </row>
    <row r="711" spans="1:24">
      <c r="A711" s="1">
        <f t="shared" ref="A711:B711" si="690">A710</f>
        <v>15</v>
      </c>
      <c r="B711" s="1">
        <f t="shared" si="690"/>
        <v>0</v>
      </c>
      <c r="C711" s="348" t="s">
        <v>56</v>
      </c>
      <c r="D711" s="346" t="s">
        <v>55</v>
      </c>
      <c r="E711" s="346"/>
      <c r="F711" s="349"/>
      <c r="G711" s="349"/>
      <c r="H711" s="349"/>
      <c r="I711" s="349"/>
      <c r="J711" s="349"/>
      <c r="K711" s="349"/>
      <c r="L711" s="349"/>
      <c r="M711" s="349"/>
      <c r="N711" s="349"/>
      <c r="O711" s="349"/>
      <c r="P711" s="349"/>
      <c r="Q711" s="349"/>
      <c r="R711" s="349"/>
      <c r="S711" s="350"/>
      <c r="U711" s="6" t="str">
        <f t="shared" ref="U711:X714" si="691">IF(U661="","",U661)</f>
        <v>①競技普及イベント</v>
      </c>
      <c r="V711" s="6" t="str">
        <f t="shared" si="691"/>
        <v/>
      </c>
      <c r="W711" s="6" t="str">
        <f t="shared" si="691"/>
        <v/>
      </c>
      <c r="X711" s="6" t="str">
        <f t="shared" si="691"/>
        <v/>
      </c>
    </row>
    <row r="712" spans="1:24">
      <c r="A712" s="1">
        <f t="shared" ref="A712:B712" si="692">A711</f>
        <v>15</v>
      </c>
      <c r="B712" s="1">
        <f t="shared" si="692"/>
        <v>0</v>
      </c>
      <c r="C712" s="348"/>
      <c r="D712" s="351" t="s">
        <v>7</v>
      </c>
      <c r="E712" s="351"/>
      <c r="F712" s="352"/>
      <c r="G712" s="352"/>
      <c r="H712" s="352"/>
      <c r="I712" s="352"/>
      <c r="J712" s="352"/>
      <c r="K712" s="352"/>
      <c r="L712" s="352"/>
      <c r="M712" s="352"/>
      <c r="N712" s="352"/>
      <c r="O712" s="352"/>
      <c r="P712" s="352"/>
      <c r="Q712" s="352"/>
      <c r="R712" s="352"/>
      <c r="S712" s="353"/>
      <c r="U712" s="8" t="str">
        <f t="shared" si="691"/>
        <v>②トップレベル大会</v>
      </c>
      <c r="V712" s="8" t="str">
        <f t="shared" si="691"/>
        <v/>
      </c>
      <c r="W712" s="8" t="str">
        <f t="shared" si="691"/>
        <v/>
      </c>
      <c r="X712" s="8" t="str">
        <f t="shared" si="691"/>
        <v/>
      </c>
    </row>
    <row r="713" spans="1:24">
      <c r="A713" s="1">
        <f t="shared" ref="A713:B713" si="693">A712</f>
        <v>15</v>
      </c>
      <c r="B713" s="1">
        <f t="shared" si="693"/>
        <v>0</v>
      </c>
      <c r="C713" s="354" t="s">
        <v>57</v>
      </c>
      <c r="D713" s="291" t="s">
        <v>58</v>
      </c>
      <c r="E713" s="291"/>
      <c r="F713" s="291" t="s">
        <v>61</v>
      </c>
      <c r="G713" s="355"/>
      <c r="H713" s="339" t="s">
        <v>62</v>
      </c>
      <c r="I713" s="296"/>
      <c r="J713" s="356" t="s">
        <v>63</v>
      </c>
      <c r="K713" s="355"/>
      <c r="L713" s="339" t="s">
        <v>64</v>
      </c>
      <c r="M713" s="296"/>
      <c r="N713" s="356" t="s">
        <v>65</v>
      </c>
      <c r="O713" s="355"/>
      <c r="P713" s="339" t="s">
        <v>66</v>
      </c>
      <c r="Q713" s="291"/>
      <c r="R713" s="356" t="s">
        <v>36</v>
      </c>
      <c r="S713" s="295"/>
      <c r="U713" s="8" t="str">
        <f t="shared" si="691"/>
        <v/>
      </c>
      <c r="V713" s="8" t="str">
        <f t="shared" si="691"/>
        <v/>
      </c>
      <c r="W713" s="8" t="str">
        <f t="shared" si="691"/>
        <v/>
      </c>
      <c r="X713" s="8" t="str">
        <f t="shared" si="691"/>
        <v/>
      </c>
    </row>
    <row r="714" spans="1:24">
      <c r="A714" s="1">
        <f t="shared" ref="A714:B714" si="694">A713</f>
        <v>15</v>
      </c>
      <c r="B714" s="1">
        <f t="shared" si="694"/>
        <v>0</v>
      </c>
      <c r="C714" s="348"/>
      <c r="D714" s="346" t="s">
        <v>59</v>
      </c>
      <c r="E714" s="346"/>
      <c r="F714" s="56" t="s">
        <v>164</v>
      </c>
      <c r="G714" s="23" t="s">
        <v>67</v>
      </c>
      <c r="H714" s="58" t="s">
        <v>164</v>
      </c>
      <c r="I714" s="25" t="s">
        <v>67</v>
      </c>
      <c r="J714" s="60" t="s">
        <v>164</v>
      </c>
      <c r="K714" s="23" t="s">
        <v>67</v>
      </c>
      <c r="L714" s="58" t="s">
        <v>164</v>
      </c>
      <c r="M714" s="25" t="s">
        <v>67</v>
      </c>
      <c r="N714" s="60" t="s">
        <v>164</v>
      </c>
      <c r="O714" s="23" t="s">
        <v>67</v>
      </c>
      <c r="P714" s="58" t="s">
        <v>164</v>
      </c>
      <c r="Q714" s="26" t="s">
        <v>67</v>
      </c>
      <c r="R714" s="60" t="s">
        <v>164</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48"/>
      <c r="D715" s="351" t="s">
        <v>60</v>
      </c>
      <c r="E715" s="351"/>
      <c r="F715" s="57" t="s">
        <v>164</v>
      </c>
      <c r="G715" s="28" t="s">
        <v>67</v>
      </c>
      <c r="H715" s="59" t="s">
        <v>164</v>
      </c>
      <c r="I715" s="30" t="s">
        <v>67</v>
      </c>
      <c r="J715" s="61" t="s">
        <v>164</v>
      </c>
      <c r="K715" s="28" t="s">
        <v>67</v>
      </c>
      <c r="L715" s="59" t="s">
        <v>164</v>
      </c>
      <c r="M715" s="30" t="s">
        <v>67</v>
      </c>
      <c r="N715" s="61" t="s">
        <v>164</v>
      </c>
      <c r="O715" s="28" t="s">
        <v>67</v>
      </c>
      <c r="P715" s="59" t="s">
        <v>164</v>
      </c>
      <c r="Q715" s="31" t="s">
        <v>67</v>
      </c>
      <c r="R715" s="61" t="s">
        <v>164</v>
      </c>
      <c r="S715" s="34" t="s">
        <v>67</v>
      </c>
    </row>
    <row r="716" spans="1:24">
      <c r="A716" s="1">
        <f t="shared" ref="A716:B716" si="696">A715</f>
        <v>15</v>
      </c>
      <c r="B716" s="1">
        <f t="shared" si="696"/>
        <v>0</v>
      </c>
      <c r="C716" s="366" t="s">
        <v>69</v>
      </c>
      <c r="D716" s="367"/>
      <c r="E716" s="368"/>
      <c r="F716" s="357"/>
      <c r="G716" s="358"/>
      <c r="H716" s="358"/>
      <c r="I716" s="358"/>
      <c r="J716" s="358"/>
      <c r="K716" s="358"/>
      <c r="L716" s="358"/>
      <c r="M716" s="358"/>
      <c r="N716" s="358"/>
      <c r="O716" s="358"/>
      <c r="P716" s="358"/>
      <c r="Q716" s="358"/>
      <c r="R716" s="358"/>
      <c r="S716" s="359"/>
    </row>
    <row r="717" spans="1:24">
      <c r="A717" s="1">
        <f t="shared" ref="A717:B717" si="697">A716</f>
        <v>15</v>
      </c>
      <c r="B717" s="1">
        <f t="shared" si="697"/>
        <v>0</v>
      </c>
      <c r="C717" s="369"/>
      <c r="D717" s="370"/>
      <c r="E717" s="371"/>
      <c r="F717" s="360"/>
      <c r="G717" s="361"/>
      <c r="H717" s="361"/>
      <c r="I717" s="361"/>
      <c r="J717" s="361"/>
      <c r="K717" s="361"/>
      <c r="L717" s="361"/>
      <c r="M717" s="361"/>
      <c r="N717" s="361"/>
      <c r="O717" s="361"/>
      <c r="P717" s="361"/>
      <c r="Q717" s="361"/>
      <c r="R717" s="361"/>
      <c r="S717" s="362"/>
    </row>
    <row r="718" spans="1:24">
      <c r="A718" s="1">
        <f t="shared" ref="A718:B718" si="698">A717</f>
        <v>15</v>
      </c>
      <c r="B718" s="1">
        <f t="shared" si="698"/>
        <v>0</v>
      </c>
      <c r="C718" s="369"/>
      <c r="D718" s="370"/>
      <c r="E718" s="371"/>
      <c r="F718" s="360"/>
      <c r="G718" s="361"/>
      <c r="H718" s="361"/>
      <c r="I718" s="361"/>
      <c r="J718" s="361"/>
      <c r="K718" s="361"/>
      <c r="L718" s="361"/>
      <c r="M718" s="361"/>
      <c r="N718" s="361"/>
      <c r="O718" s="361"/>
      <c r="P718" s="361"/>
      <c r="Q718" s="361"/>
      <c r="R718" s="361"/>
      <c r="S718" s="362"/>
    </row>
    <row r="719" spans="1:24">
      <c r="A719" s="1">
        <f t="shared" ref="A719:B719" si="699">A718</f>
        <v>15</v>
      </c>
      <c r="B719" s="1">
        <f t="shared" si="699"/>
        <v>0</v>
      </c>
      <c r="C719" s="369"/>
      <c r="D719" s="370"/>
      <c r="E719" s="371"/>
      <c r="F719" s="360"/>
      <c r="G719" s="361"/>
      <c r="H719" s="361"/>
      <c r="I719" s="361"/>
      <c r="J719" s="361"/>
      <c r="K719" s="361"/>
      <c r="L719" s="361"/>
      <c r="M719" s="361"/>
      <c r="N719" s="361"/>
      <c r="O719" s="361"/>
      <c r="P719" s="361"/>
      <c r="Q719" s="361"/>
      <c r="R719" s="361"/>
      <c r="S719" s="362"/>
    </row>
    <row r="720" spans="1:24">
      <c r="A720" s="1">
        <f t="shared" ref="A720:B720" si="700">A719</f>
        <v>15</v>
      </c>
      <c r="B720" s="1">
        <f t="shared" si="700"/>
        <v>0</v>
      </c>
      <c r="C720" s="369"/>
      <c r="D720" s="370"/>
      <c r="E720" s="371"/>
      <c r="F720" s="360"/>
      <c r="G720" s="361"/>
      <c r="H720" s="361"/>
      <c r="I720" s="361"/>
      <c r="J720" s="361"/>
      <c r="K720" s="361"/>
      <c r="L720" s="361"/>
      <c r="M720" s="361"/>
      <c r="N720" s="361"/>
      <c r="O720" s="361"/>
      <c r="P720" s="361"/>
      <c r="Q720" s="361"/>
      <c r="R720" s="361"/>
      <c r="S720" s="362"/>
    </row>
    <row r="721" spans="1:21">
      <c r="A721" s="1">
        <f t="shared" ref="A721:B721" si="701">A720</f>
        <v>15</v>
      </c>
      <c r="B721" s="1">
        <f t="shared" si="701"/>
        <v>0</v>
      </c>
      <c r="C721" s="369"/>
      <c r="D721" s="370"/>
      <c r="E721" s="371"/>
      <c r="F721" s="360"/>
      <c r="G721" s="361"/>
      <c r="H721" s="361"/>
      <c r="I721" s="361"/>
      <c r="J721" s="361"/>
      <c r="K721" s="361"/>
      <c r="L721" s="361"/>
      <c r="M721" s="361"/>
      <c r="N721" s="361"/>
      <c r="O721" s="361"/>
      <c r="P721" s="361"/>
      <c r="Q721" s="361"/>
      <c r="R721" s="361"/>
      <c r="S721" s="362"/>
    </row>
    <row r="722" spans="1:21" ht="15" thickBot="1">
      <c r="A722" s="1">
        <f t="shared" ref="A722:B722" si="702">A721</f>
        <v>15</v>
      </c>
      <c r="B722" s="1">
        <f t="shared" si="702"/>
        <v>0</v>
      </c>
      <c r="C722" s="372"/>
      <c r="D722" s="373"/>
      <c r="E722" s="374"/>
      <c r="F722" s="363"/>
      <c r="G722" s="364"/>
      <c r="H722" s="364"/>
      <c r="I722" s="364"/>
      <c r="J722" s="364"/>
      <c r="K722" s="364"/>
      <c r="L722" s="364"/>
      <c r="M722" s="364"/>
      <c r="N722" s="364"/>
      <c r="O722" s="364"/>
      <c r="P722" s="364"/>
      <c r="Q722" s="364"/>
      <c r="R722" s="364"/>
      <c r="S722" s="365"/>
    </row>
    <row r="723" spans="1:21">
      <c r="A723" s="1">
        <f t="shared" ref="A723:B723" si="703">A722</f>
        <v>15</v>
      </c>
      <c r="B723" s="1">
        <f t="shared" si="703"/>
        <v>0</v>
      </c>
    </row>
    <row r="724" spans="1:21" ht="15" thickBot="1">
      <c r="A724" s="1">
        <f t="shared" ref="A724:B724" si="704">A723</f>
        <v>15</v>
      </c>
      <c r="B724" s="1">
        <f t="shared" si="704"/>
        <v>0</v>
      </c>
      <c r="C724" s="337" t="s">
        <v>70</v>
      </c>
      <c r="D724" s="337"/>
      <c r="Q724" s="338" t="s">
        <v>71</v>
      </c>
      <c r="R724" s="338"/>
      <c r="S724" s="338"/>
    </row>
    <row r="725" spans="1:21">
      <c r="A725" s="1">
        <f t="shared" ref="A725:B725" si="705">A724</f>
        <v>15</v>
      </c>
      <c r="B725" s="1">
        <f t="shared" si="705"/>
        <v>0</v>
      </c>
      <c r="C725" s="287" t="s">
        <v>72</v>
      </c>
      <c r="D725" s="290" t="s">
        <v>73</v>
      </c>
      <c r="E725" s="290"/>
      <c r="F725" s="290"/>
      <c r="G725" s="290"/>
      <c r="H725" s="290" t="s">
        <v>79</v>
      </c>
      <c r="I725" s="290"/>
      <c r="J725" s="290" t="s">
        <v>13</v>
      </c>
      <c r="K725" s="290"/>
      <c r="L725" s="290"/>
      <c r="M725" s="290"/>
      <c r="N725" s="290"/>
      <c r="O725" s="290"/>
      <c r="P725" s="290"/>
      <c r="Q725" s="290"/>
      <c r="R725" s="290"/>
      <c r="S725" s="294"/>
    </row>
    <row r="726" spans="1:21">
      <c r="A726" s="1">
        <f t="shared" ref="A726:B726" si="706">A725</f>
        <v>15</v>
      </c>
      <c r="B726" s="1">
        <f t="shared" si="706"/>
        <v>0</v>
      </c>
      <c r="C726" s="288"/>
      <c r="D726" s="346" t="s">
        <v>74</v>
      </c>
      <c r="E726" s="346"/>
      <c r="F726" s="346"/>
      <c r="G726" s="346"/>
      <c r="H726" s="347">
        <f>J751</f>
        <v>0</v>
      </c>
      <c r="I726" s="347"/>
      <c r="J726" s="152"/>
      <c r="K726" s="152"/>
      <c r="L726" s="152"/>
      <c r="M726" s="152"/>
      <c r="N726" s="152"/>
      <c r="O726" s="152"/>
      <c r="P726" s="152"/>
      <c r="Q726" s="152"/>
      <c r="R726" s="152"/>
      <c r="S726" s="305"/>
    </row>
    <row r="727" spans="1:21">
      <c r="A727" s="1">
        <f t="shared" ref="A727:B727" si="707">A726</f>
        <v>15</v>
      </c>
      <c r="B727" s="1">
        <f t="shared" si="707"/>
        <v>0</v>
      </c>
      <c r="C727" s="288"/>
      <c r="D727" s="340" t="s">
        <v>75</v>
      </c>
      <c r="E727" s="340"/>
      <c r="F727" s="340"/>
      <c r="G727" s="340"/>
      <c r="H727" s="330"/>
      <c r="I727" s="330"/>
      <c r="J727" s="335"/>
      <c r="K727" s="335"/>
      <c r="L727" s="335"/>
      <c r="M727" s="335"/>
      <c r="N727" s="335"/>
      <c r="O727" s="335"/>
      <c r="P727" s="335"/>
      <c r="Q727" s="335"/>
      <c r="R727" s="335"/>
      <c r="S727" s="336"/>
    </row>
    <row r="728" spans="1:21">
      <c r="A728" s="1">
        <f t="shared" ref="A728:B728" si="708">A727</f>
        <v>15</v>
      </c>
      <c r="B728" s="1">
        <f t="shared" si="708"/>
        <v>0</v>
      </c>
      <c r="C728" s="288"/>
      <c r="D728" s="340" t="s">
        <v>76</v>
      </c>
      <c r="E728" s="340"/>
      <c r="F728" s="340"/>
      <c r="G728" s="340"/>
      <c r="H728" s="330"/>
      <c r="I728" s="330"/>
      <c r="J728" s="335"/>
      <c r="K728" s="335"/>
      <c r="L728" s="335"/>
      <c r="M728" s="335"/>
      <c r="N728" s="335"/>
      <c r="O728" s="335"/>
      <c r="P728" s="335"/>
      <c r="Q728" s="335"/>
      <c r="R728" s="335"/>
      <c r="S728" s="336"/>
    </row>
    <row r="729" spans="1:21" ht="15" thickBot="1">
      <c r="A729" s="1">
        <f t="shared" ref="A729:B729" si="709">A728</f>
        <v>15</v>
      </c>
      <c r="B729" s="1">
        <f t="shared" si="709"/>
        <v>0</v>
      </c>
      <c r="C729" s="288"/>
      <c r="D729" s="341" t="s">
        <v>77</v>
      </c>
      <c r="E729" s="341"/>
      <c r="F729" s="341"/>
      <c r="G729" s="341"/>
      <c r="H729" s="342">
        <f>H751-SUM(H726:I728)</f>
        <v>0</v>
      </c>
      <c r="I729" s="342"/>
      <c r="J729" s="343"/>
      <c r="K729" s="343"/>
      <c r="L729" s="343"/>
      <c r="M729" s="343"/>
      <c r="N729" s="343"/>
      <c r="O729" s="343"/>
      <c r="P729" s="343"/>
      <c r="Q729" s="343"/>
      <c r="R729" s="343"/>
      <c r="S729" s="344"/>
    </row>
    <row r="730" spans="1:21" ht="15.6" thickTop="1" thickBot="1">
      <c r="A730" s="1">
        <f t="shared" ref="A730:B730" si="710">A729</f>
        <v>15</v>
      </c>
      <c r="B730" s="1">
        <f t="shared" si="710"/>
        <v>0</v>
      </c>
      <c r="C730" s="289"/>
      <c r="D730" s="345" t="s">
        <v>78</v>
      </c>
      <c r="E730" s="345"/>
      <c r="F730" s="345"/>
      <c r="G730" s="345"/>
      <c r="H730" s="281">
        <f>SUM(H726:I729)</f>
        <v>0</v>
      </c>
      <c r="I730" s="281"/>
      <c r="J730" s="285"/>
      <c r="K730" s="285"/>
      <c r="L730" s="285"/>
      <c r="M730" s="285"/>
      <c r="N730" s="285"/>
      <c r="O730" s="285"/>
      <c r="P730" s="285"/>
      <c r="Q730" s="285"/>
      <c r="R730" s="285"/>
      <c r="S730" s="286"/>
    </row>
    <row r="731" spans="1:21">
      <c r="A731" s="1">
        <f t="shared" ref="A731:B731" si="711">A730</f>
        <v>15</v>
      </c>
      <c r="B731" s="1">
        <f t="shared" si="711"/>
        <v>0</v>
      </c>
      <c r="C731" s="287" t="s">
        <v>218</v>
      </c>
      <c r="D731" s="290" t="s">
        <v>73</v>
      </c>
      <c r="E731" s="290"/>
      <c r="F731" s="290" t="s">
        <v>83</v>
      </c>
      <c r="G731" s="290"/>
      <c r="H731" s="290" t="s">
        <v>79</v>
      </c>
      <c r="I731" s="292"/>
      <c r="J731" s="293"/>
      <c r="K731" s="290"/>
      <c r="L731" s="290"/>
      <c r="M731" s="290"/>
      <c r="N731" s="290" t="s">
        <v>82</v>
      </c>
      <c r="O731" s="290"/>
      <c r="P731" s="290"/>
      <c r="Q731" s="290"/>
      <c r="R731" s="290"/>
      <c r="S731" s="294"/>
    </row>
    <row r="732" spans="1:21">
      <c r="A732" s="1">
        <f t="shared" ref="A732:B732" si="712">A731</f>
        <v>15</v>
      </c>
      <c r="B732" s="1">
        <f t="shared" si="712"/>
        <v>0</v>
      </c>
      <c r="C732" s="288"/>
      <c r="D732" s="291"/>
      <c r="E732" s="291"/>
      <c r="F732" s="291"/>
      <c r="G732" s="291"/>
      <c r="H732" s="291"/>
      <c r="I732" s="291"/>
      <c r="J732" s="296" t="s">
        <v>80</v>
      </c>
      <c r="K732" s="297"/>
      <c r="L732" s="297" t="s">
        <v>81</v>
      </c>
      <c r="M732" s="339"/>
      <c r="N732" s="291"/>
      <c r="O732" s="291"/>
      <c r="P732" s="291"/>
      <c r="Q732" s="291"/>
      <c r="R732" s="291"/>
      <c r="S732" s="295"/>
    </row>
    <row r="733" spans="1:21">
      <c r="A733" s="1">
        <f t="shared" ref="A733:B733" si="713">A732</f>
        <v>15</v>
      </c>
      <c r="B733" s="1">
        <f t="shared" si="713"/>
        <v>0</v>
      </c>
      <c r="C733" s="288"/>
      <c r="D733" s="298" t="s">
        <v>88</v>
      </c>
      <c r="E733" s="298"/>
      <c r="F733" s="298" t="s">
        <v>88</v>
      </c>
      <c r="G733" s="298"/>
      <c r="H733" s="323"/>
      <c r="I733" s="323"/>
      <c r="J733" s="324"/>
      <c r="K733" s="325"/>
      <c r="L733" s="326">
        <f>H733-J733</f>
        <v>0</v>
      </c>
      <c r="M733" s="327"/>
      <c r="N733" s="167"/>
      <c r="O733" s="167"/>
      <c r="P733" s="167"/>
      <c r="Q733" s="167"/>
      <c r="R733" s="167"/>
      <c r="S733" s="328"/>
      <c r="T733" s="54" t="e">
        <f>HLOOKUP(F706,リスト!$N$7:$AC$25,2,)</f>
        <v>#N/A</v>
      </c>
      <c r="U733" s="52" t="e">
        <f t="shared" ref="U733:U750" si="714">IF(T733="対象外",IF(J733&gt;0,"補助対象外経費です!!",""),"")</f>
        <v>#N/A</v>
      </c>
    </row>
    <row r="734" spans="1:21">
      <c r="A734" s="1">
        <f t="shared" ref="A734:B734" si="715">A733</f>
        <v>15</v>
      </c>
      <c r="B734" s="1">
        <f t="shared" si="715"/>
        <v>0</v>
      </c>
      <c r="C734" s="288"/>
      <c r="D734" s="298" t="s">
        <v>99</v>
      </c>
      <c r="E734" s="298"/>
      <c r="F734" s="299" t="s">
        <v>84</v>
      </c>
      <c r="G734" s="299"/>
      <c r="H734" s="300"/>
      <c r="I734" s="300"/>
      <c r="J734" s="301"/>
      <c r="K734" s="302"/>
      <c r="L734" s="303">
        <f t="shared" ref="L734:L750" si="716">H734-J734</f>
        <v>0</v>
      </c>
      <c r="M734" s="304"/>
      <c r="N734" s="152"/>
      <c r="O734" s="152"/>
      <c r="P734" s="152"/>
      <c r="Q734" s="152"/>
      <c r="R734" s="152"/>
      <c r="S734" s="305"/>
      <c r="T734" s="54" t="e">
        <f>HLOOKUP(F706,リスト!$N$7:$AC$25,3,)</f>
        <v>#N/A</v>
      </c>
      <c r="U734" s="52" t="e">
        <f t="shared" si="714"/>
        <v>#N/A</v>
      </c>
    </row>
    <row r="735" spans="1:21">
      <c r="A735" s="1">
        <f t="shared" ref="A735:B735" si="717">A734</f>
        <v>15</v>
      </c>
      <c r="B735" s="1">
        <f t="shared" si="717"/>
        <v>0</v>
      </c>
      <c r="C735" s="288"/>
      <c r="D735" s="298"/>
      <c r="E735" s="298"/>
      <c r="F735" s="329" t="s">
        <v>85</v>
      </c>
      <c r="G735" s="329"/>
      <c r="H735" s="330"/>
      <c r="I735" s="330"/>
      <c r="J735" s="331"/>
      <c r="K735" s="332"/>
      <c r="L735" s="333">
        <f t="shared" si="716"/>
        <v>0</v>
      </c>
      <c r="M735" s="334"/>
      <c r="N735" s="335"/>
      <c r="O735" s="335"/>
      <c r="P735" s="335"/>
      <c r="Q735" s="335"/>
      <c r="R735" s="335"/>
      <c r="S735" s="336"/>
      <c r="T735" s="54" t="e">
        <f>HLOOKUP(F706,リスト!$N$7:$AC$25,4,)</f>
        <v>#N/A</v>
      </c>
      <c r="U735" s="52" t="e">
        <f t="shared" si="714"/>
        <v>#N/A</v>
      </c>
    </row>
    <row r="736" spans="1:21">
      <c r="A736" s="1">
        <f t="shared" ref="A736:B736" si="718">A735</f>
        <v>15</v>
      </c>
      <c r="B736" s="1">
        <f t="shared" si="718"/>
        <v>0</v>
      </c>
      <c r="C736" s="288"/>
      <c r="D736" s="298"/>
      <c r="E736" s="298"/>
      <c r="F736" s="306" t="s">
        <v>86</v>
      </c>
      <c r="G736" s="306"/>
      <c r="H736" s="307"/>
      <c r="I736" s="307"/>
      <c r="J736" s="308"/>
      <c r="K736" s="309"/>
      <c r="L736" s="310">
        <f t="shared" si="716"/>
        <v>0</v>
      </c>
      <c r="M736" s="311"/>
      <c r="N736" s="153"/>
      <c r="O736" s="153"/>
      <c r="P736" s="153"/>
      <c r="Q736" s="153"/>
      <c r="R736" s="153"/>
      <c r="S736" s="312"/>
      <c r="T736" s="54" t="e">
        <f>HLOOKUP(F706,リスト!$N$7:$AC$25,5,)</f>
        <v>#N/A</v>
      </c>
      <c r="U736" s="52" t="e">
        <f t="shared" si="714"/>
        <v>#N/A</v>
      </c>
    </row>
    <row r="737" spans="1:22">
      <c r="A737" s="1">
        <f t="shared" ref="A737:B737" si="719">A736</f>
        <v>15</v>
      </c>
      <c r="B737" s="1">
        <f t="shared" si="719"/>
        <v>0</v>
      </c>
      <c r="C737" s="288"/>
      <c r="D737" s="298" t="s">
        <v>100</v>
      </c>
      <c r="E737" s="298"/>
      <c r="F737" s="299" t="s">
        <v>87</v>
      </c>
      <c r="G737" s="299"/>
      <c r="H737" s="300"/>
      <c r="I737" s="300"/>
      <c r="J737" s="301"/>
      <c r="K737" s="302"/>
      <c r="L737" s="303">
        <f t="shared" si="716"/>
        <v>0</v>
      </c>
      <c r="M737" s="304"/>
      <c r="N737" s="152"/>
      <c r="O737" s="152"/>
      <c r="P737" s="152"/>
      <c r="Q737" s="152"/>
      <c r="R737" s="152"/>
      <c r="S737" s="305"/>
      <c r="T737" s="54" t="e">
        <f>HLOOKUP(F706,リスト!$N$7:$AC$25,6,)</f>
        <v>#N/A</v>
      </c>
      <c r="U737" s="52" t="e">
        <f t="shared" si="714"/>
        <v>#N/A</v>
      </c>
    </row>
    <row r="738" spans="1:22">
      <c r="A738" s="1">
        <f t="shared" ref="A738:B738" si="720">A737</f>
        <v>15</v>
      </c>
      <c r="B738" s="1">
        <f t="shared" si="720"/>
        <v>0</v>
      </c>
      <c r="C738" s="288"/>
      <c r="D738" s="298"/>
      <c r="E738" s="298"/>
      <c r="F738" s="329" t="s">
        <v>89</v>
      </c>
      <c r="G738" s="329"/>
      <c r="H738" s="330"/>
      <c r="I738" s="330"/>
      <c r="J738" s="331"/>
      <c r="K738" s="332"/>
      <c r="L738" s="333">
        <f t="shared" si="716"/>
        <v>0</v>
      </c>
      <c r="M738" s="334"/>
      <c r="N738" s="335"/>
      <c r="O738" s="335"/>
      <c r="P738" s="335"/>
      <c r="Q738" s="335"/>
      <c r="R738" s="335"/>
      <c r="S738" s="336"/>
      <c r="T738" s="54" t="e">
        <f>HLOOKUP(F706,リスト!$N$7:$AC$25,7,)</f>
        <v>#N/A</v>
      </c>
      <c r="U738" s="52" t="e">
        <f t="shared" si="714"/>
        <v>#N/A</v>
      </c>
    </row>
    <row r="739" spans="1:22" ht="14.4" customHeight="1">
      <c r="A739" s="1">
        <f t="shared" ref="A739:B739" si="721">A738</f>
        <v>15</v>
      </c>
      <c r="B739" s="1">
        <f t="shared" si="721"/>
        <v>0</v>
      </c>
      <c r="C739" s="288"/>
      <c r="D739" s="298"/>
      <c r="E739" s="298"/>
      <c r="F739" s="329" t="s">
        <v>215</v>
      </c>
      <c r="G739" s="329"/>
      <c r="H739" s="330"/>
      <c r="I739" s="330"/>
      <c r="J739" s="331"/>
      <c r="K739" s="332"/>
      <c r="L739" s="333">
        <f t="shared" si="716"/>
        <v>0</v>
      </c>
      <c r="M739" s="334"/>
      <c r="N739" s="335"/>
      <c r="O739" s="335"/>
      <c r="P739" s="335"/>
      <c r="Q739" s="335"/>
      <c r="R739" s="335"/>
      <c r="S739" s="336"/>
      <c r="T739" s="54" t="e">
        <f>HLOOKUP(F706,リスト!$N$7:$AC$25,8,)</f>
        <v>#N/A</v>
      </c>
      <c r="U739" s="52" t="e">
        <f t="shared" si="714"/>
        <v>#N/A</v>
      </c>
    </row>
    <row r="740" spans="1:22">
      <c r="A740" s="1">
        <f t="shared" ref="A740:B740" si="722">A739</f>
        <v>15</v>
      </c>
      <c r="B740" s="1">
        <f t="shared" si="722"/>
        <v>0</v>
      </c>
      <c r="C740" s="288"/>
      <c r="D740" s="298"/>
      <c r="E740" s="298"/>
      <c r="F740" s="306" t="s">
        <v>90</v>
      </c>
      <c r="G740" s="306"/>
      <c r="H740" s="307"/>
      <c r="I740" s="307"/>
      <c r="J740" s="308"/>
      <c r="K740" s="309"/>
      <c r="L740" s="310">
        <f t="shared" si="716"/>
        <v>0</v>
      </c>
      <c r="M740" s="311"/>
      <c r="N740" s="153"/>
      <c r="O740" s="153"/>
      <c r="P740" s="153"/>
      <c r="Q740" s="153"/>
      <c r="R740" s="153"/>
      <c r="S740" s="312"/>
      <c r="T740" s="54" t="e">
        <f>HLOOKUP(F706,リスト!$N$7:$AC$25,9,)</f>
        <v>#N/A</v>
      </c>
      <c r="U740" s="52" t="e">
        <f t="shared" si="714"/>
        <v>#N/A</v>
      </c>
    </row>
    <row r="741" spans="1:22">
      <c r="A741" s="1">
        <f t="shared" ref="A741:B741" si="723">A740</f>
        <v>15</v>
      </c>
      <c r="B741" s="1">
        <f t="shared" si="723"/>
        <v>0</v>
      </c>
      <c r="C741" s="288"/>
      <c r="D741" s="298" t="s">
        <v>101</v>
      </c>
      <c r="E741" s="298"/>
      <c r="F741" s="299" t="s">
        <v>91</v>
      </c>
      <c r="G741" s="299"/>
      <c r="H741" s="300"/>
      <c r="I741" s="300"/>
      <c r="J741" s="301"/>
      <c r="K741" s="302"/>
      <c r="L741" s="303">
        <f t="shared" si="716"/>
        <v>0</v>
      </c>
      <c r="M741" s="304"/>
      <c r="N741" s="152"/>
      <c r="O741" s="152"/>
      <c r="P741" s="152"/>
      <c r="Q741" s="152"/>
      <c r="R741" s="152"/>
      <c r="S741" s="305"/>
      <c r="T741" s="54" t="e">
        <f>HLOOKUP(F706,リスト!$N$7:$AC$25,10,)</f>
        <v>#N/A</v>
      </c>
      <c r="U741" s="52" t="e">
        <f t="shared" si="714"/>
        <v>#N/A</v>
      </c>
    </row>
    <row r="742" spans="1:22">
      <c r="A742" s="1">
        <f t="shared" ref="A742:B742" si="724">A741</f>
        <v>15</v>
      </c>
      <c r="B742" s="1">
        <f t="shared" si="724"/>
        <v>0</v>
      </c>
      <c r="C742" s="288"/>
      <c r="D742" s="298"/>
      <c r="E742" s="298"/>
      <c r="F742" s="329" t="s">
        <v>92</v>
      </c>
      <c r="G742" s="329"/>
      <c r="H742" s="330"/>
      <c r="I742" s="330"/>
      <c r="J742" s="331"/>
      <c r="K742" s="332"/>
      <c r="L742" s="333">
        <f t="shared" si="716"/>
        <v>0</v>
      </c>
      <c r="M742" s="334"/>
      <c r="N742" s="335"/>
      <c r="O742" s="335"/>
      <c r="P742" s="335"/>
      <c r="Q742" s="335"/>
      <c r="R742" s="335"/>
      <c r="S742" s="336"/>
      <c r="T742" s="54" t="e">
        <f>HLOOKUP(F706,リスト!$N$7:$AC$25,11,)</f>
        <v>#N/A</v>
      </c>
      <c r="U742" s="52" t="e">
        <f t="shared" si="714"/>
        <v>#N/A</v>
      </c>
    </row>
    <row r="743" spans="1:22">
      <c r="A743" s="1">
        <f t="shared" ref="A743:B743" si="725">A742</f>
        <v>15</v>
      </c>
      <c r="B743" s="1">
        <f t="shared" si="725"/>
        <v>0</v>
      </c>
      <c r="C743" s="288"/>
      <c r="D743" s="298"/>
      <c r="E743" s="298"/>
      <c r="F743" s="306" t="s">
        <v>93</v>
      </c>
      <c r="G743" s="306"/>
      <c r="H743" s="307"/>
      <c r="I743" s="307"/>
      <c r="J743" s="308"/>
      <c r="K743" s="309"/>
      <c r="L743" s="310">
        <f t="shared" si="716"/>
        <v>0</v>
      </c>
      <c r="M743" s="311"/>
      <c r="N743" s="153"/>
      <c r="O743" s="153"/>
      <c r="P743" s="153"/>
      <c r="Q743" s="153"/>
      <c r="R743" s="153"/>
      <c r="S743" s="312"/>
      <c r="T743" s="54" t="e">
        <f>HLOOKUP(F706,リスト!$N$7:$AC$25,12,)</f>
        <v>#N/A</v>
      </c>
      <c r="U743" s="52" t="e">
        <f t="shared" si="714"/>
        <v>#N/A</v>
      </c>
    </row>
    <row r="744" spans="1:22">
      <c r="A744" s="1">
        <f t="shared" ref="A744:B744" si="726">A743</f>
        <v>15</v>
      </c>
      <c r="B744" s="1">
        <f t="shared" si="726"/>
        <v>0</v>
      </c>
      <c r="C744" s="288"/>
      <c r="D744" s="298" t="s">
        <v>102</v>
      </c>
      <c r="E744" s="298"/>
      <c r="F744" s="298" t="s">
        <v>102</v>
      </c>
      <c r="G744" s="298"/>
      <c r="H744" s="323"/>
      <c r="I744" s="323"/>
      <c r="J744" s="324"/>
      <c r="K744" s="325"/>
      <c r="L744" s="326">
        <f t="shared" si="716"/>
        <v>0</v>
      </c>
      <c r="M744" s="327"/>
      <c r="N744" s="167"/>
      <c r="O744" s="167"/>
      <c r="P744" s="167"/>
      <c r="Q744" s="167"/>
      <c r="R744" s="167"/>
      <c r="S744" s="328"/>
      <c r="T744" s="54" t="e">
        <f>HLOOKUP(F706,リスト!$N$7:$AC$25,13,)</f>
        <v>#N/A</v>
      </c>
      <c r="U744" s="52" t="e">
        <f t="shared" si="714"/>
        <v>#N/A</v>
      </c>
    </row>
    <row r="745" spans="1:22">
      <c r="A745" s="1">
        <f t="shared" ref="A745:B745" si="727">A744</f>
        <v>15</v>
      </c>
      <c r="B745" s="1">
        <f t="shared" si="727"/>
        <v>0</v>
      </c>
      <c r="C745" s="288"/>
      <c r="D745" s="321" t="s">
        <v>105</v>
      </c>
      <c r="E745" s="298"/>
      <c r="F745" s="299" t="s">
        <v>94</v>
      </c>
      <c r="G745" s="299"/>
      <c r="H745" s="300"/>
      <c r="I745" s="300"/>
      <c r="J745" s="301"/>
      <c r="K745" s="302"/>
      <c r="L745" s="303">
        <f t="shared" si="716"/>
        <v>0</v>
      </c>
      <c r="M745" s="304"/>
      <c r="N745" s="152"/>
      <c r="O745" s="152"/>
      <c r="P745" s="152"/>
      <c r="Q745" s="152"/>
      <c r="R745" s="152"/>
      <c r="S745" s="305"/>
      <c r="T745" s="54" t="e">
        <f>HLOOKUP(F706,リスト!$N$7:$AC$25,14,)</f>
        <v>#N/A</v>
      </c>
      <c r="U745" s="52" t="e">
        <f t="shared" si="714"/>
        <v>#N/A</v>
      </c>
    </row>
    <row r="746" spans="1:22">
      <c r="A746" s="1">
        <f t="shared" ref="A746:B746" si="728">A745</f>
        <v>15</v>
      </c>
      <c r="B746" s="1">
        <f t="shared" si="728"/>
        <v>0</v>
      </c>
      <c r="C746" s="288"/>
      <c r="D746" s="298"/>
      <c r="E746" s="298"/>
      <c r="F746" s="306" t="s">
        <v>95</v>
      </c>
      <c r="G746" s="306"/>
      <c r="H746" s="307"/>
      <c r="I746" s="307"/>
      <c r="J746" s="308"/>
      <c r="K746" s="309"/>
      <c r="L746" s="310">
        <f t="shared" si="716"/>
        <v>0</v>
      </c>
      <c r="M746" s="311"/>
      <c r="N746" s="153"/>
      <c r="O746" s="153"/>
      <c r="P746" s="153"/>
      <c r="Q746" s="153"/>
      <c r="R746" s="153"/>
      <c r="S746" s="312"/>
      <c r="T746" s="54" t="e">
        <f>HLOOKUP(F706,リスト!$N$7:$AC$25,15,)</f>
        <v>#N/A</v>
      </c>
      <c r="U746" s="52" t="e">
        <f t="shared" si="714"/>
        <v>#N/A</v>
      </c>
    </row>
    <row r="747" spans="1:22">
      <c r="A747" s="1">
        <f t="shared" ref="A747:B747" si="729">A746</f>
        <v>15</v>
      </c>
      <c r="B747" s="1">
        <f t="shared" si="729"/>
        <v>0</v>
      </c>
      <c r="C747" s="288"/>
      <c r="D747" s="322" t="s">
        <v>103</v>
      </c>
      <c r="E747" s="322"/>
      <c r="F747" s="298" t="s">
        <v>96</v>
      </c>
      <c r="G747" s="298"/>
      <c r="H747" s="323"/>
      <c r="I747" s="323"/>
      <c r="J747" s="324"/>
      <c r="K747" s="325"/>
      <c r="L747" s="326">
        <f t="shared" si="716"/>
        <v>0</v>
      </c>
      <c r="M747" s="327"/>
      <c r="N747" s="167"/>
      <c r="O747" s="167"/>
      <c r="P747" s="167"/>
      <c r="Q747" s="167"/>
      <c r="R747" s="167"/>
      <c r="S747" s="328"/>
      <c r="T747" s="54" t="e">
        <f>HLOOKUP(F706,リスト!$N$7:$AC$25,16,)</f>
        <v>#N/A</v>
      </c>
      <c r="U747" s="52" t="e">
        <f t="shared" si="714"/>
        <v>#N/A</v>
      </c>
    </row>
    <row r="748" spans="1:22">
      <c r="A748" s="1">
        <f t="shared" ref="A748:B748" si="730">A747</f>
        <v>15</v>
      </c>
      <c r="B748" s="1">
        <f t="shared" si="730"/>
        <v>0</v>
      </c>
      <c r="C748" s="288"/>
      <c r="D748" s="298" t="s">
        <v>104</v>
      </c>
      <c r="E748" s="298"/>
      <c r="F748" s="299" t="s">
        <v>97</v>
      </c>
      <c r="G748" s="299"/>
      <c r="H748" s="300"/>
      <c r="I748" s="300"/>
      <c r="J748" s="301"/>
      <c r="K748" s="302"/>
      <c r="L748" s="303">
        <f t="shared" si="716"/>
        <v>0</v>
      </c>
      <c r="M748" s="304"/>
      <c r="N748" s="152"/>
      <c r="O748" s="152"/>
      <c r="P748" s="152"/>
      <c r="Q748" s="152"/>
      <c r="R748" s="152"/>
      <c r="S748" s="305"/>
      <c r="T748" s="54" t="e">
        <f>HLOOKUP(F706,リスト!$N$7:$AC$25,17,)</f>
        <v>#N/A</v>
      </c>
      <c r="U748" s="52" t="e">
        <f t="shared" si="714"/>
        <v>#N/A</v>
      </c>
    </row>
    <row r="749" spans="1:22">
      <c r="A749" s="1">
        <f t="shared" ref="A749:B749" si="731">A748</f>
        <v>15</v>
      </c>
      <c r="B749" s="1">
        <f t="shared" si="731"/>
        <v>0</v>
      </c>
      <c r="C749" s="288"/>
      <c r="D749" s="298"/>
      <c r="E749" s="298"/>
      <c r="F749" s="306" t="s">
        <v>98</v>
      </c>
      <c r="G749" s="306"/>
      <c r="H749" s="307"/>
      <c r="I749" s="307"/>
      <c r="J749" s="308"/>
      <c r="K749" s="309"/>
      <c r="L749" s="310">
        <f t="shared" si="716"/>
        <v>0</v>
      </c>
      <c r="M749" s="311"/>
      <c r="N749" s="153"/>
      <c r="O749" s="153"/>
      <c r="P749" s="153"/>
      <c r="Q749" s="153"/>
      <c r="R749" s="153"/>
      <c r="S749" s="312"/>
      <c r="T749" s="54" t="e">
        <f>HLOOKUP(F706,リスト!$N$7:$AC$25,18,)</f>
        <v>#N/A</v>
      </c>
      <c r="U749" s="52" t="e">
        <f t="shared" si="714"/>
        <v>#N/A</v>
      </c>
    </row>
    <row r="750" spans="1:22" ht="15" thickBot="1">
      <c r="A750" s="1">
        <f t="shared" ref="A750:B750" si="732">A749</f>
        <v>15</v>
      </c>
      <c r="B750" s="1">
        <f t="shared" si="732"/>
        <v>0</v>
      </c>
      <c r="C750" s="288"/>
      <c r="D750" s="313" t="s">
        <v>77</v>
      </c>
      <c r="E750" s="313"/>
      <c r="F750" s="313" t="s">
        <v>77</v>
      </c>
      <c r="G750" s="313"/>
      <c r="H750" s="314"/>
      <c r="I750" s="314"/>
      <c r="J750" s="315"/>
      <c r="K750" s="316"/>
      <c r="L750" s="317">
        <f t="shared" si="716"/>
        <v>0</v>
      </c>
      <c r="M750" s="318"/>
      <c r="N750" s="319"/>
      <c r="O750" s="319"/>
      <c r="P750" s="319"/>
      <c r="Q750" s="319"/>
      <c r="R750" s="319"/>
      <c r="S750" s="320"/>
      <c r="T750" s="54" t="e">
        <f>HLOOKUP(F706,リスト!$N$7:$AC$25,19,)</f>
        <v>#N/A</v>
      </c>
      <c r="U750" s="52" t="e">
        <f t="shared" si="714"/>
        <v>#N/A</v>
      </c>
    </row>
    <row r="751" spans="1:22" ht="15.6" thickTop="1" thickBot="1">
      <c r="A751" s="1">
        <f t="shared" ref="A751:B751" si="733">A750</f>
        <v>15</v>
      </c>
      <c r="B751" s="1">
        <f t="shared" si="733"/>
        <v>0</v>
      </c>
      <c r="C751" s="289"/>
      <c r="D751" s="278" t="s">
        <v>78</v>
      </c>
      <c r="E751" s="279"/>
      <c r="F751" s="279"/>
      <c r="G751" s="280"/>
      <c r="H751" s="281">
        <f>SUM(H733:I750)</f>
        <v>0</v>
      </c>
      <c r="I751" s="281"/>
      <c r="J751" s="282">
        <f t="shared" ref="J751" si="734">SUM(J733:K750)</f>
        <v>0</v>
      </c>
      <c r="K751" s="283"/>
      <c r="L751" s="283">
        <f t="shared" ref="L751" si="735">SUM(L733:M750)</f>
        <v>0</v>
      </c>
      <c r="M751" s="284"/>
      <c r="N751" s="285"/>
      <c r="O751" s="285"/>
      <c r="P751" s="285"/>
      <c r="Q751" s="285"/>
      <c r="R751" s="285"/>
      <c r="S751" s="286"/>
      <c r="T751" s="54"/>
    </row>
    <row r="752" spans="1:22">
      <c r="A752" s="1">
        <f>F755</f>
        <v>16</v>
      </c>
      <c r="B752" s="1">
        <f>IF(H776&gt;0,1,0)</f>
        <v>0</v>
      </c>
      <c r="C752" s="198" t="s">
        <v>47</v>
      </c>
      <c r="D752" s="198"/>
      <c r="E752" s="198"/>
      <c r="U752" s="11" t="s">
        <v>49</v>
      </c>
      <c r="V752" s="11" t="s">
        <v>199</v>
      </c>
    </row>
    <row r="753" spans="1:24">
      <c r="A753" s="1">
        <f>A752</f>
        <v>16</v>
      </c>
      <c r="B753" s="1">
        <f>B752</f>
        <v>0</v>
      </c>
      <c r="C753" s="192" t="str">
        <f>"トップアスリート等を活用した魅力発信事業　"&amp;基本!$G$24</f>
        <v>トップアスリート等を活用した魅力発信事業　事業計画書</v>
      </c>
      <c r="D753" s="192"/>
      <c r="E753" s="192"/>
      <c r="F753" s="192"/>
      <c r="G753" s="192"/>
      <c r="H753" s="192"/>
      <c r="I753" s="192"/>
      <c r="J753" s="192"/>
      <c r="K753" s="192"/>
      <c r="L753" s="192"/>
      <c r="M753" s="192"/>
      <c r="N753" s="192"/>
      <c r="O753" s="192"/>
      <c r="P753" s="192"/>
      <c r="Q753" s="192"/>
      <c r="R753" s="192"/>
      <c r="S753" s="192"/>
      <c r="U753" s="16" t="str">
        <f t="shared" ref="U753:V756" si="736">IF(U703="","",U703)</f>
        <v>トップアスリート等を活用した魅力発信事業</v>
      </c>
      <c r="V753" s="16" t="str">
        <f t="shared" si="736"/>
        <v>魅力発信</v>
      </c>
    </row>
    <row r="754" spans="1:24" ht="15" thickBot="1">
      <c r="A754" s="1">
        <f t="shared" ref="A754:B754" si="737">A753</f>
        <v>16</v>
      </c>
      <c r="B754" s="1">
        <f t="shared" si="737"/>
        <v>0</v>
      </c>
      <c r="C754" s="337" t="s">
        <v>48</v>
      </c>
      <c r="D754" s="337"/>
      <c r="U754" s="32" t="str">
        <f t="shared" si="736"/>
        <v/>
      </c>
      <c r="V754" s="32" t="str">
        <f t="shared" si="736"/>
        <v/>
      </c>
    </row>
    <row r="755" spans="1:24" ht="15" thickBot="1">
      <c r="A755" s="1">
        <f t="shared" ref="A755:B755" si="738">A754</f>
        <v>16</v>
      </c>
      <c r="B755" s="1">
        <f t="shared" si="738"/>
        <v>0</v>
      </c>
      <c r="C755" s="375" t="s">
        <v>50</v>
      </c>
      <c r="D755" s="376"/>
      <c r="E755" s="376"/>
      <c r="F755" s="377">
        <f>F705+1</f>
        <v>16</v>
      </c>
      <c r="G755" s="378"/>
      <c r="U755" s="32" t="str">
        <f t="shared" si="736"/>
        <v/>
      </c>
      <c r="V755" s="32" t="str">
        <f t="shared" si="736"/>
        <v/>
      </c>
    </row>
    <row r="756" spans="1:24">
      <c r="A756" s="1">
        <f t="shared" ref="A756:B756" si="739">A755</f>
        <v>16</v>
      </c>
      <c r="B756" s="1">
        <f t="shared" si="739"/>
        <v>0</v>
      </c>
      <c r="C756" s="379" t="s">
        <v>49</v>
      </c>
      <c r="D756" s="290"/>
      <c r="E756" s="290"/>
      <c r="F756" s="380"/>
      <c r="G756" s="380"/>
      <c r="H756" s="380"/>
      <c r="I756" s="380"/>
      <c r="J756" s="380"/>
      <c r="K756" s="380"/>
      <c r="L756" s="380"/>
      <c r="M756" s="290" t="s">
        <v>53</v>
      </c>
      <c r="N756" s="290"/>
      <c r="O756" s="290"/>
      <c r="P756" s="380"/>
      <c r="Q756" s="380"/>
      <c r="R756" s="380"/>
      <c r="S756" s="381"/>
      <c r="T756" s="81" t="str">
        <f>IF(F756="","",VLOOKUP(F756,U753:V756,2,))</f>
        <v/>
      </c>
      <c r="U756" s="18" t="str">
        <f t="shared" si="736"/>
        <v/>
      </c>
      <c r="V756" s="18" t="str">
        <f t="shared" si="736"/>
        <v/>
      </c>
    </row>
    <row r="757" spans="1:24">
      <c r="A757" s="1">
        <f t="shared" ref="A757:B757" si="740">A756</f>
        <v>16</v>
      </c>
      <c r="B757" s="1">
        <f t="shared" si="740"/>
        <v>0</v>
      </c>
      <c r="C757" s="389" t="s">
        <v>180</v>
      </c>
      <c r="D757" s="390"/>
      <c r="E757" s="356"/>
      <c r="F757" s="386"/>
      <c r="G757" s="387"/>
      <c r="H757" s="387"/>
      <c r="I757" s="387"/>
      <c r="J757" s="387"/>
      <c r="K757" s="387"/>
      <c r="L757" s="387"/>
      <c r="M757" s="387"/>
      <c r="N757" s="387"/>
      <c r="O757" s="387"/>
      <c r="P757" s="387"/>
      <c r="Q757" s="387"/>
      <c r="R757" s="387"/>
      <c r="S757" s="388"/>
      <c r="U757" s="55"/>
    </row>
    <row r="758" spans="1:24">
      <c r="A758" s="1">
        <f t="shared" ref="A758:B758" si="741">A757</f>
        <v>16</v>
      </c>
      <c r="B758" s="1">
        <f t="shared" si="741"/>
        <v>0</v>
      </c>
      <c r="C758" s="348" t="s">
        <v>51</v>
      </c>
      <c r="D758" s="291"/>
      <c r="E758" s="291"/>
      <c r="F758" s="382"/>
      <c r="G758" s="383"/>
      <c r="H758" s="383"/>
      <c r="I758" s="20" t="str">
        <f>IF(F758="","～",IF(J758="","","～"))</f>
        <v>～</v>
      </c>
      <c r="J758" s="383"/>
      <c r="K758" s="383"/>
      <c r="L758" s="383"/>
      <c r="M758" s="21" t="s">
        <v>52</v>
      </c>
      <c r="N758" s="384" t="str">
        <f>IF(T758=1,IF(F758="","",IF(J758="","",IF(F758=J758,"日帰り",(J758-F758)&amp;"泊"&amp;(J758-F758+1)&amp;"日"))),"")</f>
        <v/>
      </c>
      <c r="O758" s="384"/>
      <c r="P758" s="384"/>
      <c r="Q758" s="13" t="s">
        <v>68</v>
      </c>
      <c r="R758" s="258"/>
      <c r="S758" s="385"/>
      <c r="T758" s="53">
        <v>0</v>
      </c>
    </row>
    <row r="759" spans="1:24">
      <c r="A759" s="1">
        <f t="shared" ref="A759:B759" si="742">A758</f>
        <v>16</v>
      </c>
      <c r="B759" s="1">
        <f t="shared" si="742"/>
        <v>0</v>
      </c>
      <c r="C759" s="348" t="s">
        <v>54</v>
      </c>
      <c r="D759" s="346" t="s">
        <v>55</v>
      </c>
      <c r="E759" s="346"/>
      <c r="F759" s="349"/>
      <c r="G759" s="349"/>
      <c r="H759" s="349"/>
      <c r="I759" s="349"/>
      <c r="J759" s="349"/>
      <c r="K759" s="349"/>
      <c r="L759" s="349"/>
      <c r="M759" s="349"/>
      <c r="N759" s="349"/>
      <c r="O759" s="349"/>
      <c r="P759" s="349"/>
      <c r="Q759" s="349"/>
      <c r="R759" s="349"/>
      <c r="S759" s="350"/>
      <c r="U759" s="156" t="s">
        <v>53</v>
      </c>
      <c r="V759" s="156"/>
      <c r="W759" s="156"/>
      <c r="X759" s="156"/>
    </row>
    <row r="760" spans="1:24">
      <c r="A760" s="1">
        <f t="shared" ref="A760:B760" si="743">A759</f>
        <v>16</v>
      </c>
      <c r="B760" s="1">
        <f t="shared" si="743"/>
        <v>0</v>
      </c>
      <c r="C760" s="348"/>
      <c r="D760" s="351" t="s">
        <v>7</v>
      </c>
      <c r="E760" s="351"/>
      <c r="F760" s="352"/>
      <c r="G760" s="352"/>
      <c r="H760" s="352"/>
      <c r="I760" s="352"/>
      <c r="J760" s="352"/>
      <c r="K760" s="352"/>
      <c r="L760" s="352"/>
      <c r="M760" s="352"/>
      <c r="N760" s="352"/>
      <c r="O760" s="352"/>
      <c r="P760" s="352"/>
      <c r="Q760" s="352"/>
      <c r="R760" s="352"/>
      <c r="S760" s="353"/>
      <c r="U760" s="78" t="str">
        <f>U753</f>
        <v>トップアスリート等を活用した魅力発信事業</v>
      </c>
      <c r="V760" s="78" t="str">
        <f>U754</f>
        <v/>
      </c>
      <c r="W760" s="78" t="str">
        <f>U755</f>
        <v/>
      </c>
      <c r="X760" s="78" t="str">
        <f>U756</f>
        <v/>
      </c>
    </row>
    <row r="761" spans="1:24">
      <c r="A761" s="1">
        <f t="shared" ref="A761:B761" si="744">A760</f>
        <v>16</v>
      </c>
      <c r="B761" s="1">
        <f t="shared" si="744"/>
        <v>0</v>
      </c>
      <c r="C761" s="348" t="s">
        <v>56</v>
      </c>
      <c r="D761" s="346" t="s">
        <v>55</v>
      </c>
      <c r="E761" s="346"/>
      <c r="F761" s="349"/>
      <c r="G761" s="349"/>
      <c r="H761" s="349"/>
      <c r="I761" s="349"/>
      <c r="J761" s="349"/>
      <c r="K761" s="349"/>
      <c r="L761" s="349"/>
      <c r="M761" s="349"/>
      <c r="N761" s="349"/>
      <c r="O761" s="349"/>
      <c r="P761" s="349"/>
      <c r="Q761" s="349"/>
      <c r="R761" s="349"/>
      <c r="S761" s="350"/>
      <c r="U761" s="6" t="str">
        <f t="shared" ref="U761:X764" si="745">IF(U711="","",U711)</f>
        <v>①競技普及イベント</v>
      </c>
      <c r="V761" s="6" t="str">
        <f t="shared" si="745"/>
        <v/>
      </c>
      <c r="W761" s="6" t="str">
        <f t="shared" si="745"/>
        <v/>
      </c>
      <c r="X761" s="6" t="str">
        <f t="shared" si="745"/>
        <v/>
      </c>
    </row>
    <row r="762" spans="1:24">
      <c r="A762" s="1">
        <f t="shared" ref="A762:B762" si="746">A761</f>
        <v>16</v>
      </c>
      <c r="B762" s="1">
        <f t="shared" si="746"/>
        <v>0</v>
      </c>
      <c r="C762" s="348"/>
      <c r="D762" s="351" t="s">
        <v>7</v>
      </c>
      <c r="E762" s="351"/>
      <c r="F762" s="352"/>
      <c r="G762" s="352"/>
      <c r="H762" s="352"/>
      <c r="I762" s="352"/>
      <c r="J762" s="352"/>
      <c r="K762" s="352"/>
      <c r="L762" s="352"/>
      <c r="M762" s="352"/>
      <c r="N762" s="352"/>
      <c r="O762" s="352"/>
      <c r="P762" s="352"/>
      <c r="Q762" s="352"/>
      <c r="R762" s="352"/>
      <c r="S762" s="353"/>
      <c r="U762" s="8" t="str">
        <f t="shared" si="745"/>
        <v>②トップレベル大会</v>
      </c>
      <c r="V762" s="8" t="str">
        <f t="shared" si="745"/>
        <v/>
      </c>
      <c r="W762" s="8" t="str">
        <f t="shared" si="745"/>
        <v/>
      </c>
      <c r="X762" s="8" t="str">
        <f t="shared" si="745"/>
        <v/>
      </c>
    </row>
    <row r="763" spans="1:24">
      <c r="A763" s="1">
        <f t="shared" ref="A763:B763" si="747">A762</f>
        <v>16</v>
      </c>
      <c r="B763" s="1">
        <f t="shared" si="747"/>
        <v>0</v>
      </c>
      <c r="C763" s="354" t="s">
        <v>57</v>
      </c>
      <c r="D763" s="291" t="s">
        <v>58</v>
      </c>
      <c r="E763" s="291"/>
      <c r="F763" s="291" t="s">
        <v>61</v>
      </c>
      <c r="G763" s="355"/>
      <c r="H763" s="339" t="s">
        <v>62</v>
      </c>
      <c r="I763" s="296"/>
      <c r="J763" s="356" t="s">
        <v>63</v>
      </c>
      <c r="K763" s="355"/>
      <c r="L763" s="339" t="s">
        <v>64</v>
      </c>
      <c r="M763" s="296"/>
      <c r="N763" s="356" t="s">
        <v>65</v>
      </c>
      <c r="O763" s="355"/>
      <c r="P763" s="339" t="s">
        <v>66</v>
      </c>
      <c r="Q763" s="291"/>
      <c r="R763" s="356" t="s">
        <v>36</v>
      </c>
      <c r="S763" s="295"/>
      <c r="U763" s="8" t="str">
        <f t="shared" si="745"/>
        <v/>
      </c>
      <c r="V763" s="8" t="str">
        <f t="shared" si="745"/>
        <v/>
      </c>
      <c r="W763" s="8" t="str">
        <f t="shared" si="745"/>
        <v/>
      </c>
      <c r="X763" s="8" t="str">
        <f t="shared" si="745"/>
        <v/>
      </c>
    </row>
    <row r="764" spans="1:24">
      <c r="A764" s="1">
        <f t="shared" ref="A764:B764" si="748">A763</f>
        <v>16</v>
      </c>
      <c r="B764" s="1">
        <f t="shared" si="748"/>
        <v>0</v>
      </c>
      <c r="C764" s="348"/>
      <c r="D764" s="346" t="s">
        <v>59</v>
      </c>
      <c r="E764" s="346"/>
      <c r="F764" s="56" t="s">
        <v>164</v>
      </c>
      <c r="G764" s="23" t="s">
        <v>67</v>
      </c>
      <c r="H764" s="58" t="s">
        <v>164</v>
      </c>
      <c r="I764" s="25" t="s">
        <v>67</v>
      </c>
      <c r="J764" s="60" t="s">
        <v>164</v>
      </c>
      <c r="K764" s="23" t="s">
        <v>67</v>
      </c>
      <c r="L764" s="58" t="s">
        <v>164</v>
      </c>
      <c r="M764" s="25" t="s">
        <v>67</v>
      </c>
      <c r="N764" s="60" t="s">
        <v>164</v>
      </c>
      <c r="O764" s="23" t="s">
        <v>67</v>
      </c>
      <c r="P764" s="58" t="s">
        <v>164</v>
      </c>
      <c r="Q764" s="26" t="s">
        <v>67</v>
      </c>
      <c r="R764" s="60" t="s">
        <v>164</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48"/>
      <c r="D765" s="351" t="s">
        <v>60</v>
      </c>
      <c r="E765" s="351"/>
      <c r="F765" s="57" t="s">
        <v>164</v>
      </c>
      <c r="G765" s="28" t="s">
        <v>67</v>
      </c>
      <c r="H765" s="59" t="s">
        <v>164</v>
      </c>
      <c r="I765" s="30" t="s">
        <v>67</v>
      </c>
      <c r="J765" s="61" t="s">
        <v>164</v>
      </c>
      <c r="K765" s="28" t="s">
        <v>67</v>
      </c>
      <c r="L765" s="59" t="s">
        <v>164</v>
      </c>
      <c r="M765" s="30" t="s">
        <v>67</v>
      </c>
      <c r="N765" s="61" t="s">
        <v>164</v>
      </c>
      <c r="O765" s="28" t="s">
        <v>67</v>
      </c>
      <c r="P765" s="59" t="s">
        <v>164</v>
      </c>
      <c r="Q765" s="31" t="s">
        <v>67</v>
      </c>
      <c r="R765" s="61" t="s">
        <v>164</v>
      </c>
      <c r="S765" s="34" t="s">
        <v>67</v>
      </c>
    </row>
    <row r="766" spans="1:24">
      <c r="A766" s="1">
        <f t="shared" ref="A766:B766" si="750">A765</f>
        <v>16</v>
      </c>
      <c r="B766" s="1">
        <f t="shared" si="750"/>
        <v>0</v>
      </c>
      <c r="C766" s="366" t="s">
        <v>69</v>
      </c>
      <c r="D766" s="367"/>
      <c r="E766" s="368"/>
      <c r="F766" s="357"/>
      <c r="G766" s="358"/>
      <c r="H766" s="358"/>
      <c r="I766" s="358"/>
      <c r="J766" s="358"/>
      <c r="K766" s="358"/>
      <c r="L766" s="358"/>
      <c r="M766" s="358"/>
      <c r="N766" s="358"/>
      <c r="O766" s="358"/>
      <c r="P766" s="358"/>
      <c r="Q766" s="358"/>
      <c r="R766" s="358"/>
      <c r="S766" s="359"/>
    </row>
    <row r="767" spans="1:24">
      <c r="A767" s="1">
        <f t="shared" ref="A767:B767" si="751">A766</f>
        <v>16</v>
      </c>
      <c r="B767" s="1">
        <f t="shared" si="751"/>
        <v>0</v>
      </c>
      <c r="C767" s="369"/>
      <c r="D767" s="370"/>
      <c r="E767" s="371"/>
      <c r="F767" s="360"/>
      <c r="G767" s="361"/>
      <c r="H767" s="361"/>
      <c r="I767" s="361"/>
      <c r="J767" s="361"/>
      <c r="K767" s="361"/>
      <c r="L767" s="361"/>
      <c r="M767" s="361"/>
      <c r="N767" s="361"/>
      <c r="O767" s="361"/>
      <c r="P767" s="361"/>
      <c r="Q767" s="361"/>
      <c r="R767" s="361"/>
      <c r="S767" s="362"/>
    </row>
    <row r="768" spans="1:24">
      <c r="A768" s="1">
        <f t="shared" ref="A768:B768" si="752">A767</f>
        <v>16</v>
      </c>
      <c r="B768" s="1">
        <f t="shared" si="752"/>
        <v>0</v>
      </c>
      <c r="C768" s="369"/>
      <c r="D768" s="370"/>
      <c r="E768" s="371"/>
      <c r="F768" s="360"/>
      <c r="G768" s="361"/>
      <c r="H768" s="361"/>
      <c r="I768" s="361"/>
      <c r="J768" s="361"/>
      <c r="K768" s="361"/>
      <c r="L768" s="361"/>
      <c r="M768" s="361"/>
      <c r="N768" s="361"/>
      <c r="O768" s="361"/>
      <c r="P768" s="361"/>
      <c r="Q768" s="361"/>
      <c r="R768" s="361"/>
      <c r="S768" s="362"/>
    </row>
    <row r="769" spans="1:21">
      <c r="A769" s="1">
        <f t="shared" ref="A769:B769" si="753">A768</f>
        <v>16</v>
      </c>
      <c r="B769" s="1">
        <f t="shared" si="753"/>
        <v>0</v>
      </c>
      <c r="C769" s="369"/>
      <c r="D769" s="370"/>
      <c r="E769" s="371"/>
      <c r="F769" s="360"/>
      <c r="G769" s="361"/>
      <c r="H769" s="361"/>
      <c r="I769" s="361"/>
      <c r="J769" s="361"/>
      <c r="K769" s="361"/>
      <c r="L769" s="361"/>
      <c r="M769" s="361"/>
      <c r="N769" s="361"/>
      <c r="O769" s="361"/>
      <c r="P769" s="361"/>
      <c r="Q769" s="361"/>
      <c r="R769" s="361"/>
      <c r="S769" s="362"/>
    </row>
    <row r="770" spans="1:21">
      <c r="A770" s="1">
        <f t="shared" ref="A770:B770" si="754">A769</f>
        <v>16</v>
      </c>
      <c r="B770" s="1">
        <f t="shared" si="754"/>
        <v>0</v>
      </c>
      <c r="C770" s="369"/>
      <c r="D770" s="370"/>
      <c r="E770" s="371"/>
      <c r="F770" s="360"/>
      <c r="G770" s="361"/>
      <c r="H770" s="361"/>
      <c r="I770" s="361"/>
      <c r="J770" s="361"/>
      <c r="K770" s="361"/>
      <c r="L770" s="361"/>
      <c r="M770" s="361"/>
      <c r="N770" s="361"/>
      <c r="O770" s="361"/>
      <c r="P770" s="361"/>
      <c r="Q770" s="361"/>
      <c r="R770" s="361"/>
      <c r="S770" s="362"/>
    </row>
    <row r="771" spans="1:21">
      <c r="A771" s="1">
        <f t="shared" ref="A771:B771" si="755">A770</f>
        <v>16</v>
      </c>
      <c r="B771" s="1">
        <f t="shared" si="755"/>
        <v>0</v>
      </c>
      <c r="C771" s="369"/>
      <c r="D771" s="370"/>
      <c r="E771" s="371"/>
      <c r="F771" s="360"/>
      <c r="G771" s="361"/>
      <c r="H771" s="361"/>
      <c r="I771" s="361"/>
      <c r="J771" s="361"/>
      <c r="K771" s="361"/>
      <c r="L771" s="361"/>
      <c r="M771" s="361"/>
      <c r="N771" s="361"/>
      <c r="O771" s="361"/>
      <c r="P771" s="361"/>
      <c r="Q771" s="361"/>
      <c r="R771" s="361"/>
      <c r="S771" s="362"/>
    </row>
    <row r="772" spans="1:21" ht="15" thickBot="1">
      <c r="A772" s="1">
        <f t="shared" ref="A772:B772" si="756">A771</f>
        <v>16</v>
      </c>
      <c r="B772" s="1">
        <f t="shared" si="756"/>
        <v>0</v>
      </c>
      <c r="C772" s="372"/>
      <c r="D772" s="373"/>
      <c r="E772" s="374"/>
      <c r="F772" s="363"/>
      <c r="G772" s="364"/>
      <c r="H772" s="364"/>
      <c r="I772" s="364"/>
      <c r="J772" s="364"/>
      <c r="K772" s="364"/>
      <c r="L772" s="364"/>
      <c r="M772" s="364"/>
      <c r="N772" s="364"/>
      <c r="O772" s="364"/>
      <c r="P772" s="364"/>
      <c r="Q772" s="364"/>
      <c r="R772" s="364"/>
      <c r="S772" s="365"/>
    </row>
    <row r="773" spans="1:21">
      <c r="A773" s="1">
        <f t="shared" ref="A773:B773" si="757">A772</f>
        <v>16</v>
      </c>
      <c r="B773" s="1">
        <f t="shared" si="757"/>
        <v>0</v>
      </c>
    </row>
    <row r="774" spans="1:21" ht="15" thickBot="1">
      <c r="A774" s="1">
        <f t="shared" ref="A774:B774" si="758">A773</f>
        <v>16</v>
      </c>
      <c r="B774" s="1">
        <f t="shared" si="758"/>
        <v>0</v>
      </c>
      <c r="C774" s="337" t="s">
        <v>70</v>
      </c>
      <c r="D774" s="337"/>
      <c r="Q774" s="338" t="s">
        <v>71</v>
      </c>
      <c r="R774" s="338"/>
      <c r="S774" s="338"/>
    </row>
    <row r="775" spans="1:21">
      <c r="A775" s="1">
        <f t="shared" ref="A775:B775" si="759">A774</f>
        <v>16</v>
      </c>
      <c r="B775" s="1">
        <f t="shared" si="759"/>
        <v>0</v>
      </c>
      <c r="C775" s="287" t="s">
        <v>72</v>
      </c>
      <c r="D775" s="290" t="s">
        <v>73</v>
      </c>
      <c r="E775" s="290"/>
      <c r="F775" s="290"/>
      <c r="G775" s="290"/>
      <c r="H775" s="290" t="s">
        <v>79</v>
      </c>
      <c r="I775" s="290"/>
      <c r="J775" s="290" t="s">
        <v>13</v>
      </c>
      <c r="K775" s="290"/>
      <c r="L775" s="290"/>
      <c r="M775" s="290"/>
      <c r="N775" s="290"/>
      <c r="O775" s="290"/>
      <c r="P775" s="290"/>
      <c r="Q775" s="290"/>
      <c r="R775" s="290"/>
      <c r="S775" s="294"/>
    </row>
    <row r="776" spans="1:21">
      <c r="A776" s="1">
        <f t="shared" ref="A776:B776" si="760">A775</f>
        <v>16</v>
      </c>
      <c r="B776" s="1">
        <f t="shared" si="760"/>
        <v>0</v>
      </c>
      <c r="C776" s="288"/>
      <c r="D776" s="346" t="s">
        <v>74</v>
      </c>
      <c r="E776" s="346"/>
      <c r="F776" s="346"/>
      <c r="G776" s="346"/>
      <c r="H776" s="347">
        <f>J801</f>
        <v>0</v>
      </c>
      <c r="I776" s="347"/>
      <c r="J776" s="152"/>
      <c r="K776" s="152"/>
      <c r="L776" s="152"/>
      <c r="M776" s="152"/>
      <c r="N776" s="152"/>
      <c r="O776" s="152"/>
      <c r="P776" s="152"/>
      <c r="Q776" s="152"/>
      <c r="R776" s="152"/>
      <c r="S776" s="305"/>
    </row>
    <row r="777" spans="1:21">
      <c r="A777" s="1">
        <f t="shared" ref="A777:B777" si="761">A776</f>
        <v>16</v>
      </c>
      <c r="B777" s="1">
        <f t="shared" si="761"/>
        <v>0</v>
      </c>
      <c r="C777" s="288"/>
      <c r="D777" s="340" t="s">
        <v>75</v>
      </c>
      <c r="E777" s="340"/>
      <c r="F777" s="340"/>
      <c r="G777" s="340"/>
      <c r="H777" s="330"/>
      <c r="I777" s="330"/>
      <c r="J777" s="335"/>
      <c r="K777" s="335"/>
      <c r="L777" s="335"/>
      <c r="M777" s="335"/>
      <c r="N777" s="335"/>
      <c r="O777" s="335"/>
      <c r="P777" s="335"/>
      <c r="Q777" s="335"/>
      <c r="R777" s="335"/>
      <c r="S777" s="336"/>
    </row>
    <row r="778" spans="1:21">
      <c r="A778" s="1">
        <f t="shared" ref="A778:B778" si="762">A777</f>
        <v>16</v>
      </c>
      <c r="B778" s="1">
        <f t="shared" si="762"/>
        <v>0</v>
      </c>
      <c r="C778" s="288"/>
      <c r="D778" s="340" t="s">
        <v>76</v>
      </c>
      <c r="E778" s="340"/>
      <c r="F778" s="340"/>
      <c r="G778" s="340"/>
      <c r="H778" s="330"/>
      <c r="I778" s="330"/>
      <c r="J778" s="335"/>
      <c r="K778" s="335"/>
      <c r="L778" s="335"/>
      <c r="M778" s="335"/>
      <c r="N778" s="335"/>
      <c r="O778" s="335"/>
      <c r="P778" s="335"/>
      <c r="Q778" s="335"/>
      <c r="R778" s="335"/>
      <c r="S778" s="336"/>
    </row>
    <row r="779" spans="1:21" ht="15" thickBot="1">
      <c r="A779" s="1">
        <f t="shared" ref="A779:B779" si="763">A778</f>
        <v>16</v>
      </c>
      <c r="B779" s="1">
        <f t="shared" si="763"/>
        <v>0</v>
      </c>
      <c r="C779" s="288"/>
      <c r="D779" s="341" t="s">
        <v>77</v>
      </c>
      <c r="E779" s="341"/>
      <c r="F779" s="341"/>
      <c r="G779" s="341"/>
      <c r="H779" s="342">
        <f>H801-SUM(H776:I778)</f>
        <v>0</v>
      </c>
      <c r="I779" s="342"/>
      <c r="J779" s="343"/>
      <c r="K779" s="343"/>
      <c r="L779" s="343"/>
      <c r="M779" s="343"/>
      <c r="N779" s="343"/>
      <c r="O779" s="343"/>
      <c r="P779" s="343"/>
      <c r="Q779" s="343"/>
      <c r="R779" s="343"/>
      <c r="S779" s="344"/>
    </row>
    <row r="780" spans="1:21" ht="15.6" thickTop="1" thickBot="1">
      <c r="A780" s="1">
        <f t="shared" ref="A780:B780" si="764">A779</f>
        <v>16</v>
      </c>
      <c r="B780" s="1">
        <f t="shared" si="764"/>
        <v>0</v>
      </c>
      <c r="C780" s="289"/>
      <c r="D780" s="345" t="s">
        <v>78</v>
      </c>
      <c r="E780" s="345"/>
      <c r="F780" s="345"/>
      <c r="G780" s="345"/>
      <c r="H780" s="281">
        <f>SUM(H776:I779)</f>
        <v>0</v>
      </c>
      <c r="I780" s="281"/>
      <c r="J780" s="285"/>
      <c r="K780" s="285"/>
      <c r="L780" s="285"/>
      <c r="M780" s="285"/>
      <c r="N780" s="285"/>
      <c r="O780" s="285"/>
      <c r="P780" s="285"/>
      <c r="Q780" s="285"/>
      <c r="R780" s="285"/>
      <c r="S780" s="286"/>
    </row>
    <row r="781" spans="1:21">
      <c r="A781" s="1">
        <f t="shared" ref="A781:B781" si="765">A780</f>
        <v>16</v>
      </c>
      <c r="B781" s="1">
        <f t="shared" si="765"/>
        <v>0</v>
      </c>
      <c r="C781" s="287" t="s">
        <v>218</v>
      </c>
      <c r="D781" s="290" t="s">
        <v>73</v>
      </c>
      <c r="E781" s="290"/>
      <c r="F781" s="290" t="s">
        <v>83</v>
      </c>
      <c r="G781" s="290"/>
      <c r="H781" s="290" t="s">
        <v>79</v>
      </c>
      <c r="I781" s="292"/>
      <c r="J781" s="293"/>
      <c r="K781" s="290"/>
      <c r="L781" s="290"/>
      <c r="M781" s="290"/>
      <c r="N781" s="290" t="s">
        <v>82</v>
      </c>
      <c r="O781" s="290"/>
      <c r="P781" s="290"/>
      <c r="Q781" s="290"/>
      <c r="R781" s="290"/>
      <c r="S781" s="294"/>
    </row>
    <row r="782" spans="1:21">
      <c r="A782" s="1">
        <f t="shared" ref="A782:B782" si="766">A781</f>
        <v>16</v>
      </c>
      <c r="B782" s="1">
        <f t="shared" si="766"/>
        <v>0</v>
      </c>
      <c r="C782" s="288"/>
      <c r="D782" s="291"/>
      <c r="E782" s="291"/>
      <c r="F782" s="291"/>
      <c r="G782" s="291"/>
      <c r="H782" s="291"/>
      <c r="I782" s="291"/>
      <c r="J782" s="296" t="s">
        <v>80</v>
      </c>
      <c r="K782" s="297"/>
      <c r="L782" s="297" t="s">
        <v>81</v>
      </c>
      <c r="M782" s="339"/>
      <c r="N782" s="291"/>
      <c r="O782" s="291"/>
      <c r="P782" s="291"/>
      <c r="Q782" s="291"/>
      <c r="R782" s="291"/>
      <c r="S782" s="295"/>
    </row>
    <row r="783" spans="1:21">
      <c r="A783" s="1">
        <f t="shared" ref="A783:B783" si="767">A782</f>
        <v>16</v>
      </c>
      <c r="B783" s="1">
        <f t="shared" si="767"/>
        <v>0</v>
      </c>
      <c r="C783" s="288"/>
      <c r="D783" s="298" t="s">
        <v>88</v>
      </c>
      <c r="E783" s="298"/>
      <c r="F783" s="298" t="s">
        <v>88</v>
      </c>
      <c r="G783" s="298"/>
      <c r="H783" s="323"/>
      <c r="I783" s="323"/>
      <c r="J783" s="324"/>
      <c r="K783" s="325"/>
      <c r="L783" s="326">
        <f>H783-J783</f>
        <v>0</v>
      </c>
      <c r="M783" s="327"/>
      <c r="N783" s="167"/>
      <c r="O783" s="167"/>
      <c r="P783" s="167"/>
      <c r="Q783" s="167"/>
      <c r="R783" s="167"/>
      <c r="S783" s="328"/>
      <c r="T783" s="54" t="e">
        <f>HLOOKUP(F756,リスト!$N$7:$AC$25,2,)</f>
        <v>#N/A</v>
      </c>
      <c r="U783" s="52" t="e">
        <f t="shared" ref="U783:U800" si="768">IF(T783="対象外",IF(J783&gt;0,"補助対象外経費です!!",""),"")</f>
        <v>#N/A</v>
      </c>
    </row>
    <row r="784" spans="1:21">
      <c r="A784" s="1">
        <f t="shared" ref="A784:B784" si="769">A783</f>
        <v>16</v>
      </c>
      <c r="B784" s="1">
        <f t="shared" si="769"/>
        <v>0</v>
      </c>
      <c r="C784" s="288"/>
      <c r="D784" s="298" t="s">
        <v>99</v>
      </c>
      <c r="E784" s="298"/>
      <c r="F784" s="299" t="s">
        <v>84</v>
      </c>
      <c r="G784" s="299"/>
      <c r="H784" s="300"/>
      <c r="I784" s="300"/>
      <c r="J784" s="301"/>
      <c r="K784" s="302"/>
      <c r="L784" s="303">
        <f t="shared" ref="L784:L800" si="770">H784-J784</f>
        <v>0</v>
      </c>
      <c r="M784" s="304"/>
      <c r="N784" s="152"/>
      <c r="O784" s="152"/>
      <c r="P784" s="152"/>
      <c r="Q784" s="152"/>
      <c r="R784" s="152"/>
      <c r="S784" s="305"/>
      <c r="T784" s="54" t="e">
        <f>HLOOKUP(F756,リスト!$N$7:$AC$25,3,)</f>
        <v>#N/A</v>
      </c>
      <c r="U784" s="52" t="e">
        <f t="shared" si="768"/>
        <v>#N/A</v>
      </c>
    </row>
    <row r="785" spans="1:21">
      <c r="A785" s="1">
        <f t="shared" ref="A785:B785" si="771">A784</f>
        <v>16</v>
      </c>
      <c r="B785" s="1">
        <f t="shared" si="771"/>
        <v>0</v>
      </c>
      <c r="C785" s="288"/>
      <c r="D785" s="298"/>
      <c r="E785" s="298"/>
      <c r="F785" s="329" t="s">
        <v>85</v>
      </c>
      <c r="G785" s="329"/>
      <c r="H785" s="330"/>
      <c r="I785" s="330"/>
      <c r="J785" s="331"/>
      <c r="K785" s="332"/>
      <c r="L785" s="333">
        <f t="shared" si="770"/>
        <v>0</v>
      </c>
      <c r="M785" s="334"/>
      <c r="N785" s="335"/>
      <c r="O785" s="335"/>
      <c r="P785" s="335"/>
      <c r="Q785" s="335"/>
      <c r="R785" s="335"/>
      <c r="S785" s="336"/>
      <c r="T785" s="54" t="e">
        <f>HLOOKUP(F756,リスト!$N$7:$AC$25,4,)</f>
        <v>#N/A</v>
      </c>
      <c r="U785" s="52" t="e">
        <f t="shared" si="768"/>
        <v>#N/A</v>
      </c>
    </row>
    <row r="786" spans="1:21">
      <c r="A786" s="1">
        <f t="shared" ref="A786:B786" si="772">A785</f>
        <v>16</v>
      </c>
      <c r="B786" s="1">
        <f t="shared" si="772"/>
        <v>0</v>
      </c>
      <c r="C786" s="288"/>
      <c r="D786" s="298"/>
      <c r="E786" s="298"/>
      <c r="F786" s="306" t="s">
        <v>86</v>
      </c>
      <c r="G786" s="306"/>
      <c r="H786" s="307"/>
      <c r="I786" s="307"/>
      <c r="J786" s="308"/>
      <c r="K786" s="309"/>
      <c r="L786" s="310">
        <f t="shared" si="770"/>
        <v>0</v>
      </c>
      <c r="M786" s="311"/>
      <c r="N786" s="153"/>
      <c r="O786" s="153"/>
      <c r="P786" s="153"/>
      <c r="Q786" s="153"/>
      <c r="R786" s="153"/>
      <c r="S786" s="312"/>
      <c r="T786" s="54" t="e">
        <f>HLOOKUP(F756,リスト!$N$7:$AC$25,5,)</f>
        <v>#N/A</v>
      </c>
      <c r="U786" s="52" t="e">
        <f t="shared" si="768"/>
        <v>#N/A</v>
      </c>
    </row>
    <row r="787" spans="1:21">
      <c r="A787" s="1">
        <f t="shared" ref="A787:B787" si="773">A786</f>
        <v>16</v>
      </c>
      <c r="B787" s="1">
        <f t="shared" si="773"/>
        <v>0</v>
      </c>
      <c r="C787" s="288"/>
      <c r="D787" s="298" t="s">
        <v>100</v>
      </c>
      <c r="E787" s="298"/>
      <c r="F787" s="299" t="s">
        <v>87</v>
      </c>
      <c r="G787" s="299"/>
      <c r="H787" s="300"/>
      <c r="I787" s="300"/>
      <c r="J787" s="301"/>
      <c r="K787" s="302"/>
      <c r="L787" s="303">
        <f t="shared" si="770"/>
        <v>0</v>
      </c>
      <c r="M787" s="304"/>
      <c r="N787" s="152"/>
      <c r="O787" s="152"/>
      <c r="P787" s="152"/>
      <c r="Q787" s="152"/>
      <c r="R787" s="152"/>
      <c r="S787" s="305"/>
      <c r="T787" s="54" t="e">
        <f>HLOOKUP(F756,リスト!$N$7:$AC$25,6,)</f>
        <v>#N/A</v>
      </c>
      <c r="U787" s="52" t="e">
        <f t="shared" si="768"/>
        <v>#N/A</v>
      </c>
    </row>
    <row r="788" spans="1:21">
      <c r="A788" s="1">
        <f t="shared" ref="A788:B788" si="774">A787</f>
        <v>16</v>
      </c>
      <c r="B788" s="1">
        <f t="shared" si="774"/>
        <v>0</v>
      </c>
      <c r="C788" s="288"/>
      <c r="D788" s="298"/>
      <c r="E788" s="298"/>
      <c r="F788" s="329" t="s">
        <v>89</v>
      </c>
      <c r="G788" s="329"/>
      <c r="H788" s="330"/>
      <c r="I788" s="330"/>
      <c r="J788" s="331"/>
      <c r="K788" s="332"/>
      <c r="L788" s="333">
        <f t="shared" si="770"/>
        <v>0</v>
      </c>
      <c r="M788" s="334"/>
      <c r="N788" s="335"/>
      <c r="O788" s="335"/>
      <c r="P788" s="335"/>
      <c r="Q788" s="335"/>
      <c r="R788" s="335"/>
      <c r="S788" s="336"/>
      <c r="T788" s="54" t="e">
        <f>HLOOKUP(F756,リスト!$N$7:$AC$25,7,)</f>
        <v>#N/A</v>
      </c>
      <c r="U788" s="52" t="e">
        <f t="shared" si="768"/>
        <v>#N/A</v>
      </c>
    </row>
    <row r="789" spans="1:21" ht="14.4" customHeight="1">
      <c r="A789" s="1">
        <f t="shared" ref="A789:B789" si="775">A788</f>
        <v>16</v>
      </c>
      <c r="B789" s="1">
        <f t="shared" si="775"/>
        <v>0</v>
      </c>
      <c r="C789" s="288"/>
      <c r="D789" s="298"/>
      <c r="E789" s="298"/>
      <c r="F789" s="329" t="s">
        <v>215</v>
      </c>
      <c r="G789" s="329"/>
      <c r="H789" s="330"/>
      <c r="I789" s="330"/>
      <c r="J789" s="331"/>
      <c r="K789" s="332"/>
      <c r="L789" s="333">
        <f t="shared" si="770"/>
        <v>0</v>
      </c>
      <c r="M789" s="334"/>
      <c r="N789" s="335"/>
      <c r="O789" s="335"/>
      <c r="P789" s="335"/>
      <c r="Q789" s="335"/>
      <c r="R789" s="335"/>
      <c r="S789" s="336"/>
      <c r="T789" s="54" t="e">
        <f>HLOOKUP(F756,リスト!$N$7:$AC$25,8,)</f>
        <v>#N/A</v>
      </c>
      <c r="U789" s="52" t="e">
        <f t="shared" si="768"/>
        <v>#N/A</v>
      </c>
    </row>
    <row r="790" spans="1:21">
      <c r="A790" s="1">
        <f t="shared" ref="A790:B790" si="776">A789</f>
        <v>16</v>
      </c>
      <c r="B790" s="1">
        <f t="shared" si="776"/>
        <v>0</v>
      </c>
      <c r="C790" s="288"/>
      <c r="D790" s="298"/>
      <c r="E790" s="298"/>
      <c r="F790" s="306" t="s">
        <v>90</v>
      </c>
      <c r="G790" s="306"/>
      <c r="H790" s="307"/>
      <c r="I790" s="307"/>
      <c r="J790" s="308"/>
      <c r="K790" s="309"/>
      <c r="L790" s="310">
        <f t="shared" si="770"/>
        <v>0</v>
      </c>
      <c r="M790" s="311"/>
      <c r="N790" s="153"/>
      <c r="O790" s="153"/>
      <c r="P790" s="153"/>
      <c r="Q790" s="153"/>
      <c r="R790" s="153"/>
      <c r="S790" s="312"/>
      <c r="T790" s="54" t="e">
        <f>HLOOKUP(F756,リスト!$N$7:$AC$25,9,)</f>
        <v>#N/A</v>
      </c>
      <c r="U790" s="52" t="e">
        <f t="shared" si="768"/>
        <v>#N/A</v>
      </c>
    </row>
    <row r="791" spans="1:21">
      <c r="A791" s="1">
        <f t="shared" ref="A791:B791" si="777">A790</f>
        <v>16</v>
      </c>
      <c r="B791" s="1">
        <f t="shared" si="777"/>
        <v>0</v>
      </c>
      <c r="C791" s="288"/>
      <c r="D791" s="298" t="s">
        <v>101</v>
      </c>
      <c r="E791" s="298"/>
      <c r="F791" s="299" t="s">
        <v>91</v>
      </c>
      <c r="G791" s="299"/>
      <c r="H791" s="300"/>
      <c r="I791" s="300"/>
      <c r="J791" s="301"/>
      <c r="K791" s="302"/>
      <c r="L791" s="303">
        <f t="shared" si="770"/>
        <v>0</v>
      </c>
      <c r="M791" s="304"/>
      <c r="N791" s="152"/>
      <c r="O791" s="152"/>
      <c r="P791" s="152"/>
      <c r="Q791" s="152"/>
      <c r="R791" s="152"/>
      <c r="S791" s="305"/>
      <c r="T791" s="54" t="e">
        <f>HLOOKUP(F756,リスト!$N$7:$AC$25,10,)</f>
        <v>#N/A</v>
      </c>
      <c r="U791" s="52" t="e">
        <f t="shared" si="768"/>
        <v>#N/A</v>
      </c>
    </row>
    <row r="792" spans="1:21">
      <c r="A792" s="1">
        <f t="shared" ref="A792:B792" si="778">A791</f>
        <v>16</v>
      </c>
      <c r="B792" s="1">
        <f t="shared" si="778"/>
        <v>0</v>
      </c>
      <c r="C792" s="288"/>
      <c r="D792" s="298"/>
      <c r="E792" s="298"/>
      <c r="F792" s="329" t="s">
        <v>92</v>
      </c>
      <c r="G792" s="329"/>
      <c r="H792" s="330"/>
      <c r="I792" s="330"/>
      <c r="J792" s="331"/>
      <c r="K792" s="332"/>
      <c r="L792" s="333">
        <f t="shared" si="770"/>
        <v>0</v>
      </c>
      <c r="M792" s="334"/>
      <c r="N792" s="335"/>
      <c r="O792" s="335"/>
      <c r="P792" s="335"/>
      <c r="Q792" s="335"/>
      <c r="R792" s="335"/>
      <c r="S792" s="336"/>
      <c r="T792" s="54" t="e">
        <f>HLOOKUP(F756,リスト!$N$7:$AC$25,11,)</f>
        <v>#N/A</v>
      </c>
      <c r="U792" s="52" t="e">
        <f t="shared" si="768"/>
        <v>#N/A</v>
      </c>
    </row>
    <row r="793" spans="1:21">
      <c r="A793" s="1">
        <f t="shared" ref="A793:B793" si="779">A792</f>
        <v>16</v>
      </c>
      <c r="B793" s="1">
        <f t="shared" si="779"/>
        <v>0</v>
      </c>
      <c r="C793" s="288"/>
      <c r="D793" s="298"/>
      <c r="E793" s="298"/>
      <c r="F793" s="306" t="s">
        <v>93</v>
      </c>
      <c r="G793" s="306"/>
      <c r="H793" s="307"/>
      <c r="I793" s="307"/>
      <c r="J793" s="308"/>
      <c r="K793" s="309"/>
      <c r="L793" s="310">
        <f t="shared" si="770"/>
        <v>0</v>
      </c>
      <c r="M793" s="311"/>
      <c r="N793" s="153"/>
      <c r="O793" s="153"/>
      <c r="P793" s="153"/>
      <c r="Q793" s="153"/>
      <c r="R793" s="153"/>
      <c r="S793" s="312"/>
      <c r="T793" s="54" t="e">
        <f>HLOOKUP(F756,リスト!$N$7:$AC$25,12,)</f>
        <v>#N/A</v>
      </c>
      <c r="U793" s="52" t="e">
        <f t="shared" si="768"/>
        <v>#N/A</v>
      </c>
    </row>
    <row r="794" spans="1:21">
      <c r="A794" s="1">
        <f t="shared" ref="A794:B794" si="780">A793</f>
        <v>16</v>
      </c>
      <c r="B794" s="1">
        <f t="shared" si="780"/>
        <v>0</v>
      </c>
      <c r="C794" s="288"/>
      <c r="D794" s="298" t="s">
        <v>102</v>
      </c>
      <c r="E794" s="298"/>
      <c r="F794" s="298" t="s">
        <v>102</v>
      </c>
      <c r="G794" s="298"/>
      <c r="H794" s="323"/>
      <c r="I794" s="323"/>
      <c r="J794" s="324"/>
      <c r="K794" s="325"/>
      <c r="L794" s="326">
        <f t="shared" si="770"/>
        <v>0</v>
      </c>
      <c r="M794" s="327"/>
      <c r="N794" s="167"/>
      <c r="O794" s="167"/>
      <c r="P794" s="167"/>
      <c r="Q794" s="167"/>
      <c r="R794" s="167"/>
      <c r="S794" s="328"/>
      <c r="T794" s="54" t="e">
        <f>HLOOKUP(F756,リスト!$N$7:$AC$25,13,)</f>
        <v>#N/A</v>
      </c>
      <c r="U794" s="52" t="e">
        <f t="shared" si="768"/>
        <v>#N/A</v>
      </c>
    </row>
    <row r="795" spans="1:21">
      <c r="A795" s="1">
        <f t="shared" ref="A795:B795" si="781">A794</f>
        <v>16</v>
      </c>
      <c r="B795" s="1">
        <f t="shared" si="781"/>
        <v>0</v>
      </c>
      <c r="C795" s="288"/>
      <c r="D795" s="321" t="s">
        <v>105</v>
      </c>
      <c r="E795" s="298"/>
      <c r="F795" s="299" t="s">
        <v>94</v>
      </c>
      <c r="G795" s="299"/>
      <c r="H795" s="300"/>
      <c r="I795" s="300"/>
      <c r="J795" s="301"/>
      <c r="K795" s="302"/>
      <c r="L795" s="303">
        <f t="shared" si="770"/>
        <v>0</v>
      </c>
      <c r="M795" s="304"/>
      <c r="N795" s="152"/>
      <c r="O795" s="152"/>
      <c r="P795" s="152"/>
      <c r="Q795" s="152"/>
      <c r="R795" s="152"/>
      <c r="S795" s="305"/>
      <c r="T795" s="54" t="e">
        <f>HLOOKUP(F756,リスト!$N$7:$AC$25,14,)</f>
        <v>#N/A</v>
      </c>
      <c r="U795" s="52" t="e">
        <f t="shared" si="768"/>
        <v>#N/A</v>
      </c>
    </row>
    <row r="796" spans="1:21">
      <c r="A796" s="1">
        <f t="shared" ref="A796:B796" si="782">A795</f>
        <v>16</v>
      </c>
      <c r="B796" s="1">
        <f t="shared" si="782"/>
        <v>0</v>
      </c>
      <c r="C796" s="288"/>
      <c r="D796" s="298"/>
      <c r="E796" s="298"/>
      <c r="F796" s="306" t="s">
        <v>95</v>
      </c>
      <c r="G796" s="306"/>
      <c r="H796" s="307"/>
      <c r="I796" s="307"/>
      <c r="J796" s="308"/>
      <c r="K796" s="309"/>
      <c r="L796" s="310">
        <f t="shared" si="770"/>
        <v>0</v>
      </c>
      <c r="M796" s="311"/>
      <c r="N796" s="153"/>
      <c r="O796" s="153"/>
      <c r="P796" s="153"/>
      <c r="Q796" s="153"/>
      <c r="R796" s="153"/>
      <c r="S796" s="312"/>
      <c r="T796" s="54" t="e">
        <f>HLOOKUP(F756,リスト!$N$7:$AC$25,15,)</f>
        <v>#N/A</v>
      </c>
      <c r="U796" s="52" t="e">
        <f t="shared" si="768"/>
        <v>#N/A</v>
      </c>
    </row>
    <row r="797" spans="1:21">
      <c r="A797" s="1">
        <f t="shared" ref="A797:B797" si="783">A796</f>
        <v>16</v>
      </c>
      <c r="B797" s="1">
        <f t="shared" si="783"/>
        <v>0</v>
      </c>
      <c r="C797" s="288"/>
      <c r="D797" s="322" t="s">
        <v>103</v>
      </c>
      <c r="E797" s="322"/>
      <c r="F797" s="298" t="s">
        <v>96</v>
      </c>
      <c r="G797" s="298"/>
      <c r="H797" s="323"/>
      <c r="I797" s="323"/>
      <c r="J797" s="324"/>
      <c r="K797" s="325"/>
      <c r="L797" s="326">
        <f t="shared" si="770"/>
        <v>0</v>
      </c>
      <c r="M797" s="327"/>
      <c r="N797" s="167"/>
      <c r="O797" s="167"/>
      <c r="P797" s="167"/>
      <c r="Q797" s="167"/>
      <c r="R797" s="167"/>
      <c r="S797" s="328"/>
      <c r="T797" s="54" t="e">
        <f>HLOOKUP(F756,リスト!$N$7:$AC$25,16,)</f>
        <v>#N/A</v>
      </c>
      <c r="U797" s="52" t="e">
        <f t="shared" si="768"/>
        <v>#N/A</v>
      </c>
    </row>
    <row r="798" spans="1:21">
      <c r="A798" s="1">
        <f t="shared" ref="A798:B798" si="784">A797</f>
        <v>16</v>
      </c>
      <c r="B798" s="1">
        <f t="shared" si="784"/>
        <v>0</v>
      </c>
      <c r="C798" s="288"/>
      <c r="D798" s="298" t="s">
        <v>104</v>
      </c>
      <c r="E798" s="298"/>
      <c r="F798" s="299" t="s">
        <v>97</v>
      </c>
      <c r="G798" s="299"/>
      <c r="H798" s="300"/>
      <c r="I798" s="300"/>
      <c r="J798" s="301"/>
      <c r="K798" s="302"/>
      <c r="L798" s="303">
        <f t="shared" si="770"/>
        <v>0</v>
      </c>
      <c r="M798" s="304"/>
      <c r="N798" s="152"/>
      <c r="O798" s="152"/>
      <c r="P798" s="152"/>
      <c r="Q798" s="152"/>
      <c r="R798" s="152"/>
      <c r="S798" s="305"/>
      <c r="T798" s="54" t="e">
        <f>HLOOKUP(F756,リスト!$N$7:$AC$25,17,)</f>
        <v>#N/A</v>
      </c>
      <c r="U798" s="52" t="e">
        <f t="shared" si="768"/>
        <v>#N/A</v>
      </c>
    </row>
    <row r="799" spans="1:21">
      <c r="A799" s="1">
        <f t="shared" ref="A799:B799" si="785">A798</f>
        <v>16</v>
      </c>
      <c r="B799" s="1">
        <f t="shared" si="785"/>
        <v>0</v>
      </c>
      <c r="C799" s="288"/>
      <c r="D799" s="298"/>
      <c r="E799" s="298"/>
      <c r="F799" s="306" t="s">
        <v>98</v>
      </c>
      <c r="G799" s="306"/>
      <c r="H799" s="307"/>
      <c r="I799" s="307"/>
      <c r="J799" s="308"/>
      <c r="K799" s="309"/>
      <c r="L799" s="310">
        <f t="shared" si="770"/>
        <v>0</v>
      </c>
      <c r="M799" s="311"/>
      <c r="N799" s="153"/>
      <c r="O799" s="153"/>
      <c r="P799" s="153"/>
      <c r="Q799" s="153"/>
      <c r="R799" s="153"/>
      <c r="S799" s="312"/>
      <c r="T799" s="54" t="e">
        <f>HLOOKUP(F756,リスト!$N$7:$AC$25,18,)</f>
        <v>#N/A</v>
      </c>
      <c r="U799" s="52" t="e">
        <f t="shared" si="768"/>
        <v>#N/A</v>
      </c>
    </row>
    <row r="800" spans="1:21" ht="15" thickBot="1">
      <c r="A800" s="1">
        <f t="shared" ref="A800:B800" si="786">A799</f>
        <v>16</v>
      </c>
      <c r="B800" s="1">
        <f t="shared" si="786"/>
        <v>0</v>
      </c>
      <c r="C800" s="288"/>
      <c r="D800" s="313" t="s">
        <v>77</v>
      </c>
      <c r="E800" s="313"/>
      <c r="F800" s="313" t="s">
        <v>77</v>
      </c>
      <c r="G800" s="313"/>
      <c r="H800" s="314"/>
      <c r="I800" s="314"/>
      <c r="J800" s="315"/>
      <c r="K800" s="316"/>
      <c r="L800" s="317">
        <f t="shared" si="770"/>
        <v>0</v>
      </c>
      <c r="M800" s="318"/>
      <c r="N800" s="319"/>
      <c r="O800" s="319"/>
      <c r="P800" s="319"/>
      <c r="Q800" s="319"/>
      <c r="R800" s="319"/>
      <c r="S800" s="320"/>
      <c r="T800" s="54" t="e">
        <f>HLOOKUP(F756,リスト!$N$7:$AC$25,19,)</f>
        <v>#N/A</v>
      </c>
      <c r="U800" s="52" t="e">
        <f t="shared" si="768"/>
        <v>#N/A</v>
      </c>
    </row>
    <row r="801" spans="1:24" ht="15.6" thickTop="1" thickBot="1">
      <c r="A801" s="1">
        <f t="shared" ref="A801:B801" si="787">A800</f>
        <v>16</v>
      </c>
      <c r="B801" s="1">
        <f t="shared" si="787"/>
        <v>0</v>
      </c>
      <c r="C801" s="289"/>
      <c r="D801" s="278" t="s">
        <v>78</v>
      </c>
      <c r="E801" s="279"/>
      <c r="F801" s="279"/>
      <c r="G801" s="280"/>
      <c r="H801" s="281">
        <f>SUM(H783:I800)</f>
        <v>0</v>
      </c>
      <c r="I801" s="281"/>
      <c r="J801" s="282">
        <f t="shared" ref="J801" si="788">SUM(J783:K800)</f>
        <v>0</v>
      </c>
      <c r="K801" s="283"/>
      <c r="L801" s="283">
        <f t="shared" ref="L801" si="789">SUM(L783:M800)</f>
        <v>0</v>
      </c>
      <c r="M801" s="284"/>
      <c r="N801" s="285"/>
      <c r="O801" s="285"/>
      <c r="P801" s="285"/>
      <c r="Q801" s="285"/>
      <c r="R801" s="285"/>
      <c r="S801" s="286"/>
      <c r="T801" s="54"/>
    </row>
    <row r="802" spans="1:24">
      <c r="A802" s="1">
        <f>F805</f>
        <v>17</v>
      </c>
      <c r="B802" s="1">
        <f>IF(H826&gt;0,1,0)</f>
        <v>0</v>
      </c>
      <c r="C802" s="198" t="s">
        <v>47</v>
      </c>
      <c r="D802" s="198"/>
      <c r="E802" s="198"/>
      <c r="U802" s="11" t="s">
        <v>49</v>
      </c>
      <c r="V802" s="11" t="s">
        <v>199</v>
      </c>
    </row>
    <row r="803" spans="1:24">
      <c r="A803" s="1">
        <f>A802</f>
        <v>17</v>
      </c>
      <c r="B803" s="1">
        <f>B802</f>
        <v>0</v>
      </c>
      <c r="C803" s="192" t="str">
        <f>"トップアスリート等を活用した魅力発信事業　"&amp;基本!$G$24</f>
        <v>トップアスリート等を活用した魅力発信事業　事業計画書</v>
      </c>
      <c r="D803" s="192"/>
      <c r="E803" s="192"/>
      <c r="F803" s="192"/>
      <c r="G803" s="192"/>
      <c r="H803" s="192"/>
      <c r="I803" s="192"/>
      <c r="J803" s="192"/>
      <c r="K803" s="192"/>
      <c r="L803" s="192"/>
      <c r="M803" s="192"/>
      <c r="N803" s="192"/>
      <c r="O803" s="192"/>
      <c r="P803" s="192"/>
      <c r="Q803" s="192"/>
      <c r="R803" s="192"/>
      <c r="S803" s="192"/>
      <c r="U803" s="16" t="str">
        <f t="shared" ref="U803:V806" si="790">IF(U753="","",U753)</f>
        <v>トップアスリート等を活用した魅力発信事業</v>
      </c>
      <c r="V803" s="16" t="str">
        <f t="shared" si="790"/>
        <v>魅力発信</v>
      </c>
    </row>
    <row r="804" spans="1:24" ht="15" thickBot="1">
      <c r="A804" s="1">
        <f t="shared" ref="A804:B804" si="791">A803</f>
        <v>17</v>
      </c>
      <c r="B804" s="1">
        <f t="shared" si="791"/>
        <v>0</v>
      </c>
      <c r="C804" s="337" t="s">
        <v>48</v>
      </c>
      <c r="D804" s="337"/>
      <c r="U804" s="32" t="str">
        <f t="shared" si="790"/>
        <v/>
      </c>
      <c r="V804" s="32" t="str">
        <f t="shared" si="790"/>
        <v/>
      </c>
    </row>
    <row r="805" spans="1:24" ht="15" thickBot="1">
      <c r="A805" s="1">
        <f t="shared" ref="A805:B805" si="792">A804</f>
        <v>17</v>
      </c>
      <c r="B805" s="1">
        <f t="shared" si="792"/>
        <v>0</v>
      </c>
      <c r="C805" s="375" t="s">
        <v>50</v>
      </c>
      <c r="D805" s="376"/>
      <c r="E805" s="376"/>
      <c r="F805" s="377">
        <f>F755+1</f>
        <v>17</v>
      </c>
      <c r="G805" s="378"/>
      <c r="U805" s="32" t="str">
        <f t="shared" si="790"/>
        <v/>
      </c>
      <c r="V805" s="32" t="str">
        <f t="shared" si="790"/>
        <v/>
      </c>
    </row>
    <row r="806" spans="1:24">
      <c r="A806" s="1">
        <f t="shared" ref="A806:B806" si="793">A805</f>
        <v>17</v>
      </c>
      <c r="B806" s="1">
        <f t="shared" si="793"/>
        <v>0</v>
      </c>
      <c r="C806" s="379" t="s">
        <v>49</v>
      </c>
      <c r="D806" s="290"/>
      <c r="E806" s="290"/>
      <c r="F806" s="380"/>
      <c r="G806" s="380"/>
      <c r="H806" s="380"/>
      <c r="I806" s="380"/>
      <c r="J806" s="380"/>
      <c r="K806" s="380"/>
      <c r="L806" s="380"/>
      <c r="M806" s="290" t="s">
        <v>53</v>
      </c>
      <c r="N806" s="290"/>
      <c r="O806" s="290"/>
      <c r="P806" s="380"/>
      <c r="Q806" s="380"/>
      <c r="R806" s="380"/>
      <c r="S806" s="381"/>
      <c r="T806" s="81" t="str">
        <f>IF(F806="","",VLOOKUP(F806,U803:V806,2,))</f>
        <v/>
      </c>
      <c r="U806" s="18" t="str">
        <f t="shared" si="790"/>
        <v/>
      </c>
      <c r="V806" s="18" t="str">
        <f t="shared" si="790"/>
        <v/>
      </c>
    </row>
    <row r="807" spans="1:24">
      <c r="A807" s="1">
        <f t="shared" ref="A807:B807" si="794">A806</f>
        <v>17</v>
      </c>
      <c r="B807" s="1">
        <f t="shared" si="794"/>
        <v>0</v>
      </c>
      <c r="C807" s="389" t="s">
        <v>180</v>
      </c>
      <c r="D807" s="390"/>
      <c r="E807" s="356"/>
      <c r="F807" s="386"/>
      <c r="G807" s="387"/>
      <c r="H807" s="387"/>
      <c r="I807" s="387"/>
      <c r="J807" s="387"/>
      <c r="K807" s="387"/>
      <c r="L807" s="387"/>
      <c r="M807" s="387"/>
      <c r="N807" s="387"/>
      <c r="O807" s="387"/>
      <c r="P807" s="387"/>
      <c r="Q807" s="387"/>
      <c r="R807" s="387"/>
      <c r="S807" s="388"/>
      <c r="U807" s="55"/>
    </row>
    <row r="808" spans="1:24">
      <c r="A808" s="1">
        <f t="shared" ref="A808:B808" si="795">A807</f>
        <v>17</v>
      </c>
      <c r="B808" s="1">
        <f t="shared" si="795"/>
        <v>0</v>
      </c>
      <c r="C808" s="348" t="s">
        <v>51</v>
      </c>
      <c r="D808" s="291"/>
      <c r="E808" s="291"/>
      <c r="F808" s="382"/>
      <c r="G808" s="383"/>
      <c r="H808" s="383"/>
      <c r="I808" s="20" t="str">
        <f>IF(F808="","～",IF(J808="","","～"))</f>
        <v>～</v>
      </c>
      <c r="J808" s="383"/>
      <c r="K808" s="383"/>
      <c r="L808" s="383"/>
      <c r="M808" s="21" t="s">
        <v>52</v>
      </c>
      <c r="N808" s="384" t="str">
        <f>IF(T808=1,IF(F808="","",IF(J808="","",IF(F808=J808,"日帰り",(J808-F808)&amp;"泊"&amp;(J808-F808+1)&amp;"日"))),"")</f>
        <v/>
      </c>
      <c r="O808" s="384"/>
      <c r="P808" s="384"/>
      <c r="Q808" s="13" t="s">
        <v>68</v>
      </c>
      <c r="R808" s="258"/>
      <c r="S808" s="385"/>
      <c r="T808" s="53">
        <v>0</v>
      </c>
    </row>
    <row r="809" spans="1:24">
      <c r="A809" s="1">
        <f t="shared" ref="A809:B809" si="796">A808</f>
        <v>17</v>
      </c>
      <c r="B809" s="1">
        <f t="shared" si="796"/>
        <v>0</v>
      </c>
      <c r="C809" s="348" t="s">
        <v>54</v>
      </c>
      <c r="D809" s="346" t="s">
        <v>55</v>
      </c>
      <c r="E809" s="346"/>
      <c r="F809" s="349"/>
      <c r="G809" s="349"/>
      <c r="H809" s="349"/>
      <c r="I809" s="349"/>
      <c r="J809" s="349"/>
      <c r="K809" s="349"/>
      <c r="L809" s="349"/>
      <c r="M809" s="349"/>
      <c r="N809" s="349"/>
      <c r="O809" s="349"/>
      <c r="P809" s="349"/>
      <c r="Q809" s="349"/>
      <c r="R809" s="349"/>
      <c r="S809" s="350"/>
      <c r="U809" s="156" t="s">
        <v>53</v>
      </c>
      <c r="V809" s="156"/>
      <c r="W809" s="156"/>
      <c r="X809" s="156"/>
    </row>
    <row r="810" spans="1:24">
      <c r="A810" s="1">
        <f t="shared" ref="A810:B810" si="797">A809</f>
        <v>17</v>
      </c>
      <c r="B810" s="1">
        <f t="shared" si="797"/>
        <v>0</v>
      </c>
      <c r="C810" s="348"/>
      <c r="D810" s="351" t="s">
        <v>7</v>
      </c>
      <c r="E810" s="351"/>
      <c r="F810" s="352"/>
      <c r="G810" s="352"/>
      <c r="H810" s="352"/>
      <c r="I810" s="352"/>
      <c r="J810" s="352"/>
      <c r="K810" s="352"/>
      <c r="L810" s="352"/>
      <c r="M810" s="352"/>
      <c r="N810" s="352"/>
      <c r="O810" s="352"/>
      <c r="P810" s="352"/>
      <c r="Q810" s="352"/>
      <c r="R810" s="352"/>
      <c r="S810" s="353"/>
      <c r="U810" s="78" t="str">
        <f>U803</f>
        <v>トップアスリート等を活用した魅力発信事業</v>
      </c>
      <c r="V810" s="78" t="str">
        <f>U804</f>
        <v/>
      </c>
      <c r="W810" s="78" t="str">
        <f>U805</f>
        <v/>
      </c>
      <c r="X810" s="78" t="str">
        <f>U806</f>
        <v/>
      </c>
    </row>
    <row r="811" spans="1:24">
      <c r="A811" s="1">
        <f t="shared" ref="A811:B811" si="798">A810</f>
        <v>17</v>
      </c>
      <c r="B811" s="1">
        <f t="shared" si="798"/>
        <v>0</v>
      </c>
      <c r="C811" s="348" t="s">
        <v>56</v>
      </c>
      <c r="D811" s="346" t="s">
        <v>55</v>
      </c>
      <c r="E811" s="346"/>
      <c r="F811" s="349"/>
      <c r="G811" s="349"/>
      <c r="H811" s="349"/>
      <c r="I811" s="349"/>
      <c r="J811" s="349"/>
      <c r="K811" s="349"/>
      <c r="L811" s="349"/>
      <c r="M811" s="349"/>
      <c r="N811" s="349"/>
      <c r="O811" s="349"/>
      <c r="P811" s="349"/>
      <c r="Q811" s="349"/>
      <c r="R811" s="349"/>
      <c r="S811" s="350"/>
      <c r="U811" s="6" t="str">
        <f t="shared" ref="U811:X814" si="799">IF(U761="","",U761)</f>
        <v>①競技普及イベント</v>
      </c>
      <c r="V811" s="6" t="str">
        <f t="shared" si="799"/>
        <v/>
      </c>
      <c r="W811" s="6" t="str">
        <f t="shared" si="799"/>
        <v/>
      </c>
      <c r="X811" s="6" t="str">
        <f t="shared" si="799"/>
        <v/>
      </c>
    </row>
    <row r="812" spans="1:24">
      <c r="A812" s="1">
        <f t="shared" ref="A812:B812" si="800">A811</f>
        <v>17</v>
      </c>
      <c r="B812" s="1">
        <f t="shared" si="800"/>
        <v>0</v>
      </c>
      <c r="C812" s="348"/>
      <c r="D812" s="351" t="s">
        <v>7</v>
      </c>
      <c r="E812" s="351"/>
      <c r="F812" s="352"/>
      <c r="G812" s="352"/>
      <c r="H812" s="352"/>
      <c r="I812" s="352"/>
      <c r="J812" s="352"/>
      <c r="K812" s="352"/>
      <c r="L812" s="352"/>
      <c r="M812" s="352"/>
      <c r="N812" s="352"/>
      <c r="O812" s="352"/>
      <c r="P812" s="352"/>
      <c r="Q812" s="352"/>
      <c r="R812" s="352"/>
      <c r="S812" s="353"/>
      <c r="U812" s="8" t="str">
        <f t="shared" si="799"/>
        <v>②トップレベル大会</v>
      </c>
      <c r="V812" s="8" t="str">
        <f t="shared" si="799"/>
        <v/>
      </c>
      <c r="W812" s="8" t="str">
        <f t="shared" si="799"/>
        <v/>
      </c>
      <c r="X812" s="8" t="str">
        <f t="shared" si="799"/>
        <v/>
      </c>
    </row>
    <row r="813" spans="1:24">
      <c r="A813" s="1">
        <f t="shared" ref="A813:B813" si="801">A812</f>
        <v>17</v>
      </c>
      <c r="B813" s="1">
        <f t="shared" si="801"/>
        <v>0</v>
      </c>
      <c r="C813" s="354" t="s">
        <v>57</v>
      </c>
      <c r="D813" s="291" t="s">
        <v>58</v>
      </c>
      <c r="E813" s="291"/>
      <c r="F813" s="291" t="s">
        <v>61</v>
      </c>
      <c r="G813" s="355"/>
      <c r="H813" s="339" t="s">
        <v>62</v>
      </c>
      <c r="I813" s="296"/>
      <c r="J813" s="356" t="s">
        <v>63</v>
      </c>
      <c r="K813" s="355"/>
      <c r="L813" s="339" t="s">
        <v>64</v>
      </c>
      <c r="M813" s="296"/>
      <c r="N813" s="356" t="s">
        <v>65</v>
      </c>
      <c r="O813" s="355"/>
      <c r="P813" s="339" t="s">
        <v>66</v>
      </c>
      <c r="Q813" s="291"/>
      <c r="R813" s="356" t="s">
        <v>36</v>
      </c>
      <c r="S813" s="295"/>
      <c r="U813" s="8" t="str">
        <f t="shared" si="799"/>
        <v/>
      </c>
      <c r="V813" s="8" t="str">
        <f t="shared" si="799"/>
        <v/>
      </c>
      <c r="W813" s="8" t="str">
        <f t="shared" si="799"/>
        <v/>
      </c>
      <c r="X813" s="8" t="str">
        <f t="shared" si="799"/>
        <v/>
      </c>
    </row>
    <row r="814" spans="1:24">
      <c r="A814" s="1">
        <f t="shared" ref="A814:B814" si="802">A813</f>
        <v>17</v>
      </c>
      <c r="B814" s="1">
        <f t="shared" si="802"/>
        <v>0</v>
      </c>
      <c r="C814" s="348"/>
      <c r="D814" s="346" t="s">
        <v>59</v>
      </c>
      <c r="E814" s="346"/>
      <c r="F814" s="56" t="s">
        <v>164</v>
      </c>
      <c r="G814" s="23" t="s">
        <v>67</v>
      </c>
      <c r="H814" s="58" t="s">
        <v>164</v>
      </c>
      <c r="I814" s="25" t="s">
        <v>67</v>
      </c>
      <c r="J814" s="60" t="s">
        <v>164</v>
      </c>
      <c r="K814" s="23" t="s">
        <v>67</v>
      </c>
      <c r="L814" s="58" t="s">
        <v>164</v>
      </c>
      <c r="M814" s="25" t="s">
        <v>67</v>
      </c>
      <c r="N814" s="60" t="s">
        <v>164</v>
      </c>
      <c r="O814" s="23" t="s">
        <v>67</v>
      </c>
      <c r="P814" s="58" t="s">
        <v>164</v>
      </c>
      <c r="Q814" s="26" t="s">
        <v>67</v>
      </c>
      <c r="R814" s="60" t="s">
        <v>164</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48"/>
      <c r="D815" s="351" t="s">
        <v>60</v>
      </c>
      <c r="E815" s="351"/>
      <c r="F815" s="57" t="s">
        <v>164</v>
      </c>
      <c r="G815" s="28" t="s">
        <v>67</v>
      </c>
      <c r="H815" s="59" t="s">
        <v>164</v>
      </c>
      <c r="I815" s="30" t="s">
        <v>67</v>
      </c>
      <c r="J815" s="61" t="s">
        <v>164</v>
      </c>
      <c r="K815" s="28" t="s">
        <v>67</v>
      </c>
      <c r="L815" s="59" t="s">
        <v>164</v>
      </c>
      <c r="M815" s="30" t="s">
        <v>67</v>
      </c>
      <c r="N815" s="61" t="s">
        <v>164</v>
      </c>
      <c r="O815" s="28" t="s">
        <v>67</v>
      </c>
      <c r="P815" s="59" t="s">
        <v>164</v>
      </c>
      <c r="Q815" s="31" t="s">
        <v>67</v>
      </c>
      <c r="R815" s="61" t="s">
        <v>164</v>
      </c>
      <c r="S815" s="34" t="s">
        <v>67</v>
      </c>
    </row>
    <row r="816" spans="1:24">
      <c r="A816" s="1">
        <f t="shared" ref="A816:B816" si="804">A815</f>
        <v>17</v>
      </c>
      <c r="B816" s="1">
        <f t="shared" si="804"/>
        <v>0</v>
      </c>
      <c r="C816" s="366" t="s">
        <v>69</v>
      </c>
      <c r="D816" s="367"/>
      <c r="E816" s="368"/>
      <c r="F816" s="357"/>
      <c r="G816" s="358"/>
      <c r="H816" s="358"/>
      <c r="I816" s="358"/>
      <c r="J816" s="358"/>
      <c r="K816" s="358"/>
      <c r="L816" s="358"/>
      <c r="M816" s="358"/>
      <c r="N816" s="358"/>
      <c r="O816" s="358"/>
      <c r="P816" s="358"/>
      <c r="Q816" s="358"/>
      <c r="R816" s="358"/>
      <c r="S816" s="359"/>
    </row>
    <row r="817" spans="1:19">
      <c r="A817" s="1">
        <f t="shared" ref="A817:B817" si="805">A816</f>
        <v>17</v>
      </c>
      <c r="B817" s="1">
        <f t="shared" si="805"/>
        <v>0</v>
      </c>
      <c r="C817" s="369"/>
      <c r="D817" s="370"/>
      <c r="E817" s="371"/>
      <c r="F817" s="360"/>
      <c r="G817" s="361"/>
      <c r="H817" s="361"/>
      <c r="I817" s="361"/>
      <c r="J817" s="361"/>
      <c r="K817" s="361"/>
      <c r="L817" s="361"/>
      <c r="M817" s="361"/>
      <c r="N817" s="361"/>
      <c r="O817" s="361"/>
      <c r="P817" s="361"/>
      <c r="Q817" s="361"/>
      <c r="R817" s="361"/>
      <c r="S817" s="362"/>
    </row>
    <row r="818" spans="1:19">
      <c r="A818" s="1">
        <f t="shared" ref="A818:B818" si="806">A817</f>
        <v>17</v>
      </c>
      <c r="B818" s="1">
        <f t="shared" si="806"/>
        <v>0</v>
      </c>
      <c r="C818" s="369"/>
      <c r="D818" s="370"/>
      <c r="E818" s="371"/>
      <c r="F818" s="360"/>
      <c r="G818" s="361"/>
      <c r="H818" s="361"/>
      <c r="I818" s="361"/>
      <c r="J818" s="361"/>
      <c r="K818" s="361"/>
      <c r="L818" s="361"/>
      <c r="M818" s="361"/>
      <c r="N818" s="361"/>
      <c r="O818" s="361"/>
      <c r="P818" s="361"/>
      <c r="Q818" s="361"/>
      <c r="R818" s="361"/>
      <c r="S818" s="362"/>
    </row>
    <row r="819" spans="1:19">
      <c r="A819" s="1">
        <f t="shared" ref="A819:B819" si="807">A818</f>
        <v>17</v>
      </c>
      <c r="B819" s="1">
        <f t="shared" si="807"/>
        <v>0</v>
      </c>
      <c r="C819" s="369"/>
      <c r="D819" s="370"/>
      <c r="E819" s="371"/>
      <c r="F819" s="360"/>
      <c r="G819" s="361"/>
      <c r="H819" s="361"/>
      <c r="I819" s="361"/>
      <c r="J819" s="361"/>
      <c r="K819" s="361"/>
      <c r="L819" s="361"/>
      <c r="M819" s="361"/>
      <c r="N819" s="361"/>
      <c r="O819" s="361"/>
      <c r="P819" s="361"/>
      <c r="Q819" s="361"/>
      <c r="R819" s="361"/>
      <c r="S819" s="362"/>
    </row>
    <row r="820" spans="1:19">
      <c r="A820" s="1">
        <f t="shared" ref="A820:B820" si="808">A819</f>
        <v>17</v>
      </c>
      <c r="B820" s="1">
        <f t="shared" si="808"/>
        <v>0</v>
      </c>
      <c r="C820" s="369"/>
      <c r="D820" s="370"/>
      <c r="E820" s="371"/>
      <c r="F820" s="360"/>
      <c r="G820" s="361"/>
      <c r="H820" s="361"/>
      <c r="I820" s="361"/>
      <c r="J820" s="361"/>
      <c r="K820" s="361"/>
      <c r="L820" s="361"/>
      <c r="M820" s="361"/>
      <c r="N820" s="361"/>
      <c r="O820" s="361"/>
      <c r="P820" s="361"/>
      <c r="Q820" s="361"/>
      <c r="R820" s="361"/>
      <c r="S820" s="362"/>
    </row>
    <row r="821" spans="1:19">
      <c r="A821" s="1">
        <f t="shared" ref="A821:B821" si="809">A820</f>
        <v>17</v>
      </c>
      <c r="B821" s="1">
        <f t="shared" si="809"/>
        <v>0</v>
      </c>
      <c r="C821" s="369"/>
      <c r="D821" s="370"/>
      <c r="E821" s="371"/>
      <c r="F821" s="360"/>
      <c r="G821" s="361"/>
      <c r="H821" s="361"/>
      <c r="I821" s="361"/>
      <c r="J821" s="361"/>
      <c r="K821" s="361"/>
      <c r="L821" s="361"/>
      <c r="M821" s="361"/>
      <c r="N821" s="361"/>
      <c r="O821" s="361"/>
      <c r="P821" s="361"/>
      <c r="Q821" s="361"/>
      <c r="R821" s="361"/>
      <c r="S821" s="362"/>
    </row>
    <row r="822" spans="1:19" ht="15" thickBot="1">
      <c r="A822" s="1">
        <f t="shared" ref="A822:B822" si="810">A821</f>
        <v>17</v>
      </c>
      <c r="B822" s="1">
        <f t="shared" si="810"/>
        <v>0</v>
      </c>
      <c r="C822" s="372"/>
      <c r="D822" s="373"/>
      <c r="E822" s="374"/>
      <c r="F822" s="363"/>
      <c r="G822" s="364"/>
      <c r="H822" s="364"/>
      <c r="I822" s="364"/>
      <c r="J822" s="364"/>
      <c r="K822" s="364"/>
      <c r="L822" s="364"/>
      <c r="M822" s="364"/>
      <c r="N822" s="364"/>
      <c r="O822" s="364"/>
      <c r="P822" s="364"/>
      <c r="Q822" s="364"/>
      <c r="R822" s="364"/>
      <c r="S822" s="365"/>
    </row>
    <row r="823" spans="1:19">
      <c r="A823" s="1">
        <f t="shared" ref="A823:B823" si="811">A822</f>
        <v>17</v>
      </c>
      <c r="B823" s="1">
        <f t="shared" si="811"/>
        <v>0</v>
      </c>
    </row>
    <row r="824" spans="1:19" ht="15" thickBot="1">
      <c r="A824" s="1">
        <f t="shared" ref="A824:B824" si="812">A823</f>
        <v>17</v>
      </c>
      <c r="B824" s="1">
        <f t="shared" si="812"/>
        <v>0</v>
      </c>
      <c r="C824" s="337" t="s">
        <v>70</v>
      </c>
      <c r="D824" s="337"/>
      <c r="Q824" s="338" t="s">
        <v>71</v>
      </c>
      <c r="R824" s="338"/>
      <c r="S824" s="338"/>
    </row>
    <row r="825" spans="1:19">
      <c r="A825" s="1">
        <f t="shared" ref="A825:B825" si="813">A824</f>
        <v>17</v>
      </c>
      <c r="B825" s="1">
        <f t="shared" si="813"/>
        <v>0</v>
      </c>
      <c r="C825" s="287" t="s">
        <v>72</v>
      </c>
      <c r="D825" s="290" t="s">
        <v>73</v>
      </c>
      <c r="E825" s="290"/>
      <c r="F825" s="290"/>
      <c r="G825" s="290"/>
      <c r="H825" s="290" t="s">
        <v>79</v>
      </c>
      <c r="I825" s="290"/>
      <c r="J825" s="290" t="s">
        <v>13</v>
      </c>
      <c r="K825" s="290"/>
      <c r="L825" s="290"/>
      <c r="M825" s="290"/>
      <c r="N825" s="290"/>
      <c r="O825" s="290"/>
      <c r="P825" s="290"/>
      <c r="Q825" s="290"/>
      <c r="R825" s="290"/>
      <c r="S825" s="294"/>
    </row>
    <row r="826" spans="1:19">
      <c r="A826" s="1">
        <f t="shared" ref="A826:B826" si="814">A825</f>
        <v>17</v>
      </c>
      <c r="B826" s="1">
        <f t="shared" si="814"/>
        <v>0</v>
      </c>
      <c r="C826" s="288"/>
      <c r="D826" s="346" t="s">
        <v>74</v>
      </c>
      <c r="E826" s="346"/>
      <c r="F826" s="346"/>
      <c r="G826" s="346"/>
      <c r="H826" s="347">
        <f>J851</f>
        <v>0</v>
      </c>
      <c r="I826" s="347"/>
      <c r="J826" s="152"/>
      <c r="K826" s="152"/>
      <c r="L826" s="152"/>
      <c r="M826" s="152"/>
      <c r="N826" s="152"/>
      <c r="O826" s="152"/>
      <c r="P826" s="152"/>
      <c r="Q826" s="152"/>
      <c r="R826" s="152"/>
      <c r="S826" s="305"/>
    </row>
    <row r="827" spans="1:19">
      <c r="A827" s="1">
        <f t="shared" ref="A827:B827" si="815">A826</f>
        <v>17</v>
      </c>
      <c r="B827" s="1">
        <f t="shared" si="815"/>
        <v>0</v>
      </c>
      <c r="C827" s="288"/>
      <c r="D827" s="340" t="s">
        <v>75</v>
      </c>
      <c r="E827" s="340"/>
      <c r="F827" s="340"/>
      <c r="G827" s="340"/>
      <c r="H827" s="330"/>
      <c r="I827" s="330"/>
      <c r="J827" s="335"/>
      <c r="K827" s="335"/>
      <c r="L827" s="335"/>
      <c r="M827" s="335"/>
      <c r="N827" s="335"/>
      <c r="O827" s="335"/>
      <c r="P827" s="335"/>
      <c r="Q827" s="335"/>
      <c r="R827" s="335"/>
      <c r="S827" s="336"/>
    </row>
    <row r="828" spans="1:19">
      <c r="A828" s="1">
        <f t="shared" ref="A828:B828" si="816">A827</f>
        <v>17</v>
      </c>
      <c r="B828" s="1">
        <f t="shared" si="816"/>
        <v>0</v>
      </c>
      <c r="C828" s="288"/>
      <c r="D828" s="340" t="s">
        <v>76</v>
      </c>
      <c r="E828" s="340"/>
      <c r="F828" s="340"/>
      <c r="G828" s="340"/>
      <c r="H828" s="330"/>
      <c r="I828" s="330"/>
      <c r="J828" s="335"/>
      <c r="K828" s="335"/>
      <c r="L828" s="335"/>
      <c r="M828" s="335"/>
      <c r="N828" s="335"/>
      <c r="O828" s="335"/>
      <c r="P828" s="335"/>
      <c r="Q828" s="335"/>
      <c r="R828" s="335"/>
      <c r="S828" s="336"/>
    </row>
    <row r="829" spans="1:19" ht="15" thickBot="1">
      <c r="A829" s="1">
        <f t="shared" ref="A829:B829" si="817">A828</f>
        <v>17</v>
      </c>
      <c r="B829" s="1">
        <f t="shared" si="817"/>
        <v>0</v>
      </c>
      <c r="C829" s="288"/>
      <c r="D829" s="341" t="s">
        <v>77</v>
      </c>
      <c r="E829" s="341"/>
      <c r="F829" s="341"/>
      <c r="G829" s="341"/>
      <c r="H829" s="342">
        <f>H851-SUM(H826:I828)</f>
        <v>0</v>
      </c>
      <c r="I829" s="342"/>
      <c r="J829" s="343"/>
      <c r="K829" s="343"/>
      <c r="L829" s="343"/>
      <c r="M829" s="343"/>
      <c r="N829" s="343"/>
      <c r="O829" s="343"/>
      <c r="P829" s="343"/>
      <c r="Q829" s="343"/>
      <c r="R829" s="343"/>
      <c r="S829" s="344"/>
    </row>
    <row r="830" spans="1:19" ht="15.6" thickTop="1" thickBot="1">
      <c r="A830" s="1">
        <f t="shared" ref="A830:B830" si="818">A829</f>
        <v>17</v>
      </c>
      <c r="B830" s="1">
        <f t="shared" si="818"/>
        <v>0</v>
      </c>
      <c r="C830" s="289"/>
      <c r="D830" s="345" t="s">
        <v>78</v>
      </c>
      <c r="E830" s="345"/>
      <c r="F830" s="345"/>
      <c r="G830" s="345"/>
      <c r="H830" s="281">
        <f>SUM(H826:I829)</f>
        <v>0</v>
      </c>
      <c r="I830" s="281"/>
      <c r="J830" s="285"/>
      <c r="K830" s="285"/>
      <c r="L830" s="285"/>
      <c r="M830" s="285"/>
      <c r="N830" s="285"/>
      <c r="O830" s="285"/>
      <c r="P830" s="285"/>
      <c r="Q830" s="285"/>
      <c r="R830" s="285"/>
      <c r="S830" s="286"/>
    </row>
    <row r="831" spans="1:19">
      <c r="A831" s="1">
        <f t="shared" ref="A831:B831" si="819">A830</f>
        <v>17</v>
      </c>
      <c r="B831" s="1">
        <f t="shared" si="819"/>
        <v>0</v>
      </c>
      <c r="C831" s="287" t="s">
        <v>218</v>
      </c>
      <c r="D831" s="290" t="s">
        <v>73</v>
      </c>
      <c r="E831" s="290"/>
      <c r="F831" s="290" t="s">
        <v>83</v>
      </c>
      <c r="G831" s="290"/>
      <c r="H831" s="290" t="s">
        <v>79</v>
      </c>
      <c r="I831" s="292"/>
      <c r="J831" s="293"/>
      <c r="K831" s="290"/>
      <c r="L831" s="290"/>
      <c r="M831" s="290"/>
      <c r="N831" s="290" t="s">
        <v>82</v>
      </c>
      <c r="O831" s="290"/>
      <c r="P831" s="290"/>
      <c r="Q831" s="290"/>
      <c r="R831" s="290"/>
      <c r="S831" s="294"/>
    </row>
    <row r="832" spans="1:19">
      <c r="A832" s="1">
        <f t="shared" ref="A832:B832" si="820">A831</f>
        <v>17</v>
      </c>
      <c r="B832" s="1">
        <f t="shared" si="820"/>
        <v>0</v>
      </c>
      <c r="C832" s="288"/>
      <c r="D832" s="291"/>
      <c r="E832" s="291"/>
      <c r="F832" s="291"/>
      <c r="G832" s="291"/>
      <c r="H832" s="291"/>
      <c r="I832" s="291"/>
      <c r="J832" s="296" t="s">
        <v>80</v>
      </c>
      <c r="K832" s="297"/>
      <c r="L832" s="297" t="s">
        <v>81</v>
      </c>
      <c r="M832" s="339"/>
      <c r="N832" s="291"/>
      <c r="O832" s="291"/>
      <c r="P832" s="291"/>
      <c r="Q832" s="291"/>
      <c r="R832" s="291"/>
      <c r="S832" s="295"/>
    </row>
    <row r="833" spans="1:21">
      <c r="A833" s="1">
        <f t="shared" ref="A833:B833" si="821">A832</f>
        <v>17</v>
      </c>
      <c r="B833" s="1">
        <f t="shared" si="821"/>
        <v>0</v>
      </c>
      <c r="C833" s="288"/>
      <c r="D833" s="298" t="s">
        <v>88</v>
      </c>
      <c r="E833" s="298"/>
      <c r="F833" s="298" t="s">
        <v>88</v>
      </c>
      <c r="G833" s="298"/>
      <c r="H833" s="323"/>
      <c r="I833" s="323"/>
      <c r="J833" s="324"/>
      <c r="K833" s="325"/>
      <c r="L833" s="326">
        <f>H833-J833</f>
        <v>0</v>
      </c>
      <c r="M833" s="327"/>
      <c r="N833" s="167"/>
      <c r="O833" s="167"/>
      <c r="P833" s="167"/>
      <c r="Q833" s="167"/>
      <c r="R833" s="167"/>
      <c r="S833" s="328"/>
      <c r="T833" s="54" t="e">
        <f>HLOOKUP(F806,リスト!$N$7:$AC$25,2,)</f>
        <v>#N/A</v>
      </c>
      <c r="U833" s="52" t="e">
        <f t="shared" ref="U833:U850" si="822">IF(T833="対象外",IF(J833&gt;0,"補助対象外経費です!!",""),"")</f>
        <v>#N/A</v>
      </c>
    </row>
    <row r="834" spans="1:21">
      <c r="A834" s="1">
        <f t="shared" ref="A834:B834" si="823">A833</f>
        <v>17</v>
      </c>
      <c r="B834" s="1">
        <f t="shared" si="823"/>
        <v>0</v>
      </c>
      <c r="C834" s="288"/>
      <c r="D834" s="298" t="s">
        <v>99</v>
      </c>
      <c r="E834" s="298"/>
      <c r="F834" s="299" t="s">
        <v>84</v>
      </c>
      <c r="G834" s="299"/>
      <c r="H834" s="300"/>
      <c r="I834" s="300"/>
      <c r="J834" s="301"/>
      <c r="K834" s="302"/>
      <c r="L834" s="303">
        <f t="shared" ref="L834:L850" si="824">H834-J834</f>
        <v>0</v>
      </c>
      <c r="M834" s="304"/>
      <c r="N834" s="152"/>
      <c r="O834" s="152"/>
      <c r="P834" s="152"/>
      <c r="Q834" s="152"/>
      <c r="R834" s="152"/>
      <c r="S834" s="305"/>
      <c r="T834" s="54" t="e">
        <f>HLOOKUP(F806,リスト!$N$7:$AC$25,3,)</f>
        <v>#N/A</v>
      </c>
      <c r="U834" s="52" t="e">
        <f t="shared" si="822"/>
        <v>#N/A</v>
      </c>
    </row>
    <row r="835" spans="1:21">
      <c r="A835" s="1">
        <f t="shared" ref="A835:B835" si="825">A834</f>
        <v>17</v>
      </c>
      <c r="B835" s="1">
        <f t="shared" si="825"/>
        <v>0</v>
      </c>
      <c r="C835" s="288"/>
      <c r="D835" s="298"/>
      <c r="E835" s="298"/>
      <c r="F835" s="329" t="s">
        <v>85</v>
      </c>
      <c r="G835" s="329"/>
      <c r="H835" s="330"/>
      <c r="I835" s="330"/>
      <c r="J835" s="331"/>
      <c r="K835" s="332"/>
      <c r="L835" s="333">
        <f t="shared" si="824"/>
        <v>0</v>
      </c>
      <c r="M835" s="334"/>
      <c r="N835" s="335"/>
      <c r="O835" s="335"/>
      <c r="P835" s="335"/>
      <c r="Q835" s="335"/>
      <c r="R835" s="335"/>
      <c r="S835" s="336"/>
      <c r="T835" s="54" t="e">
        <f>HLOOKUP(F806,リスト!$N$7:$AC$25,4,)</f>
        <v>#N/A</v>
      </c>
      <c r="U835" s="52" t="e">
        <f t="shared" si="822"/>
        <v>#N/A</v>
      </c>
    </row>
    <row r="836" spans="1:21">
      <c r="A836" s="1">
        <f t="shared" ref="A836:B836" si="826">A835</f>
        <v>17</v>
      </c>
      <c r="B836" s="1">
        <f t="shared" si="826"/>
        <v>0</v>
      </c>
      <c r="C836" s="288"/>
      <c r="D836" s="298"/>
      <c r="E836" s="298"/>
      <c r="F836" s="306" t="s">
        <v>86</v>
      </c>
      <c r="G836" s="306"/>
      <c r="H836" s="307"/>
      <c r="I836" s="307"/>
      <c r="J836" s="308"/>
      <c r="K836" s="309"/>
      <c r="L836" s="310">
        <f t="shared" si="824"/>
        <v>0</v>
      </c>
      <c r="M836" s="311"/>
      <c r="N836" s="153"/>
      <c r="O836" s="153"/>
      <c r="P836" s="153"/>
      <c r="Q836" s="153"/>
      <c r="R836" s="153"/>
      <c r="S836" s="312"/>
      <c r="T836" s="54" t="e">
        <f>HLOOKUP(F806,リスト!$N$7:$AC$25,5,)</f>
        <v>#N/A</v>
      </c>
      <c r="U836" s="52" t="e">
        <f t="shared" si="822"/>
        <v>#N/A</v>
      </c>
    </row>
    <row r="837" spans="1:21">
      <c r="A837" s="1">
        <f t="shared" ref="A837:B837" si="827">A836</f>
        <v>17</v>
      </c>
      <c r="B837" s="1">
        <f t="shared" si="827"/>
        <v>0</v>
      </c>
      <c r="C837" s="288"/>
      <c r="D837" s="298" t="s">
        <v>100</v>
      </c>
      <c r="E837" s="298"/>
      <c r="F837" s="299" t="s">
        <v>87</v>
      </c>
      <c r="G837" s="299"/>
      <c r="H837" s="300"/>
      <c r="I837" s="300"/>
      <c r="J837" s="301"/>
      <c r="K837" s="302"/>
      <c r="L837" s="303">
        <f t="shared" si="824"/>
        <v>0</v>
      </c>
      <c r="M837" s="304"/>
      <c r="N837" s="152"/>
      <c r="O837" s="152"/>
      <c r="P837" s="152"/>
      <c r="Q837" s="152"/>
      <c r="R837" s="152"/>
      <c r="S837" s="305"/>
      <c r="T837" s="54" t="e">
        <f>HLOOKUP(F806,リスト!$N$7:$AC$25,6,)</f>
        <v>#N/A</v>
      </c>
      <c r="U837" s="52" t="e">
        <f t="shared" si="822"/>
        <v>#N/A</v>
      </c>
    </row>
    <row r="838" spans="1:21">
      <c r="A838" s="1">
        <f t="shared" ref="A838:B838" si="828">A837</f>
        <v>17</v>
      </c>
      <c r="B838" s="1">
        <f t="shared" si="828"/>
        <v>0</v>
      </c>
      <c r="C838" s="288"/>
      <c r="D838" s="298"/>
      <c r="E838" s="298"/>
      <c r="F838" s="329" t="s">
        <v>89</v>
      </c>
      <c r="G838" s="329"/>
      <c r="H838" s="330"/>
      <c r="I838" s="330"/>
      <c r="J838" s="331"/>
      <c r="K838" s="332"/>
      <c r="L838" s="333">
        <f t="shared" si="824"/>
        <v>0</v>
      </c>
      <c r="M838" s="334"/>
      <c r="N838" s="335"/>
      <c r="O838" s="335"/>
      <c r="P838" s="335"/>
      <c r="Q838" s="335"/>
      <c r="R838" s="335"/>
      <c r="S838" s="336"/>
      <c r="T838" s="54" t="e">
        <f>HLOOKUP(F806,リスト!$N$7:$AC$25,7,)</f>
        <v>#N/A</v>
      </c>
      <c r="U838" s="52" t="e">
        <f t="shared" si="822"/>
        <v>#N/A</v>
      </c>
    </row>
    <row r="839" spans="1:21" ht="14.4" customHeight="1">
      <c r="A839" s="1">
        <f t="shared" ref="A839:B839" si="829">A838</f>
        <v>17</v>
      </c>
      <c r="B839" s="1">
        <f t="shared" si="829"/>
        <v>0</v>
      </c>
      <c r="C839" s="288"/>
      <c r="D839" s="298"/>
      <c r="E839" s="298"/>
      <c r="F839" s="329" t="s">
        <v>215</v>
      </c>
      <c r="G839" s="329"/>
      <c r="H839" s="330"/>
      <c r="I839" s="330"/>
      <c r="J839" s="331"/>
      <c r="K839" s="332"/>
      <c r="L839" s="333">
        <f t="shared" si="824"/>
        <v>0</v>
      </c>
      <c r="M839" s="334"/>
      <c r="N839" s="335"/>
      <c r="O839" s="335"/>
      <c r="P839" s="335"/>
      <c r="Q839" s="335"/>
      <c r="R839" s="335"/>
      <c r="S839" s="336"/>
      <c r="T839" s="54" t="e">
        <f>HLOOKUP(F806,リスト!$N$7:$AC$25,8,)</f>
        <v>#N/A</v>
      </c>
      <c r="U839" s="52" t="e">
        <f t="shared" si="822"/>
        <v>#N/A</v>
      </c>
    </row>
    <row r="840" spans="1:21">
      <c r="A840" s="1">
        <f t="shared" ref="A840:B840" si="830">A839</f>
        <v>17</v>
      </c>
      <c r="B840" s="1">
        <f t="shared" si="830"/>
        <v>0</v>
      </c>
      <c r="C840" s="288"/>
      <c r="D840" s="298"/>
      <c r="E840" s="298"/>
      <c r="F840" s="306" t="s">
        <v>90</v>
      </c>
      <c r="G840" s="306"/>
      <c r="H840" s="307"/>
      <c r="I840" s="307"/>
      <c r="J840" s="308"/>
      <c r="K840" s="309"/>
      <c r="L840" s="310">
        <f t="shared" si="824"/>
        <v>0</v>
      </c>
      <c r="M840" s="311"/>
      <c r="N840" s="153"/>
      <c r="O840" s="153"/>
      <c r="P840" s="153"/>
      <c r="Q840" s="153"/>
      <c r="R840" s="153"/>
      <c r="S840" s="312"/>
      <c r="T840" s="54" t="e">
        <f>HLOOKUP(F806,リスト!$N$7:$AC$25,9,)</f>
        <v>#N/A</v>
      </c>
      <c r="U840" s="52" t="e">
        <f t="shared" si="822"/>
        <v>#N/A</v>
      </c>
    </row>
    <row r="841" spans="1:21">
      <c r="A841" s="1">
        <f t="shared" ref="A841:B841" si="831">A840</f>
        <v>17</v>
      </c>
      <c r="B841" s="1">
        <f t="shared" si="831"/>
        <v>0</v>
      </c>
      <c r="C841" s="288"/>
      <c r="D841" s="298" t="s">
        <v>101</v>
      </c>
      <c r="E841" s="298"/>
      <c r="F841" s="299" t="s">
        <v>91</v>
      </c>
      <c r="G841" s="299"/>
      <c r="H841" s="300"/>
      <c r="I841" s="300"/>
      <c r="J841" s="301"/>
      <c r="K841" s="302"/>
      <c r="L841" s="303">
        <f t="shared" si="824"/>
        <v>0</v>
      </c>
      <c r="M841" s="304"/>
      <c r="N841" s="152"/>
      <c r="O841" s="152"/>
      <c r="P841" s="152"/>
      <c r="Q841" s="152"/>
      <c r="R841" s="152"/>
      <c r="S841" s="305"/>
      <c r="T841" s="54" t="e">
        <f>HLOOKUP(F806,リスト!$N$7:$AC$25,10,)</f>
        <v>#N/A</v>
      </c>
      <c r="U841" s="52" t="e">
        <f t="shared" si="822"/>
        <v>#N/A</v>
      </c>
    </row>
    <row r="842" spans="1:21">
      <c r="A842" s="1">
        <f t="shared" ref="A842:B842" si="832">A841</f>
        <v>17</v>
      </c>
      <c r="B842" s="1">
        <f t="shared" si="832"/>
        <v>0</v>
      </c>
      <c r="C842" s="288"/>
      <c r="D842" s="298"/>
      <c r="E842" s="298"/>
      <c r="F842" s="329" t="s">
        <v>92</v>
      </c>
      <c r="G842" s="329"/>
      <c r="H842" s="330"/>
      <c r="I842" s="330"/>
      <c r="J842" s="331"/>
      <c r="K842" s="332"/>
      <c r="L842" s="333">
        <f t="shared" si="824"/>
        <v>0</v>
      </c>
      <c r="M842" s="334"/>
      <c r="N842" s="335"/>
      <c r="O842" s="335"/>
      <c r="P842" s="335"/>
      <c r="Q842" s="335"/>
      <c r="R842" s="335"/>
      <c r="S842" s="336"/>
      <c r="T842" s="54" t="e">
        <f>HLOOKUP(F806,リスト!$N$7:$AC$25,11,)</f>
        <v>#N/A</v>
      </c>
      <c r="U842" s="52" t="e">
        <f t="shared" si="822"/>
        <v>#N/A</v>
      </c>
    </row>
    <row r="843" spans="1:21">
      <c r="A843" s="1">
        <f t="shared" ref="A843:B843" si="833">A842</f>
        <v>17</v>
      </c>
      <c r="B843" s="1">
        <f t="shared" si="833"/>
        <v>0</v>
      </c>
      <c r="C843" s="288"/>
      <c r="D843" s="298"/>
      <c r="E843" s="298"/>
      <c r="F843" s="306" t="s">
        <v>93</v>
      </c>
      <c r="G843" s="306"/>
      <c r="H843" s="307"/>
      <c r="I843" s="307"/>
      <c r="J843" s="308"/>
      <c r="K843" s="309"/>
      <c r="L843" s="310">
        <f t="shared" si="824"/>
        <v>0</v>
      </c>
      <c r="M843" s="311"/>
      <c r="N843" s="153"/>
      <c r="O843" s="153"/>
      <c r="P843" s="153"/>
      <c r="Q843" s="153"/>
      <c r="R843" s="153"/>
      <c r="S843" s="312"/>
      <c r="T843" s="54" t="e">
        <f>HLOOKUP(F806,リスト!$N$7:$AC$25,12,)</f>
        <v>#N/A</v>
      </c>
      <c r="U843" s="52" t="e">
        <f t="shared" si="822"/>
        <v>#N/A</v>
      </c>
    </row>
    <row r="844" spans="1:21">
      <c r="A844" s="1">
        <f t="shared" ref="A844:B844" si="834">A843</f>
        <v>17</v>
      </c>
      <c r="B844" s="1">
        <f t="shared" si="834"/>
        <v>0</v>
      </c>
      <c r="C844" s="288"/>
      <c r="D844" s="298" t="s">
        <v>102</v>
      </c>
      <c r="E844" s="298"/>
      <c r="F844" s="298" t="s">
        <v>102</v>
      </c>
      <c r="G844" s="298"/>
      <c r="H844" s="323"/>
      <c r="I844" s="323"/>
      <c r="J844" s="324"/>
      <c r="K844" s="325"/>
      <c r="L844" s="326">
        <f t="shared" si="824"/>
        <v>0</v>
      </c>
      <c r="M844" s="327"/>
      <c r="N844" s="167"/>
      <c r="O844" s="167"/>
      <c r="P844" s="167"/>
      <c r="Q844" s="167"/>
      <c r="R844" s="167"/>
      <c r="S844" s="328"/>
      <c r="T844" s="54" t="e">
        <f>HLOOKUP(F806,リスト!$N$7:$AC$25,13,)</f>
        <v>#N/A</v>
      </c>
      <c r="U844" s="52" t="e">
        <f t="shared" si="822"/>
        <v>#N/A</v>
      </c>
    </row>
    <row r="845" spans="1:21">
      <c r="A845" s="1">
        <f t="shared" ref="A845:B845" si="835">A844</f>
        <v>17</v>
      </c>
      <c r="B845" s="1">
        <f t="shared" si="835"/>
        <v>0</v>
      </c>
      <c r="C845" s="288"/>
      <c r="D845" s="321" t="s">
        <v>105</v>
      </c>
      <c r="E845" s="298"/>
      <c r="F845" s="299" t="s">
        <v>94</v>
      </c>
      <c r="G845" s="299"/>
      <c r="H845" s="300"/>
      <c r="I845" s="300"/>
      <c r="J845" s="301"/>
      <c r="K845" s="302"/>
      <c r="L845" s="303">
        <f t="shared" si="824"/>
        <v>0</v>
      </c>
      <c r="M845" s="304"/>
      <c r="N845" s="152"/>
      <c r="O845" s="152"/>
      <c r="P845" s="152"/>
      <c r="Q845" s="152"/>
      <c r="R845" s="152"/>
      <c r="S845" s="305"/>
      <c r="T845" s="54" t="e">
        <f>HLOOKUP(F806,リスト!$N$7:$AC$25,14,)</f>
        <v>#N/A</v>
      </c>
      <c r="U845" s="52" t="e">
        <f t="shared" si="822"/>
        <v>#N/A</v>
      </c>
    </row>
    <row r="846" spans="1:21">
      <c r="A846" s="1">
        <f t="shared" ref="A846:B846" si="836">A845</f>
        <v>17</v>
      </c>
      <c r="B846" s="1">
        <f t="shared" si="836"/>
        <v>0</v>
      </c>
      <c r="C846" s="288"/>
      <c r="D846" s="298"/>
      <c r="E846" s="298"/>
      <c r="F846" s="306" t="s">
        <v>95</v>
      </c>
      <c r="G846" s="306"/>
      <c r="H846" s="307"/>
      <c r="I846" s="307"/>
      <c r="J846" s="308"/>
      <c r="K846" s="309"/>
      <c r="L846" s="310">
        <f t="shared" si="824"/>
        <v>0</v>
      </c>
      <c r="M846" s="311"/>
      <c r="N846" s="153"/>
      <c r="O846" s="153"/>
      <c r="P846" s="153"/>
      <c r="Q846" s="153"/>
      <c r="R846" s="153"/>
      <c r="S846" s="312"/>
      <c r="T846" s="54" t="e">
        <f>HLOOKUP(F806,リスト!$N$7:$AC$25,15,)</f>
        <v>#N/A</v>
      </c>
      <c r="U846" s="52" t="e">
        <f t="shared" si="822"/>
        <v>#N/A</v>
      </c>
    </row>
    <row r="847" spans="1:21">
      <c r="A847" s="1">
        <f t="shared" ref="A847:B847" si="837">A846</f>
        <v>17</v>
      </c>
      <c r="B847" s="1">
        <f t="shared" si="837"/>
        <v>0</v>
      </c>
      <c r="C847" s="288"/>
      <c r="D847" s="322" t="s">
        <v>103</v>
      </c>
      <c r="E847" s="322"/>
      <c r="F847" s="298" t="s">
        <v>96</v>
      </c>
      <c r="G847" s="298"/>
      <c r="H847" s="323"/>
      <c r="I847" s="323"/>
      <c r="J847" s="324"/>
      <c r="K847" s="325"/>
      <c r="L847" s="326">
        <f t="shared" si="824"/>
        <v>0</v>
      </c>
      <c r="M847" s="327"/>
      <c r="N847" s="167"/>
      <c r="O847" s="167"/>
      <c r="P847" s="167"/>
      <c r="Q847" s="167"/>
      <c r="R847" s="167"/>
      <c r="S847" s="328"/>
      <c r="T847" s="54" t="e">
        <f>HLOOKUP(F806,リスト!$N$7:$AC$25,16,)</f>
        <v>#N/A</v>
      </c>
      <c r="U847" s="52" t="e">
        <f t="shared" si="822"/>
        <v>#N/A</v>
      </c>
    </row>
    <row r="848" spans="1:21">
      <c r="A848" s="1">
        <f t="shared" ref="A848:B848" si="838">A847</f>
        <v>17</v>
      </c>
      <c r="B848" s="1">
        <f t="shared" si="838"/>
        <v>0</v>
      </c>
      <c r="C848" s="288"/>
      <c r="D848" s="298" t="s">
        <v>104</v>
      </c>
      <c r="E848" s="298"/>
      <c r="F848" s="299" t="s">
        <v>97</v>
      </c>
      <c r="G848" s="299"/>
      <c r="H848" s="300"/>
      <c r="I848" s="300"/>
      <c r="J848" s="301"/>
      <c r="K848" s="302"/>
      <c r="L848" s="303">
        <f t="shared" si="824"/>
        <v>0</v>
      </c>
      <c r="M848" s="304"/>
      <c r="N848" s="152"/>
      <c r="O848" s="152"/>
      <c r="P848" s="152"/>
      <c r="Q848" s="152"/>
      <c r="R848" s="152"/>
      <c r="S848" s="305"/>
      <c r="T848" s="54" t="e">
        <f>HLOOKUP(F806,リスト!$N$7:$AC$25,17,)</f>
        <v>#N/A</v>
      </c>
      <c r="U848" s="52" t="e">
        <f t="shared" si="822"/>
        <v>#N/A</v>
      </c>
    </row>
    <row r="849" spans="1:24">
      <c r="A849" s="1">
        <f t="shared" ref="A849:B849" si="839">A848</f>
        <v>17</v>
      </c>
      <c r="B849" s="1">
        <f t="shared" si="839"/>
        <v>0</v>
      </c>
      <c r="C849" s="288"/>
      <c r="D849" s="298"/>
      <c r="E849" s="298"/>
      <c r="F849" s="306" t="s">
        <v>98</v>
      </c>
      <c r="G849" s="306"/>
      <c r="H849" s="307"/>
      <c r="I849" s="307"/>
      <c r="J849" s="308"/>
      <c r="K849" s="309"/>
      <c r="L849" s="310">
        <f t="shared" si="824"/>
        <v>0</v>
      </c>
      <c r="M849" s="311"/>
      <c r="N849" s="153"/>
      <c r="O849" s="153"/>
      <c r="P849" s="153"/>
      <c r="Q849" s="153"/>
      <c r="R849" s="153"/>
      <c r="S849" s="312"/>
      <c r="T849" s="54" t="e">
        <f>HLOOKUP(F806,リスト!$N$7:$AC$25,18,)</f>
        <v>#N/A</v>
      </c>
      <c r="U849" s="52" t="e">
        <f t="shared" si="822"/>
        <v>#N/A</v>
      </c>
    </row>
    <row r="850" spans="1:24" ht="15" thickBot="1">
      <c r="A850" s="1">
        <f t="shared" ref="A850:B850" si="840">A849</f>
        <v>17</v>
      </c>
      <c r="B850" s="1">
        <f t="shared" si="840"/>
        <v>0</v>
      </c>
      <c r="C850" s="288"/>
      <c r="D850" s="313" t="s">
        <v>77</v>
      </c>
      <c r="E850" s="313"/>
      <c r="F850" s="313" t="s">
        <v>77</v>
      </c>
      <c r="G850" s="313"/>
      <c r="H850" s="314"/>
      <c r="I850" s="314"/>
      <c r="J850" s="315"/>
      <c r="K850" s="316"/>
      <c r="L850" s="317">
        <f t="shared" si="824"/>
        <v>0</v>
      </c>
      <c r="M850" s="318"/>
      <c r="N850" s="319"/>
      <c r="O850" s="319"/>
      <c r="P850" s="319"/>
      <c r="Q850" s="319"/>
      <c r="R850" s="319"/>
      <c r="S850" s="320"/>
      <c r="T850" s="54" t="e">
        <f>HLOOKUP(F806,リスト!$N$7:$AC$25,19,)</f>
        <v>#N/A</v>
      </c>
      <c r="U850" s="52" t="e">
        <f t="shared" si="822"/>
        <v>#N/A</v>
      </c>
    </row>
    <row r="851" spans="1:24" ht="15.6" thickTop="1" thickBot="1">
      <c r="A851" s="1">
        <f t="shared" ref="A851:B851" si="841">A850</f>
        <v>17</v>
      </c>
      <c r="B851" s="1">
        <f t="shared" si="841"/>
        <v>0</v>
      </c>
      <c r="C851" s="289"/>
      <c r="D851" s="278" t="s">
        <v>78</v>
      </c>
      <c r="E851" s="279"/>
      <c r="F851" s="279"/>
      <c r="G851" s="280"/>
      <c r="H851" s="281">
        <f>SUM(H833:I850)</f>
        <v>0</v>
      </c>
      <c r="I851" s="281"/>
      <c r="J851" s="282">
        <f t="shared" ref="J851" si="842">SUM(J833:K850)</f>
        <v>0</v>
      </c>
      <c r="K851" s="283"/>
      <c r="L851" s="283">
        <f t="shared" ref="L851" si="843">SUM(L833:M850)</f>
        <v>0</v>
      </c>
      <c r="M851" s="284"/>
      <c r="N851" s="285"/>
      <c r="O851" s="285"/>
      <c r="P851" s="285"/>
      <c r="Q851" s="285"/>
      <c r="R851" s="285"/>
      <c r="S851" s="286"/>
      <c r="T851" s="54"/>
    </row>
    <row r="852" spans="1:24">
      <c r="A852" s="1">
        <f>F855</f>
        <v>18</v>
      </c>
      <c r="B852" s="1">
        <f>IF(H876&gt;0,1,0)</f>
        <v>0</v>
      </c>
      <c r="C852" s="198" t="s">
        <v>47</v>
      </c>
      <c r="D852" s="198"/>
      <c r="E852" s="198"/>
      <c r="U852" s="11" t="s">
        <v>49</v>
      </c>
      <c r="V852" s="11" t="s">
        <v>199</v>
      </c>
    </row>
    <row r="853" spans="1:24">
      <c r="A853" s="1">
        <f>A852</f>
        <v>18</v>
      </c>
      <c r="B853" s="1">
        <f>B852</f>
        <v>0</v>
      </c>
      <c r="C853" s="192" t="str">
        <f>"トップアスリート等を活用した魅力発信事業　"&amp;基本!$G$24</f>
        <v>トップアスリート等を活用した魅力発信事業　事業計画書</v>
      </c>
      <c r="D853" s="192"/>
      <c r="E853" s="192"/>
      <c r="F853" s="192"/>
      <c r="G853" s="192"/>
      <c r="H853" s="192"/>
      <c r="I853" s="192"/>
      <c r="J853" s="192"/>
      <c r="K853" s="192"/>
      <c r="L853" s="192"/>
      <c r="M853" s="192"/>
      <c r="N853" s="192"/>
      <c r="O853" s="192"/>
      <c r="P853" s="192"/>
      <c r="Q853" s="192"/>
      <c r="R853" s="192"/>
      <c r="S853" s="192"/>
      <c r="U853" s="16" t="str">
        <f t="shared" ref="U853:V856" si="844">IF(U803="","",U803)</f>
        <v>トップアスリート等を活用した魅力発信事業</v>
      </c>
      <c r="V853" s="16" t="str">
        <f t="shared" si="844"/>
        <v>魅力発信</v>
      </c>
    </row>
    <row r="854" spans="1:24" ht="15" thickBot="1">
      <c r="A854" s="1">
        <f t="shared" ref="A854:B854" si="845">A853</f>
        <v>18</v>
      </c>
      <c r="B854" s="1">
        <f t="shared" si="845"/>
        <v>0</v>
      </c>
      <c r="C854" s="337" t="s">
        <v>48</v>
      </c>
      <c r="D854" s="337"/>
      <c r="U854" s="32" t="str">
        <f t="shared" si="844"/>
        <v/>
      </c>
      <c r="V854" s="32" t="str">
        <f t="shared" si="844"/>
        <v/>
      </c>
    </row>
    <row r="855" spans="1:24" ht="15" thickBot="1">
      <c r="A855" s="1">
        <f t="shared" ref="A855:B855" si="846">A854</f>
        <v>18</v>
      </c>
      <c r="B855" s="1">
        <f t="shared" si="846"/>
        <v>0</v>
      </c>
      <c r="C855" s="375" t="s">
        <v>50</v>
      </c>
      <c r="D855" s="376"/>
      <c r="E855" s="376"/>
      <c r="F855" s="377">
        <f>F805+1</f>
        <v>18</v>
      </c>
      <c r="G855" s="378"/>
      <c r="U855" s="32" t="str">
        <f t="shared" si="844"/>
        <v/>
      </c>
      <c r="V855" s="32" t="str">
        <f t="shared" si="844"/>
        <v/>
      </c>
    </row>
    <row r="856" spans="1:24">
      <c r="A856" s="1">
        <f t="shared" ref="A856:B856" si="847">A855</f>
        <v>18</v>
      </c>
      <c r="B856" s="1">
        <f t="shared" si="847"/>
        <v>0</v>
      </c>
      <c r="C856" s="379" t="s">
        <v>49</v>
      </c>
      <c r="D856" s="290"/>
      <c r="E856" s="290"/>
      <c r="F856" s="380"/>
      <c r="G856" s="380"/>
      <c r="H856" s="380"/>
      <c r="I856" s="380"/>
      <c r="J856" s="380"/>
      <c r="K856" s="380"/>
      <c r="L856" s="380"/>
      <c r="M856" s="290" t="s">
        <v>53</v>
      </c>
      <c r="N856" s="290"/>
      <c r="O856" s="290"/>
      <c r="P856" s="380"/>
      <c r="Q856" s="380"/>
      <c r="R856" s="380"/>
      <c r="S856" s="381"/>
      <c r="T856" s="81" t="str">
        <f>IF(F856="","",VLOOKUP(F856,U853:V856,2,))</f>
        <v/>
      </c>
      <c r="U856" s="18" t="str">
        <f t="shared" si="844"/>
        <v/>
      </c>
      <c r="V856" s="18" t="str">
        <f t="shared" si="844"/>
        <v/>
      </c>
    </row>
    <row r="857" spans="1:24">
      <c r="A857" s="1">
        <f t="shared" ref="A857:B857" si="848">A856</f>
        <v>18</v>
      </c>
      <c r="B857" s="1">
        <f t="shared" si="848"/>
        <v>0</v>
      </c>
      <c r="C857" s="389" t="s">
        <v>180</v>
      </c>
      <c r="D857" s="390"/>
      <c r="E857" s="356"/>
      <c r="F857" s="386"/>
      <c r="G857" s="387"/>
      <c r="H857" s="387"/>
      <c r="I857" s="387"/>
      <c r="J857" s="387"/>
      <c r="K857" s="387"/>
      <c r="L857" s="387"/>
      <c r="M857" s="387"/>
      <c r="N857" s="387"/>
      <c r="O857" s="387"/>
      <c r="P857" s="387"/>
      <c r="Q857" s="387"/>
      <c r="R857" s="387"/>
      <c r="S857" s="388"/>
      <c r="U857" s="55"/>
    </row>
    <row r="858" spans="1:24">
      <c r="A858" s="1">
        <f t="shared" ref="A858:B858" si="849">A857</f>
        <v>18</v>
      </c>
      <c r="B858" s="1">
        <f t="shared" si="849"/>
        <v>0</v>
      </c>
      <c r="C858" s="348" t="s">
        <v>51</v>
      </c>
      <c r="D858" s="291"/>
      <c r="E858" s="291"/>
      <c r="F858" s="382"/>
      <c r="G858" s="383"/>
      <c r="H858" s="383"/>
      <c r="I858" s="20" t="str">
        <f>IF(F858="","～",IF(J858="","","～"))</f>
        <v>～</v>
      </c>
      <c r="J858" s="383"/>
      <c r="K858" s="383"/>
      <c r="L858" s="383"/>
      <c r="M858" s="21" t="s">
        <v>52</v>
      </c>
      <c r="N858" s="384" t="str">
        <f>IF(T858=1,IF(F858="","",IF(J858="","",IF(F858=J858,"日帰り",(J858-F858)&amp;"泊"&amp;(J858-F858+1)&amp;"日"))),"")</f>
        <v/>
      </c>
      <c r="O858" s="384"/>
      <c r="P858" s="384"/>
      <c r="Q858" s="13" t="s">
        <v>68</v>
      </c>
      <c r="R858" s="258"/>
      <c r="S858" s="385"/>
      <c r="T858" s="53">
        <v>0</v>
      </c>
    </row>
    <row r="859" spans="1:24">
      <c r="A859" s="1">
        <f t="shared" ref="A859:B859" si="850">A858</f>
        <v>18</v>
      </c>
      <c r="B859" s="1">
        <f t="shared" si="850"/>
        <v>0</v>
      </c>
      <c r="C859" s="348" t="s">
        <v>54</v>
      </c>
      <c r="D859" s="346" t="s">
        <v>55</v>
      </c>
      <c r="E859" s="346"/>
      <c r="F859" s="349"/>
      <c r="G859" s="349"/>
      <c r="H859" s="349"/>
      <c r="I859" s="349"/>
      <c r="J859" s="349"/>
      <c r="K859" s="349"/>
      <c r="L859" s="349"/>
      <c r="M859" s="349"/>
      <c r="N859" s="349"/>
      <c r="O859" s="349"/>
      <c r="P859" s="349"/>
      <c r="Q859" s="349"/>
      <c r="R859" s="349"/>
      <c r="S859" s="350"/>
      <c r="U859" s="156" t="s">
        <v>53</v>
      </c>
      <c r="V859" s="156"/>
      <c r="W859" s="156"/>
      <c r="X859" s="156"/>
    </row>
    <row r="860" spans="1:24">
      <c r="A860" s="1">
        <f t="shared" ref="A860:B860" si="851">A859</f>
        <v>18</v>
      </c>
      <c r="B860" s="1">
        <f t="shared" si="851"/>
        <v>0</v>
      </c>
      <c r="C860" s="348"/>
      <c r="D860" s="351" t="s">
        <v>7</v>
      </c>
      <c r="E860" s="351"/>
      <c r="F860" s="352"/>
      <c r="G860" s="352"/>
      <c r="H860" s="352"/>
      <c r="I860" s="352"/>
      <c r="J860" s="352"/>
      <c r="K860" s="352"/>
      <c r="L860" s="352"/>
      <c r="M860" s="352"/>
      <c r="N860" s="352"/>
      <c r="O860" s="352"/>
      <c r="P860" s="352"/>
      <c r="Q860" s="352"/>
      <c r="R860" s="352"/>
      <c r="S860" s="353"/>
      <c r="U860" s="78" t="str">
        <f>U853</f>
        <v>トップアスリート等を活用した魅力発信事業</v>
      </c>
      <c r="V860" s="78" t="str">
        <f>U854</f>
        <v/>
      </c>
      <c r="W860" s="78" t="str">
        <f>U855</f>
        <v/>
      </c>
      <c r="X860" s="78" t="str">
        <f>U856</f>
        <v/>
      </c>
    </row>
    <row r="861" spans="1:24">
      <c r="A861" s="1">
        <f t="shared" ref="A861:B861" si="852">A860</f>
        <v>18</v>
      </c>
      <c r="B861" s="1">
        <f t="shared" si="852"/>
        <v>0</v>
      </c>
      <c r="C861" s="348" t="s">
        <v>56</v>
      </c>
      <c r="D861" s="346" t="s">
        <v>55</v>
      </c>
      <c r="E861" s="346"/>
      <c r="F861" s="349"/>
      <c r="G861" s="349"/>
      <c r="H861" s="349"/>
      <c r="I861" s="349"/>
      <c r="J861" s="349"/>
      <c r="K861" s="349"/>
      <c r="L861" s="349"/>
      <c r="M861" s="349"/>
      <c r="N861" s="349"/>
      <c r="O861" s="349"/>
      <c r="P861" s="349"/>
      <c r="Q861" s="349"/>
      <c r="R861" s="349"/>
      <c r="S861" s="350"/>
      <c r="U861" s="6" t="str">
        <f t="shared" ref="U861:X864" si="853">IF(U811="","",U811)</f>
        <v>①競技普及イベント</v>
      </c>
      <c r="V861" s="6" t="str">
        <f t="shared" si="853"/>
        <v/>
      </c>
      <c r="W861" s="6" t="str">
        <f t="shared" si="853"/>
        <v/>
      </c>
      <c r="X861" s="6" t="str">
        <f t="shared" si="853"/>
        <v/>
      </c>
    </row>
    <row r="862" spans="1:24">
      <c r="A862" s="1">
        <f t="shared" ref="A862:B862" si="854">A861</f>
        <v>18</v>
      </c>
      <c r="B862" s="1">
        <f t="shared" si="854"/>
        <v>0</v>
      </c>
      <c r="C862" s="348"/>
      <c r="D862" s="351" t="s">
        <v>7</v>
      </c>
      <c r="E862" s="351"/>
      <c r="F862" s="352"/>
      <c r="G862" s="352"/>
      <c r="H862" s="352"/>
      <c r="I862" s="352"/>
      <c r="J862" s="352"/>
      <c r="K862" s="352"/>
      <c r="L862" s="352"/>
      <c r="M862" s="352"/>
      <c r="N862" s="352"/>
      <c r="O862" s="352"/>
      <c r="P862" s="352"/>
      <c r="Q862" s="352"/>
      <c r="R862" s="352"/>
      <c r="S862" s="353"/>
      <c r="U862" s="8" t="str">
        <f t="shared" si="853"/>
        <v>②トップレベル大会</v>
      </c>
      <c r="V862" s="8" t="str">
        <f t="shared" si="853"/>
        <v/>
      </c>
      <c r="W862" s="8" t="str">
        <f t="shared" si="853"/>
        <v/>
      </c>
      <c r="X862" s="8" t="str">
        <f t="shared" si="853"/>
        <v/>
      </c>
    </row>
    <row r="863" spans="1:24">
      <c r="A863" s="1">
        <f t="shared" ref="A863:B863" si="855">A862</f>
        <v>18</v>
      </c>
      <c r="B863" s="1">
        <f t="shared" si="855"/>
        <v>0</v>
      </c>
      <c r="C863" s="354" t="s">
        <v>57</v>
      </c>
      <c r="D863" s="291" t="s">
        <v>58</v>
      </c>
      <c r="E863" s="291"/>
      <c r="F863" s="291" t="s">
        <v>61</v>
      </c>
      <c r="G863" s="355"/>
      <c r="H863" s="339" t="s">
        <v>62</v>
      </c>
      <c r="I863" s="296"/>
      <c r="J863" s="356" t="s">
        <v>63</v>
      </c>
      <c r="K863" s="355"/>
      <c r="L863" s="339" t="s">
        <v>64</v>
      </c>
      <c r="M863" s="296"/>
      <c r="N863" s="356" t="s">
        <v>65</v>
      </c>
      <c r="O863" s="355"/>
      <c r="P863" s="339" t="s">
        <v>66</v>
      </c>
      <c r="Q863" s="291"/>
      <c r="R863" s="356" t="s">
        <v>36</v>
      </c>
      <c r="S863" s="295"/>
      <c r="U863" s="8" t="str">
        <f t="shared" si="853"/>
        <v/>
      </c>
      <c r="V863" s="8" t="str">
        <f t="shared" si="853"/>
        <v/>
      </c>
      <c r="W863" s="8" t="str">
        <f t="shared" si="853"/>
        <v/>
      </c>
      <c r="X863" s="8" t="str">
        <f t="shared" si="853"/>
        <v/>
      </c>
    </row>
    <row r="864" spans="1:24">
      <c r="A864" s="1">
        <f t="shared" ref="A864:B864" si="856">A863</f>
        <v>18</v>
      </c>
      <c r="B864" s="1">
        <f t="shared" si="856"/>
        <v>0</v>
      </c>
      <c r="C864" s="348"/>
      <c r="D864" s="346" t="s">
        <v>59</v>
      </c>
      <c r="E864" s="346"/>
      <c r="F864" s="56" t="s">
        <v>164</v>
      </c>
      <c r="G864" s="23" t="s">
        <v>67</v>
      </c>
      <c r="H864" s="58" t="s">
        <v>164</v>
      </c>
      <c r="I864" s="25" t="s">
        <v>67</v>
      </c>
      <c r="J864" s="60" t="s">
        <v>164</v>
      </c>
      <c r="K864" s="23" t="s">
        <v>67</v>
      </c>
      <c r="L864" s="58" t="s">
        <v>164</v>
      </c>
      <c r="M864" s="25" t="s">
        <v>67</v>
      </c>
      <c r="N864" s="60" t="s">
        <v>164</v>
      </c>
      <c r="O864" s="23" t="s">
        <v>67</v>
      </c>
      <c r="P864" s="58" t="s">
        <v>164</v>
      </c>
      <c r="Q864" s="26" t="s">
        <v>67</v>
      </c>
      <c r="R864" s="60" t="s">
        <v>164</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48"/>
      <c r="D865" s="351" t="s">
        <v>60</v>
      </c>
      <c r="E865" s="351"/>
      <c r="F865" s="57" t="s">
        <v>164</v>
      </c>
      <c r="G865" s="28" t="s">
        <v>67</v>
      </c>
      <c r="H865" s="59" t="s">
        <v>164</v>
      </c>
      <c r="I865" s="30" t="s">
        <v>67</v>
      </c>
      <c r="J865" s="61" t="s">
        <v>164</v>
      </c>
      <c r="K865" s="28" t="s">
        <v>67</v>
      </c>
      <c r="L865" s="59" t="s">
        <v>164</v>
      </c>
      <c r="M865" s="30" t="s">
        <v>67</v>
      </c>
      <c r="N865" s="61" t="s">
        <v>164</v>
      </c>
      <c r="O865" s="28" t="s">
        <v>67</v>
      </c>
      <c r="P865" s="59" t="s">
        <v>164</v>
      </c>
      <c r="Q865" s="31" t="s">
        <v>67</v>
      </c>
      <c r="R865" s="61" t="s">
        <v>164</v>
      </c>
      <c r="S865" s="34" t="s">
        <v>67</v>
      </c>
    </row>
    <row r="866" spans="1:19">
      <c r="A866" s="1">
        <f t="shared" ref="A866:B866" si="858">A865</f>
        <v>18</v>
      </c>
      <c r="B866" s="1">
        <f t="shared" si="858"/>
        <v>0</v>
      </c>
      <c r="C866" s="366" t="s">
        <v>69</v>
      </c>
      <c r="D866" s="367"/>
      <c r="E866" s="368"/>
      <c r="F866" s="357"/>
      <c r="G866" s="358"/>
      <c r="H866" s="358"/>
      <c r="I866" s="358"/>
      <c r="J866" s="358"/>
      <c r="K866" s="358"/>
      <c r="L866" s="358"/>
      <c r="M866" s="358"/>
      <c r="N866" s="358"/>
      <c r="O866" s="358"/>
      <c r="P866" s="358"/>
      <c r="Q866" s="358"/>
      <c r="R866" s="358"/>
      <c r="S866" s="359"/>
    </row>
    <row r="867" spans="1:19">
      <c r="A867" s="1">
        <f t="shared" ref="A867:B867" si="859">A866</f>
        <v>18</v>
      </c>
      <c r="B867" s="1">
        <f t="shared" si="859"/>
        <v>0</v>
      </c>
      <c r="C867" s="369"/>
      <c r="D867" s="370"/>
      <c r="E867" s="371"/>
      <c r="F867" s="360"/>
      <c r="G867" s="361"/>
      <c r="H867" s="361"/>
      <c r="I867" s="361"/>
      <c r="J867" s="361"/>
      <c r="K867" s="361"/>
      <c r="L867" s="361"/>
      <c r="M867" s="361"/>
      <c r="N867" s="361"/>
      <c r="O867" s="361"/>
      <c r="P867" s="361"/>
      <c r="Q867" s="361"/>
      <c r="R867" s="361"/>
      <c r="S867" s="362"/>
    </row>
    <row r="868" spans="1:19">
      <c r="A868" s="1">
        <f t="shared" ref="A868:B868" si="860">A867</f>
        <v>18</v>
      </c>
      <c r="B868" s="1">
        <f t="shared" si="860"/>
        <v>0</v>
      </c>
      <c r="C868" s="369"/>
      <c r="D868" s="370"/>
      <c r="E868" s="371"/>
      <c r="F868" s="360"/>
      <c r="G868" s="361"/>
      <c r="H868" s="361"/>
      <c r="I868" s="361"/>
      <c r="J868" s="361"/>
      <c r="K868" s="361"/>
      <c r="L868" s="361"/>
      <c r="M868" s="361"/>
      <c r="N868" s="361"/>
      <c r="O868" s="361"/>
      <c r="P868" s="361"/>
      <c r="Q868" s="361"/>
      <c r="R868" s="361"/>
      <c r="S868" s="362"/>
    </row>
    <row r="869" spans="1:19">
      <c r="A869" s="1">
        <f t="shared" ref="A869:B869" si="861">A868</f>
        <v>18</v>
      </c>
      <c r="B869" s="1">
        <f t="shared" si="861"/>
        <v>0</v>
      </c>
      <c r="C869" s="369"/>
      <c r="D869" s="370"/>
      <c r="E869" s="371"/>
      <c r="F869" s="360"/>
      <c r="G869" s="361"/>
      <c r="H869" s="361"/>
      <c r="I869" s="361"/>
      <c r="J869" s="361"/>
      <c r="K869" s="361"/>
      <c r="L869" s="361"/>
      <c r="M869" s="361"/>
      <c r="N869" s="361"/>
      <c r="O869" s="361"/>
      <c r="P869" s="361"/>
      <c r="Q869" s="361"/>
      <c r="R869" s="361"/>
      <c r="S869" s="362"/>
    </row>
    <row r="870" spans="1:19">
      <c r="A870" s="1">
        <f t="shared" ref="A870:B870" si="862">A869</f>
        <v>18</v>
      </c>
      <c r="B870" s="1">
        <f t="shared" si="862"/>
        <v>0</v>
      </c>
      <c r="C870" s="369"/>
      <c r="D870" s="370"/>
      <c r="E870" s="371"/>
      <c r="F870" s="360"/>
      <c r="G870" s="361"/>
      <c r="H870" s="361"/>
      <c r="I870" s="361"/>
      <c r="J870" s="361"/>
      <c r="K870" s="361"/>
      <c r="L870" s="361"/>
      <c r="M870" s="361"/>
      <c r="N870" s="361"/>
      <c r="O870" s="361"/>
      <c r="P870" s="361"/>
      <c r="Q870" s="361"/>
      <c r="R870" s="361"/>
      <c r="S870" s="362"/>
    </row>
    <row r="871" spans="1:19">
      <c r="A871" s="1">
        <f t="shared" ref="A871:B871" si="863">A870</f>
        <v>18</v>
      </c>
      <c r="B871" s="1">
        <f t="shared" si="863"/>
        <v>0</v>
      </c>
      <c r="C871" s="369"/>
      <c r="D871" s="370"/>
      <c r="E871" s="371"/>
      <c r="F871" s="360"/>
      <c r="G871" s="361"/>
      <c r="H871" s="361"/>
      <c r="I871" s="361"/>
      <c r="J871" s="361"/>
      <c r="K871" s="361"/>
      <c r="L871" s="361"/>
      <c r="M871" s="361"/>
      <c r="N871" s="361"/>
      <c r="O871" s="361"/>
      <c r="P871" s="361"/>
      <c r="Q871" s="361"/>
      <c r="R871" s="361"/>
      <c r="S871" s="362"/>
    </row>
    <row r="872" spans="1:19" ht="15" thickBot="1">
      <c r="A872" s="1">
        <f t="shared" ref="A872:B872" si="864">A871</f>
        <v>18</v>
      </c>
      <c r="B872" s="1">
        <f t="shared" si="864"/>
        <v>0</v>
      </c>
      <c r="C872" s="372"/>
      <c r="D872" s="373"/>
      <c r="E872" s="374"/>
      <c r="F872" s="363"/>
      <c r="G872" s="364"/>
      <c r="H872" s="364"/>
      <c r="I872" s="364"/>
      <c r="J872" s="364"/>
      <c r="K872" s="364"/>
      <c r="L872" s="364"/>
      <c r="M872" s="364"/>
      <c r="N872" s="364"/>
      <c r="O872" s="364"/>
      <c r="P872" s="364"/>
      <c r="Q872" s="364"/>
      <c r="R872" s="364"/>
      <c r="S872" s="365"/>
    </row>
    <row r="873" spans="1:19">
      <c r="A873" s="1">
        <f t="shared" ref="A873:B873" si="865">A872</f>
        <v>18</v>
      </c>
      <c r="B873" s="1">
        <f t="shared" si="865"/>
        <v>0</v>
      </c>
    </row>
    <row r="874" spans="1:19" ht="15" thickBot="1">
      <c r="A874" s="1">
        <f t="shared" ref="A874:B874" si="866">A873</f>
        <v>18</v>
      </c>
      <c r="B874" s="1">
        <f t="shared" si="866"/>
        <v>0</v>
      </c>
      <c r="C874" s="337" t="s">
        <v>70</v>
      </c>
      <c r="D874" s="337"/>
      <c r="Q874" s="338" t="s">
        <v>71</v>
      </c>
      <c r="R874" s="338"/>
      <c r="S874" s="338"/>
    </row>
    <row r="875" spans="1:19">
      <c r="A875" s="1">
        <f t="shared" ref="A875:B875" si="867">A874</f>
        <v>18</v>
      </c>
      <c r="B875" s="1">
        <f t="shared" si="867"/>
        <v>0</v>
      </c>
      <c r="C875" s="287" t="s">
        <v>72</v>
      </c>
      <c r="D875" s="290" t="s">
        <v>73</v>
      </c>
      <c r="E875" s="290"/>
      <c r="F875" s="290"/>
      <c r="G875" s="290"/>
      <c r="H875" s="290" t="s">
        <v>79</v>
      </c>
      <c r="I875" s="290"/>
      <c r="J875" s="290" t="s">
        <v>13</v>
      </c>
      <c r="K875" s="290"/>
      <c r="L875" s="290"/>
      <c r="M875" s="290"/>
      <c r="N875" s="290"/>
      <c r="O875" s="290"/>
      <c r="P875" s="290"/>
      <c r="Q875" s="290"/>
      <c r="R875" s="290"/>
      <c r="S875" s="294"/>
    </row>
    <row r="876" spans="1:19">
      <c r="A876" s="1">
        <f t="shared" ref="A876:B876" si="868">A875</f>
        <v>18</v>
      </c>
      <c r="B876" s="1">
        <f t="shared" si="868"/>
        <v>0</v>
      </c>
      <c r="C876" s="288"/>
      <c r="D876" s="346" t="s">
        <v>74</v>
      </c>
      <c r="E876" s="346"/>
      <c r="F876" s="346"/>
      <c r="G876" s="346"/>
      <c r="H876" s="347">
        <f>J901</f>
        <v>0</v>
      </c>
      <c r="I876" s="347"/>
      <c r="J876" s="152"/>
      <c r="K876" s="152"/>
      <c r="L876" s="152"/>
      <c r="M876" s="152"/>
      <c r="N876" s="152"/>
      <c r="O876" s="152"/>
      <c r="P876" s="152"/>
      <c r="Q876" s="152"/>
      <c r="R876" s="152"/>
      <c r="S876" s="305"/>
    </row>
    <row r="877" spans="1:19">
      <c r="A877" s="1">
        <f t="shared" ref="A877:B877" si="869">A876</f>
        <v>18</v>
      </c>
      <c r="B877" s="1">
        <f t="shared" si="869"/>
        <v>0</v>
      </c>
      <c r="C877" s="288"/>
      <c r="D877" s="340" t="s">
        <v>75</v>
      </c>
      <c r="E877" s="340"/>
      <c r="F877" s="340"/>
      <c r="G877" s="340"/>
      <c r="H877" s="330"/>
      <c r="I877" s="330"/>
      <c r="J877" s="335"/>
      <c r="K877" s="335"/>
      <c r="L877" s="335"/>
      <c r="M877" s="335"/>
      <c r="N877" s="335"/>
      <c r="O877" s="335"/>
      <c r="P877" s="335"/>
      <c r="Q877" s="335"/>
      <c r="R877" s="335"/>
      <c r="S877" s="336"/>
    </row>
    <row r="878" spans="1:19">
      <c r="A878" s="1">
        <f t="shared" ref="A878:B878" si="870">A877</f>
        <v>18</v>
      </c>
      <c r="B878" s="1">
        <f t="shared" si="870"/>
        <v>0</v>
      </c>
      <c r="C878" s="288"/>
      <c r="D878" s="340" t="s">
        <v>76</v>
      </c>
      <c r="E878" s="340"/>
      <c r="F878" s="340"/>
      <c r="G878" s="340"/>
      <c r="H878" s="330"/>
      <c r="I878" s="330"/>
      <c r="J878" s="335"/>
      <c r="K878" s="335"/>
      <c r="L878" s="335"/>
      <c r="M878" s="335"/>
      <c r="N878" s="335"/>
      <c r="O878" s="335"/>
      <c r="P878" s="335"/>
      <c r="Q878" s="335"/>
      <c r="R878" s="335"/>
      <c r="S878" s="336"/>
    </row>
    <row r="879" spans="1:19" ht="15" thickBot="1">
      <c r="A879" s="1">
        <f t="shared" ref="A879:B879" si="871">A878</f>
        <v>18</v>
      </c>
      <c r="B879" s="1">
        <f t="shared" si="871"/>
        <v>0</v>
      </c>
      <c r="C879" s="288"/>
      <c r="D879" s="341" t="s">
        <v>77</v>
      </c>
      <c r="E879" s="341"/>
      <c r="F879" s="341"/>
      <c r="G879" s="341"/>
      <c r="H879" s="342">
        <f>H901-SUM(H876:I878)</f>
        <v>0</v>
      </c>
      <c r="I879" s="342"/>
      <c r="J879" s="343"/>
      <c r="K879" s="343"/>
      <c r="L879" s="343"/>
      <c r="M879" s="343"/>
      <c r="N879" s="343"/>
      <c r="O879" s="343"/>
      <c r="P879" s="343"/>
      <c r="Q879" s="343"/>
      <c r="R879" s="343"/>
      <c r="S879" s="344"/>
    </row>
    <row r="880" spans="1:19" ht="15.6" thickTop="1" thickBot="1">
      <c r="A880" s="1">
        <f t="shared" ref="A880:B880" si="872">A879</f>
        <v>18</v>
      </c>
      <c r="B880" s="1">
        <f t="shared" si="872"/>
        <v>0</v>
      </c>
      <c r="C880" s="289"/>
      <c r="D880" s="345" t="s">
        <v>78</v>
      </c>
      <c r="E880" s="345"/>
      <c r="F880" s="345"/>
      <c r="G880" s="345"/>
      <c r="H880" s="281">
        <f>SUM(H876:I879)</f>
        <v>0</v>
      </c>
      <c r="I880" s="281"/>
      <c r="J880" s="285"/>
      <c r="K880" s="285"/>
      <c r="L880" s="285"/>
      <c r="M880" s="285"/>
      <c r="N880" s="285"/>
      <c r="O880" s="285"/>
      <c r="P880" s="285"/>
      <c r="Q880" s="285"/>
      <c r="R880" s="285"/>
      <c r="S880" s="286"/>
    </row>
    <row r="881" spans="1:21">
      <c r="A881" s="1">
        <f t="shared" ref="A881:B881" si="873">A880</f>
        <v>18</v>
      </c>
      <c r="B881" s="1">
        <f t="shared" si="873"/>
        <v>0</v>
      </c>
      <c r="C881" s="287" t="s">
        <v>218</v>
      </c>
      <c r="D881" s="290" t="s">
        <v>73</v>
      </c>
      <c r="E881" s="290"/>
      <c r="F881" s="290" t="s">
        <v>83</v>
      </c>
      <c r="G881" s="290"/>
      <c r="H881" s="290" t="s">
        <v>79</v>
      </c>
      <c r="I881" s="292"/>
      <c r="J881" s="293"/>
      <c r="K881" s="290"/>
      <c r="L881" s="290"/>
      <c r="M881" s="290"/>
      <c r="N881" s="290" t="s">
        <v>82</v>
      </c>
      <c r="O881" s="290"/>
      <c r="P881" s="290"/>
      <c r="Q881" s="290"/>
      <c r="R881" s="290"/>
      <c r="S881" s="294"/>
    </row>
    <row r="882" spans="1:21">
      <c r="A882" s="1">
        <f t="shared" ref="A882:B882" si="874">A881</f>
        <v>18</v>
      </c>
      <c r="B882" s="1">
        <f t="shared" si="874"/>
        <v>0</v>
      </c>
      <c r="C882" s="288"/>
      <c r="D882" s="291"/>
      <c r="E882" s="291"/>
      <c r="F882" s="291"/>
      <c r="G882" s="291"/>
      <c r="H882" s="291"/>
      <c r="I882" s="291"/>
      <c r="J882" s="296" t="s">
        <v>80</v>
      </c>
      <c r="K882" s="297"/>
      <c r="L882" s="297" t="s">
        <v>81</v>
      </c>
      <c r="M882" s="339"/>
      <c r="N882" s="291"/>
      <c r="O882" s="291"/>
      <c r="P882" s="291"/>
      <c r="Q882" s="291"/>
      <c r="R882" s="291"/>
      <c r="S882" s="295"/>
    </row>
    <row r="883" spans="1:21">
      <c r="A883" s="1">
        <f t="shared" ref="A883:B883" si="875">A882</f>
        <v>18</v>
      </c>
      <c r="B883" s="1">
        <f t="shared" si="875"/>
        <v>0</v>
      </c>
      <c r="C883" s="288"/>
      <c r="D883" s="298" t="s">
        <v>88</v>
      </c>
      <c r="E883" s="298"/>
      <c r="F883" s="298" t="s">
        <v>88</v>
      </c>
      <c r="G883" s="298"/>
      <c r="H883" s="323"/>
      <c r="I883" s="323"/>
      <c r="J883" s="324"/>
      <c r="K883" s="325"/>
      <c r="L883" s="326">
        <f>H883-J883</f>
        <v>0</v>
      </c>
      <c r="M883" s="327"/>
      <c r="N883" s="167"/>
      <c r="O883" s="167"/>
      <c r="P883" s="167"/>
      <c r="Q883" s="167"/>
      <c r="R883" s="167"/>
      <c r="S883" s="328"/>
      <c r="T883" s="54" t="e">
        <f>HLOOKUP(F856,リスト!$N$7:$AC$25,2,)</f>
        <v>#N/A</v>
      </c>
      <c r="U883" s="52" t="e">
        <f t="shared" ref="U883:U900" si="876">IF(T883="対象外",IF(J883&gt;0,"補助対象外経費です!!",""),"")</f>
        <v>#N/A</v>
      </c>
    </row>
    <row r="884" spans="1:21">
      <c r="A884" s="1">
        <f t="shared" ref="A884:B884" si="877">A883</f>
        <v>18</v>
      </c>
      <c r="B884" s="1">
        <f t="shared" si="877"/>
        <v>0</v>
      </c>
      <c r="C884" s="288"/>
      <c r="D884" s="298" t="s">
        <v>99</v>
      </c>
      <c r="E884" s="298"/>
      <c r="F884" s="299" t="s">
        <v>84</v>
      </c>
      <c r="G884" s="299"/>
      <c r="H884" s="300"/>
      <c r="I884" s="300"/>
      <c r="J884" s="301"/>
      <c r="K884" s="302"/>
      <c r="L884" s="303">
        <f t="shared" ref="L884:L900" si="878">H884-J884</f>
        <v>0</v>
      </c>
      <c r="M884" s="304"/>
      <c r="N884" s="152"/>
      <c r="O884" s="152"/>
      <c r="P884" s="152"/>
      <c r="Q884" s="152"/>
      <c r="R884" s="152"/>
      <c r="S884" s="305"/>
      <c r="T884" s="54" t="e">
        <f>HLOOKUP(F856,リスト!$N$7:$AC$25,3,)</f>
        <v>#N/A</v>
      </c>
      <c r="U884" s="52" t="e">
        <f t="shared" si="876"/>
        <v>#N/A</v>
      </c>
    </row>
    <row r="885" spans="1:21">
      <c r="A885" s="1">
        <f t="shared" ref="A885:B885" si="879">A884</f>
        <v>18</v>
      </c>
      <c r="B885" s="1">
        <f t="shared" si="879"/>
        <v>0</v>
      </c>
      <c r="C885" s="288"/>
      <c r="D885" s="298"/>
      <c r="E885" s="298"/>
      <c r="F885" s="329" t="s">
        <v>85</v>
      </c>
      <c r="G885" s="329"/>
      <c r="H885" s="330"/>
      <c r="I885" s="330"/>
      <c r="J885" s="331"/>
      <c r="K885" s="332"/>
      <c r="L885" s="333">
        <f t="shared" si="878"/>
        <v>0</v>
      </c>
      <c r="M885" s="334"/>
      <c r="N885" s="335"/>
      <c r="O885" s="335"/>
      <c r="P885" s="335"/>
      <c r="Q885" s="335"/>
      <c r="R885" s="335"/>
      <c r="S885" s="336"/>
      <c r="T885" s="54" t="e">
        <f>HLOOKUP(F856,リスト!$N$7:$AC$25,4,)</f>
        <v>#N/A</v>
      </c>
      <c r="U885" s="52" t="e">
        <f t="shared" si="876"/>
        <v>#N/A</v>
      </c>
    </row>
    <row r="886" spans="1:21">
      <c r="A886" s="1">
        <f t="shared" ref="A886:B886" si="880">A885</f>
        <v>18</v>
      </c>
      <c r="B886" s="1">
        <f t="shared" si="880"/>
        <v>0</v>
      </c>
      <c r="C886" s="288"/>
      <c r="D886" s="298"/>
      <c r="E886" s="298"/>
      <c r="F886" s="306" t="s">
        <v>86</v>
      </c>
      <c r="G886" s="306"/>
      <c r="H886" s="307"/>
      <c r="I886" s="307"/>
      <c r="J886" s="308"/>
      <c r="K886" s="309"/>
      <c r="L886" s="310">
        <f t="shared" si="878"/>
        <v>0</v>
      </c>
      <c r="M886" s="311"/>
      <c r="N886" s="153"/>
      <c r="O886" s="153"/>
      <c r="P886" s="153"/>
      <c r="Q886" s="153"/>
      <c r="R886" s="153"/>
      <c r="S886" s="312"/>
      <c r="T886" s="54" t="e">
        <f>HLOOKUP(F856,リスト!$N$7:$AC$25,5,)</f>
        <v>#N/A</v>
      </c>
      <c r="U886" s="52" t="e">
        <f t="shared" si="876"/>
        <v>#N/A</v>
      </c>
    </row>
    <row r="887" spans="1:21">
      <c r="A887" s="1">
        <f t="shared" ref="A887:B887" si="881">A886</f>
        <v>18</v>
      </c>
      <c r="B887" s="1">
        <f t="shared" si="881"/>
        <v>0</v>
      </c>
      <c r="C887" s="288"/>
      <c r="D887" s="298" t="s">
        <v>100</v>
      </c>
      <c r="E887" s="298"/>
      <c r="F887" s="299" t="s">
        <v>87</v>
      </c>
      <c r="G887" s="299"/>
      <c r="H887" s="300"/>
      <c r="I887" s="300"/>
      <c r="J887" s="301"/>
      <c r="K887" s="302"/>
      <c r="L887" s="303">
        <f t="shared" si="878"/>
        <v>0</v>
      </c>
      <c r="M887" s="304"/>
      <c r="N887" s="152"/>
      <c r="O887" s="152"/>
      <c r="P887" s="152"/>
      <c r="Q887" s="152"/>
      <c r="R887" s="152"/>
      <c r="S887" s="305"/>
      <c r="T887" s="54" t="e">
        <f>HLOOKUP(F856,リスト!$N$7:$AC$25,6,)</f>
        <v>#N/A</v>
      </c>
      <c r="U887" s="52" t="e">
        <f t="shared" si="876"/>
        <v>#N/A</v>
      </c>
    </row>
    <row r="888" spans="1:21">
      <c r="A888" s="1">
        <f t="shared" ref="A888:B888" si="882">A887</f>
        <v>18</v>
      </c>
      <c r="B888" s="1">
        <f t="shared" si="882"/>
        <v>0</v>
      </c>
      <c r="C888" s="288"/>
      <c r="D888" s="298"/>
      <c r="E888" s="298"/>
      <c r="F888" s="329" t="s">
        <v>89</v>
      </c>
      <c r="G888" s="329"/>
      <c r="H888" s="330"/>
      <c r="I888" s="330"/>
      <c r="J888" s="331"/>
      <c r="K888" s="332"/>
      <c r="L888" s="333">
        <f t="shared" si="878"/>
        <v>0</v>
      </c>
      <c r="M888" s="334"/>
      <c r="N888" s="335"/>
      <c r="O888" s="335"/>
      <c r="P888" s="335"/>
      <c r="Q888" s="335"/>
      <c r="R888" s="335"/>
      <c r="S888" s="336"/>
      <c r="T888" s="54" t="e">
        <f>HLOOKUP(F856,リスト!$N$7:$AC$25,7,)</f>
        <v>#N/A</v>
      </c>
      <c r="U888" s="52" t="e">
        <f t="shared" si="876"/>
        <v>#N/A</v>
      </c>
    </row>
    <row r="889" spans="1:21" ht="14.4" customHeight="1">
      <c r="A889" s="1">
        <f t="shared" ref="A889:B889" si="883">A888</f>
        <v>18</v>
      </c>
      <c r="B889" s="1">
        <f t="shared" si="883"/>
        <v>0</v>
      </c>
      <c r="C889" s="288"/>
      <c r="D889" s="298"/>
      <c r="E889" s="298"/>
      <c r="F889" s="329" t="s">
        <v>215</v>
      </c>
      <c r="G889" s="329"/>
      <c r="H889" s="330"/>
      <c r="I889" s="330"/>
      <c r="J889" s="331"/>
      <c r="K889" s="332"/>
      <c r="L889" s="333">
        <f t="shared" si="878"/>
        <v>0</v>
      </c>
      <c r="M889" s="334"/>
      <c r="N889" s="335"/>
      <c r="O889" s="335"/>
      <c r="P889" s="335"/>
      <c r="Q889" s="335"/>
      <c r="R889" s="335"/>
      <c r="S889" s="336"/>
      <c r="T889" s="54" t="e">
        <f>HLOOKUP(F856,リスト!$N$7:$AC$25,8,)</f>
        <v>#N/A</v>
      </c>
      <c r="U889" s="52" t="e">
        <f t="shared" si="876"/>
        <v>#N/A</v>
      </c>
    </row>
    <row r="890" spans="1:21">
      <c r="A890" s="1">
        <f t="shared" ref="A890:B890" si="884">A889</f>
        <v>18</v>
      </c>
      <c r="B890" s="1">
        <f t="shared" si="884"/>
        <v>0</v>
      </c>
      <c r="C890" s="288"/>
      <c r="D890" s="298"/>
      <c r="E890" s="298"/>
      <c r="F890" s="306" t="s">
        <v>90</v>
      </c>
      <c r="G890" s="306"/>
      <c r="H890" s="307"/>
      <c r="I890" s="307"/>
      <c r="J890" s="308"/>
      <c r="K890" s="309"/>
      <c r="L890" s="310">
        <f t="shared" si="878"/>
        <v>0</v>
      </c>
      <c r="M890" s="311"/>
      <c r="N890" s="153"/>
      <c r="O890" s="153"/>
      <c r="P890" s="153"/>
      <c r="Q890" s="153"/>
      <c r="R890" s="153"/>
      <c r="S890" s="312"/>
      <c r="T890" s="54" t="e">
        <f>HLOOKUP(F856,リスト!$N$7:$AC$25,9,)</f>
        <v>#N/A</v>
      </c>
      <c r="U890" s="52" t="e">
        <f t="shared" si="876"/>
        <v>#N/A</v>
      </c>
    </row>
    <row r="891" spans="1:21">
      <c r="A891" s="1">
        <f t="shared" ref="A891:B891" si="885">A890</f>
        <v>18</v>
      </c>
      <c r="B891" s="1">
        <f t="shared" si="885"/>
        <v>0</v>
      </c>
      <c r="C891" s="288"/>
      <c r="D891" s="298" t="s">
        <v>101</v>
      </c>
      <c r="E891" s="298"/>
      <c r="F891" s="299" t="s">
        <v>91</v>
      </c>
      <c r="G891" s="299"/>
      <c r="H891" s="300"/>
      <c r="I891" s="300"/>
      <c r="J891" s="301"/>
      <c r="K891" s="302"/>
      <c r="L891" s="303">
        <f t="shared" si="878"/>
        <v>0</v>
      </c>
      <c r="M891" s="304"/>
      <c r="N891" s="152"/>
      <c r="O891" s="152"/>
      <c r="P891" s="152"/>
      <c r="Q891" s="152"/>
      <c r="R891" s="152"/>
      <c r="S891" s="305"/>
      <c r="T891" s="54" t="e">
        <f>HLOOKUP(F856,リスト!$N$7:$AC$25,10,)</f>
        <v>#N/A</v>
      </c>
      <c r="U891" s="52" t="e">
        <f t="shared" si="876"/>
        <v>#N/A</v>
      </c>
    </row>
    <row r="892" spans="1:21">
      <c r="A892" s="1">
        <f t="shared" ref="A892:B892" si="886">A891</f>
        <v>18</v>
      </c>
      <c r="B892" s="1">
        <f t="shared" si="886"/>
        <v>0</v>
      </c>
      <c r="C892" s="288"/>
      <c r="D892" s="298"/>
      <c r="E892" s="298"/>
      <c r="F892" s="329" t="s">
        <v>92</v>
      </c>
      <c r="G892" s="329"/>
      <c r="H892" s="330"/>
      <c r="I892" s="330"/>
      <c r="J892" s="331"/>
      <c r="K892" s="332"/>
      <c r="L892" s="333">
        <f t="shared" si="878"/>
        <v>0</v>
      </c>
      <c r="M892" s="334"/>
      <c r="N892" s="335"/>
      <c r="O892" s="335"/>
      <c r="P892" s="335"/>
      <c r="Q892" s="335"/>
      <c r="R892" s="335"/>
      <c r="S892" s="336"/>
      <c r="T892" s="54" t="e">
        <f>HLOOKUP(F856,リスト!$N$7:$AC$25,11,)</f>
        <v>#N/A</v>
      </c>
      <c r="U892" s="52" t="e">
        <f t="shared" si="876"/>
        <v>#N/A</v>
      </c>
    </row>
    <row r="893" spans="1:21">
      <c r="A893" s="1">
        <f t="shared" ref="A893:B893" si="887">A892</f>
        <v>18</v>
      </c>
      <c r="B893" s="1">
        <f t="shared" si="887"/>
        <v>0</v>
      </c>
      <c r="C893" s="288"/>
      <c r="D893" s="298"/>
      <c r="E893" s="298"/>
      <c r="F893" s="306" t="s">
        <v>93</v>
      </c>
      <c r="G893" s="306"/>
      <c r="H893" s="307"/>
      <c r="I893" s="307"/>
      <c r="J893" s="308"/>
      <c r="K893" s="309"/>
      <c r="L893" s="310">
        <f t="shared" si="878"/>
        <v>0</v>
      </c>
      <c r="M893" s="311"/>
      <c r="N893" s="153"/>
      <c r="O893" s="153"/>
      <c r="P893" s="153"/>
      <c r="Q893" s="153"/>
      <c r="R893" s="153"/>
      <c r="S893" s="312"/>
      <c r="T893" s="54" t="e">
        <f>HLOOKUP(F856,リスト!$N$7:$AC$25,12,)</f>
        <v>#N/A</v>
      </c>
      <c r="U893" s="52" t="e">
        <f t="shared" si="876"/>
        <v>#N/A</v>
      </c>
    </row>
    <row r="894" spans="1:21">
      <c r="A894" s="1">
        <f t="shared" ref="A894:B894" si="888">A893</f>
        <v>18</v>
      </c>
      <c r="B894" s="1">
        <f t="shared" si="888"/>
        <v>0</v>
      </c>
      <c r="C894" s="288"/>
      <c r="D894" s="298" t="s">
        <v>102</v>
      </c>
      <c r="E894" s="298"/>
      <c r="F894" s="298" t="s">
        <v>102</v>
      </c>
      <c r="G894" s="298"/>
      <c r="H894" s="323"/>
      <c r="I894" s="323"/>
      <c r="J894" s="324"/>
      <c r="K894" s="325"/>
      <c r="L894" s="326">
        <f t="shared" si="878"/>
        <v>0</v>
      </c>
      <c r="M894" s="327"/>
      <c r="N894" s="167"/>
      <c r="O894" s="167"/>
      <c r="P894" s="167"/>
      <c r="Q894" s="167"/>
      <c r="R894" s="167"/>
      <c r="S894" s="328"/>
      <c r="T894" s="54" t="e">
        <f>HLOOKUP(F856,リスト!$N$7:$AC$25,13,)</f>
        <v>#N/A</v>
      </c>
      <c r="U894" s="52" t="e">
        <f t="shared" si="876"/>
        <v>#N/A</v>
      </c>
    </row>
    <row r="895" spans="1:21">
      <c r="A895" s="1">
        <f t="shared" ref="A895:B895" si="889">A894</f>
        <v>18</v>
      </c>
      <c r="B895" s="1">
        <f t="shared" si="889"/>
        <v>0</v>
      </c>
      <c r="C895" s="288"/>
      <c r="D895" s="321" t="s">
        <v>105</v>
      </c>
      <c r="E895" s="298"/>
      <c r="F895" s="299" t="s">
        <v>94</v>
      </c>
      <c r="G895" s="299"/>
      <c r="H895" s="300"/>
      <c r="I895" s="300"/>
      <c r="J895" s="301"/>
      <c r="K895" s="302"/>
      <c r="L895" s="303">
        <f t="shared" si="878"/>
        <v>0</v>
      </c>
      <c r="M895" s="304"/>
      <c r="N895" s="152"/>
      <c r="O895" s="152"/>
      <c r="P895" s="152"/>
      <c r="Q895" s="152"/>
      <c r="R895" s="152"/>
      <c r="S895" s="305"/>
      <c r="T895" s="54" t="e">
        <f>HLOOKUP(F856,リスト!$N$7:$AC$25,14,)</f>
        <v>#N/A</v>
      </c>
      <c r="U895" s="52" t="e">
        <f t="shared" si="876"/>
        <v>#N/A</v>
      </c>
    </row>
    <row r="896" spans="1:21">
      <c r="A896" s="1">
        <f t="shared" ref="A896:B896" si="890">A895</f>
        <v>18</v>
      </c>
      <c r="B896" s="1">
        <f t="shared" si="890"/>
        <v>0</v>
      </c>
      <c r="C896" s="288"/>
      <c r="D896" s="298"/>
      <c r="E896" s="298"/>
      <c r="F896" s="306" t="s">
        <v>95</v>
      </c>
      <c r="G896" s="306"/>
      <c r="H896" s="307"/>
      <c r="I896" s="307"/>
      <c r="J896" s="308"/>
      <c r="K896" s="309"/>
      <c r="L896" s="310">
        <f t="shared" si="878"/>
        <v>0</v>
      </c>
      <c r="M896" s="311"/>
      <c r="N896" s="153"/>
      <c r="O896" s="153"/>
      <c r="P896" s="153"/>
      <c r="Q896" s="153"/>
      <c r="R896" s="153"/>
      <c r="S896" s="312"/>
      <c r="T896" s="54" t="e">
        <f>HLOOKUP(F856,リスト!$N$7:$AC$25,15,)</f>
        <v>#N/A</v>
      </c>
      <c r="U896" s="52" t="e">
        <f t="shared" si="876"/>
        <v>#N/A</v>
      </c>
    </row>
    <row r="897" spans="1:24">
      <c r="A897" s="1">
        <f t="shared" ref="A897:B897" si="891">A896</f>
        <v>18</v>
      </c>
      <c r="B897" s="1">
        <f t="shared" si="891"/>
        <v>0</v>
      </c>
      <c r="C897" s="288"/>
      <c r="D897" s="322" t="s">
        <v>103</v>
      </c>
      <c r="E897" s="322"/>
      <c r="F897" s="298" t="s">
        <v>96</v>
      </c>
      <c r="G897" s="298"/>
      <c r="H897" s="323"/>
      <c r="I897" s="323"/>
      <c r="J897" s="324"/>
      <c r="K897" s="325"/>
      <c r="L897" s="326">
        <f t="shared" si="878"/>
        <v>0</v>
      </c>
      <c r="M897" s="327"/>
      <c r="N897" s="167"/>
      <c r="O897" s="167"/>
      <c r="P897" s="167"/>
      <c r="Q897" s="167"/>
      <c r="R897" s="167"/>
      <c r="S897" s="328"/>
      <c r="T897" s="54" t="e">
        <f>HLOOKUP(F856,リスト!$N$7:$AC$25,16,)</f>
        <v>#N/A</v>
      </c>
      <c r="U897" s="52" t="e">
        <f t="shared" si="876"/>
        <v>#N/A</v>
      </c>
    </row>
    <row r="898" spans="1:24">
      <c r="A898" s="1">
        <f t="shared" ref="A898:B898" si="892">A897</f>
        <v>18</v>
      </c>
      <c r="B898" s="1">
        <f t="shared" si="892"/>
        <v>0</v>
      </c>
      <c r="C898" s="288"/>
      <c r="D898" s="298" t="s">
        <v>104</v>
      </c>
      <c r="E898" s="298"/>
      <c r="F898" s="299" t="s">
        <v>97</v>
      </c>
      <c r="G898" s="299"/>
      <c r="H898" s="300"/>
      <c r="I898" s="300"/>
      <c r="J898" s="301"/>
      <c r="K898" s="302"/>
      <c r="L898" s="303">
        <f t="shared" si="878"/>
        <v>0</v>
      </c>
      <c r="M898" s="304"/>
      <c r="N898" s="152"/>
      <c r="O898" s="152"/>
      <c r="P898" s="152"/>
      <c r="Q898" s="152"/>
      <c r="R898" s="152"/>
      <c r="S898" s="305"/>
      <c r="T898" s="54" t="e">
        <f>HLOOKUP(F856,リスト!$N$7:$AC$25,17,)</f>
        <v>#N/A</v>
      </c>
      <c r="U898" s="52" t="e">
        <f t="shared" si="876"/>
        <v>#N/A</v>
      </c>
    </row>
    <row r="899" spans="1:24">
      <c r="A899" s="1">
        <f t="shared" ref="A899:B899" si="893">A898</f>
        <v>18</v>
      </c>
      <c r="B899" s="1">
        <f t="shared" si="893"/>
        <v>0</v>
      </c>
      <c r="C899" s="288"/>
      <c r="D899" s="298"/>
      <c r="E899" s="298"/>
      <c r="F899" s="306" t="s">
        <v>98</v>
      </c>
      <c r="G899" s="306"/>
      <c r="H899" s="307"/>
      <c r="I899" s="307"/>
      <c r="J899" s="308"/>
      <c r="K899" s="309"/>
      <c r="L899" s="310">
        <f t="shared" si="878"/>
        <v>0</v>
      </c>
      <c r="M899" s="311"/>
      <c r="N899" s="153"/>
      <c r="O899" s="153"/>
      <c r="P899" s="153"/>
      <c r="Q899" s="153"/>
      <c r="R899" s="153"/>
      <c r="S899" s="312"/>
      <c r="T899" s="54" t="e">
        <f>HLOOKUP(F856,リスト!$N$7:$AC$25,18,)</f>
        <v>#N/A</v>
      </c>
      <c r="U899" s="52" t="e">
        <f t="shared" si="876"/>
        <v>#N/A</v>
      </c>
    </row>
    <row r="900" spans="1:24" ht="15" thickBot="1">
      <c r="A900" s="1">
        <f t="shared" ref="A900:B900" si="894">A899</f>
        <v>18</v>
      </c>
      <c r="B900" s="1">
        <f t="shared" si="894"/>
        <v>0</v>
      </c>
      <c r="C900" s="288"/>
      <c r="D900" s="313" t="s">
        <v>77</v>
      </c>
      <c r="E900" s="313"/>
      <c r="F900" s="313" t="s">
        <v>77</v>
      </c>
      <c r="G900" s="313"/>
      <c r="H900" s="314"/>
      <c r="I900" s="314"/>
      <c r="J900" s="315"/>
      <c r="K900" s="316"/>
      <c r="L900" s="317">
        <f t="shared" si="878"/>
        <v>0</v>
      </c>
      <c r="M900" s="318"/>
      <c r="N900" s="319"/>
      <c r="O900" s="319"/>
      <c r="P900" s="319"/>
      <c r="Q900" s="319"/>
      <c r="R900" s="319"/>
      <c r="S900" s="320"/>
      <c r="T900" s="54" t="e">
        <f>HLOOKUP(F856,リスト!$N$7:$AC$25,19,)</f>
        <v>#N/A</v>
      </c>
      <c r="U900" s="52" t="e">
        <f t="shared" si="876"/>
        <v>#N/A</v>
      </c>
    </row>
    <row r="901" spans="1:24" ht="15.6" thickTop="1" thickBot="1">
      <c r="A901" s="1">
        <f t="shared" ref="A901:B901" si="895">A900</f>
        <v>18</v>
      </c>
      <c r="B901" s="1">
        <f t="shared" si="895"/>
        <v>0</v>
      </c>
      <c r="C901" s="289"/>
      <c r="D901" s="278" t="s">
        <v>78</v>
      </c>
      <c r="E901" s="279"/>
      <c r="F901" s="279"/>
      <c r="G901" s="280"/>
      <c r="H901" s="281">
        <f>SUM(H883:I900)</f>
        <v>0</v>
      </c>
      <c r="I901" s="281"/>
      <c r="J901" s="282">
        <f t="shared" ref="J901" si="896">SUM(J883:K900)</f>
        <v>0</v>
      </c>
      <c r="K901" s="283"/>
      <c r="L901" s="283">
        <f t="shared" ref="L901" si="897">SUM(L883:M900)</f>
        <v>0</v>
      </c>
      <c r="M901" s="284"/>
      <c r="N901" s="285"/>
      <c r="O901" s="285"/>
      <c r="P901" s="285"/>
      <c r="Q901" s="285"/>
      <c r="R901" s="285"/>
      <c r="S901" s="286"/>
      <c r="T901" s="54"/>
    </row>
    <row r="902" spans="1:24">
      <c r="A902" s="1">
        <f>F905</f>
        <v>19</v>
      </c>
      <c r="B902" s="1">
        <f>IF(H926&gt;0,1,0)</f>
        <v>0</v>
      </c>
      <c r="C902" s="198" t="s">
        <v>47</v>
      </c>
      <c r="D902" s="198"/>
      <c r="E902" s="198"/>
      <c r="U902" s="11" t="s">
        <v>49</v>
      </c>
      <c r="V902" s="11" t="s">
        <v>199</v>
      </c>
    </row>
    <row r="903" spans="1:24">
      <c r="A903" s="1">
        <f>A902</f>
        <v>19</v>
      </c>
      <c r="B903" s="1">
        <f>B902</f>
        <v>0</v>
      </c>
      <c r="C903" s="192" t="str">
        <f>"トップアスリート等を活用した魅力発信事業　"&amp;基本!$G$24</f>
        <v>トップアスリート等を活用した魅力発信事業　事業計画書</v>
      </c>
      <c r="D903" s="192"/>
      <c r="E903" s="192"/>
      <c r="F903" s="192"/>
      <c r="G903" s="192"/>
      <c r="H903" s="192"/>
      <c r="I903" s="192"/>
      <c r="J903" s="192"/>
      <c r="K903" s="192"/>
      <c r="L903" s="192"/>
      <c r="M903" s="192"/>
      <c r="N903" s="192"/>
      <c r="O903" s="192"/>
      <c r="P903" s="192"/>
      <c r="Q903" s="192"/>
      <c r="R903" s="192"/>
      <c r="S903" s="192"/>
      <c r="U903" s="16" t="str">
        <f t="shared" ref="U903:V906" si="898">IF(U853="","",U853)</f>
        <v>トップアスリート等を活用した魅力発信事業</v>
      </c>
      <c r="V903" s="16" t="str">
        <f t="shared" si="898"/>
        <v>魅力発信</v>
      </c>
    </row>
    <row r="904" spans="1:24" ht="15" thickBot="1">
      <c r="A904" s="1">
        <f t="shared" ref="A904:B904" si="899">A903</f>
        <v>19</v>
      </c>
      <c r="B904" s="1">
        <f t="shared" si="899"/>
        <v>0</v>
      </c>
      <c r="C904" s="337" t="s">
        <v>48</v>
      </c>
      <c r="D904" s="337"/>
      <c r="U904" s="32" t="str">
        <f t="shared" si="898"/>
        <v/>
      </c>
      <c r="V904" s="32" t="str">
        <f t="shared" si="898"/>
        <v/>
      </c>
    </row>
    <row r="905" spans="1:24" ht="15" thickBot="1">
      <c r="A905" s="1">
        <f t="shared" ref="A905:B905" si="900">A904</f>
        <v>19</v>
      </c>
      <c r="B905" s="1">
        <f t="shared" si="900"/>
        <v>0</v>
      </c>
      <c r="C905" s="375" t="s">
        <v>50</v>
      </c>
      <c r="D905" s="376"/>
      <c r="E905" s="376"/>
      <c r="F905" s="377">
        <f>F855+1</f>
        <v>19</v>
      </c>
      <c r="G905" s="378"/>
      <c r="U905" s="32" t="str">
        <f t="shared" si="898"/>
        <v/>
      </c>
      <c r="V905" s="32" t="str">
        <f t="shared" si="898"/>
        <v/>
      </c>
    </row>
    <row r="906" spans="1:24">
      <c r="A906" s="1">
        <f t="shared" ref="A906:B906" si="901">A905</f>
        <v>19</v>
      </c>
      <c r="B906" s="1">
        <f t="shared" si="901"/>
        <v>0</v>
      </c>
      <c r="C906" s="379" t="s">
        <v>49</v>
      </c>
      <c r="D906" s="290"/>
      <c r="E906" s="290"/>
      <c r="F906" s="380"/>
      <c r="G906" s="380"/>
      <c r="H906" s="380"/>
      <c r="I906" s="380"/>
      <c r="J906" s="380"/>
      <c r="K906" s="380"/>
      <c r="L906" s="380"/>
      <c r="M906" s="290" t="s">
        <v>53</v>
      </c>
      <c r="N906" s="290"/>
      <c r="O906" s="290"/>
      <c r="P906" s="380"/>
      <c r="Q906" s="380"/>
      <c r="R906" s="380"/>
      <c r="S906" s="381"/>
      <c r="T906" s="81" t="str">
        <f>IF(F906="","",VLOOKUP(F906,U903:V906,2,))</f>
        <v/>
      </c>
      <c r="U906" s="18" t="str">
        <f t="shared" si="898"/>
        <v/>
      </c>
      <c r="V906" s="18" t="str">
        <f t="shared" si="898"/>
        <v/>
      </c>
    </row>
    <row r="907" spans="1:24">
      <c r="A907" s="1">
        <f t="shared" ref="A907:B907" si="902">A906</f>
        <v>19</v>
      </c>
      <c r="B907" s="1">
        <f t="shared" si="902"/>
        <v>0</v>
      </c>
      <c r="C907" s="389" t="s">
        <v>180</v>
      </c>
      <c r="D907" s="390"/>
      <c r="E907" s="356"/>
      <c r="F907" s="386"/>
      <c r="G907" s="387"/>
      <c r="H907" s="387"/>
      <c r="I907" s="387"/>
      <c r="J907" s="387"/>
      <c r="K907" s="387"/>
      <c r="L907" s="387"/>
      <c r="M907" s="387"/>
      <c r="N907" s="387"/>
      <c r="O907" s="387"/>
      <c r="P907" s="387"/>
      <c r="Q907" s="387"/>
      <c r="R907" s="387"/>
      <c r="S907" s="388"/>
      <c r="U907" s="55"/>
    </row>
    <row r="908" spans="1:24">
      <c r="A908" s="1">
        <f t="shared" ref="A908:B908" si="903">A907</f>
        <v>19</v>
      </c>
      <c r="B908" s="1">
        <f t="shared" si="903"/>
        <v>0</v>
      </c>
      <c r="C908" s="348" t="s">
        <v>51</v>
      </c>
      <c r="D908" s="291"/>
      <c r="E908" s="291"/>
      <c r="F908" s="382"/>
      <c r="G908" s="383"/>
      <c r="H908" s="383"/>
      <c r="I908" s="20" t="str">
        <f>IF(F908="","～",IF(J908="","","～"))</f>
        <v>～</v>
      </c>
      <c r="J908" s="383"/>
      <c r="K908" s="383"/>
      <c r="L908" s="383"/>
      <c r="M908" s="21" t="s">
        <v>52</v>
      </c>
      <c r="N908" s="384" t="str">
        <f>IF(T908=1,IF(F908="","",IF(J908="","",IF(F908=J908,"日帰り",(J908-F908)&amp;"泊"&amp;(J908-F908+1)&amp;"日"))),"")</f>
        <v/>
      </c>
      <c r="O908" s="384"/>
      <c r="P908" s="384"/>
      <c r="Q908" s="13" t="s">
        <v>68</v>
      </c>
      <c r="R908" s="258"/>
      <c r="S908" s="385"/>
      <c r="T908" s="53">
        <v>0</v>
      </c>
    </row>
    <row r="909" spans="1:24">
      <c r="A909" s="1">
        <f t="shared" ref="A909:B909" si="904">A908</f>
        <v>19</v>
      </c>
      <c r="B909" s="1">
        <f t="shared" si="904"/>
        <v>0</v>
      </c>
      <c r="C909" s="348" t="s">
        <v>54</v>
      </c>
      <c r="D909" s="346" t="s">
        <v>55</v>
      </c>
      <c r="E909" s="346"/>
      <c r="F909" s="349"/>
      <c r="G909" s="349"/>
      <c r="H909" s="349"/>
      <c r="I909" s="349"/>
      <c r="J909" s="349"/>
      <c r="K909" s="349"/>
      <c r="L909" s="349"/>
      <c r="M909" s="349"/>
      <c r="N909" s="349"/>
      <c r="O909" s="349"/>
      <c r="P909" s="349"/>
      <c r="Q909" s="349"/>
      <c r="R909" s="349"/>
      <c r="S909" s="350"/>
      <c r="U909" s="156" t="s">
        <v>53</v>
      </c>
      <c r="V909" s="156"/>
      <c r="W909" s="156"/>
      <c r="X909" s="156"/>
    </row>
    <row r="910" spans="1:24">
      <c r="A910" s="1">
        <f t="shared" ref="A910:B910" si="905">A909</f>
        <v>19</v>
      </c>
      <c r="B910" s="1">
        <f t="shared" si="905"/>
        <v>0</v>
      </c>
      <c r="C910" s="348"/>
      <c r="D910" s="351" t="s">
        <v>7</v>
      </c>
      <c r="E910" s="351"/>
      <c r="F910" s="352"/>
      <c r="G910" s="352"/>
      <c r="H910" s="352"/>
      <c r="I910" s="352"/>
      <c r="J910" s="352"/>
      <c r="K910" s="352"/>
      <c r="L910" s="352"/>
      <c r="M910" s="352"/>
      <c r="N910" s="352"/>
      <c r="O910" s="352"/>
      <c r="P910" s="352"/>
      <c r="Q910" s="352"/>
      <c r="R910" s="352"/>
      <c r="S910" s="353"/>
      <c r="U910" s="78" t="str">
        <f>U903</f>
        <v>トップアスリート等を活用した魅力発信事業</v>
      </c>
      <c r="V910" s="78" t="str">
        <f>U904</f>
        <v/>
      </c>
      <c r="W910" s="78" t="str">
        <f>U905</f>
        <v/>
      </c>
      <c r="X910" s="78" t="str">
        <f>U906</f>
        <v/>
      </c>
    </row>
    <row r="911" spans="1:24">
      <c r="A911" s="1">
        <f t="shared" ref="A911:B911" si="906">A910</f>
        <v>19</v>
      </c>
      <c r="B911" s="1">
        <f t="shared" si="906"/>
        <v>0</v>
      </c>
      <c r="C911" s="348" t="s">
        <v>56</v>
      </c>
      <c r="D911" s="346" t="s">
        <v>55</v>
      </c>
      <c r="E911" s="346"/>
      <c r="F911" s="349"/>
      <c r="G911" s="349"/>
      <c r="H911" s="349"/>
      <c r="I911" s="349"/>
      <c r="J911" s="349"/>
      <c r="K911" s="349"/>
      <c r="L911" s="349"/>
      <c r="M911" s="349"/>
      <c r="N911" s="349"/>
      <c r="O911" s="349"/>
      <c r="P911" s="349"/>
      <c r="Q911" s="349"/>
      <c r="R911" s="349"/>
      <c r="S911" s="350"/>
      <c r="U911" s="6" t="str">
        <f t="shared" ref="U911:X914" si="907">IF(U861="","",U861)</f>
        <v>①競技普及イベント</v>
      </c>
      <c r="V911" s="6" t="str">
        <f t="shared" si="907"/>
        <v/>
      </c>
      <c r="W911" s="6" t="str">
        <f t="shared" si="907"/>
        <v/>
      </c>
      <c r="X911" s="6" t="str">
        <f t="shared" si="907"/>
        <v/>
      </c>
    </row>
    <row r="912" spans="1:24">
      <c r="A912" s="1">
        <f t="shared" ref="A912:B912" si="908">A911</f>
        <v>19</v>
      </c>
      <c r="B912" s="1">
        <f t="shared" si="908"/>
        <v>0</v>
      </c>
      <c r="C912" s="348"/>
      <c r="D912" s="351" t="s">
        <v>7</v>
      </c>
      <c r="E912" s="351"/>
      <c r="F912" s="352"/>
      <c r="G912" s="352"/>
      <c r="H912" s="352"/>
      <c r="I912" s="352"/>
      <c r="J912" s="352"/>
      <c r="K912" s="352"/>
      <c r="L912" s="352"/>
      <c r="M912" s="352"/>
      <c r="N912" s="352"/>
      <c r="O912" s="352"/>
      <c r="P912" s="352"/>
      <c r="Q912" s="352"/>
      <c r="R912" s="352"/>
      <c r="S912" s="353"/>
      <c r="U912" s="8" t="str">
        <f t="shared" si="907"/>
        <v>②トップレベル大会</v>
      </c>
      <c r="V912" s="8" t="str">
        <f t="shared" si="907"/>
        <v/>
      </c>
      <c r="W912" s="8" t="str">
        <f t="shared" si="907"/>
        <v/>
      </c>
      <c r="X912" s="8" t="str">
        <f t="shared" si="907"/>
        <v/>
      </c>
    </row>
    <row r="913" spans="1:24">
      <c r="A913" s="1">
        <f t="shared" ref="A913:B913" si="909">A912</f>
        <v>19</v>
      </c>
      <c r="B913" s="1">
        <f t="shared" si="909"/>
        <v>0</v>
      </c>
      <c r="C913" s="354" t="s">
        <v>57</v>
      </c>
      <c r="D913" s="291" t="s">
        <v>58</v>
      </c>
      <c r="E913" s="291"/>
      <c r="F913" s="291" t="s">
        <v>61</v>
      </c>
      <c r="G913" s="355"/>
      <c r="H913" s="339" t="s">
        <v>62</v>
      </c>
      <c r="I913" s="296"/>
      <c r="J913" s="356" t="s">
        <v>63</v>
      </c>
      <c r="K913" s="355"/>
      <c r="L913" s="339" t="s">
        <v>64</v>
      </c>
      <c r="M913" s="296"/>
      <c r="N913" s="356" t="s">
        <v>65</v>
      </c>
      <c r="O913" s="355"/>
      <c r="P913" s="339" t="s">
        <v>66</v>
      </c>
      <c r="Q913" s="291"/>
      <c r="R913" s="356" t="s">
        <v>36</v>
      </c>
      <c r="S913" s="295"/>
      <c r="U913" s="8" t="str">
        <f t="shared" si="907"/>
        <v/>
      </c>
      <c r="V913" s="8" t="str">
        <f t="shared" si="907"/>
        <v/>
      </c>
      <c r="W913" s="8" t="str">
        <f t="shared" si="907"/>
        <v/>
      </c>
      <c r="X913" s="8" t="str">
        <f t="shared" si="907"/>
        <v/>
      </c>
    </row>
    <row r="914" spans="1:24">
      <c r="A914" s="1">
        <f t="shared" ref="A914:B914" si="910">A913</f>
        <v>19</v>
      </c>
      <c r="B914" s="1">
        <f t="shared" si="910"/>
        <v>0</v>
      </c>
      <c r="C914" s="348"/>
      <c r="D914" s="346" t="s">
        <v>59</v>
      </c>
      <c r="E914" s="346"/>
      <c r="F914" s="56" t="s">
        <v>164</v>
      </c>
      <c r="G914" s="23" t="s">
        <v>67</v>
      </c>
      <c r="H914" s="58" t="s">
        <v>164</v>
      </c>
      <c r="I914" s="25" t="s">
        <v>67</v>
      </c>
      <c r="J914" s="60" t="s">
        <v>164</v>
      </c>
      <c r="K914" s="23" t="s">
        <v>67</v>
      </c>
      <c r="L914" s="58" t="s">
        <v>164</v>
      </c>
      <c r="M914" s="25" t="s">
        <v>67</v>
      </c>
      <c r="N914" s="60" t="s">
        <v>164</v>
      </c>
      <c r="O914" s="23" t="s">
        <v>67</v>
      </c>
      <c r="P914" s="58" t="s">
        <v>164</v>
      </c>
      <c r="Q914" s="26" t="s">
        <v>67</v>
      </c>
      <c r="R914" s="60" t="s">
        <v>164</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48"/>
      <c r="D915" s="351" t="s">
        <v>60</v>
      </c>
      <c r="E915" s="351"/>
      <c r="F915" s="57" t="s">
        <v>164</v>
      </c>
      <c r="G915" s="28" t="s">
        <v>67</v>
      </c>
      <c r="H915" s="59" t="s">
        <v>164</v>
      </c>
      <c r="I915" s="30" t="s">
        <v>67</v>
      </c>
      <c r="J915" s="61" t="s">
        <v>164</v>
      </c>
      <c r="K915" s="28" t="s">
        <v>67</v>
      </c>
      <c r="L915" s="59" t="s">
        <v>164</v>
      </c>
      <c r="M915" s="30" t="s">
        <v>67</v>
      </c>
      <c r="N915" s="61" t="s">
        <v>164</v>
      </c>
      <c r="O915" s="28" t="s">
        <v>67</v>
      </c>
      <c r="P915" s="59" t="s">
        <v>164</v>
      </c>
      <c r="Q915" s="31" t="s">
        <v>67</v>
      </c>
      <c r="R915" s="61" t="s">
        <v>164</v>
      </c>
      <c r="S915" s="34" t="s">
        <v>67</v>
      </c>
    </row>
    <row r="916" spans="1:24">
      <c r="A916" s="1">
        <f t="shared" ref="A916:B916" si="912">A915</f>
        <v>19</v>
      </c>
      <c r="B916" s="1">
        <f t="shared" si="912"/>
        <v>0</v>
      </c>
      <c r="C916" s="366" t="s">
        <v>69</v>
      </c>
      <c r="D916" s="367"/>
      <c r="E916" s="368"/>
      <c r="F916" s="357"/>
      <c r="G916" s="358"/>
      <c r="H916" s="358"/>
      <c r="I916" s="358"/>
      <c r="J916" s="358"/>
      <c r="K916" s="358"/>
      <c r="L916" s="358"/>
      <c r="M916" s="358"/>
      <c r="N916" s="358"/>
      <c r="O916" s="358"/>
      <c r="P916" s="358"/>
      <c r="Q916" s="358"/>
      <c r="R916" s="358"/>
      <c r="S916" s="359"/>
    </row>
    <row r="917" spans="1:24">
      <c r="A917" s="1">
        <f t="shared" ref="A917:B917" si="913">A916</f>
        <v>19</v>
      </c>
      <c r="B917" s="1">
        <f t="shared" si="913"/>
        <v>0</v>
      </c>
      <c r="C917" s="369"/>
      <c r="D917" s="370"/>
      <c r="E917" s="371"/>
      <c r="F917" s="360"/>
      <c r="G917" s="361"/>
      <c r="H917" s="361"/>
      <c r="I917" s="361"/>
      <c r="J917" s="361"/>
      <c r="K917" s="361"/>
      <c r="L917" s="361"/>
      <c r="M917" s="361"/>
      <c r="N917" s="361"/>
      <c r="O917" s="361"/>
      <c r="P917" s="361"/>
      <c r="Q917" s="361"/>
      <c r="R917" s="361"/>
      <c r="S917" s="362"/>
    </row>
    <row r="918" spans="1:24">
      <c r="A918" s="1">
        <f t="shared" ref="A918:B918" si="914">A917</f>
        <v>19</v>
      </c>
      <c r="B918" s="1">
        <f t="shared" si="914"/>
        <v>0</v>
      </c>
      <c r="C918" s="369"/>
      <c r="D918" s="370"/>
      <c r="E918" s="371"/>
      <c r="F918" s="360"/>
      <c r="G918" s="361"/>
      <c r="H918" s="361"/>
      <c r="I918" s="361"/>
      <c r="J918" s="361"/>
      <c r="K918" s="361"/>
      <c r="L918" s="361"/>
      <c r="M918" s="361"/>
      <c r="N918" s="361"/>
      <c r="O918" s="361"/>
      <c r="P918" s="361"/>
      <c r="Q918" s="361"/>
      <c r="R918" s="361"/>
      <c r="S918" s="362"/>
    </row>
    <row r="919" spans="1:24">
      <c r="A919" s="1">
        <f t="shared" ref="A919:B919" si="915">A918</f>
        <v>19</v>
      </c>
      <c r="B919" s="1">
        <f t="shared" si="915"/>
        <v>0</v>
      </c>
      <c r="C919" s="369"/>
      <c r="D919" s="370"/>
      <c r="E919" s="371"/>
      <c r="F919" s="360"/>
      <c r="G919" s="361"/>
      <c r="H919" s="361"/>
      <c r="I919" s="361"/>
      <c r="J919" s="361"/>
      <c r="K919" s="361"/>
      <c r="L919" s="361"/>
      <c r="M919" s="361"/>
      <c r="N919" s="361"/>
      <c r="O919" s="361"/>
      <c r="P919" s="361"/>
      <c r="Q919" s="361"/>
      <c r="R919" s="361"/>
      <c r="S919" s="362"/>
    </row>
    <row r="920" spans="1:24">
      <c r="A920" s="1">
        <f t="shared" ref="A920:B920" si="916">A919</f>
        <v>19</v>
      </c>
      <c r="B920" s="1">
        <f t="shared" si="916"/>
        <v>0</v>
      </c>
      <c r="C920" s="369"/>
      <c r="D920" s="370"/>
      <c r="E920" s="371"/>
      <c r="F920" s="360"/>
      <c r="G920" s="361"/>
      <c r="H920" s="361"/>
      <c r="I920" s="361"/>
      <c r="J920" s="361"/>
      <c r="K920" s="361"/>
      <c r="L920" s="361"/>
      <c r="M920" s="361"/>
      <c r="N920" s="361"/>
      <c r="O920" s="361"/>
      <c r="P920" s="361"/>
      <c r="Q920" s="361"/>
      <c r="R920" s="361"/>
      <c r="S920" s="362"/>
    </row>
    <row r="921" spans="1:24">
      <c r="A921" s="1">
        <f t="shared" ref="A921:B921" si="917">A920</f>
        <v>19</v>
      </c>
      <c r="B921" s="1">
        <f t="shared" si="917"/>
        <v>0</v>
      </c>
      <c r="C921" s="369"/>
      <c r="D921" s="370"/>
      <c r="E921" s="371"/>
      <c r="F921" s="360"/>
      <c r="G921" s="361"/>
      <c r="H921" s="361"/>
      <c r="I921" s="361"/>
      <c r="J921" s="361"/>
      <c r="K921" s="361"/>
      <c r="L921" s="361"/>
      <c r="M921" s="361"/>
      <c r="N921" s="361"/>
      <c r="O921" s="361"/>
      <c r="P921" s="361"/>
      <c r="Q921" s="361"/>
      <c r="R921" s="361"/>
      <c r="S921" s="362"/>
    </row>
    <row r="922" spans="1:24" ht="15" thickBot="1">
      <c r="A922" s="1">
        <f t="shared" ref="A922:B922" si="918">A921</f>
        <v>19</v>
      </c>
      <c r="B922" s="1">
        <f t="shared" si="918"/>
        <v>0</v>
      </c>
      <c r="C922" s="372"/>
      <c r="D922" s="373"/>
      <c r="E922" s="374"/>
      <c r="F922" s="363"/>
      <c r="G922" s="364"/>
      <c r="H922" s="364"/>
      <c r="I922" s="364"/>
      <c r="J922" s="364"/>
      <c r="K922" s="364"/>
      <c r="L922" s="364"/>
      <c r="M922" s="364"/>
      <c r="N922" s="364"/>
      <c r="O922" s="364"/>
      <c r="P922" s="364"/>
      <c r="Q922" s="364"/>
      <c r="R922" s="364"/>
      <c r="S922" s="365"/>
    </row>
    <row r="923" spans="1:24">
      <c r="A923" s="1">
        <f t="shared" ref="A923:B923" si="919">A922</f>
        <v>19</v>
      </c>
      <c r="B923" s="1">
        <f t="shared" si="919"/>
        <v>0</v>
      </c>
    </row>
    <row r="924" spans="1:24" ht="15" thickBot="1">
      <c r="A924" s="1">
        <f t="shared" ref="A924:B924" si="920">A923</f>
        <v>19</v>
      </c>
      <c r="B924" s="1">
        <f t="shared" si="920"/>
        <v>0</v>
      </c>
      <c r="C924" s="337" t="s">
        <v>70</v>
      </c>
      <c r="D924" s="337"/>
      <c r="Q924" s="338" t="s">
        <v>71</v>
      </c>
      <c r="R924" s="338"/>
      <c r="S924" s="338"/>
    </row>
    <row r="925" spans="1:24">
      <c r="A925" s="1">
        <f t="shared" ref="A925:B925" si="921">A924</f>
        <v>19</v>
      </c>
      <c r="B925" s="1">
        <f t="shared" si="921"/>
        <v>0</v>
      </c>
      <c r="C925" s="287" t="s">
        <v>72</v>
      </c>
      <c r="D925" s="290" t="s">
        <v>73</v>
      </c>
      <c r="E925" s="290"/>
      <c r="F925" s="290"/>
      <c r="G925" s="290"/>
      <c r="H925" s="290" t="s">
        <v>79</v>
      </c>
      <c r="I925" s="290"/>
      <c r="J925" s="290" t="s">
        <v>13</v>
      </c>
      <c r="K925" s="290"/>
      <c r="L925" s="290"/>
      <c r="M925" s="290"/>
      <c r="N925" s="290"/>
      <c r="O925" s="290"/>
      <c r="P925" s="290"/>
      <c r="Q925" s="290"/>
      <c r="R925" s="290"/>
      <c r="S925" s="294"/>
    </row>
    <row r="926" spans="1:24">
      <c r="A926" s="1">
        <f t="shared" ref="A926:B926" si="922">A925</f>
        <v>19</v>
      </c>
      <c r="B926" s="1">
        <f t="shared" si="922"/>
        <v>0</v>
      </c>
      <c r="C926" s="288"/>
      <c r="D926" s="346" t="s">
        <v>74</v>
      </c>
      <c r="E926" s="346"/>
      <c r="F926" s="346"/>
      <c r="G926" s="346"/>
      <c r="H926" s="347">
        <f>J951</f>
        <v>0</v>
      </c>
      <c r="I926" s="347"/>
      <c r="J926" s="152"/>
      <c r="K926" s="152"/>
      <c r="L926" s="152"/>
      <c r="M926" s="152"/>
      <c r="N926" s="152"/>
      <c r="O926" s="152"/>
      <c r="P926" s="152"/>
      <c r="Q926" s="152"/>
      <c r="R926" s="152"/>
      <c r="S926" s="305"/>
    </row>
    <row r="927" spans="1:24">
      <c r="A927" s="1">
        <f t="shared" ref="A927:B927" si="923">A926</f>
        <v>19</v>
      </c>
      <c r="B927" s="1">
        <f t="shared" si="923"/>
        <v>0</v>
      </c>
      <c r="C927" s="288"/>
      <c r="D927" s="340" t="s">
        <v>75</v>
      </c>
      <c r="E927" s="340"/>
      <c r="F927" s="340"/>
      <c r="G927" s="340"/>
      <c r="H927" s="330"/>
      <c r="I927" s="330"/>
      <c r="J927" s="335"/>
      <c r="K927" s="335"/>
      <c r="L927" s="335"/>
      <c r="M927" s="335"/>
      <c r="N927" s="335"/>
      <c r="O927" s="335"/>
      <c r="P927" s="335"/>
      <c r="Q927" s="335"/>
      <c r="R927" s="335"/>
      <c r="S927" s="336"/>
    </row>
    <row r="928" spans="1:24">
      <c r="A928" s="1">
        <f t="shared" ref="A928:B928" si="924">A927</f>
        <v>19</v>
      </c>
      <c r="B928" s="1">
        <f t="shared" si="924"/>
        <v>0</v>
      </c>
      <c r="C928" s="288"/>
      <c r="D928" s="340" t="s">
        <v>76</v>
      </c>
      <c r="E928" s="340"/>
      <c r="F928" s="340"/>
      <c r="G928" s="340"/>
      <c r="H928" s="330"/>
      <c r="I928" s="330"/>
      <c r="J928" s="335"/>
      <c r="K928" s="335"/>
      <c r="L928" s="335"/>
      <c r="M928" s="335"/>
      <c r="N928" s="335"/>
      <c r="O928" s="335"/>
      <c r="P928" s="335"/>
      <c r="Q928" s="335"/>
      <c r="R928" s="335"/>
      <c r="S928" s="336"/>
    </row>
    <row r="929" spans="1:21" ht="15" thickBot="1">
      <c r="A929" s="1">
        <f t="shared" ref="A929:B929" si="925">A928</f>
        <v>19</v>
      </c>
      <c r="B929" s="1">
        <f t="shared" si="925"/>
        <v>0</v>
      </c>
      <c r="C929" s="288"/>
      <c r="D929" s="341" t="s">
        <v>77</v>
      </c>
      <c r="E929" s="341"/>
      <c r="F929" s="341"/>
      <c r="G929" s="341"/>
      <c r="H929" s="342">
        <f>H951-SUM(H926:I928)</f>
        <v>0</v>
      </c>
      <c r="I929" s="342"/>
      <c r="J929" s="343"/>
      <c r="K929" s="343"/>
      <c r="L929" s="343"/>
      <c r="M929" s="343"/>
      <c r="N929" s="343"/>
      <c r="O929" s="343"/>
      <c r="P929" s="343"/>
      <c r="Q929" s="343"/>
      <c r="R929" s="343"/>
      <c r="S929" s="344"/>
    </row>
    <row r="930" spans="1:21" ht="15.6" thickTop="1" thickBot="1">
      <c r="A930" s="1">
        <f t="shared" ref="A930:B930" si="926">A929</f>
        <v>19</v>
      </c>
      <c r="B930" s="1">
        <f t="shared" si="926"/>
        <v>0</v>
      </c>
      <c r="C930" s="289"/>
      <c r="D930" s="345" t="s">
        <v>78</v>
      </c>
      <c r="E930" s="345"/>
      <c r="F930" s="345"/>
      <c r="G930" s="345"/>
      <c r="H930" s="281">
        <f>SUM(H926:I929)</f>
        <v>0</v>
      </c>
      <c r="I930" s="281"/>
      <c r="J930" s="285"/>
      <c r="K930" s="285"/>
      <c r="L930" s="285"/>
      <c r="M930" s="285"/>
      <c r="N930" s="285"/>
      <c r="O930" s="285"/>
      <c r="P930" s="285"/>
      <c r="Q930" s="285"/>
      <c r="R930" s="285"/>
      <c r="S930" s="286"/>
    </row>
    <row r="931" spans="1:21">
      <c r="A931" s="1">
        <f t="shared" ref="A931:B931" si="927">A930</f>
        <v>19</v>
      </c>
      <c r="B931" s="1">
        <f t="shared" si="927"/>
        <v>0</v>
      </c>
      <c r="C931" s="287" t="s">
        <v>218</v>
      </c>
      <c r="D931" s="290" t="s">
        <v>73</v>
      </c>
      <c r="E931" s="290"/>
      <c r="F931" s="290" t="s">
        <v>83</v>
      </c>
      <c r="G931" s="290"/>
      <c r="H931" s="290" t="s">
        <v>79</v>
      </c>
      <c r="I931" s="292"/>
      <c r="J931" s="293"/>
      <c r="K931" s="290"/>
      <c r="L931" s="290"/>
      <c r="M931" s="290"/>
      <c r="N931" s="290" t="s">
        <v>82</v>
      </c>
      <c r="O931" s="290"/>
      <c r="P931" s="290"/>
      <c r="Q931" s="290"/>
      <c r="R931" s="290"/>
      <c r="S931" s="294"/>
    </row>
    <row r="932" spans="1:21">
      <c r="A932" s="1">
        <f t="shared" ref="A932:B932" si="928">A931</f>
        <v>19</v>
      </c>
      <c r="B932" s="1">
        <f t="shared" si="928"/>
        <v>0</v>
      </c>
      <c r="C932" s="288"/>
      <c r="D932" s="291"/>
      <c r="E932" s="291"/>
      <c r="F932" s="291"/>
      <c r="G932" s="291"/>
      <c r="H932" s="291"/>
      <c r="I932" s="291"/>
      <c r="J932" s="296" t="s">
        <v>80</v>
      </c>
      <c r="K932" s="297"/>
      <c r="L932" s="297" t="s">
        <v>81</v>
      </c>
      <c r="M932" s="339"/>
      <c r="N932" s="291"/>
      <c r="O932" s="291"/>
      <c r="P932" s="291"/>
      <c r="Q932" s="291"/>
      <c r="R932" s="291"/>
      <c r="S932" s="295"/>
    </row>
    <row r="933" spans="1:21">
      <c r="A933" s="1">
        <f t="shared" ref="A933:B933" si="929">A932</f>
        <v>19</v>
      </c>
      <c r="B933" s="1">
        <f t="shared" si="929"/>
        <v>0</v>
      </c>
      <c r="C933" s="288"/>
      <c r="D933" s="298" t="s">
        <v>88</v>
      </c>
      <c r="E933" s="298"/>
      <c r="F933" s="298" t="s">
        <v>88</v>
      </c>
      <c r="G933" s="298"/>
      <c r="H933" s="323"/>
      <c r="I933" s="323"/>
      <c r="J933" s="324"/>
      <c r="K933" s="325"/>
      <c r="L933" s="326">
        <f>H933-J933</f>
        <v>0</v>
      </c>
      <c r="M933" s="327"/>
      <c r="N933" s="167"/>
      <c r="O933" s="167"/>
      <c r="P933" s="167"/>
      <c r="Q933" s="167"/>
      <c r="R933" s="167"/>
      <c r="S933" s="328"/>
      <c r="T933" s="54" t="e">
        <f>HLOOKUP(F906,リスト!$N$7:$AC$25,2,)</f>
        <v>#N/A</v>
      </c>
      <c r="U933" s="52" t="e">
        <f t="shared" ref="U933:U950" si="930">IF(T933="対象外",IF(J933&gt;0,"補助対象外経費です!!",""),"")</f>
        <v>#N/A</v>
      </c>
    </row>
    <row r="934" spans="1:21">
      <c r="A934" s="1">
        <f t="shared" ref="A934:B934" si="931">A933</f>
        <v>19</v>
      </c>
      <c r="B934" s="1">
        <f t="shared" si="931"/>
        <v>0</v>
      </c>
      <c r="C934" s="288"/>
      <c r="D934" s="298" t="s">
        <v>99</v>
      </c>
      <c r="E934" s="298"/>
      <c r="F934" s="299" t="s">
        <v>84</v>
      </c>
      <c r="G934" s="299"/>
      <c r="H934" s="300"/>
      <c r="I934" s="300"/>
      <c r="J934" s="301"/>
      <c r="K934" s="302"/>
      <c r="L934" s="303">
        <f t="shared" ref="L934:L950" si="932">H934-J934</f>
        <v>0</v>
      </c>
      <c r="M934" s="304"/>
      <c r="N934" s="152"/>
      <c r="O934" s="152"/>
      <c r="P934" s="152"/>
      <c r="Q934" s="152"/>
      <c r="R934" s="152"/>
      <c r="S934" s="305"/>
      <c r="T934" s="54" t="e">
        <f>HLOOKUP(F906,リスト!$N$7:$AC$25,3,)</f>
        <v>#N/A</v>
      </c>
      <c r="U934" s="52" t="e">
        <f t="shared" si="930"/>
        <v>#N/A</v>
      </c>
    </row>
    <row r="935" spans="1:21">
      <c r="A935" s="1">
        <f t="shared" ref="A935:B935" si="933">A934</f>
        <v>19</v>
      </c>
      <c r="B935" s="1">
        <f t="shared" si="933"/>
        <v>0</v>
      </c>
      <c r="C935" s="288"/>
      <c r="D935" s="298"/>
      <c r="E935" s="298"/>
      <c r="F935" s="329" t="s">
        <v>85</v>
      </c>
      <c r="G935" s="329"/>
      <c r="H935" s="330"/>
      <c r="I935" s="330"/>
      <c r="J935" s="331"/>
      <c r="K935" s="332"/>
      <c r="L935" s="333">
        <f t="shared" si="932"/>
        <v>0</v>
      </c>
      <c r="M935" s="334"/>
      <c r="N935" s="335"/>
      <c r="O935" s="335"/>
      <c r="P935" s="335"/>
      <c r="Q935" s="335"/>
      <c r="R935" s="335"/>
      <c r="S935" s="336"/>
      <c r="T935" s="54" t="e">
        <f>HLOOKUP(F906,リスト!$N$7:$AC$25,4,)</f>
        <v>#N/A</v>
      </c>
      <c r="U935" s="52" t="e">
        <f t="shared" si="930"/>
        <v>#N/A</v>
      </c>
    </row>
    <row r="936" spans="1:21">
      <c r="A936" s="1">
        <f t="shared" ref="A936:B936" si="934">A935</f>
        <v>19</v>
      </c>
      <c r="B936" s="1">
        <f t="shared" si="934"/>
        <v>0</v>
      </c>
      <c r="C936" s="288"/>
      <c r="D936" s="298"/>
      <c r="E936" s="298"/>
      <c r="F936" s="306" t="s">
        <v>86</v>
      </c>
      <c r="G936" s="306"/>
      <c r="H936" s="307"/>
      <c r="I936" s="307"/>
      <c r="J936" s="308"/>
      <c r="K936" s="309"/>
      <c r="L936" s="310">
        <f t="shared" si="932"/>
        <v>0</v>
      </c>
      <c r="M936" s="311"/>
      <c r="N936" s="153"/>
      <c r="O936" s="153"/>
      <c r="P936" s="153"/>
      <c r="Q936" s="153"/>
      <c r="R936" s="153"/>
      <c r="S936" s="312"/>
      <c r="T936" s="54" t="e">
        <f>HLOOKUP(F906,リスト!$N$7:$AC$25,5,)</f>
        <v>#N/A</v>
      </c>
      <c r="U936" s="52" t="e">
        <f t="shared" si="930"/>
        <v>#N/A</v>
      </c>
    </row>
    <row r="937" spans="1:21">
      <c r="A937" s="1">
        <f t="shared" ref="A937:B937" si="935">A936</f>
        <v>19</v>
      </c>
      <c r="B937" s="1">
        <f t="shared" si="935"/>
        <v>0</v>
      </c>
      <c r="C937" s="288"/>
      <c r="D937" s="298" t="s">
        <v>100</v>
      </c>
      <c r="E937" s="298"/>
      <c r="F937" s="299" t="s">
        <v>87</v>
      </c>
      <c r="G937" s="299"/>
      <c r="H937" s="300"/>
      <c r="I937" s="300"/>
      <c r="J937" s="301"/>
      <c r="K937" s="302"/>
      <c r="L937" s="303">
        <f t="shared" si="932"/>
        <v>0</v>
      </c>
      <c r="M937" s="304"/>
      <c r="N937" s="152"/>
      <c r="O937" s="152"/>
      <c r="P937" s="152"/>
      <c r="Q937" s="152"/>
      <c r="R937" s="152"/>
      <c r="S937" s="305"/>
      <c r="T937" s="54" t="e">
        <f>HLOOKUP(F906,リスト!$N$7:$AC$25,6,)</f>
        <v>#N/A</v>
      </c>
      <c r="U937" s="52" t="e">
        <f t="shared" si="930"/>
        <v>#N/A</v>
      </c>
    </row>
    <row r="938" spans="1:21">
      <c r="A938" s="1">
        <f t="shared" ref="A938:B938" si="936">A937</f>
        <v>19</v>
      </c>
      <c r="B938" s="1">
        <f t="shared" si="936"/>
        <v>0</v>
      </c>
      <c r="C938" s="288"/>
      <c r="D938" s="298"/>
      <c r="E938" s="298"/>
      <c r="F938" s="329" t="s">
        <v>89</v>
      </c>
      <c r="G938" s="329"/>
      <c r="H938" s="330"/>
      <c r="I938" s="330"/>
      <c r="J938" s="331"/>
      <c r="K938" s="332"/>
      <c r="L938" s="333">
        <f t="shared" si="932"/>
        <v>0</v>
      </c>
      <c r="M938" s="334"/>
      <c r="N938" s="335"/>
      <c r="O938" s="335"/>
      <c r="P938" s="335"/>
      <c r="Q938" s="335"/>
      <c r="R938" s="335"/>
      <c r="S938" s="336"/>
      <c r="T938" s="54" t="e">
        <f>HLOOKUP(F906,リスト!$N$7:$AC$25,7,)</f>
        <v>#N/A</v>
      </c>
      <c r="U938" s="52" t="e">
        <f t="shared" si="930"/>
        <v>#N/A</v>
      </c>
    </row>
    <row r="939" spans="1:21" ht="14.4" customHeight="1">
      <c r="A939" s="1">
        <f t="shared" ref="A939:B939" si="937">A938</f>
        <v>19</v>
      </c>
      <c r="B939" s="1">
        <f t="shared" si="937"/>
        <v>0</v>
      </c>
      <c r="C939" s="288"/>
      <c r="D939" s="298"/>
      <c r="E939" s="298"/>
      <c r="F939" s="329" t="s">
        <v>215</v>
      </c>
      <c r="G939" s="329"/>
      <c r="H939" s="330"/>
      <c r="I939" s="330"/>
      <c r="J939" s="331"/>
      <c r="K939" s="332"/>
      <c r="L939" s="333">
        <f t="shared" si="932"/>
        <v>0</v>
      </c>
      <c r="M939" s="334"/>
      <c r="N939" s="335"/>
      <c r="O939" s="335"/>
      <c r="P939" s="335"/>
      <c r="Q939" s="335"/>
      <c r="R939" s="335"/>
      <c r="S939" s="336"/>
      <c r="T939" s="54" t="e">
        <f>HLOOKUP(F906,リスト!$N$7:$AC$25,8,)</f>
        <v>#N/A</v>
      </c>
      <c r="U939" s="52" t="e">
        <f t="shared" si="930"/>
        <v>#N/A</v>
      </c>
    </row>
    <row r="940" spans="1:21">
      <c r="A940" s="1">
        <f t="shared" ref="A940:B940" si="938">A939</f>
        <v>19</v>
      </c>
      <c r="B940" s="1">
        <f t="shared" si="938"/>
        <v>0</v>
      </c>
      <c r="C940" s="288"/>
      <c r="D940" s="298"/>
      <c r="E940" s="298"/>
      <c r="F940" s="306" t="s">
        <v>90</v>
      </c>
      <c r="G940" s="306"/>
      <c r="H940" s="307"/>
      <c r="I940" s="307"/>
      <c r="J940" s="308"/>
      <c r="K940" s="309"/>
      <c r="L940" s="310">
        <f t="shared" si="932"/>
        <v>0</v>
      </c>
      <c r="M940" s="311"/>
      <c r="N940" s="153"/>
      <c r="O940" s="153"/>
      <c r="P940" s="153"/>
      <c r="Q940" s="153"/>
      <c r="R940" s="153"/>
      <c r="S940" s="312"/>
      <c r="T940" s="54" t="e">
        <f>HLOOKUP(F906,リスト!$N$7:$AC$25,9,)</f>
        <v>#N/A</v>
      </c>
      <c r="U940" s="52" t="e">
        <f t="shared" si="930"/>
        <v>#N/A</v>
      </c>
    </row>
    <row r="941" spans="1:21">
      <c r="A941" s="1">
        <f t="shared" ref="A941:B941" si="939">A940</f>
        <v>19</v>
      </c>
      <c r="B941" s="1">
        <f t="shared" si="939"/>
        <v>0</v>
      </c>
      <c r="C941" s="288"/>
      <c r="D941" s="298" t="s">
        <v>101</v>
      </c>
      <c r="E941" s="298"/>
      <c r="F941" s="299" t="s">
        <v>91</v>
      </c>
      <c r="G941" s="299"/>
      <c r="H941" s="300"/>
      <c r="I941" s="300"/>
      <c r="J941" s="301"/>
      <c r="K941" s="302"/>
      <c r="L941" s="303">
        <f t="shared" si="932"/>
        <v>0</v>
      </c>
      <c r="M941" s="304"/>
      <c r="N941" s="152"/>
      <c r="O941" s="152"/>
      <c r="P941" s="152"/>
      <c r="Q941" s="152"/>
      <c r="R941" s="152"/>
      <c r="S941" s="305"/>
      <c r="T941" s="54" t="e">
        <f>HLOOKUP(F906,リスト!$N$7:$AC$25,10,)</f>
        <v>#N/A</v>
      </c>
      <c r="U941" s="52" t="e">
        <f t="shared" si="930"/>
        <v>#N/A</v>
      </c>
    </row>
    <row r="942" spans="1:21">
      <c r="A942" s="1">
        <f t="shared" ref="A942:B942" si="940">A941</f>
        <v>19</v>
      </c>
      <c r="B942" s="1">
        <f t="shared" si="940"/>
        <v>0</v>
      </c>
      <c r="C942" s="288"/>
      <c r="D942" s="298"/>
      <c r="E942" s="298"/>
      <c r="F942" s="329" t="s">
        <v>92</v>
      </c>
      <c r="G942" s="329"/>
      <c r="H942" s="330"/>
      <c r="I942" s="330"/>
      <c r="J942" s="331"/>
      <c r="K942" s="332"/>
      <c r="L942" s="333">
        <f t="shared" si="932"/>
        <v>0</v>
      </c>
      <c r="M942" s="334"/>
      <c r="N942" s="335"/>
      <c r="O942" s="335"/>
      <c r="P942" s="335"/>
      <c r="Q942" s="335"/>
      <c r="R942" s="335"/>
      <c r="S942" s="336"/>
      <c r="T942" s="54" t="e">
        <f>HLOOKUP(F906,リスト!$N$7:$AC$25,11,)</f>
        <v>#N/A</v>
      </c>
      <c r="U942" s="52" t="e">
        <f t="shared" si="930"/>
        <v>#N/A</v>
      </c>
    </row>
    <row r="943" spans="1:21">
      <c r="A943" s="1">
        <f t="shared" ref="A943:B943" si="941">A942</f>
        <v>19</v>
      </c>
      <c r="B943" s="1">
        <f t="shared" si="941"/>
        <v>0</v>
      </c>
      <c r="C943" s="288"/>
      <c r="D943" s="298"/>
      <c r="E943" s="298"/>
      <c r="F943" s="306" t="s">
        <v>93</v>
      </c>
      <c r="G943" s="306"/>
      <c r="H943" s="307"/>
      <c r="I943" s="307"/>
      <c r="J943" s="308"/>
      <c r="K943" s="309"/>
      <c r="L943" s="310">
        <f t="shared" si="932"/>
        <v>0</v>
      </c>
      <c r="M943" s="311"/>
      <c r="N943" s="153"/>
      <c r="O943" s="153"/>
      <c r="P943" s="153"/>
      <c r="Q943" s="153"/>
      <c r="R943" s="153"/>
      <c r="S943" s="312"/>
      <c r="T943" s="54" t="e">
        <f>HLOOKUP(F906,リスト!$N$7:$AC$25,12,)</f>
        <v>#N/A</v>
      </c>
      <c r="U943" s="52" t="e">
        <f t="shared" si="930"/>
        <v>#N/A</v>
      </c>
    </row>
    <row r="944" spans="1:21">
      <c r="A944" s="1">
        <f t="shared" ref="A944:B944" si="942">A943</f>
        <v>19</v>
      </c>
      <c r="B944" s="1">
        <f t="shared" si="942"/>
        <v>0</v>
      </c>
      <c r="C944" s="288"/>
      <c r="D944" s="298" t="s">
        <v>102</v>
      </c>
      <c r="E944" s="298"/>
      <c r="F944" s="298" t="s">
        <v>102</v>
      </c>
      <c r="G944" s="298"/>
      <c r="H944" s="323"/>
      <c r="I944" s="323"/>
      <c r="J944" s="324"/>
      <c r="K944" s="325"/>
      <c r="L944" s="326">
        <f t="shared" si="932"/>
        <v>0</v>
      </c>
      <c r="M944" s="327"/>
      <c r="N944" s="167"/>
      <c r="O944" s="167"/>
      <c r="P944" s="167"/>
      <c r="Q944" s="167"/>
      <c r="R944" s="167"/>
      <c r="S944" s="328"/>
      <c r="T944" s="54" t="e">
        <f>HLOOKUP(F906,リスト!$N$7:$AC$25,13,)</f>
        <v>#N/A</v>
      </c>
      <c r="U944" s="52" t="e">
        <f t="shared" si="930"/>
        <v>#N/A</v>
      </c>
    </row>
    <row r="945" spans="1:24">
      <c r="A945" s="1">
        <f t="shared" ref="A945:B945" si="943">A944</f>
        <v>19</v>
      </c>
      <c r="B945" s="1">
        <f t="shared" si="943"/>
        <v>0</v>
      </c>
      <c r="C945" s="288"/>
      <c r="D945" s="321" t="s">
        <v>105</v>
      </c>
      <c r="E945" s="298"/>
      <c r="F945" s="299" t="s">
        <v>94</v>
      </c>
      <c r="G945" s="299"/>
      <c r="H945" s="300"/>
      <c r="I945" s="300"/>
      <c r="J945" s="301"/>
      <c r="K945" s="302"/>
      <c r="L945" s="303">
        <f t="shared" si="932"/>
        <v>0</v>
      </c>
      <c r="M945" s="304"/>
      <c r="N945" s="152"/>
      <c r="O945" s="152"/>
      <c r="P945" s="152"/>
      <c r="Q945" s="152"/>
      <c r="R945" s="152"/>
      <c r="S945" s="305"/>
      <c r="T945" s="54" t="e">
        <f>HLOOKUP(F906,リスト!$N$7:$AC$25,14,)</f>
        <v>#N/A</v>
      </c>
      <c r="U945" s="52" t="e">
        <f t="shared" si="930"/>
        <v>#N/A</v>
      </c>
    </row>
    <row r="946" spans="1:24">
      <c r="A946" s="1">
        <f t="shared" ref="A946:B946" si="944">A945</f>
        <v>19</v>
      </c>
      <c r="B946" s="1">
        <f t="shared" si="944"/>
        <v>0</v>
      </c>
      <c r="C946" s="288"/>
      <c r="D946" s="298"/>
      <c r="E946" s="298"/>
      <c r="F946" s="306" t="s">
        <v>95</v>
      </c>
      <c r="G946" s="306"/>
      <c r="H946" s="307"/>
      <c r="I946" s="307"/>
      <c r="J946" s="308"/>
      <c r="K946" s="309"/>
      <c r="L946" s="310">
        <f t="shared" si="932"/>
        <v>0</v>
      </c>
      <c r="M946" s="311"/>
      <c r="N946" s="153"/>
      <c r="O946" s="153"/>
      <c r="P946" s="153"/>
      <c r="Q946" s="153"/>
      <c r="R946" s="153"/>
      <c r="S946" s="312"/>
      <c r="T946" s="54" t="e">
        <f>HLOOKUP(F906,リスト!$N$7:$AC$25,15,)</f>
        <v>#N/A</v>
      </c>
      <c r="U946" s="52" t="e">
        <f t="shared" si="930"/>
        <v>#N/A</v>
      </c>
    </row>
    <row r="947" spans="1:24">
      <c r="A947" s="1">
        <f t="shared" ref="A947:B947" si="945">A946</f>
        <v>19</v>
      </c>
      <c r="B947" s="1">
        <f t="shared" si="945"/>
        <v>0</v>
      </c>
      <c r="C947" s="288"/>
      <c r="D947" s="322" t="s">
        <v>103</v>
      </c>
      <c r="E947" s="322"/>
      <c r="F947" s="298" t="s">
        <v>96</v>
      </c>
      <c r="G947" s="298"/>
      <c r="H947" s="323"/>
      <c r="I947" s="323"/>
      <c r="J947" s="324"/>
      <c r="K947" s="325"/>
      <c r="L947" s="326">
        <f t="shared" si="932"/>
        <v>0</v>
      </c>
      <c r="M947" s="327"/>
      <c r="N947" s="167"/>
      <c r="O947" s="167"/>
      <c r="P947" s="167"/>
      <c r="Q947" s="167"/>
      <c r="R947" s="167"/>
      <c r="S947" s="328"/>
      <c r="T947" s="54" t="e">
        <f>HLOOKUP(F906,リスト!$N$7:$AC$25,16,)</f>
        <v>#N/A</v>
      </c>
      <c r="U947" s="52" t="e">
        <f t="shared" si="930"/>
        <v>#N/A</v>
      </c>
    </row>
    <row r="948" spans="1:24">
      <c r="A948" s="1">
        <f t="shared" ref="A948:B948" si="946">A947</f>
        <v>19</v>
      </c>
      <c r="B948" s="1">
        <f t="shared" si="946"/>
        <v>0</v>
      </c>
      <c r="C948" s="288"/>
      <c r="D948" s="298" t="s">
        <v>104</v>
      </c>
      <c r="E948" s="298"/>
      <c r="F948" s="299" t="s">
        <v>97</v>
      </c>
      <c r="G948" s="299"/>
      <c r="H948" s="300"/>
      <c r="I948" s="300"/>
      <c r="J948" s="301"/>
      <c r="K948" s="302"/>
      <c r="L948" s="303">
        <f t="shared" si="932"/>
        <v>0</v>
      </c>
      <c r="M948" s="304"/>
      <c r="N948" s="152"/>
      <c r="O948" s="152"/>
      <c r="P948" s="152"/>
      <c r="Q948" s="152"/>
      <c r="R948" s="152"/>
      <c r="S948" s="305"/>
      <c r="T948" s="54" t="e">
        <f>HLOOKUP(F906,リスト!$N$7:$AC$25,17,)</f>
        <v>#N/A</v>
      </c>
      <c r="U948" s="52" t="e">
        <f t="shared" si="930"/>
        <v>#N/A</v>
      </c>
    </row>
    <row r="949" spans="1:24">
      <c r="A949" s="1">
        <f t="shared" ref="A949:B949" si="947">A948</f>
        <v>19</v>
      </c>
      <c r="B949" s="1">
        <f t="shared" si="947"/>
        <v>0</v>
      </c>
      <c r="C949" s="288"/>
      <c r="D949" s="298"/>
      <c r="E949" s="298"/>
      <c r="F949" s="306" t="s">
        <v>98</v>
      </c>
      <c r="G949" s="306"/>
      <c r="H949" s="307"/>
      <c r="I949" s="307"/>
      <c r="J949" s="308"/>
      <c r="K949" s="309"/>
      <c r="L949" s="310">
        <f t="shared" si="932"/>
        <v>0</v>
      </c>
      <c r="M949" s="311"/>
      <c r="N949" s="153"/>
      <c r="O949" s="153"/>
      <c r="P949" s="153"/>
      <c r="Q949" s="153"/>
      <c r="R949" s="153"/>
      <c r="S949" s="312"/>
      <c r="T949" s="54" t="e">
        <f>HLOOKUP(F906,リスト!$N$7:$AC$25,18,)</f>
        <v>#N/A</v>
      </c>
      <c r="U949" s="52" t="e">
        <f t="shared" si="930"/>
        <v>#N/A</v>
      </c>
    </row>
    <row r="950" spans="1:24" ht="15" thickBot="1">
      <c r="A950" s="1">
        <f t="shared" ref="A950:B950" si="948">A949</f>
        <v>19</v>
      </c>
      <c r="B950" s="1">
        <f t="shared" si="948"/>
        <v>0</v>
      </c>
      <c r="C950" s="288"/>
      <c r="D950" s="313" t="s">
        <v>77</v>
      </c>
      <c r="E950" s="313"/>
      <c r="F950" s="313" t="s">
        <v>77</v>
      </c>
      <c r="G950" s="313"/>
      <c r="H950" s="314"/>
      <c r="I950" s="314"/>
      <c r="J950" s="315"/>
      <c r="K950" s="316"/>
      <c r="L950" s="317">
        <f t="shared" si="932"/>
        <v>0</v>
      </c>
      <c r="M950" s="318"/>
      <c r="N950" s="319"/>
      <c r="O950" s="319"/>
      <c r="P950" s="319"/>
      <c r="Q950" s="319"/>
      <c r="R950" s="319"/>
      <c r="S950" s="320"/>
      <c r="T950" s="54" t="e">
        <f>HLOOKUP(F906,リスト!$N$7:$AC$25,19,)</f>
        <v>#N/A</v>
      </c>
      <c r="U950" s="52" t="e">
        <f t="shared" si="930"/>
        <v>#N/A</v>
      </c>
    </row>
    <row r="951" spans="1:24" ht="15.6" thickTop="1" thickBot="1">
      <c r="A951" s="1">
        <f t="shared" ref="A951:B951" si="949">A950</f>
        <v>19</v>
      </c>
      <c r="B951" s="1">
        <f t="shared" si="949"/>
        <v>0</v>
      </c>
      <c r="C951" s="289"/>
      <c r="D951" s="278" t="s">
        <v>78</v>
      </c>
      <c r="E951" s="279"/>
      <c r="F951" s="279"/>
      <c r="G951" s="280"/>
      <c r="H951" s="281">
        <f>SUM(H933:I950)</f>
        <v>0</v>
      </c>
      <c r="I951" s="281"/>
      <c r="J951" s="282">
        <f t="shared" ref="J951" si="950">SUM(J933:K950)</f>
        <v>0</v>
      </c>
      <c r="K951" s="283"/>
      <c r="L951" s="283">
        <f t="shared" ref="L951" si="951">SUM(L933:M950)</f>
        <v>0</v>
      </c>
      <c r="M951" s="284"/>
      <c r="N951" s="285"/>
      <c r="O951" s="285"/>
      <c r="P951" s="285"/>
      <c r="Q951" s="285"/>
      <c r="R951" s="285"/>
      <c r="S951" s="286"/>
      <c r="T951" s="54"/>
    </row>
    <row r="952" spans="1:24">
      <c r="A952" s="1">
        <f>F955</f>
        <v>20</v>
      </c>
      <c r="B952" s="1">
        <f>IF(H976&gt;0,1,0)</f>
        <v>0</v>
      </c>
      <c r="C952" s="198" t="s">
        <v>47</v>
      </c>
      <c r="D952" s="198"/>
      <c r="E952" s="198"/>
      <c r="U952" s="11" t="s">
        <v>49</v>
      </c>
      <c r="V952" s="11" t="s">
        <v>199</v>
      </c>
    </row>
    <row r="953" spans="1:24">
      <c r="A953" s="1">
        <f>A952</f>
        <v>20</v>
      </c>
      <c r="B953" s="1">
        <f>B952</f>
        <v>0</v>
      </c>
      <c r="C953" s="192" t="str">
        <f>"トップアスリート等を活用した魅力発信事業　"&amp;基本!$G$24</f>
        <v>トップアスリート等を活用した魅力発信事業　事業計画書</v>
      </c>
      <c r="D953" s="192"/>
      <c r="E953" s="192"/>
      <c r="F953" s="192"/>
      <c r="G953" s="192"/>
      <c r="H953" s="192"/>
      <c r="I953" s="192"/>
      <c r="J953" s="192"/>
      <c r="K953" s="192"/>
      <c r="L953" s="192"/>
      <c r="M953" s="192"/>
      <c r="N953" s="192"/>
      <c r="O953" s="192"/>
      <c r="P953" s="192"/>
      <c r="Q953" s="192"/>
      <c r="R953" s="192"/>
      <c r="S953" s="192"/>
      <c r="U953" s="16" t="str">
        <f t="shared" ref="U953:V956" si="952">IF(U903="","",U903)</f>
        <v>トップアスリート等を活用した魅力発信事業</v>
      </c>
      <c r="V953" s="16" t="str">
        <f t="shared" si="952"/>
        <v>魅力発信</v>
      </c>
    </row>
    <row r="954" spans="1:24" ht="15" thickBot="1">
      <c r="A954" s="1">
        <f t="shared" ref="A954:B954" si="953">A953</f>
        <v>20</v>
      </c>
      <c r="B954" s="1">
        <f t="shared" si="953"/>
        <v>0</v>
      </c>
      <c r="C954" s="337" t="s">
        <v>48</v>
      </c>
      <c r="D954" s="337"/>
      <c r="U954" s="32" t="str">
        <f t="shared" si="952"/>
        <v/>
      </c>
      <c r="V954" s="32" t="str">
        <f t="shared" si="952"/>
        <v/>
      </c>
    </row>
    <row r="955" spans="1:24" ht="15" thickBot="1">
      <c r="A955" s="1">
        <f t="shared" ref="A955:B955" si="954">A954</f>
        <v>20</v>
      </c>
      <c r="B955" s="1">
        <f t="shared" si="954"/>
        <v>0</v>
      </c>
      <c r="C955" s="375" t="s">
        <v>50</v>
      </c>
      <c r="D955" s="376"/>
      <c r="E955" s="376"/>
      <c r="F955" s="377">
        <f>F905+1</f>
        <v>20</v>
      </c>
      <c r="G955" s="378"/>
      <c r="U955" s="32" t="str">
        <f t="shared" si="952"/>
        <v/>
      </c>
      <c r="V955" s="32" t="str">
        <f t="shared" si="952"/>
        <v/>
      </c>
    </row>
    <row r="956" spans="1:24">
      <c r="A956" s="1">
        <f t="shared" ref="A956:B956" si="955">A955</f>
        <v>20</v>
      </c>
      <c r="B956" s="1">
        <f t="shared" si="955"/>
        <v>0</v>
      </c>
      <c r="C956" s="379" t="s">
        <v>49</v>
      </c>
      <c r="D956" s="290"/>
      <c r="E956" s="290"/>
      <c r="F956" s="380"/>
      <c r="G956" s="380"/>
      <c r="H956" s="380"/>
      <c r="I956" s="380"/>
      <c r="J956" s="380"/>
      <c r="K956" s="380"/>
      <c r="L956" s="380"/>
      <c r="M956" s="290" t="s">
        <v>53</v>
      </c>
      <c r="N956" s="290"/>
      <c r="O956" s="290"/>
      <c r="P956" s="380"/>
      <c r="Q956" s="380"/>
      <c r="R956" s="380"/>
      <c r="S956" s="381"/>
      <c r="T956" s="81" t="str">
        <f>IF(F956="","",VLOOKUP(F956,U953:V956,2,))</f>
        <v/>
      </c>
      <c r="U956" s="18" t="str">
        <f t="shared" si="952"/>
        <v/>
      </c>
      <c r="V956" s="18" t="str">
        <f t="shared" si="952"/>
        <v/>
      </c>
    </row>
    <row r="957" spans="1:24">
      <c r="A957" s="1">
        <f t="shared" ref="A957:B957" si="956">A956</f>
        <v>20</v>
      </c>
      <c r="B957" s="1">
        <f t="shared" si="956"/>
        <v>0</v>
      </c>
      <c r="C957" s="389" t="s">
        <v>180</v>
      </c>
      <c r="D957" s="390"/>
      <c r="E957" s="356"/>
      <c r="F957" s="386"/>
      <c r="G957" s="387"/>
      <c r="H957" s="387"/>
      <c r="I957" s="387"/>
      <c r="J957" s="387"/>
      <c r="K957" s="387"/>
      <c r="L957" s="387"/>
      <c r="M957" s="387"/>
      <c r="N957" s="387"/>
      <c r="O957" s="387"/>
      <c r="P957" s="387"/>
      <c r="Q957" s="387"/>
      <c r="R957" s="387"/>
      <c r="S957" s="388"/>
      <c r="U957" s="55"/>
    </row>
    <row r="958" spans="1:24">
      <c r="A958" s="1">
        <f t="shared" ref="A958:B958" si="957">A957</f>
        <v>20</v>
      </c>
      <c r="B958" s="1">
        <f t="shared" si="957"/>
        <v>0</v>
      </c>
      <c r="C958" s="348" t="s">
        <v>51</v>
      </c>
      <c r="D958" s="291"/>
      <c r="E958" s="291"/>
      <c r="F958" s="382"/>
      <c r="G958" s="383"/>
      <c r="H958" s="383"/>
      <c r="I958" s="20" t="str">
        <f>IF(F958="","～",IF(J958="","","～"))</f>
        <v>～</v>
      </c>
      <c r="J958" s="383"/>
      <c r="K958" s="383"/>
      <c r="L958" s="383"/>
      <c r="M958" s="21" t="s">
        <v>52</v>
      </c>
      <c r="N958" s="384" t="str">
        <f>IF(T958=1,IF(F958="","",IF(J958="","",IF(F958=J958,"日帰り",(J958-F958)&amp;"泊"&amp;(J958-F958+1)&amp;"日"))),"")</f>
        <v/>
      </c>
      <c r="O958" s="384"/>
      <c r="P958" s="384"/>
      <c r="Q958" s="13" t="s">
        <v>68</v>
      </c>
      <c r="R958" s="258"/>
      <c r="S958" s="385"/>
      <c r="T958" s="53">
        <v>0</v>
      </c>
    </row>
    <row r="959" spans="1:24">
      <c r="A959" s="1">
        <f t="shared" ref="A959:B959" si="958">A958</f>
        <v>20</v>
      </c>
      <c r="B959" s="1">
        <f t="shared" si="958"/>
        <v>0</v>
      </c>
      <c r="C959" s="348" t="s">
        <v>54</v>
      </c>
      <c r="D959" s="346" t="s">
        <v>55</v>
      </c>
      <c r="E959" s="346"/>
      <c r="F959" s="349"/>
      <c r="G959" s="349"/>
      <c r="H959" s="349"/>
      <c r="I959" s="349"/>
      <c r="J959" s="349"/>
      <c r="K959" s="349"/>
      <c r="L959" s="349"/>
      <c r="M959" s="349"/>
      <c r="N959" s="349"/>
      <c r="O959" s="349"/>
      <c r="P959" s="349"/>
      <c r="Q959" s="349"/>
      <c r="R959" s="349"/>
      <c r="S959" s="350"/>
      <c r="U959" s="156" t="s">
        <v>53</v>
      </c>
      <c r="V959" s="156"/>
      <c r="W959" s="156"/>
      <c r="X959" s="156"/>
    </row>
    <row r="960" spans="1:24">
      <c r="A960" s="1">
        <f t="shared" ref="A960:B960" si="959">A959</f>
        <v>20</v>
      </c>
      <c r="B960" s="1">
        <f t="shared" si="959"/>
        <v>0</v>
      </c>
      <c r="C960" s="348"/>
      <c r="D960" s="351" t="s">
        <v>7</v>
      </c>
      <c r="E960" s="351"/>
      <c r="F960" s="352"/>
      <c r="G960" s="352"/>
      <c r="H960" s="352"/>
      <c r="I960" s="352"/>
      <c r="J960" s="352"/>
      <c r="K960" s="352"/>
      <c r="L960" s="352"/>
      <c r="M960" s="352"/>
      <c r="N960" s="352"/>
      <c r="O960" s="352"/>
      <c r="P960" s="352"/>
      <c r="Q960" s="352"/>
      <c r="R960" s="352"/>
      <c r="S960" s="353"/>
      <c r="U960" s="78" t="str">
        <f>U953</f>
        <v>トップアスリート等を活用した魅力発信事業</v>
      </c>
      <c r="V960" s="78" t="str">
        <f>U954</f>
        <v/>
      </c>
      <c r="W960" s="78" t="str">
        <f>U955</f>
        <v/>
      </c>
      <c r="X960" s="78" t="str">
        <f>U956</f>
        <v/>
      </c>
    </row>
    <row r="961" spans="1:24">
      <c r="A961" s="1">
        <f t="shared" ref="A961:B961" si="960">A960</f>
        <v>20</v>
      </c>
      <c r="B961" s="1">
        <f t="shared" si="960"/>
        <v>0</v>
      </c>
      <c r="C961" s="348" t="s">
        <v>56</v>
      </c>
      <c r="D961" s="346" t="s">
        <v>55</v>
      </c>
      <c r="E961" s="346"/>
      <c r="F961" s="349"/>
      <c r="G961" s="349"/>
      <c r="H961" s="349"/>
      <c r="I961" s="349"/>
      <c r="J961" s="349"/>
      <c r="K961" s="349"/>
      <c r="L961" s="349"/>
      <c r="M961" s="349"/>
      <c r="N961" s="349"/>
      <c r="O961" s="349"/>
      <c r="P961" s="349"/>
      <c r="Q961" s="349"/>
      <c r="R961" s="349"/>
      <c r="S961" s="350"/>
      <c r="U961" s="6" t="str">
        <f t="shared" ref="U961:X964" si="961">IF(U911="","",U911)</f>
        <v>①競技普及イベント</v>
      </c>
      <c r="V961" s="6" t="str">
        <f t="shared" si="961"/>
        <v/>
      </c>
      <c r="W961" s="6" t="str">
        <f t="shared" si="961"/>
        <v/>
      </c>
      <c r="X961" s="6" t="str">
        <f t="shared" si="961"/>
        <v/>
      </c>
    </row>
    <row r="962" spans="1:24">
      <c r="A962" s="1">
        <f t="shared" ref="A962:B962" si="962">A961</f>
        <v>20</v>
      </c>
      <c r="B962" s="1">
        <f t="shared" si="962"/>
        <v>0</v>
      </c>
      <c r="C962" s="348"/>
      <c r="D962" s="351" t="s">
        <v>7</v>
      </c>
      <c r="E962" s="351"/>
      <c r="F962" s="352"/>
      <c r="G962" s="352"/>
      <c r="H962" s="352"/>
      <c r="I962" s="352"/>
      <c r="J962" s="352"/>
      <c r="K962" s="352"/>
      <c r="L962" s="352"/>
      <c r="M962" s="352"/>
      <c r="N962" s="352"/>
      <c r="O962" s="352"/>
      <c r="P962" s="352"/>
      <c r="Q962" s="352"/>
      <c r="R962" s="352"/>
      <c r="S962" s="353"/>
      <c r="U962" s="8" t="str">
        <f t="shared" si="961"/>
        <v>②トップレベル大会</v>
      </c>
      <c r="V962" s="8" t="str">
        <f t="shared" si="961"/>
        <v/>
      </c>
      <c r="W962" s="8" t="str">
        <f t="shared" si="961"/>
        <v/>
      </c>
      <c r="X962" s="8" t="str">
        <f t="shared" si="961"/>
        <v/>
      </c>
    </row>
    <row r="963" spans="1:24">
      <c r="A963" s="1">
        <f t="shared" ref="A963:B963" si="963">A962</f>
        <v>20</v>
      </c>
      <c r="B963" s="1">
        <f t="shared" si="963"/>
        <v>0</v>
      </c>
      <c r="C963" s="354" t="s">
        <v>57</v>
      </c>
      <c r="D963" s="291" t="s">
        <v>58</v>
      </c>
      <c r="E963" s="291"/>
      <c r="F963" s="291" t="s">
        <v>61</v>
      </c>
      <c r="G963" s="355"/>
      <c r="H963" s="339" t="s">
        <v>62</v>
      </c>
      <c r="I963" s="296"/>
      <c r="J963" s="356" t="s">
        <v>63</v>
      </c>
      <c r="K963" s="355"/>
      <c r="L963" s="339" t="s">
        <v>64</v>
      </c>
      <c r="M963" s="296"/>
      <c r="N963" s="356" t="s">
        <v>65</v>
      </c>
      <c r="O963" s="355"/>
      <c r="P963" s="339" t="s">
        <v>66</v>
      </c>
      <c r="Q963" s="291"/>
      <c r="R963" s="356" t="s">
        <v>36</v>
      </c>
      <c r="S963" s="295"/>
      <c r="U963" s="8" t="str">
        <f t="shared" si="961"/>
        <v/>
      </c>
      <c r="V963" s="8" t="str">
        <f t="shared" si="961"/>
        <v/>
      </c>
      <c r="W963" s="8" t="str">
        <f t="shared" si="961"/>
        <v/>
      </c>
      <c r="X963" s="8" t="str">
        <f t="shared" si="961"/>
        <v/>
      </c>
    </row>
    <row r="964" spans="1:24">
      <c r="A964" s="1">
        <f t="shared" ref="A964:B964" si="964">A963</f>
        <v>20</v>
      </c>
      <c r="B964" s="1">
        <f t="shared" si="964"/>
        <v>0</v>
      </c>
      <c r="C964" s="348"/>
      <c r="D964" s="346" t="s">
        <v>59</v>
      </c>
      <c r="E964" s="346"/>
      <c r="F964" s="56" t="s">
        <v>164</v>
      </c>
      <c r="G964" s="23" t="s">
        <v>67</v>
      </c>
      <c r="H964" s="58" t="s">
        <v>164</v>
      </c>
      <c r="I964" s="25" t="s">
        <v>67</v>
      </c>
      <c r="J964" s="60" t="s">
        <v>164</v>
      </c>
      <c r="K964" s="23" t="s">
        <v>67</v>
      </c>
      <c r="L964" s="58" t="s">
        <v>164</v>
      </c>
      <c r="M964" s="25" t="s">
        <v>67</v>
      </c>
      <c r="N964" s="60" t="s">
        <v>164</v>
      </c>
      <c r="O964" s="23" t="s">
        <v>67</v>
      </c>
      <c r="P964" s="58" t="s">
        <v>164</v>
      </c>
      <c r="Q964" s="26" t="s">
        <v>67</v>
      </c>
      <c r="R964" s="60" t="s">
        <v>164</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48"/>
      <c r="D965" s="351" t="s">
        <v>60</v>
      </c>
      <c r="E965" s="351"/>
      <c r="F965" s="57" t="s">
        <v>164</v>
      </c>
      <c r="G965" s="28" t="s">
        <v>67</v>
      </c>
      <c r="H965" s="59" t="s">
        <v>164</v>
      </c>
      <c r="I965" s="30" t="s">
        <v>67</v>
      </c>
      <c r="J965" s="61" t="s">
        <v>164</v>
      </c>
      <c r="K965" s="28" t="s">
        <v>67</v>
      </c>
      <c r="L965" s="59" t="s">
        <v>164</v>
      </c>
      <c r="M965" s="30" t="s">
        <v>67</v>
      </c>
      <c r="N965" s="61" t="s">
        <v>164</v>
      </c>
      <c r="O965" s="28" t="s">
        <v>67</v>
      </c>
      <c r="P965" s="59" t="s">
        <v>164</v>
      </c>
      <c r="Q965" s="31" t="s">
        <v>67</v>
      </c>
      <c r="R965" s="61" t="s">
        <v>164</v>
      </c>
      <c r="S965" s="34" t="s">
        <v>67</v>
      </c>
    </row>
    <row r="966" spans="1:24">
      <c r="A966" s="1">
        <f t="shared" ref="A966:B966" si="966">A965</f>
        <v>20</v>
      </c>
      <c r="B966" s="1">
        <f t="shared" si="966"/>
        <v>0</v>
      </c>
      <c r="C966" s="366" t="s">
        <v>69</v>
      </c>
      <c r="D966" s="367"/>
      <c r="E966" s="368"/>
      <c r="F966" s="357"/>
      <c r="G966" s="358"/>
      <c r="H966" s="358"/>
      <c r="I966" s="358"/>
      <c r="J966" s="358"/>
      <c r="K966" s="358"/>
      <c r="L966" s="358"/>
      <c r="M966" s="358"/>
      <c r="N966" s="358"/>
      <c r="O966" s="358"/>
      <c r="P966" s="358"/>
      <c r="Q966" s="358"/>
      <c r="R966" s="358"/>
      <c r="S966" s="359"/>
    </row>
    <row r="967" spans="1:24">
      <c r="A967" s="1">
        <f t="shared" ref="A967:B967" si="967">A966</f>
        <v>20</v>
      </c>
      <c r="B967" s="1">
        <f t="shared" si="967"/>
        <v>0</v>
      </c>
      <c r="C967" s="369"/>
      <c r="D967" s="370"/>
      <c r="E967" s="371"/>
      <c r="F967" s="360"/>
      <c r="G967" s="361"/>
      <c r="H967" s="361"/>
      <c r="I967" s="361"/>
      <c r="J967" s="361"/>
      <c r="K967" s="361"/>
      <c r="L967" s="361"/>
      <c r="M967" s="361"/>
      <c r="N967" s="361"/>
      <c r="O967" s="361"/>
      <c r="P967" s="361"/>
      <c r="Q967" s="361"/>
      <c r="R967" s="361"/>
      <c r="S967" s="362"/>
    </row>
    <row r="968" spans="1:24">
      <c r="A968" s="1">
        <f t="shared" ref="A968:B968" si="968">A967</f>
        <v>20</v>
      </c>
      <c r="B968" s="1">
        <f t="shared" si="968"/>
        <v>0</v>
      </c>
      <c r="C968" s="369"/>
      <c r="D968" s="370"/>
      <c r="E968" s="371"/>
      <c r="F968" s="360"/>
      <c r="G968" s="361"/>
      <c r="H968" s="361"/>
      <c r="I968" s="361"/>
      <c r="J968" s="361"/>
      <c r="K968" s="361"/>
      <c r="L968" s="361"/>
      <c r="M968" s="361"/>
      <c r="N968" s="361"/>
      <c r="O968" s="361"/>
      <c r="P968" s="361"/>
      <c r="Q968" s="361"/>
      <c r="R968" s="361"/>
      <c r="S968" s="362"/>
    </row>
    <row r="969" spans="1:24">
      <c r="A969" s="1">
        <f t="shared" ref="A969:B969" si="969">A968</f>
        <v>20</v>
      </c>
      <c r="B969" s="1">
        <f t="shared" si="969"/>
        <v>0</v>
      </c>
      <c r="C969" s="369"/>
      <c r="D969" s="370"/>
      <c r="E969" s="371"/>
      <c r="F969" s="360"/>
      <c r="G969" s="361"/>
      <c r="H969" s="361"/>
      <c r="I969" s="361"/>
      <c r="J969" s="361"/>
      <c r="K969" s="361"/>
      <c r="L969" s="361"/>
      <c r="M969" s="361"/>
      <c r="N969" s="361"/>
      <c r="O969" s="361"/>
      <c r="P969" s="361"/>
      <c r="Q969" s="361"/>
      <c r="R969" s="361"/>
      <c r="S969" s="362"/>
    </row>
    <row r="970" spans="1:24">
      <c r="A970" s="1">
        <f t="shared" ref="A970:B970" si="970">A969</f>
        <v>20</v>
      </c>
      <c r="B970" s="1">
        <f t="shared" si="970"/>
        <v>0</v>
      </c>
      <c r="C970" s="369"/>
      <c r="D970" s="370"/>
      <c r="E970" s="371"/>
      <c r="F970" s="360"/>
      <c r="G970" s="361"/>
      <c r="H970" s="361"/>
      <c r="I970" s="361"/>
      <c r="J970" s="361"/>
      <c r="K970" s="361"/>
      <c r="L970" s="361"/>
      <c r="M970" s="361"/>
      <c r="N970" s="361"/>
      <c r="O970" s="361"/>
      <c r="P970" s="361"/>
      <c r="Q970" s="361"/>
      <c r="R970" s="361"/>
      <c r="S970" s="362"/>
    </row>
    <row r="971" spans="1:24">
      <c r="A971" s="1">
        <f t="shared" ref="A971:B971" si="971">A970</f>
        <v>20</v>
      </c>
      <c r="B971" s="1">
        <f t="shared" si="971"/>
        <v>0</v>
      </c>
      <c r="C971" s="369"/>
      <c r="D971" s="370"/>
      <c r="E971" s="371"/>
      <c r="F971" s="360"/>
      <c r="G971" s="361"/>
      <c r="H971" s="361"/>
      <c r="I971" s="361"/>
      <c r="J971" s="361"/>
      <c r="K971" s="361"/>
      <c r="L971" s="361"/>
      <c r="M971" s="361"/>
      <c r="N971" s="361"/>
      <c r="O971" s="361"/>
      <c r="P971" s="361"/>
      <c r="Q971" s="361"/>
      <c r="R971" s="361"/>
      <c r="S971" s="362"/>
    </row>
    <row r="972" spans="1:24" ht="15" thickBot="1">
      <c r="A972" s="1">
        <f t="shared" ref="A972:B972" si="972">A971</f>
        <v>20</v>
      </c>
      <c r="B972" s="1">
        <f t="shared" si="972"/>
        <v>0</v>
      </c>
      <c r="C972" s="372"/>
      <c r="D972" s="373"/>
      <c r="E972" s="374"/>
      <c r="F972" s="363"/>
      <c r="G972" s="364"/>
      <c r="H972" s="364"/>
      <c r="I972" s="364"/>
      <c r="J972" s="364"/>
      <c r="K972" s="364"/>
      <c r="L972" s="364"/>
      <c r="M972" s="364"/>
      <c r="N972" s="364"/>
      <c r="O972" s="364"/>
      <c r="P972" s="364"/>
      <c r="Q972" s="364"/>
      <c r="R972" s="364"/>
      <c r="S972" s="365"/>
    </row>
    <row r="973" spans="1:24">
      <c r="A973" s="1">
        <f t="shared" ref="A973:B973" si="973">A972</f>
        <v>20</v>
      </c>
      <c r="B973" s="1">
        <f t="shared" si="973"/>
        <v>0</v>
      </c>
    </row>
    <row r="974" spans="1:24" ht="15" thickBot="1">
      <c r="A974" s="1">
        <f t="shared" ref="A974:B974" si="974">A973</f>
        <v>20</v>
      </c>
      <c r="B974" s="1">
        <f t="shared" si="974"/>
        <v>0</v>
      </c>
      <c r="C974" s="337" t="s">
        <v>70</v>
      </c>
      <c r="D974" s="337"/>
      <c r="Q974" s="338" t="s">
        <v>71</v>
      </c>
      <c r="R974" s="338"/>
      <c r="S974" s="338"/>
    </row>
    <row r="975" spans="1:24">
      <c r="A975" s="1">
        <f t="shared" ref="A975:B975" si="975">A974</f>
        <v>20</v>
      </c>
      <c r="B975" s="1">
        <f t="shared" si="975"/>
        <v>0</v>
      </c>
      <c r="C975" s="287" t="s">
        <v>72</v>
      </c>
      <c r="D975" s="290" t="s">
        <v>73</v>
      </c>
      <c r="E975" s="290"/>
      <c r="F975" s="290"/>
      <c r="G975" s="290"/>
      <c r="H975" s="290" t="s">
        <v>79</v>
      </c>
      <c r="I975" s="290"/>
      <c r="J975" s="290" t="s">
        <v>13</v>
      </c>
      <c r="K975" s="290"/>
      <c r="L975" s="290"/>
      <c r="M975" s="290"/>
      <c r="N975" s="290"/>
      <c r="O975" s="290"/>
      <c r="P975" s="290"/>
      <c r="Q975" s="290"/>
      <c r="R975" s="290"/>
      <c r="S975" s="294"/>
    </row>
    <row r="976" spans="1:24">
      <c r="A976" s="1">
        <f t="shared" ref="A976:B976" si="976">A975</f>
        <v>20</v>
      </c>
      <c r="B976" s="1">
        <f t="shared" si="976"/>
        <v>0</v>
      </c>
      <c r="C976" s="288"/>
      <c r="D976" s="346" t="s">
        <v>74</v>
      </c>
      <c r="E976" s="346"/>
      <c r="F976" s="346"/>
      <c r="G976" s="346"/>
      <c r="H976" s="347">
        <f>J1001</f>
        <v>0</v>
      </c>
      <c r="I976" s="347"/>
      <c r="J976" s="152"/>
      <c r="K976" s="152"/>
      <c r="L976" s="152"/>
      <c r="M976" s="152"/>
      <c r="N976" s="152"/>
      <c r="O976" s="152"/>
      <c r="P976" s="152"/>
      <c r="Q976" s="152"/>
      <c r="R976" s="152"/>
      <c r="S976" s="305"/>
    </row>
    <row r="977" spans="1:21">
      <c r="A977" s="1">
        <f t="shared" ref="A977:B977" si="977">A976</f>
        <v>20</v>
      </c>
      <c r="B977" s="1">
        <f t="shared" si="977"/>
        <v>0</v>
      </c>
      <c r="C977" s="288"/>
      <c r="D977" s="340" t="s">
        <v>75</v>
      </c>
      <c r="E977" s="340"/>
      <c r="F977" s="340"/>
      <c r="G977" s="340"/>
      <c r="H977" s="330"/>
      <c r="I977" s="330"/>
      <c r="J977" s="335"/>
      <c r="K977" s="335"/>
      <c r="L977" s="335"/>
      <c r="M977" s="335"/>
      <c r="N977" s="335"/>
      <c r="O977" s="335"/>
      <c r="P977" s="335"/>
      <c r="Q977" s="335"/>
      <c r="R977" s="335"/>
      <c r="S977" s="336"/>
    </row>
    <row r="978" spans="1:21">
      <c r="A978" s="1">
        <f t="shared" ref="A978:B978" si="978">A977</f>
        <v>20</v>
      </c>
      <c r="B978" s="1">
        <f t="shared" si="978"/>
        <v>0</v>
      </c>
      <c r="C978" s="288"/>
      <c r="D978" s="340" t="s">
        <v>76</v>
      </c>
      <c r="E978" s="340"/>
      <c r="F978" s="340"/>
      <c r="G978" s="340"/>
      <c r="H978" s="330"/>
      <c r="I978" s="330"/>
      <c r="J978" s="335"/>
      <c r="K978" s="335"/>
      <c r="L978" s="335"/>
      <c r="M978" s="335"/>
      <c r="N978" s="335"/>
      <c r="O978" s="335"/>
      <c r="P978" s="335"/>
      <c r="Q978" s="335"/>
      <c r="R978" s="335"/>
      <c r="S978" s="336"/>
    </row>
    <row r="979" spans="1:21" ht="15" thickBot="1">
      <c r="A979" s="1">
        <f t="shared" ref="A979:B979" si="979">A978</f>
        <v>20</v>
      </c>
      <c r="B979" s="1">
        <f t="shared" si="979"/>
        <v>0</v>
      </c>
      <c r="C979" s="288"/>
      <c r="D979" s="341" t="s">
        <v>77</v>
      </c>
      <c r="E979" s="341"/>
      <c r="F979" s="341"/>
      <c r="G979" s="341"/>
      <c r="H979" s="342">
        <f>H1001-SUM(H976:I978)</f>
        <v>0</v>
      </c>
      <c r="I979" s="342"/>
      <c r="J979" s="343"/>
      <c r="K979" s="343"/>
      <c r="L979" s="343"/>
      <c r="M979" s="343"/>
      <c r="N979" s="343"/>
      <c r="O979" s="343"/>
      <c r="P979" s="343"/>
      <c r="Q979" s="343"/>
      <c r="R979" s="343"/>
      <c r="S979" s="344"/>
    </row>
    <row r="980" spans="1:21" ht="15.6" thickTop="1" thickBot="1">
      <c r="A980" s="1">
        <f t="shared" ref="A980:B980" si="980">A979</f>
        <v>20</v>
      </c>
      <c r="B980" s="1">
        <f t="shared" si="980"/>
        <v>0</v>
      </c>
      <c r="C980" s="289"/>
      <c r="D980" s="345" t="s">
        <v>78</v>
      </c>
      <c r="E980" s="345"/>
      <c r="F980" s="345"/>
      <c r="G980" s="345"/>
      <c r="H980" s="281">
        <f>SUM(H976:I979)</f>
        <v>0</v>
      </c>
      <c r="I980" s="281"/>
      <c r="J980" s="285"/>
      <c r="K980" s="285"/>
      <c r="L980" s="285"/>
      <c r="M980" s="285"/>
      <c r="N980" s="285"/>
      <c r="O980" s="285"/>
      <c r="P980" s="285"/>
      <c r="Q980" s="285"/>
      <c r="R980" s="285"/>
      <c r="S980" s="286"/>
    </row>
    <row r="981" spans="1:21">
      <c r="A981" s="1">
        <f t="shared" ref="A981:B981" si="981">A980</f>
        <v>20</v>
      </c>
      <c r="B981" s="1">
        <f t="shared" si="981"/>
        <v>0</v>
      </c>
      <c r="C981" s="287" t="s">
        <v>218</v>
      </c>
      <c r="D981" s="290" t="s">
        <v>73</v>
      </c>
      <c r="E981" s="290"/>
      <c r="F981" s="290" t="s">
        <v>83</v>
      </c>
      <c r="G981" s="290"/>
      <c r="H981" s="290" t="s">
        <v>79</v>
      </c>
      <c r="I981" s="292"/>
      <c r="J981" s="293"/>
      <c r="K981" s="290"/>
      <c r="L981" s="290"/>
      <c r="M981" s="290"/>
      <c r="N981" s="290" t="s">
        <v>82</v>
      </c>
      <c r="O981" s="290"/>
      <c r="P981" s="290"/>
      <c r="Q981" s="290"/>
      <c r="R981" s="290"/>
      <c r="S981" s="294"/>
    </row>
    <row r="982" spans="1:21">
      <c r="A982" s="1">
        <f t="shared" ref="A982:B982" si="982">A981</f>
        <v>20</v>
      </c>
      <c r="B982" s="1">
        <f t="shared" si="982"/>
        <v>0</v>
      </c>
      <c r="C982" s="288"/>
      <c r="D982" s="291"/>
      <c r="E982" s="291"/>
      <c r="F982" s="291"/>
      <c r="G982" s="291"/>
      <c r="H982" s="291"/>
      <c r="I982" s="291"/>
      <c r="J982" s="296" t="s">
        <v>80</v>
      </c>
      <c r="K982" s="297"/>
      <c r="L982" s="297" t="s">
        <v>81</v>
      </c>
      <c r="M982" s="339"/>
      <c r="N982" s="291"/>
      <c r="O982" s="291"/>
      <c r="P982" s="291"/>
      <c r="Q982" s="291"/>
      <c r="R982" s="291"/>
      <c r="S982" s="295"/>
    </row>
    <row r="983" spans="1:21">
      <c r="A983" s="1">
        <f t="shared" ref="A983:B983" si="983">A982</f>
        <v>20</v>
      </c>
      <c r="B983" s="1">
        <f t="shared" si="983"/>
        <v>0</v>
      </c>
      <c r="C983" s="288"/>
      <c r="D983" s="298" t="s">
        <v>88</v>
      </c>
      <c r="E983" s="298"/>
      <c r="F983" s="298" t="s">
        <v>88</v>
      </c>
      <c r="G983" s="298"/>
      <c r="H983" s="323"/>
      <c r="I983" s="323"/>
      <c r="J983" s="324"/>
      <c r="K983" s="325"/>
      <c r="L983" s="326">
        <f>H983-J983</f>
        <v>0</v>
      </c>
      <c r="M983" s="327"/>
      <c r="N983" s="167"/>
      <c r="O983" s="167"/>
      <c r="P983" s="167"/>
      <c r="Q983" s="167"/>
      <c r="R983" s="167"/>
      <c r="S983" s="328"/>
      <c r="T983" s="54" t="e">
        <f>HLOOKUP(F956,リスト!$N$7:$AC$25,2,)</f>
        <v>#N/A</v>
      </c>
      <c r="U983" s="52" t="e">
        <f t="shared" ref="U983:U1000" si="984">IF(T983="対象外",IF(J983&gt;0,"補助対象外経費です!!",""),"")</f>
        <v>#N/A</v>
      </c>
    </row>
    <row r="984" spans="1:21">
      <c r="A984" s="1">
        <f t="shared" ref="A984:B984" si="985">A983</f>
        <v>20</v>
      </c>
      <c r="B984" s="1">
        <f t="shared" si="985"/>
        <v>0</v>
      </c>
      <c r="C984" s="288"/>
      <c r="D984" s="298" t="s">
        <v>99</v>
      </c>
      <c r="E984" s="298"/>
      <c r="F984" s="299" t="s">
        <v>84</v>
      </c>
      <c r="G984" s="299"/>
      <c r="H984" s="300"/>
      <c r="I984" s="300"/>
      <c r="J984" s="301"/>
      <c r="K984" s="302"/>
      <c r="L984" s="303">
        <f t="shared" ref="L984:L1000" si="986">H984-J984</f>
        <v>0</v>
      </c>
      <c r="M984" s="304"/>
      <c r="N984" s="152"/>
      <c r="O984" s="152"/>
      <c r="P984" s="152"/>
      <c r="Q984" s="152"/>
      <c r="R984" s="152"/>
      <c r="S984" s="305"/>
      <c r="T984" s="54" t="e">
        <f>HLOOKUP(F956,リスト!$N$7:$AC$25,3,)</f>
        <v>#N/A</v>
      </c>
      <c r="U984" s="52" t="e">
        <f t="shared" si="984"/>
        <v>#N/A</v>
      </c>
    </row>
    <row r="985" spans="1:21">
      <c r="A985" s="1">
        <f t="shared" ref="A985:B985" si="987">A984</f>
        <v>20</v>
      </c>
      <c r="B985" s="1">
        <f t="shared" si="987"/>
        <v>0</v>
      </c>
      <c r="C985" s="288"/>
      <c r="D985" s="298"/>
      <c r="E985" s="298"/>
      <c r="F985" s="329" t="s">
        <v>85</v>
      </c>
      <c r="G985" s="329"/>
      <c r="H985" s="330"/>
      <c r="I985" s="330"/>
      <c r="J985" s="331"/>
      <c r="K985" s="332"/>
      <c r="L985" s="333">
        <f t="shared" si="986"/>
        <v>0</v>
      </c>
      <c r="M985" s="334"/>
      <c r="N985" s="335"/>
      <c r="O985" s="335"/>
      <c r="P985" s="335"/>
      <c r="Q985" s="335"/>
      <c r="R985" s="335"/>
      <c r="S985" s="336"/>
      <c r="T985" s="54" t="e">
        <f>HLOOKUP(F956,リスト!$N$7:$AC$25,4,)</f>
        <v>#N/A</v>
      </c>
      <c r="U985" s="52" t="e">
        <f t="shared" si="984"/>
        <v>#N/A</v>
      </c>
    </row>
    <row r="986" spans="1:21">
      <c r="A986" s="1">
        <f t="shared" ref="A986:B986" si="988">A985</f>
        <v>20</v>
      </c>
      <c r="B986" s="1">
        <f t="shared" si="988"/>
        <v>0</v>
      </c>
      <c r="C986" s="288"/>
      <c r="D986" s="298"/>
      <c r="E986" s="298"/>
      <c r="F986" s="306" t="s">
        <v>86</v>
      </c>
      <c r="G986" s="306"/>
      <c r="H986" s="307"/>
      <c r="I986" s="307"/>
      <c r="J986" s="308"/>
      <c r="K986" s="309"/>
      <c r="L986" s="310">
        <f t="shared" si="986"/>
        <v>0</v>
      </c>
      <c r="M986" s="311"/>
      <c r="N986" s="153"/>
      <c r="O986" s="153"/>
      <c r="P986" s="153"/>
      <c r="Q986" s="153"/>
      <c r="R986" s="153"/>
      <c r="S986" s="312"/>
      <c r="T986" s="54" t="e">
        <f>HLOOKUP(F956,リスト!$N$7:$AC$25,5,)</f>
        <v>#N/A</v>
      </c>
      <c r="U986" s="52" t="e">
        <f t="shared" si="984"/>
        <v>#N/A</v>
      </c>
    </row>
    <row r="987" spans="1:21">
      <c r="A987" s="1">
        <f t="shared" ref="A987:B987" si="989">A986</f>
        <v>20</v>
      </c>
      <c r="B987" s="1">
        <f t="shared" si="989"/>
        <v>0</v>
      </c>
      <c r="C987" s="288"/>
      <c r="D987" s="298" t="s">
        <v>100</v>
      </c>
      <c r="E987" s="298"/>
      <c r="F987" s="299" t="s">
        <v>87</v>
      </c>
      <c r="G987" s="299"/>
      <c r="H987" s="300"/>
      <c r="I987" s="300"/>
      <c r="J987" s="301"/>
      <c r="K987" s="302"/>
      <c r="L987" s="303">
        <f t="shared" si="986"/>
        <v>0</v>
      </c>
      <c r="M987" s="304"/>
      <c r="N987" s="152"/>
      <c r="O987" s="152"/>
      <c r="P987" s="152"/>
      <c r="Q987" s="152"/>
      <c r="R987" s="152"/>
      <c r="S987" s="305"/>
      <c r="T987" s="54" t="e">
        <f>HLOOKUP(F956,リスト!$N$7:$AC$25,6,)</f>
        <v>#N/A</v>
      </c>
      <c r="U987" s="52" t="e">
        <f t="shared" si="984"/>
        <v>#N/A</v>
      </c>
    </row>
    <row r="988" spans="1:21">
      <c r="A988" s="1">
        <f t="shared" ref="A988:B988" si="990">A987</f>
        <v>20</v>
      </c>
      <c r="B988" s="1">
        <f t="shared" si="990"/>
        <v>0</v>
      </c>
      <c r="C988" s="288"/>
      <c r="D988" s="298"/>
      <c r="E988" s="298"/>
      <c r="F988" s="329" t="s">
        <v>89</v>
      </c>
      <c r="G988" s="329"/>
      <c r="H988" s="330"/>
      <c r="I988" s="330"/>
      <c r="J988" s="331"/>
      <c r="K988" s="332"/>
      <c r="L988" s="333">
        <f t="shared" si="986"/>
        <v>0</v>
      </c>
      <c r="M988" s="334"/>
      <c r="N988" s="335"/>
      <c r="O988" s="335"/>
      <c r="P988" s="335"/>
      <c r="Q988" s="335"/>
      <c r="R988" s="335"/>
      <c r="S988" s="336"/>
      <c r="T988" s="54" t="e">
        <f>HLOOKUP(F956,リスト!$N$7:$AC$25,7,)</f>
        <v>#N/A</v>
      </c>
      <c r="U988" s="52" t="e">
        <f t="shared" si="984"/>
        <v>#N/A</v>
      </c>
    </row>
    <row r="989" spans="1:21" ht="14.4" customHeight="1">
      <c r="A989" s="1">
        <f t="shared" ref="A989:B989" si="991">A988</f>
        <v>20</v>
      </c>
      <c r="B989" s="1">
        <f t="shared" si="991"/>
        <v>0</v>
      </c>
      <c r="C989" s="288"/>
      <c r="D989" s="298"/>
      <c r="E989" s="298"/>
      <c r="F989" s="329" t="s">
        <v>215</v>
      </c>
      <c r="G989" s="329"/>
      <c r="H989" s="330"/>
      <c r="I989" s="330"/>
      <c r="J989" s="331"/>
      <c r="K989" s="332"/>
      <c r="L989" s="333">
        <f t="shared" si="986"/>
        <v>0</v>
      </c>
      <c r="M989" s="334"/>
      <c r="N989" s="335"/>
      <c r="O989" s="335"/>
      <c r="P989" s="335"/>
      <c r="Q989" s="335"/>
      <c r="R989" s="335"/>
      <c r="S989" s="336"/>
      <c r="T989" s="54" t="e">
        <f>HLOOKUP(F956,リスト!$N$7:$AC$25,8,)</f>
        <v>#N/A</v>
      </c>
      <c r="U989" s="52" t="e">
        <f t="shared" si="984"/>
        <v>#N/A</v>
      </c>
    </row>
    <row r="990" spans="1:21">
      <c r="A990" s="1">
        <f t="shared" ref="A990:B990" si="992">A989</f>
        <v>20</v>
      </c>
      <c r="B990" s="1">
        <f t="shared" si="992"/>
        <v>0</v>
      </c>
      <c r="C990" s="288"/>
      <c r="D990" s="298"/>
      <c r="E990" s="298"/>
      <c r="F990" s="306" t="s">
        <v>90</v>
      </c>
      <c r="G990" s="306"/>
      <c r="H990" s="307"/>
      <c r="I990" s="307"/>
      <c r="J990" s="308"/>
      <c r="K990" s="309"/>
      <c r="L990" s="310">
        <f t="shared" si="986"/>
        <v>0</v>
      </c>
      <c r="M990" s="311"/>
      <c r="N990" s="153"/>
      <c r="O990" s="153"/>
      <c r="P990" s="153"/>
      <c r="Q990" s="153"/>
      <c r="R990" s="153"/>
      <c r="S990" s="312"/>
      <c r="T990" s="54" t="e">
        <f>HLOOKUP(F956,リスト!$N$7:$AC$25,9,)</f>
        <v>#N/A</v>
      </c>
      <c r="U990" s="52" t="e">
        <f t="shared" si="984"/>
        <v>#N/A</v>
      </c>
    </row>
    <row r="991" spans="1:21">
      <c r="A991" s="1">
        <f t="shared" ref="A991:B991" si="993">A990</f>
        <v>20</v>
      </c>
      <c r="B991" s="1">
        <f t="shared" si="993"/>
        <v>0</v>
      </c>
      <c r="C991" s="288"/>
      <c r="D991" s="298" t="s">
        <v>101</v>
      </c>
      <c r="E991" s="298"/>
      <c r="F991" s="299" t="s">
        <v>91</v>
      </c>
      <c r="G991" s="299"/>
      <c r="H991" s="300"/>
      <c r="I991" s="300"/>
      <c r="J991" s="301"/>
      <c r="K991" s="302"/>
      <c r="L991" s="303">
        <f t="shared" si="986"/>
        <v>0</v>
      </c>
      <c r="M991" s="304"/>
      <c r="N991" s="152"/>
      <c r="O991" s="152"/>
      <c r="P991" s="152"/>
      <c r="Q991" s="152"/>
      <c r="R991" s="152"/>
      <c r="S991" s="305"/>
      <c r="T991" s="54" t="e">
        <f>HLOOKUP(F956,リスト!$N$7:$AC$25,10,)</f>
        <v>#N/A</v>
      </c>
      <c r="U991" s="52" t="e">
        <f t="shared" si="984"/>
        <v>#N/A</v>
      </c>
    </row>
    <row r="992" spans="1:21">
      <c r="A992" s="1">
        <f t="shared" ref="A992:B992" si="994">A991</f>
        <v>20</v>
      </c>
      <c r="B992" s="1">
        <f t="shared" si="994"/>
        <v>0</v>
      </c>
      <c r="C992" s="288"/>
      <c r="D992" s="298"/>
      <c r="E992" s="298"/>
      <c r="F992" s="329" t="s">
        <v>92</v>
      </c>
      <c r="G992" s="329"/>
      <c r="H992" s="330"/>
      <c r="I992" s="330"/>
      <c r="J992" s="331"/>
      <c r="K992" s="332"/>
      <c r="L992" s="333">
        <f t="shared" si="986"/>
        <v>0</v>
      </c>
      <c r="M992" s="334"/>
      <c r="N992" s="335"/>
      <c r="O992" s="335"/>
      <c r="P992" s="335"/>
      <c r="Q992" s="335"/>
      <c r="R992" s="335"/>
      <c r="S992" s="336"/>
      <c r="T992" s="54" t="e">
        <f>HLOOKUP(F956,リスト!$N$7:$AC$25,11,)</f>
        <v>#N/A</v>
      </c>
      <c r="U992" s="52" t="e">
        <f t="shared" si="984"/>
        <v>#N/A</v>
      </c>
    </row>
    <row r="993" spans="1:22">
      <c r="A993" s="1">
        <f t="shared" ref="A993:B993" si="995">A992</f>
        <v>20</v>
      </c>
      <c r="B993" s="1">
        <f t="shared" si="995"/>
        <v>0</v>
      </c>
      <c r="C993" s="288"/>
      <c r="D993" s="298"/>
      <c r="E993" s="298"/>
      <c r="F993" s="306" t="s">
        <v>93</v>
      </c>
      <c r="G993" s="306"/>
      <c r="H993" s="307"/>
      <c r="I993" s="307"/>
      <c r="J993" s="308"/>
      <c r="K993" s="309"/>
      <c r="L993" s="310">
        <f t="shared" si="986"/>
        <v>0</v>
      </c>
      <c r="M993" s="311"/>
      <c r="N993" s="153"/>
      <c r="O993" s="153"/>
      <c r="P993" s="153"/>
      <c r="Q993" s="153"/>
      <c r="R993" s="153"/>
      <c r="S993" s="312"/>
      <c r="T993" s="54" t="e">
        <f>HLOOKUP(F956,リスト!$N$7:$AC$25,12,)</f>
        <v>#N/A</v>
      </c>
      <c r="U993" s="52" t="e">
        <f t="shared" si="984"/>
        <v>#N/A</v>
      </c>
    </row>
    <row r="994" spans="1:22">
      <c r="A994" s="1">
        <f t="shared" ref="A994:B994" si="996">A993</f>
        <v>20</v>
      </c>
      <c r="B994" s="1">
        <f t="shared" si="996"/>
        <v>0</v>
      </c>
      <c r="C994" s="288"/>
      <c r="D994" s="298" t="s">
        <v>102</v>
      </c>
      <c r="E994" s="298"/>
      <c r="F994" s="298" t="s">
        <v>102</v>
      </c>
      <c r="G994" s="298"/>
      <c r="H994" s="323"/>
      <c r="I994" s="323"/>
      <c r="J994" s="324"/>
      <c r="K994" s="325"/>
      <c r="L994" s="326">
        <f t="shared" si="986"/>
        <v>0</v>
      </c>
      <c r="M994" s="327"/>
      <c r="N994" s="167"/>
      <c r="O994" s="167"/>
      <c r="P994" s="167"/>
      <c r="Q994" s="167"/>
      <c r="R994" s="167"/>
      <c r="S994" s="328"/>
      <c r="T994" s="54" t="e">
        <f>HLOOKUP(F956,リスト!$N$7:$AC$25,13,)</f>
        <v>#N/A</v>
      </c>
      <c r="U994" s="52" t="e">
        <f t="shared" si="984"/>
        <v>#N/A</v>
      </c>
    </row>
    <row r="995" spans="1:22">
      <c r="A995" s="1">
        <f t="shared" ref="A995:B995" si="997">A994</f>
        <v>20</v>
      </c>
      <c r="B995" s="1">
        <f t="shared" si="997"/>
        <v>0</v>
      </c>
      <c r="C995" s="288"/>
      <c r="D995" s="321" t="s">
        <v>105</v>
      </c>
      <c r="E995" s="298"/>
      <c r="F995" s="299" t="s">
        <v>94</v>
      </c>
      <c r="G995" s="299"/>
      <c r="H995" s="300"/>
      <c r="I995" s="300"/>
      <c r="J995" s="301"/>
      <c r="K995" s="302"/>
      <c r="L995" s="303">
        <f t="shared" si="986"/>
        <v>0</v>
      </c>
      <c r="M995" s="304"/>
      <c r="N995" s="152"/>
      <c r="O995" s="152"/>
      <c r="P995" s="152"/>
      <c r="Q995" s="152"/>
      <c r="R995" s="152"/>
      <c r="S995" s="305"/>
      <c r="T995" s="54" t="e">
        <f>HLOOKUP(F956,リスト!$N$7:$AC$25,14,)</f>
        <v>#N/A</v>
      </c>
      <c r="U995" s="52" t="e">
        <f t="shared" si="984"/>
        <v>#N/A</v>
      </c>
    </row>
    <row r="996" spans="1:22">
      <c r="A996" s="1">
        <f t="shared" ref="A996:B996" si="998">A995</f>
        <v>20</v>
      </c>
      <c r="B996" s="1">
        <f t="shared" si="998"/>
        <v>0</v>
      </c>
      <c r="C996" s="288"/>
      <c r="D996" s="298"/>
      <c r="E996" s="298"/>
      <c r="F996" s="306" t="s">
        <v>95</v>
      </c>
      <c r="G996" s="306"/>
      <c r="H996" s="307"/>
      <c r="I996" s="307"/>
      <c r="J996" s="308"/>
      <c r="K996" s="309"/>
      <c r="L996" s="310">
        <f t="shared" si="986"/>
        <v>0</v>
      </c>
      <c r="M996" s="311"/>
      <c r="N996" s="153"/>
      <c r="O996" s="153"/>
      <c r="P996" s="153"/>
      <c r="Q996" s="153"/>
      <c r="R996" s="153"/>
      <c r="S996" s="312"/>
      <c r="T996" s="54" t="e">
        <f>HLOOKUP(F956,リスト!$N$7:$AC$25,15,)</f>
        <v>#N/A</v>
      </c>
      <c r="U996" s="52" t="e">
        <f t="shared" si="984"/>
        <v>#N/A</v>
      </c>
    </row>
    <row r="997" spans="1:22">
      <c r="A997" s="1">
        <f t="shared" ref="A997:B997" si="999">A996</f>
        <v>20</v>
      </c>
      <c r="B997" s="1">
        <f t="shared" si="999"/>
        <v>0</v>
      </c>
      <c r="C997" s="288"/>
      <c r="D997" s="322" t="s">
        <v>103</v>
      </c>
      <c r="E997" s="322"/>
      <c r="F997" s="298" t="s">
        <v>96</v>
      </c>
      <c r="G997" s="298"/>
      <c r="H997" s="323"/>
      <c r="I997" s="323"/>
      <c r="J997" s="324"/>
      <c r="K997" s="325"/>
      <c r="L997" s="326">
        <f t="shared" si="986"/>
        <v>0</v>
      </c>
      <c r="M997" s="327"/>
      <c r="N997" s="167"/>
      <c r="O997" s="167"/>
      <c r="P997" s="167"/>
      <c r="Q997" s="167"/>
      <c r="R997" s="167"/>
      <c r="S997" s="328"/>
      <c r="T997" s="54" t="e">
        <f>HLOOKUP(F956,リスト!$N$7:$AC$25,16,)</f>
        <v>#N/A</v>
      </c>
      <c r="U997" s="52" t="e">
        <f t="shared" si="984"/>
        <v>#N/A</v>
      </c>
    </row>
    <row r="998" spans="1:22">
      <c r="A998" s="1">
        <f t="shared" ref="A998:B998" si="1000">A997</f>
        <v>20</v>
      </c>
      <c r="B998" s="1">
        <f t="shared" si="1000"/>
        <v>0</v>
      </c>
      <c r="C998" s="288"/>
      <c r="D998" s="298" t="s">
        <v>104</v>
      </c>
      <c r="E998" s="298"/>
      <c r="F998" s="299" t="s">
        <v>97</v>
      </c>
      <c r="G998" s="299"/>
      <c r="H998" s="300"/>
      <c r="I998" s="300"/>
      <c r="J998" s="301"/>
      <c r="K998" s="302"/>
      <c r="L998" s="303">
        <f t="shared" si="986"/>
        <v>0</v>
      </c>
      <c r="M998" s="304"/>
      <c r="N998" s="152"/>
      <c r="O998" s="152"/>
      <c r="P998" s="152"/>
      <c r="Q998" s="152"/>
      <c r="R998" s="152"/>
      <c r="S998" s="305"/>
      <c r="T998" s="54" t="e">
        <f>HLOOKUP(F956,リスト!$N$7:$AC$25,17,)</f>
        <v>#N/A</v>
      </c>
      <c r="U998" s="52" t="e">
        <f t="shared" si="984"/>
        <v>#N/A</v>
      </c>
    </row>
    <row r="999" spans="1:22">
      <c r="A999" s="1">
        <f t="shared" ref="A999:B999" si="1001">A998</f>
        <v>20</v>
      </c>
      <c r="B999" s="1">
        <f t="shared" si="1001"/>
        <v>0</v>
      </c>
      <c r="C999" s="288"/>
      <c r="D999" s="298"/>
      <c r="E999" s="298"/>
      <c r="F999" s="306" t="s">
        <v>98</v>
      </c>
      <c r="G999" s="306"/>
      <c r="H999" s="307"/>
      <c r="I999" s="307"/>
      <c r="J999" s="308"/>
      <c r="K999" s="309"/>
      <c r="L999" s="310">
        <f t="shared" si="986"/>
        <v>0</v>
      </c>
      <c r="M999" s="311"/>
      <c r="N999" s="153"/>
      <c r="O999" s="153"/>
      <c r="P999" s="153"/>
      <c r="Q999" s="153"/>
      <c r="R999" s="153"/>
      <c r="S999" s="312"/>
      <c r="T999" s="54" t="e">
        <f>HLOOKUP(F956,リスト!$N$7:$AC$25,18,)</f>
        <v>#N/A</v>
      </c>
      <c r="U999" s="52" t="e">
        <f t="shared" si="984"/>
        <v>#N/A</v>
      </c>
    </row>
    <row r="1000" spans="1:22" ht="15" thickBot="1">
      <c r="A1000" s="1">
        <f t="shared" ref="A1000:B1000" si="1002">A999</f>
        <v>20</v>
      </c>
      <c r="B1000" s="1">
        <f t="shared" si="1002"/>
        <v>0</v>
      </c>
      <c r="C1000" s="288"/>
      <c r="D1000" s="313" t="s">
        <v>77</v>
      </c>
      <c r="E1000" s="313"/>
      <c r="F1000" s="313" t="s">
        <v>77</v>
      </c>
      <c r="G1000" s="313"/>
      <c r="H1000" s="314"/>
      <c r="I1000" s="314"/>
      <c r="J1000" s="315"/>
      <c r="K1000" s="316"/>
      <c r="L1000" s="317">
        <f t="shared" si="986"/>
        <v>0</v>
      </c>
      <c r="M1000" s="318"/>
      <c r="N1000" s="319"/>
      <c r="O1000" s="319"/>
      <c r="P1000" s="319"/>
      <c r="Q1000" s="319"/>
      <c r="R1000" s="319"/>
      <c r="S1000" s="320"/>
      <c r="T1000" s="54" t="e">
        <f>HLOOKUP(F956,リスト!$N$7:$AC$25,19,)</f>
        <v>#N/A</v>
      </c>
      <c r="U1000" s="52" t="e">
        <f t="shared" si="984"/>
        <v>#N/A</v>
      </c>
    </row>
    <row r="1001" spans="1:22" ht="15.6" thickTop="1" thickBot="1">
      <c r="A1001" s="1">
        <f t="shared" ref="A1001:B1001" si="1003">A1000</f>
        <v>20</v>
      </c>
      <c r="B1001" s="1">
        <f t="shared" si="1003"/>
        <v>0</v>
      </c>
      <c r="C1001" s="289"/>
      <c r="D1001" s="278" t="s">
        <v>78</v>
      </c>
      <c r="E1001" s="279"/>
      <c r="F1001" s="279"/>
      <c r="G1001" s="280"/>
      <c r="H1001" s="281">
        <f>SUM(H983:I1000)</f>
        <v>0</v>
      </c>
      <c r="I1001" s="281"/>
      <c r="J1001" s="282">
        <f t="shared" ref="J1001" si="1004">SUM(J983:K1000)</f>
        <v>0</v>
      </c>
      <c r="K1001" s="283"/>
      <c r="L1001" s="283">
        <f t="shared" ref="L1001" si="1005">SUM(L983:M1000)</f>
        <v>0</v>
      </c>
      <c r="M1001" s="284"/>
      <c r="N1001" s="285"/>
      <c r="O1001" s="285"/>
      <c r="P1001" s="285"/>
      <c r="Q1001" s="285"/>
      <c r="R1001" s="285"/>
      <c r="S1001" s="286"/>
      <c r="T1001" s="54"/>
    </row>
    <row r="1002" spans="1:22">
      <c r="A1002" s="1">
        <f>F1005</f>
        <v>21</v>
      </c>
      <c r="B1002" s="1">
        <f>IF(H1026&gt;0,1,0)</f>
        <v>0</v>
      </c>
      <c r="C1002" s="198" t="s">
        <v>47</v>
      </c>
      <c r="D1002" s="198"/>
      <c r="E1002" s="198"/>
      <c r="U1002" s="11" t="s">
        <v>49</v>
      </c>
      <c r="V1002" s="11" t="s">
        <v>199</v>
      </c>
    </row>
    <row r="1003" spans="1:22">
      <c r="A1003" s="1">
        <f>A1002</f>
        <v>21</v>
      </c>
      <c r="B1003" s="1">
        <f>B1002</f>
        <v>0</v>
      </c>
      <c r="C1003" s="192" t="str">
        <f>"トップアスリート等を活用した魅力発信事業　"&amp;基本!$G$24</f>
        <v>トップアスリート等を活用した魅力発信事業　事業計画書</v>
      </c>
      <c r="D1003" s="192"/>
      <c r="E1003" s="192"/>
      <c r="F1003" s="192"/>
      <c r="G1003" s="192"/>
      <c r="H1003" s="192"/>
      <c r="I1003" s="192"/>
      <c r="J1003" s="192"/>
      <c r="K1003" s="192"/>
      <c r="L1003" s="192"/>
      <c r="M1003" s="192"/>
      <c r="N1003" s="192"/>
      <c r="O1003" s="192"/>
      <c r="P1003" s="192"/>
      <c r="Q1003" s="192"/>
      <c r="R1003" s="192"/>
      <c r="S1003" s="192"/>
      <c r="U1003" s="16" t="str">
        <f t="shared" ref="U1003:V1006" si="1006">IF(U953="","",U953)</f>
        <v>トップアスリート等を活用した魅力発信事業</v>
      </c>
      <c r="V1003" s="16" t="str">
        <f t="shared" si="1006"/>
        <v>魅力発信</v>
      </c>
    </row>
    <row r="1004" spans="1:22" ht="15" thickBot="1">
      <c r="A1004" s="1">
        <f t="shared" ref="A1004:B1004" si="1007">A1003</f>
        <v>21</v>
      </c>
      <c r="B1004" s="1">
        <f t="shared" si="1007"/>
        <v>0</v>
      </c>
      <c r="C1004" s="337" t="s">
        <v>48</v>
      </c>
      <c r="D1004" s="337"/>
      <c r="U1004" s="32" t="str">
        <f t="shared" si="1006"/>
        <v/>
      </c>
      <c r="V1004" s="32" t="str">
        <f t="shared" si="1006"/>
        <v/>
      </c>
    </row>
    <row r="1005" spans="1:22" ht="15" thickBot="1">
      <c r="A1005" s="1">
        <f t="shared" ref="A1005:B1005" si="1008">A1004</f>
        <v>21</v>
      </c>
      <c r="B1005" s="1">
        <f t="shared" si="1008"/>
        <v>0</v>
      </c>
      <c r="C1005" s="375" t="s">
        <v>50</v>
      </c>
      <c r="D1005" s="376"/>
      <c r="E1005" s="376"/>
      <c r="F1005" s="377">
        <f>F955+1</f>
        <v>21</v>
      </c>
      <c r="G1005" s="378"/>
      <c r="U1005" s="32" t="str">
        <f t="shared" si="1006"/>
        <v/>
      </c>
      <c r="V1005" s="32" t="str">
        <f t="shared" si="1006"/>
        <v/>
      </c>
    </row>
    <row r="1006" spans="1:22">
      <c r="A1006" s="1">
        <f t="shared" ref="A1006:B1006" si="1009">A1005</f>
        <v>21</v>
      </c>
      <c r="B1006" s="1">
        <f t="shared" si="1009"/>
        <v>0</v>
      </c>
      <c r="C1006" s="379" t="s">
        <v>49</v>
      </c>
      <c r="D1006" s="290"/>
      <c r="E1006" s="290"/>
      <c r="F1006" s="380"/>
      <c r="G1006" s="380"/>
      <c r="H1006" s="380"/>
      <c r="I1006" s="380"/>
      <c r="J1006" s="380"/>
      <c r="K1006" s="380"/>
      <c r="L1006" s="380"/>
      <c r="M1006" s="290" t="s">
        <v>53</v>
      </c>
      <c r="N1006" s="290"/>
      <c r="O1006" s="290"/>
      <c r="P1006" s="380"/>
      <c r="Q1006" s="380"/>
      <c r="R1006" s="380"/>
      <c r="S1006" s="381"/>
      <c r="T1006" s="81" t="str">
        <f>IF(F1006="","",VLOOKUP(F1006,U1003:V1006,2,))</f>
        <v/>
      </c>
      <c r="U1006" s="18" t="str">
        <f t="shared" si="1006"/>
        <v/>
      </c>
      <c r="V1006" s="18" t="str">
        <f t="shared" si="1006"/>
        <v/>
      </c>
    </row>
    <row r="1007" spans="1:22">
      <c r="A1007" s="1">
        <f t="shared" ref="A1007:B1007" si="1010">A1006</f>
        <v>21</v>
      </c>
      <c r="B1007" s="1">
        <f t="shared" si="1010"/>
        <v>0</v>
      </c>
      <c r="C1007" s="389" t="s">
        <v>180</v>
      </c>
      <c r="D1007" s="390"/>
      <c r="E1007" s="356"/>
      <c r="F1007" s="386"/>
      <c r="G1007" s="387"/>
      <c r="H1007" s="387"/>
      <c r="I1007" s="387"/>
      <c r="J1007" s="387"/>
      <c r="K1007" s="387"/>
      <c r="L1007" s="387"/>
      <c r="M1007" s="387"/>
      <c r="N1007" s="387"/>
      <c r="O1007" s="387"/>
      <c r="P1007" s="387"/>
      <c r="Q1007" s="387"/>
      <c r="R1007" s="387"/>
      <c r="S1007" s="388"/>
      <c r="U1007" s="55"/>
    </row>
    <row r="1008" spans="1:22">
      <c r="A1008" s="1">
        <f t="shared" ref="A1008:B1008" si="1011">A1007</f>
        <v>21</v>
      </c>
      <c r="B1008" s="1">
        <f t="shared" si="1011"/>
        <v>0</v>
      </c>
      <c r="C1008" s="348" t="s">
        <v>51</v>
      </c>
      <c r="D1008" s="291"/>
      <c r="E1008" s="291"/>
      <c r="F1008" s="382"/>
      <c r="G1008" s="383"/>
      <c r="H1008" s="383"/>
      <c r="I1008" s="20" t="str">
        <f>IF(F1008="","～",IF(J1008="","","～"))</f>
        <v>～</v>
      </c>
      <c r="J1008" s="383"/>
      <c r="K1008" s="383"/>
      <c r="L1008" s="383"/>
      <c r="M1008" s="21" t="s">
        <v>52</v>
      </c>
      <c r="N1008" s="384" t="str">
        <f>IF(T1008=1,IF(F1008="","",IF(J1008="","",IF(F1008=J1008,"日帰り",(J1008-F1008)&amp;"泊"&amp;(J1008-F1008+1)&amp;"日"))),"")</f>
        <v/>
      </c>
      <c r="O1008" s="384"/>
      <c r="P1008" s="384"/>
      <c r="Q1008" s="13" t="s">
        <v>68</v>
      </c>
      <c r="R1008" s="258"/>
      <c r="S1008" s="385"/>
      <c r="T1008" s="53">
        <v>0</v>
      </c>
    </row>
    <row r="1009" spans="1:24">
      <c r="A1009" s="1">
        <f t="shared" ref="A1009:B1009" si="1012">A1008</f>
        <v>21</v>
      </c>
      <c r="B1009" s="1">
        <f t="shared" si="1012"/>
        <v>0</v>
      </c>
      <c r="C1009" s="348" t="s">
        <v>54</v>
      </c>
      <c r="D1009" s="346" t="s">
        <v>55</v>
      </c>
      <c r="E1009" s="346"/>
      <c r="F1009" s="349"/>
      <c r="G1009" s="349"/>
      <c r="H1009" s="349"/>
      <c r="I1009" s="349"/>
      <c r="J1009" s="349"/>
      <c r="K1009" s="349"/>
      <c r="L1009" s="349"/>
      <c r="M1009" s="349"/>
      <c r="N1009" s="349"/>
      <c r="O1009" s="349"/>
      <c r="P1009" s="349"/>
      <c r="Q1009" s="349"/>
      <c r="R1009" s="349"/>
      <c r="S1009" s="350"/>
      <c r="U1009" s="156" t="s">
        <v>53</v>
      </c>
      <c r="V1009" s="156"/>
      <c r="W1009" s="156"/>
      <c r="X1009" s="156"/>
    </row>
    <row r="1010" spans="1:24">
      <c r="A1010" s="1">
        <f t="shared" ref="A1010:B1010" si="1013">A1009</f>
        <v>21</v>
      </c>
      <c r="B1010" s="1">
        <f t="shared" si="1013"/>
        <v>0</v>
      </c>
      <c r="C1010" s="348"/>
      <c r="D1010" s="351" t="s">
        <v>7</v>
      </c>
      <c r="E1010" s="351"/>
      <c r="F1010" s="352"/>
      <c r="G1010" s="352"/>
      <c r="H1010" s="352"/>
      <c r="I1010" s="352"/>
      <c r="J1010" s="352"/>
      <c r="K1010" s="352"/>
      <c r="L1010" s="352"/>
      <c r="M1010" s="352"/>
      <c r="N1010" s="352"/>
      <c r="O1010" s="352"/>
      <c r="P1010" s="352"/>
      <c r="Q1010" s="352"/>
      <c r="R1010" s="352"/>
      <c r="S1010" s="353"/>
      <c r="U1010" s="78" t="str">
        <f>U1003</f>
        <v>トップアスリート等を活用した魅力発信事業</v>
      </c>
      <c r="V1010" s="78" t="str">
        <f>U1004</f>
        <v/>
      </c>
      <c r="W1010" s="78" t="str">
        <f>U1005</f>
        <v/>
      </c>
      <c r="X1010" s="78" t="str">
        <f>U1006</f>
        <v/>
      </c>
    </row>
    <row r="1011" spans="1:24">
      <c r="A1011" s="1">
        <f t="shared" ref="A1011:B1011" si="1014">A1010</f>
        <v>21</v>
      </c>
      <c r="B1011" s="1">
        <f t="shared" si="1014"/>
        <v>0</v>
      </c>
      <c r="C1011" s="348" t="s">
        <v>56</v>
      </c>
      <c r="D1011" s="346" t="s">
        <v>55</v>
      </c>
      <c r="E1011" s="346"/>
      <c r="F1011" s="349"/>
      <c r="G1011" s="349"/>
      <c r="H1011" s="349"/>
      <c r="I1011" s="349"/>
      <c r="J1011" s="349"/>
      <c r="K1011" s="349"/>
      <c r="L1011" s="349"/>
      <c r="M1011" s="349"/>
      <c r="N1011" s="349"/>
      <c r="O1011" s="349"/>
      <c r="P1011" s="349"/>
      <c r="Q1011" s="349"/>
      <c r="R1011" s="349"/>
      <c r="S1011" s="350"/>
      <c r="U1011" s="6" t="str">
        <f t="shared" ref="U1011:X1014" si="1015">IF(U961="","",U961)</f>
        <v>①競技普及イベント</v>
      </c>
      <c r="V1011" s="6" t="str">
        <f t="shared" si="1015"/>
        <v/>
      </c>
      <c r="W1011" s="6" t="str">
        <f t="shared" si="1015"/>
        <v/>
      </c>
      <c r="X1011" s="6" t="str">
        <f t="shared" si="1015"/>
        <v/>
      </c>
    </row>
    <row r="1012" spans="1:24">
      <c r="A1012" s="1">
        <f t="shared" ref="A1012:B1012" si="1016">A1011</f>
        <v>21</v>
      </c>
      <c r="B1012" s="1">
        <f t="shared" si="1016"/>
        <v>0</v>
      </c>
      <c r="C1012" s="348"/>
      <c r="D1012" s="351" t="s">
        <v>7</v>
      </c>
      <c r="E1012" s="351"/>
      <c r="F1012" s="352"/>
      <c r="G1012" s="352"/>
      <c r="H1012" s="352"/>
      <c r="I1012" s="352"/>
      <c r="J1012" s="352"/>
      <c r="K1012" s="352"/>
      <c r="L1012" s="352"/>
      <c r="M1012" s="352"/>
      <c r="N1012" s="352"/>
      <c r="O1012" s="352"/>
      <c r="P1012" s="352"/>
      <c r="Q1012" s="352"/>
      <c r="R1012" s="352"/>
      <c r="S1012" s="353"/>
      <c r="U1012" s="8" t="str">
        <f t="shared" si="1015"/>
        <v>②トップレベル大会</v>
      </c>
      <c r="V1012" s="8" t="str">
        <f t="shared" si="1015"/>
        <v/>
      </c>
      <c r="W1012" s="8" t="str">
        <f t="shared" si="1015"/>
        <v/>
      </c>
      <c r="X1012" s="8" t="str">
        <f t="shared" si="1015"/>
        <v/>
      </c>
    </row>
    <row r="1013" spans="1:24">
      <c r="A1013" s="1">
        <f t="shared" ref="A1013:B1013" si="1017">A1012</f>
        <v>21</v>
      </c>
      <c r="B1013" s="1">
        <f t="shared" si="1017"/>
        <v>0</v>
      </c>
      <c r="C1013" s="354" t="s">
        <v>57</v>
      </c>
      <c r="D1013" s="291" t="s">
        <v>58</v>
      </c>
      <c r="E1013" s="291"/>
      <c r="F1013" s="291" t="s">
        <v>61</v>
      </c>
      <c r="G1013" s="355"/>
      <c r="H1013" s="339" t="s">
        <v>62</v>
      </c>
      <c r="I1013" s="296"/>
      <c r="J1013" s="356" t="s">
        <v>63</v>
      </c>
      <c r="K1013" s="355"/>
      <c r="L1013" s="339" t="s">
        <v>64</v>
      </c>
      <c r="M1013" s="296"/>
      <c r="N1013" s="356" t="s">
        <v>65</v>
      </c>
      <c r="O1013" s="355"/>
      <c r="P1013" s="339" t="s">
        <v>66</v>
      </c>
      <c r="Q1013" s="291"/>
      <c r="R1013" s="356" t="s">
        <v>36</v>
      </c>
      <c r="S1013" s="295"/>
      <c r="U1013" s="8" t="str">
        <f t="shared" si="1015"/>
        <v/>
      </c>
      <c r="V1013" s="8" t="str">
        <f t="shared" si="1015"/>
        <v/>
      </c>
      <c r="W1013" s="8" t="str">
        <f t="shared" si="1015"/>
        <v/>
      </c>
      <c r="X1013" s="8" t="str">
        <f t="shared" si="1015"/>
        <v/>
      </c>
    </row>
    <row r="1014" spans="1:24">
      <c r="A1014" s="1">
        <f t="shared" ref="A1014:B1014" si="1018">A1013</f>
        <v>21</v>
      </c>
      <c r="B1014" s="1">
        <f t="shared" si="1018"/>
        <v>0</v>
      </c>
      <c r="C1014" s="348"/>
      <c r="D1014" s="346" t="s">
        <v>59</v>
      </c>
      <c r="E1014" s="346"/>
      <c r="F1014" s="56" t="s">
        <v>164</v>
      </c>
      <c r="G1014" s="23" t="s">
        <v>67</v>
      </c>
      <c r="H1014" s="58" t="s">
        <v>164</v>
      </c>
      <c r="I1014" s="25" t="s">
        <v>67</v>
      </c>
      <c r="J1014" s="60" t="s">
        <v>164</v>
      </c>
      <c r="K1014" s="23" t="s">
        <v>67</v>
      </c>
      <c r="L1014" s="58" t="s">
        <v>164</v>
      </c>
      <c r="M1014" s="25" t="s">
        <v>67</v>
      </c>
      <c r="N1014" s="60" t="s">
        <v>164</v>
      </c>
      <c r="O1014" s="23" t="s">
        <v>67</v>
      </c>
      <c r="P1014" s="58" t="s">
        <v>164</v>
      </c>
      <c r="Q1014" s="26" t="s">
        <v>67</v>
      </c>
      <c r="R1014" s="60" t="s">
        <v>164</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48"/>
      <c r="D1015" s="351" t="s">
        <v>60</v>
      </c>
      <c r="E1015" s="351"/>
      <c r="F1015" s="57" t="s">
        <v>164</v>
      </c>
      <c r="G1015" s="28" t="s">
        <v>67</v>
      </c>
      <c r="H1015" s="59" t="s">
        <v>164</v>
      </c>
      <c r="I1015" s="30" t="s">
        <v>67</v>
      </c>
      <c r="J1015" s="61" t="s">
        <v>164</v>
      </c>
      <c r="K1015" s="28" t="s">
        <v>67</v>
      </c>
      <c r="L1015" s="59" t="s">
        <v>164</v>
      </c>
      <c r="M1015" s="30" t="s">
        <v>67</v>
      </c>
      <c r="N1015" s="61" t="s">
        <v>164</v>
      </c>
      <c r="O1015" s="28" t="s">
        <v>67</v>
      </c>
      <c r="P1015" s="59" t="s">
        <v>164</v>
      </c>
      <c r="Q1015" s="31" t="s">
        <v>67</v>
      </c>
      <c r="R1015" s="61" t="s">
        <v>164</v>
      </c>
      <c r="S1015" s="34" t="s">
        <v>67</v>
      </c>
    </row>
    <row r="1016" spans="1:24">
      <c r="A1016" s="1">
        <f t="shared" ref="A1016:B1016" si="1020">A1015</f>
        <v>21</v>
      </c>
      <c r="B1016" s="1">
        <f t="shared" si="1020"/>
        <v>0</v>
      </c>
      <c r="C1016" s="366" t="s">
        <v>69</v>
      </c>
      <c r="D1016" s="367"/>
      <c r="E1016" s="368"/>
      <c r="F1016" s="357"/>
      <c r="G1016" s="358"/>
      <c r="H1016" s="358"/>
      <c r="I1016" s="358"/>
      <c r="J1016" s="358"/>
      <c r="K1016" s="358"/>
      <c r="L1016" s="358"/>
      <c r="M1016" s="358"/>
      <c r="N1016" s="358"/>
      <c r="O1016" s="358"/>
      <c r="P1016" s="358"/>
      <c r="Q1016" s="358"/>
      <c r="R1016" s="358"/>
      <c r="S1016" s="359"/>
    </row>
    <row r="1017" spans="1:24">
      <c r="A1017" s="1">
        <f t="shared" ref="A1017:B1017" si="1021">A1016</f>
        <v>21</v>
      </c>
      <c r="B1017" s="1">
        <f t="shared" si="1021"/>
        <v>0</v>
      </c>
      <c r="C1017" s="369"/>
      <c r="D1017" s="370"/>
      <c r="E1017" s="371"/>
      <c r="F1017" s="360"/>
      <c r="G1017" s="361"/>
      <c r="H1017" s="361"/>
      <c r="I1017" s="361"/>
      <c r="J1017" s="361"/>
      <c r="K1017" s="361"/>
      <c r="L1017" s="361"/>
      <c r="M1017" s="361"/>
      <c r="N1017" s="361"/>
      <c r="O1017" s="361"/>
      <c r="P1017" s="361"/>
      <c r="Q1017" s="361"/>
      <c r="R1017" s="361"/>
      <c r="S1017" s="362"/>
    </row>
    <row r="1018" spans="1:24">
      <c r="A1018" s="1">
        <f t="shared" ref="A1018:B1018" si="1022">A1017</f>
        <v>21</v>
      </c>
      <c r="B1018" s="1">
        <f t="shared" si="1022"/>
        <v>0</v>
      </c>
      <c r="C1018" s="369"/>
      <c r="D1018" s="370"/>
      <c r="E1018" s="371"/>
      <c r="F1018" s="360"/>
      <c r="G1018" s="361"/>
      <c r="H1018" s="361"/>
      <c r="I1018" s="361"/>
      <c r="J1018" s="361"/>
      <c r="K1018" s="361"/>
      <c r="L1018" s="361"/>
      <c r="M1018" s="361"/>
      <c r="N1018" s="361"/>
      <c r="O1018" s="361"/>
      <c r="P1018" s="361"/>
      <c r="Q1018" s="361"/>
      <c r="R1018" s="361"/>
      <c r="S1018" s="362"/>
    </row>
    <row r="1019" spans="1:24">
      <c r="A1019" s="1">
        <f t="shared" ref="A1019:B1019" si="1023">A1018</f>
        <v>21</v>
      </c>
      <c r="B1019" s="1">
        <f t="shared" si="1023"/>
        <v>0</v>
      </c>
      <c r="C1019" s="369"/>
      <c r="D1019" s="370"/>
      <c r="E1019" s="371"/>
      <c r="F1019" s="360"/>
      <c r="G1019" s="361"/>
      <c r="H1019" s="361"/>
      <c r="I1019" s="361"/>
      <c r="J1019" s="361"/>
      <c r="K1019" s="361"/>
      <c r="L1019" s="361"/>
      <c r="M1019" s="361"/>
      <c r="N1019" s="361"/>
      <c r="O1019" s="361"/>
      <c r="P1019" s="361"/>
      <c r="Q1019" s="361"/>
      <c r="R1019" s="361"/>
      <c r="S1019" s="362"/>
    </row>
    <row r="1020" spans="1:24">
      <c r="A1020" s="1">
        <f t="shared" ref="A1020:B1020" si="1024">A1019</f>
        <v>21</v>
      </c>
      <c r="B1020" s="1">
        <f t="shared" si="1024"/>
        <v>0</v>
      </c>
      <c r="C1020" s="369"/>
      <c r="D1020" s="370"/>
      <c r="E1020" s="371"/>
      <c r="F1020" s="360"/>
      <c r="G1020" s="361"/>
      <c r="H1020" s="361"/>
      <c r="I1020" s="361"/>
      <c r="J1020" s="361"/>
      <c r="K1020" s="361"/>
      <c r="L1020" s="361"/>
      <c r="M1020" s="361"/>
      <c r="N1020" s="361"/>
      <c r="O1020" s="361"/>
      <c r="P1020" s="361"/>
      <c r="Q1020" s="361"/>
      <c r="R1020" s="361"/>
      <c r="S1020" s="362"/>
    </row>
    <row r="1021" spans="1:24">
      <c r="A1021" s="1">
        <f t="shared" ref="A1021:B1021" si="1025">A1020</f>
        <v>21</v>
      </c>
      <c r="B1021" s="1">
        <f t="shared" si="1025"/>
        <v>0</v>
      </c>
      <c r="C1021" s="369"/>
      <c r="D1021" s="370"/>
      <c r="E1021" s="371"/>
      <c r="F1021" s="360"/>
      <c r="G1021" s="361"/>
      <c r="H1021" s="361"/>
      <c r="I1021" s="361"/>
      <c r="J1021" s="361"/>
      <c r="K1021" s="361"/>
      <c r="L1021" s="361"/>
      <c r="M1021" s="361"/>
      <c r="N1021" s="361"/>
      <c r="O1021" s="361"/>
      <c r="P1021" s="361"/>
      <c r="Q1021" s="361"/>
      <c r="R1021" s="361"/>
      <c r="S1021" s="362"/>
    </row>
    <row r="1022" spans="1:24" ht="15" thickBot="1">
      <c r="A1022" s="1">
        <f t="shared" ref="A1022:B1022" si="1026">A1021</f>
        <v>21</v>
      </c>
      <c r="B1022" s="1">
        <f t="shared" si="1026"/>
        <v>0</v>
      </c>
      <c r="C1022" s="372"/>
      <c r="D1022" s="373"/>
      <c r="E1022" s="374"/>
      <c r="F1022" s="363"/>
      <c r="G1022" s="364"/>
      <c r="H1022" s="364"/>
      <c r="I1022" s="364"/>
      <c r="J1022" s="364"/>
      <c r="K1022" s="364"/>
      <c r="L1022" s="364"/>
      <c r="M1022" s="364"/>
      <c r="N1022" s="364"/>
      <c r="O1022" s="364"/>
      <c r="P1022" s="364"/>
      <c r="Q1022" s="364"/>
      <c r="R1022" s="364"/>
      <c r="S1022" s="365"/>
    </row>
    <row r="1023" spans="1:24">
      <c r="A1023" s="1">
        <f t="shared" ref="A1023:B1023" si="1027">A1022</f>
        <v>21</v>
      </c>
      <c r="B1023" s="1">
        <f t="shared" si="1027"/>
        <v>0</v>
      </c>
    </row>
    <row r="1024" spans="1:24" ht="15" thickBot="1">
      <c r="A1024" s="1">
        <f t="shared" ref="A1024:B1024" si="1028">A1023</f>
        <v>21</v>
      </c>
      <c r="B1024" s="1">
        <f t="shared" si="1028"/>
        <v>0</v>
      </c>
      <c r="C1024" s="337" t="s">
        <v>70</v>
      </c>
      <c r="D1024" s="337"/>
      <c r="Q1024" s="338" t="s">
        <v>71</v>
      </c>
      <c r="R1024" s="338"/>
      <c r="S1024" s="338"/>
    </row>
    <row r="1025" spans="1:21">
      <c r="A1025" s="1">
        <f t="shared" ref="A1025:B1025" si="1029">A1024</f>
        <v>21</v>
      </c>
      <c r="B1025" s="1">
        <f t="shared" si="1029"/>
        <v>0</v>
      </c>
      <c r="C1025" s="287" t="s">
        <v>72</v>
      </c>
      <c r="D1025" s="290" t="s">
        <v>73</v>
      </c>
      <c r="E1025" s="290"/>
      <c r="F1025" s="290"/>
      <c r="G1025" s="290"/>
      <c r="H1025" s="290" t="s">
        <v>79</v>
      </c>
      <c r="I1025" s="290"/>
      <c r="J1025" s="290" t="s">
        <v>13</v>
      </c>
      <c r="K1025" s="290"/>
      <c r="L1025" s="290"/>
      <c r="M1025" s="290"/>
      <c r="N1025" s="290"/>
      <c r="O1025" s="290"/>
      <c r="P1025" s="290"/>
      <c r="Q1025" s="290"/>
      <c r="R1025" s="290"/>
      <c r="S1025" s="294"/>
    </row>
    <row r="1026" spans="1:21">
      <c r="A1026" s="1">
        <f t="shared" ref="A1026:B1026" si="1030">A1025</f>
        <v>21</v>
      </c>
      <c r="B1026" s="1">
        <f t="shared" si="1030"/>
        <v>0</v>
      </c>
      <c r="C1026" s="288"/>
      <c r="D1026" s="346" t="s">
        <v>74</v>
      </c>
      <c r="E1026" s="346"/>
      <c r="F1026" s="346"/>
      <c r="G1026" s="346"/>
      <c r="H1026" s="347">
        <f>J1051</f>
        <v>0</v>
      </c>
      <c r="I1026" s="347"/>
      <c r="J1026" s="152"/>
      <c r="K1026" s="152"/>
      <c r="L1026" s="152"/>
      <c r="M1026" s="152"/>
      <c r="N1026" s="152"/>
      <c r="O1026" s="152"/>
      <c r="P1026" s="152"/>
      <c r="Q1026" s="152"/>
      <c r="R1026" s="152"/>
      <c r="S1026" s="305"/>
    </row>
    <row r="1027" spans="1:21">
      <c r="A1027" s="1">
        <f t="shared" ref="A1027:B1027" si="1031">A1026</f>
        <v>21</v>
      </c>
      <c r="B1027" s="1">
        <f t="shared" si="1031"/>
        <v>0</v>
      </c>
      <c r="C1027" s="288"/>
      <c r="D1027" s="340" t="s">
        <v>75</v>
      </c>
      <c r="E1027" s="340"/>
      <c r="F1027" s="340"/>
      <c r="G1027" s="340"/>
      <c r="H1027" s="330"/>
      <c r="I1027" s="330"/>
      <c r="J1027" s="335"/>
      <c r="K1027" s="335"/>
      <c r="L1027" s="335"/>
      <c r="M1027" s="335"/>
      <c r="N1027" s="335"/>
      <c r="O1027" s="335"/>
      <c r="P1027" s="335"/>
      <c r="Q1027" s="335"/>
      <c r="R1027" s="335"/>
      <c r="S1027" s="336"/>
    </row>
    <row r="1028" spans="1:21">
      <c r="A1028" s="1">
        <f t="shared" ref="A1028:B1028" si="1032">A1027</f>
        <v>21</v>
      </c>
      <c r="B1028" s="1">
        <f t="shared" si="1032"/>
        <v>0</v>
      </c>
      <c r="C1028" s="288"/>
      <c r="D1028" s="340" t="s">
        <v>76</v>
      </c>
      <c r="E1028" s="340"/>
      <c r="F1028" s="340"/>
      <c r="G1028" s="340"/>
      <c r="H1028" s="330"/>
      <c r="I1028" s="330"/>
      <c r="J1028" s="335"/>
      <c r="K1028" s="335"/>
      <c r="L1028" s="335"/>
      <c r="M1028" s="335"/>
      <c r="N1028" s="335"/>
      <c r="O1028" s="335"/>
      <c r="P1028" s="335"/>
      <c r="Q1028" s="335"/>
      <c r="R1028" s="335"/>
      <c r="S1028" s="336"/>
    </row>
    <row r="1029" spans="1:21" ht="15" thickBot="1">
      <c r="A1029" s="1">
        <f t="shared" ref="A1029:B1029" si="1033">A1028</f>
        <v>21</v>
      </c>
      <c r="B1029" s="1">
        <f t="shared" si="1033"/>
        <v>0</v>
      </c>
      <c r="C1029" s="288"/>
      <c r="D1029" s="341" t="s">
        <v>77</v>
      </c>
      <c r="E1029" s="341"/>
      <c r="F1029" s="341"/>
      <c r="G1029" s="341"/>
      <c r="H1029" s="342">
        <f>H1051-SUM(H1026:I1028)</f>
        <v>0</v>
      </c>
      <c r="I1029" s="342"/>
      <c r="J1029" s="343"/>
      <c r="K1029" s="343"/>
      <c r="L1029" s="343"/>
      <c r="M1029" s="343"/>
      <c r="N1029" s="343"/>
      <c r="O1029" s="343"/>
      <c r="P1029" s="343"/>
      <c r="Q1029" s="343"/>
      <c r="R1029" s="343"/>
      <c r="S1029" s="344"/>
    </row>
    <row r="1030" spans="1:21" ht="15.6" thickTop="1" thickBot="1">
      <c r="A1030" s="1">
        <f t="shared" ref="A1030:B1030" si="1034">A1029</f>
        <v>21</v>
      </c>
      <c r="B1030" s="1">
        <f t="shared" si="1034"/>
        <v>0</v>
      </c>
      <c r="C1030" s="289"/>
      <c r="D1030" s="345" t="s">
        <v>78</v>
      </c>
      <c r="E1030" s="345"/>
      <c r="F1030" s="345"/>
      <c r="G1030" s="345"/>
      <c r="H1030" s="281">
        <f>SUM(H1026:I1029)</f>
        <v>0</v>
      </c>
      <c r="I1030" s="281"/>
      <c r="J1030" s="285"/>
      <c r="K1030" s="285"/>
      <c r="L1030" s="285"/>
      <c r="M1030" s="285"/>
      <c r="N1030" s="285"/>
      <c r="O1030" s="285"/>
      <c r="P1030" s="285"/>
      <c r="Q1030" s="285"/>
      <c r="R1030" s="285"/>
      <c r="S1030" s="286"/>
    </row>
    <row r="1031" spans="1:21">
      <c r="A1031" s="1">
        <f t="shared" ref="A1031:B1031" si="1035">A1030</f>
        <v>21</v>
      </c>
      <c r="B1031" s="1">
        <f t="shared" si="1035"/>
        <v>0</v>
      </c>
      <c r="C1031" s="287" t="s">
        <v>218</v>
      </c>
      <c r="D1031" s="290" t="s">
        <v>73</v>
      </c>
      <c r="E1031" s="290"/>
      <c r="F1031" s="290" t="s">
        <v>83</v>
      </c>
      <c r="G1031" s="290"/>
      <c r="H1031" s="290" t="s">
        <v>79</v>
      </c>
      <c r="I1031" s="292"/>
      <c r="J1031" s="293"/>
      <c r="K1031" s="290"/>
      <c r="L1031" s="290"/>
      <c r="M1031" s="290"/>
      <c r="N1031" s="290" t="s">
        <v>82</v>
      </c>
      <c r="O1031" s="290"/>
      <c r="P1031" s="290"/>
      <c r="Q1031" s="290"/>
      <c r="R1031" s="290"/>
      <c r="S1031" s="294"/>
    </row>
    <row r="1032" spans="1:21">
      <c r="A1032" s="1">
        <f t="shared" ref="A1032:B1032" si="1036">A1031</f>
        <v>21</v>
      </c>
      <c r="B1032" s="1">
        <f t="shared" si="1036"/>
        <v>0</v>
      </c>
      <c r="C1032" s="288"/>
      <c r="D1032" s="291"/>
      <c r="E1032" s="291"/>
      <c r="F1032" s="291"/>
      <c r="G1032" s="291"/>
      <c r="H1032" s="291"/>
      <c r="I1032" s="291"/>
      <c r="J1032" s="296" t="s">
        <v>80</v>
      </c>
      <c r="K1032" s="297"/>
      <c r="L1032" s="297" t="s">
        <v>81</v>
      </c>
      <c r="M1032" s="339"/>
      <c r="N1032" s="291"/>
      <c r="O1032" s="291"/>
      <c r="P1032" s="291"/>
      <c r="Q1032" s="291"/>
      <c r="R1032" s="291"/>
      <c r="S1032" s="295"/>
    </row>
    <row r="1033" spans="1:21">
      <c r="A1033" s="1">
        <f t="shared" ref="A1033:B1033" si="1037">A1032</f>
        <v>21</v>
      </c>
      <c r="B1033" s="1">
        <f t="shared" si="1037"/>
        <v>0</v>
      </c>
      <c r="C1033" s="288"/>
      <c r="D1033" s="298" t="s">
        <v>88</v>
      </c>
      <c r="E1033" s="298"/>
      <c r="F1033" s="298" t="s">
        <v>88</v>
      </c>
      <c r="G1033" s="298"/>
      <c r="H1033" s="323"/>
      <c r="I1033" s="323"/>
      <c r="J1033" s="324"/>
      <c r="K1033" s="325"/>
      <c r="L1033" s="326">
        <f>H1033-J1033</f>
        <v>0</v>
      </c>
      <c r="M1033" s="327"/>
      <c r="N1033" s="167"/>
      <c r="O1033" s="167"/>
      <c r="P1033" s="167"/>
      <c r="Q1033" s="167"/>
      <c r="R1033" s="167"/>
      <c r="S1033" s="328"/>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8"/>
      <c r="D1034" s="298" t="s">
        <v>99</v>
      </c>
      <c r="E1034" s="298"/>
      <c r="F1034" s="299" t="s">
        <v>84</v>
      </c>
      <c r="G1034" s="299"/>
      <c r="H1034" s="300"/>
      <c r="I1034" s="300"/>
      <c r="J1034" s="301"/>
      <c r="K1034" s="302"/>
      <c r="L1034" s="303">
        <f t="shared" ref="L1034:L1050" si="1040">H1034-J1034</f>
        <v>0</v>
      </c>
      <c r="M1034" s="304"/>
      <c r="N1034" s="152"/>
      <c r="O1034" s="152"/>
      <c r="P1034" s="152"/>
      <c r="Q1034" s="152"/>
      <c r="R1034" s="152"/>
      <c r="S1034" s="305"/>
      <c r="T1034" s="54" t="e">
        <f>HLOOKUP(F1006,リスト!$N$7:$AC$25,3,)</f>
        <v>#N/A</v>
      </c>
      <c r="U1034" s="52" t="e">
        <f t="shared" si="1038"/>
        <v>#N/A</v>
      </c>
    </row>
    <row r="1035" spans="1:21">
      <c r="A1035" s="1">
        <f t="shared" ref="A1035:B1035" si="1041">A1034</f>
        <v>21</v>
      </c>
      <c r="B1035" s="1">
        <f t="shared" si="1041"/>
        <v>0</v>
      </c>
      <c r="C1035" s="288"/>
      <c r="D1035" s="298"/>
      <c r="E1035" s="298"/>
      <c r="F1035" s="329" t="s">
        <v>85</v>
      </c>
      <c r="G1035" s="329"/>
      <c r="H1035" s="330"/>
      <c r="I1035" s="330"/>
      <c r="J1035" s="331"/>
      <c r="K1035" s="332"/>
      <c r="L1035" s="333">
        <f t="shared" si="1040"/>
        <v>0</v>
      </c>
      <c r="M1035" s="334"/>
      <c r="N1035" s="335"/>
      <c r="O1035" s="335"/>
      <c r="P1035" s="335"/>
      <c r="Q1035" s="335"/>
      <c r="R1035" s="335"/>
      <c r="S1035" s="336"/>
      <c r="T1035" s="54" t="e">
        <f>HLOOKUP(F1006,リスト!$N$7:$AC$25,4,)</f>
        <v>#N/A</v>
      </c>
      <c r="U1035" s="52" t="e">
        <f t="shared" si="1038"/>
        <v>#N/A</v>
      </c>
    </row>
    <row r="1036" spans="1:21">
      <c r="A1036" s="1">
        <f t="shared" ref="A1036:B1036" si="1042">A1035</f>
        <v>21</v>
      </c>
      <c r="B1036" s="1">
        <f t="shared" si="1042"/>
        <v>0</v>
      </c>
      <c r="C1036" s="288"/>
      <c r="D1036" s="298"/>
      <c r="E1036" s="298"/>
      <c r="F1036" s="306" t="s">
        <v>86</v>
      </c>
      <c r="G1036" s="306"/>
      <c r="H1036" s="307"/>
      <c r="I1036" s="307"/>
      <c r="J1036" s="308"/>
      <c r="K1036" s="309"/>
      <c r="L1036" s="310">
        <f t="shared" si="1040"/>
        <v>0</v>
      </c>
      <c r="M1036" s="311"/>
      <c r="N1036" s="153"/>
      <c r="O1036" s="153"/>
      <c r="P1036" s="153"/>
      <c r="Q1036" s="153"/>
      <c r="R1036" s="153"/>
      <c r="S1036" s="312"/>
      <c r="T1036" s="54" t="e">
        <f>HLOOKUP(F1006,リスト!$N$7:$AC$25,5,)</f>
        <v>#N/A</v>
      </c>
      <c r="U1036" s="52" t="e">
        <f t="shared" si="1038"/>
        <v>#N/A</v>
      </c>
    </row>
    <row r="1037" spans="1:21">
      <c r="A1037" s="1">
        <f t="shared" ref="A1037:B1037" si="1043">A1036</f>
        <v>21</v>
      </c>
      <c r="B1037" s="1">
        <f t="shared" si="1043"/>
        <v>0</v>
      </c>
      <c r="C1037" s="288"/>
      <c r="D1037" s="298" t="s">
        <v>100</v>
      </c>
      <c r="E1037" s="298"/>
      <c r="F1037" s="299" t="s">
        <v>87</v>
      </c>
      <c r="G1037" s="299"/>
      <c r="H1037" s="300"/>
      <c r="I1037" s="300"/>
      <c r="J1037" s="301"/>
      <c r="K1037" s="302"/>
      <c r="L1037" s="303">
        <f t="shared" si="1040"/>
        <v>0</v>
      </c>
      <c r="M1037" s="304"/>
      <c r="N1037" s="152"/>
      <c r="O1037" s="152"/>
      <c r="P1037" s="152"/>
      <c r="Q1037" s="152"/>
      <c r="R1037" s="152"/>
      <c r="S1037" s="305"/>
      <c r="T1037" s="54" t="e">
        <f>HLOOKUP(F1006,リスト!$N$7:$AC$25,6,)</f>
        <v>#N/A</v>
      </c>
      <c r="U1037" s="52" t="e">
        <f t="shared" si="1038"/>
        <v>#N/A</v>
      </c>
    </row>
    <row r="1038" spans="1:21">
      <c r="A1038" s="1">
        <f t="shared" ref="A1038:B1038" si="1044">A1037</f>
        <v>21</v>
      </c>
      <c r="B1038" s="1">
        <f t="shared" si="1044"/>
        <v>0</v>
      </c>
      <c r="C1038" s="288"/>
      <c r="D1038" s="298"/>
      <c r="E1038" s="298"/>
      <c r="F1038" s="329" t="s">
        <v>89</v>
      </c>
      <c r="G1038" s="329"/>
      <c r="H1038" s="330"/>
      <c r="I1038" s="330"/>
      <c r="J1038" s="331"/>
      <c r="K1038" s="332"/>
      <c r="L1038" s="333">
        <f t="shared" si="1040"/>
        <v>0</v>
      </c>
      <c r="M1038" s="334"/>
      <c r="N1038" s="335"/>
      <c r="O1038" s="335"/>
      <c r="P1038" s="335"/>
      <c r="Q1038" s="335"/>
      <c r="R1038" s="335"/>
      <c r="S1038" s="336"/>
      <c r="T1038" s="54" t="e">
        <f>HLOOKUP(F1006,リスト!$N$7:$AC$25,7,)</f>
        <v>#N/A</v>
      </c>
      <c r="U1038" s="52" t="e">
        <f t="shared" si="1038"/>
        <v>#N/A</v>
      </c>
    </row>
    <row r="1039" spans="1:21" ht="14.4" customHeight="1">
      <c r="A1039" s="1">
        <f t="shared" ref="A1039:B1039" si="1045">A1038</f>
        <v>21</v>
      </c>
      <c r="B1039" s="1">
        <f t="shared" si="1045"/>
        <v>0</v>
      </c>
      <c r="C1039" s="288"/>
      <c r="D1039" s="298"/>
      <c r="E1039" s="298"/>
      <c r="F1039" s="329" t="s">
        <v>215</v>
      </c>
      <c r="G1039" s="329"/>
      <c r="H1039" s="330"/>
      <c r="I1039" s="330"/>
      <c r="J1039" s="331"/>
      <c r="K1039" s="332"/>
      <c r="L1039" s="333">
        <f t="shared" si="1040"/>
        <v>0</v>
      </c>
      <c r="M1039" s="334"/>
      <c r="N1039" s="335"/>
      <c r="O1039" s="335"/>
      <c r="P1039" s="335"/>
      <c r="Q1039" s="335"/>
      <c r="R1039" s="335"/>
      <c r="S1039" s="336"/>
      <c r="T1039" s="54" t="e">
        <f>HLOOKUP(F1006,リスト!$N$7:$AC$25,8,)</f>
        <v>#N/A</v>
      </c>
      <c r="U1039" s="52" t="e">
        <f t="shared" si="1038"/>
        <v>#N/A</v>
      </c>
    </row>
    <row r="1040" spans="1:21">
      <c r="A1040" s="1">
        <f t="shared" ref="A1040:B1040" si="1046">A1039</f>
        <v>21</v>
      </c>
      <c r="B1040" s="1">
        <f t="shared" si="1046"/>
        <v>0</v>
      </c>
      <c r="C1040" s="288"/>
      <c r="D1040" s="298"/>
      <c r="E1040" s="298"/>
      <c r="F1040" s="306" t="s">
        <v>90</v>
      </c>
      <c r="G1040" s="306"/>
      <c r="H1040" s="307"/>
      <c r="I1040" s="307"/>
      <c r="J1040" s="308"/>
      <c r="K1040" s="309"/>
      <c r="L1040" s="310">
        <f t="shared" si="1040"/>
        <v>0</v>
      </c>
      <c r="M1040" s="311"/>
      <c r="N1040" s="153"/>
      <c r="O1040" s="153"/>
      <c r="P1040" s="153"/>
      <c r="Q1040" s="153"/>
      <c r="R1040" s="153"/>
      <c r="S1040" s="312"/>
      <c r="T1040" s="54" t="e">
        <f>HLOOKUP(F1006,リスト!$N$7:$AC$25,9,)</f>
        <v>#N/A</v>
      </c>
      <c r="U1040" s="52" t="e">
        <f t="shared" si="1038"/>
        <v>#N/A</v>
      </c>
    </row>
    <row r="1041" spans="1:22">
      <c r="A1041" s="1">
        <f t="shared" ref="A1041:B1041" si="1047">A1040</f>
        <v>21</v>
      </c>
      <c r="B1041" s="1">
        <f t="shared" si="1047"/>
        <v>0</v>
      </c>
      <c r="C1041" s="288"/>
      <c r="D1041" s="298" t="s">
        <v>101</v>
      </c>
      <c r="E1041" s="298"/>
      <c r="F1041" s="299" t="s">
        <v>91</v>
      </c>
      <c r="G1041" s="299"/>
      <c r="H1041" s="300"/>
      <c r="I1041" s="300"/>
      <c r="J1041" s="301"/>
      <c r="K1041" s="302"/>
      <c r="L1041" s="303">
        <f t="shared" si="1040"/>
        <v>0</v>
      </c>
      <c r="M1041" s="304"/>
      <c r="N1041" s="152"/>
      <c r="O1041" s="152"/>
      <c r="P1041" s="152"/>
      <c r="Q1041" s="152"/>
      <c r="R1041" s="152"/>
      <c r="S1041" s="305"/>
      <c r="T1041" s="54" t="e">
        <f>HLOOKUP(F1006,リスト!$N$7:$AC$25,10,)</f>
        <v>#N/A</v>
      </c>
      <c r="U1041" s="52" t="e">
        <f t="shared" si="1038"/>
        <v>#N/A</v>
      </c>
    </row>
    <row r="1042" spans="1:22">
      <c r="A1042" s="1">
        <f t="shared" ref="A1042:B1042" si="1048">A1041</f>
        <v>21</v>
      </c>
      <c r="B1042" s="1">
        <f t="shared" si="1048"/>
        <v>0</v>
      </c>
      <c r="C1042" s="288"/>
      <c r="D1042" s="298"/>
      <c r="E1042" s="298"/>
      <c r="F1042" s="329" t="s">
        <v>92</v>
      </c>
      <c r="G1042" s="329"/>
      <c r="H1042" s="330"/>
      <c r="I1042" s="330"/>
      <c r="J1042" s="331"/>
      <c r="K1042" s="332"/>
      <c r="L1042" s="333">
        <f t="shared" si="1040"/>
        <v>0</v>
      </c>
      <c r="M1042" s="334"/>
      <c r="N1042" s="335"/>
      <c r="O1042" s="335"/>
      <c r="P1042" s="335"/>
      <c r="Q1042" s="335"/>
      <c r="R1042" s="335"/>
      <c r="S1042" s="336"/>
      <c r="T1042" s="54" t="e">
        <f>HLOOKUP(F1006,リスト!$N$7:$AC$25,11,)</f>
        <v>#N/A</v>
      </c>
      <c r="U1042" s="52" t="e">
        <f t="shared" si="1038"/>
        <v>#N/A</v>
      </c>
    </row>
    <row r="1043" spans="1:22">
      <c r="A1043" s="1">
        <f t="shared" ref="A1043:B1043" si="1049">A1042</f>
        <v>21</v>
      </c>
      <c r="B1043" s="1">
        <f t="shared" si="1049"/>
        <v>0</v>
      </c>
      <c r="C1043" s="288"/>
      <c r="D1043" s="298"/>
      <c r="E1043" s="298"/>
      <c r="F1043" s="306" t="s">
        <v>93</v>
      </c>
      <c r="G1043" s="306"/>
      <c r="H1043" s="307"/>
      <c r="I1043" s="307"/>
      <c r="J1043" s="308"/>
      <c r="K1043" s="309"/>
      <c r="L1043" s="310">
        <f t="shared" si="1040"/>
        <v>0</v>
      </c>
      <c r="M1043" s="311"/>
      <c r="N1043" s="153"/>
      <c r="O1043" s="153"/>
      <c r="P1043" s="153"/>
      <c r="Q1043" s="153"/>
      <c r="R1043" s="153"/>
      <c r="S1043" s="312"/>
      <c r="T1043" s="54" t="e">
        <f>HLOOKUP(F1006,リスト!$N$7:$AC$25,12,)</f>
        <v>#N/A</v>
      </c>
      <c r="U1043" s="52" t="e">
        <f t="shared" si="1038"/>
        <v>#N/A</v>
      </c>
    </row>
    <row r="1044" spans="1:22">
      <c r="A1044" s="1">
        <f t="shared" ref="A1044:B1044" si="1050">A1043</f>
        <v>21</v>
      </c>
      <c r="B1044" s="1">
        <f t="shared" si="1050"/>
        <v>0</v>
      </c>
      <c r="C1044" s="288"/>
      <c r="D1044" s="298" t="s">
        <v>102</v>
      </c>
      <c r="E1044" s="298"/>
      <c r="F1044" s="298" t="s">
        <v>102</v>
      </c>
      <c r="G1044" s="298"/>
      <c r="H1044" s="323"/>
      <c r="I1044" s="323"/>
      <c r="J1044" s="324"/>
      <c r="K1044" s="325"/>
      <c r="L1044" s="326">
        <f t="shared" si="1040"/>
        <v>0</v>
      </c>
      <c r="M1044" s="327"/>
      <c r="N1044" s="167"/>
      <c r="O1044" s="167"/>
      <c r="P1044" s="167"/>
      <c r="Q1044" s="167"/>
      <c r="R1044" s="167"/>
      <c r="S1044" s="328"/>
      <c r="T1044" s="54" t="e">
        <f>HLOOKUP(F1006,リスト!$N$7:$AC$25,13,)</f>
        <v>#N/A</v>
      </c>
      <c r="U1044" s="52" t="e">
        <f t="shared" si="1038"/>
        <v>#N/A</v>
      </c>
    </row>
    <row r="1045" spans="1:22">
      <c r="A1045" s="1">
        <f t="shared" ref="A1045:B1045" si="1051">A1044</f>
        <v>21</v>
      </c>
      <c r="B1045" s="1">
        <f t="shared" si="1051"/>
        <v>0</v>
      </c>
      <c r="C1045" s="288"/>
      <c r="D1045" s="321" t="s">
        <v>105</v>
      </c>
      <c r="E1045" s="298"/>
      <c r="F1045" s="299" t="s">
        <v>94</v>
      </c>
      <c r="G1045" s="299"/>
      <c r="H1045" s="300"/>
      <c r="I1045" s="300"/>
      <c r="J1045" s="301"/>
      <c r="K1045" s="302"/>
      <c r="L1045" s="303">
        <f t="shared" si="1040"/>
        <v>0</v>
      </c>
      <c r="M1045" s="304"/>
      <c r="N1045" s="152"/>
      <c r="O1045" s="152"/>
      <c r="P1045" s="152"/>
      <c r="Q1045" s="152"/>
      <c r="R1045" s="152"/>
      <c r="S1045" s="305"/>
      <c r="T1045" s="54" t="e">
        <f>HLOOKUP(F1006,リスト!$N$7:$AC$25,14,)</f>
        <v>#N/A</v>
      </c>
      <c r="U1045" s="52" t="e">
        <f t="shared" si="1038"/>
        <v>#N/A</v>
      </c>
    </row>
    <row r="1046" spans="1:22">
      <c r="A1046" s="1">
        <f t="shared" ref="A1046:B1046" si="1052">A1045</f>
        <v>21</v>
      </c>
      <c r="B1046" s="1">
        <f t="shared" si="1052"/>
        <v>0</v>
      </c>
      <c r="C1046" s="288"/>
      <c r="D1046" s="298"/>
      <c r="E1046" s="298"/>
      <c r="F1046" s="306" t="s">
        <v>95</v>
      </c>
      <c r="G1046" s="306"/>
      <c r="H1046" s="307"/>
      <c r="I1046" s="307"/>
      <c r="J1046" s="308"/>
      <c r="K1046" s="309"/>
      <c r="L1046" s="310">
        <f t="shared" si="1040"/>
        <v>0</v>
      </c>
      <c r="M1046" s="311"/>
      <c r="N1046" s="153"/>
      <c r="O1046" s="153"/>
      <c r="P1046" s="153"/>
      <c r="Q1046" s="153"/>
      <c r="R1046" s="153"/>
      <c r="S1046" s="312"/>
      <c r="T1046" s="54" t="e">
        <f>HLOOKUP(F1006,リスト!$N$7:$AC$25,15,)</f>
        <v>#N/A</v>
      </c>
      <c r="U1046" s="52" t="e">
        <f t="shared" si="1038"/>
        <v>#N/A</v>
      </c>
    </row>
    <row r="1047" spans="1:22">
      <c r="A1047" s="1">
        <f t="shared" ref="A1047:B1047" si="1053">A1046</f>
        <v>21</v>
      </c>
      <c r="B1047" s="1">
        <f t="shared" si="1053"/>
        <v>0</v>
      </c>
      <c r="C1047" s="288"/>
      <c r="D1047" s="322" t="s">
        <v>103</v>
      </c>
      <c r="E1047" s="322"/>
      <c r="F1047" s="298" t="s">
        <v>96</v>
      </c>
      <c r="G1047" s="298"/>
      <c r="H1047" s="323"/>
      <c r="I1047" s="323"/>
      <c r="J1047" s="324"/>
      <c r="K1047" s="325"/>
      <c r="L1047" s="326">
        <f t="shared" si="1040"/>
        <v>0</v>
      </c>
      <c r="M1047" s="327"/>
      <c r="N1047" s="167"/>
      <c r="O1047" s="167"/>
      <c r="P1047" s="167"/>
      <c r="Q1047" s="167"/>
      <c r="R1047" s="167"/>
      <c r="S1047" s="328"/>
      <c r="T1047" s="54" t="e">
        <f>HLOOKUP(F1006,リスト!$N$7:$AC$25,16,)</f>
        <v>#N/A</v>
      </c>
      <c r="U1047" s="52" t="e">
        <f t="shared" si="1038"/>
        <v>#N/A</v>
      </c>
    </row>
    <row r="1048" spans="1:22">
      <c r="A1048" s="1">
        <f t="shared" ref="A1048:B1048" si="1054">A1047</f>
        <v>21</v>
      </c>
      <c r="B1048" s="1">
        <f t="shared" si="1054"/>
        <v>0</v>
      </c>
      <c r="C1048" s="288"/>
      <c r="D1048" s="298" t="s">
        <v>104</v>
      </c>
      <c r="E1048" s="298"/>
      <c r="F1048" s="299" t="s">
        <v>97</v>
      </c>
      <c r="G1048" s="299"/>
      <c r="H1048" s="300"/>
      <c r="I1048" s="300"/>
      <c r="J1048" s="301"/>
      <c r="K1048" s="302"/>
      <c r="L1048" s="303">
        <f t="shared" si="1040"/>
        <v>0</v>
      </c>
      <c r="M1048" s="304"/>
      <c r="N1048" s="152"/>
      <c r="O1048" s="152"/>
      <c r="P1048" s="152"/>
      <c r="Q1048" s="152"/>
      <c r="R1048" s="152"/>
      <c r="S1048" s="305"/>
      <c r="T1048" s="54" t="e">
        <f>HLOOKUP(F1006,リスト!$N$7:$AC$25,17,)</f>
        <v>#N/A</v>
      </c>
      <c r="U1048" s="52" t="e">
        <f t="shared" si="1038"/>
        <v>#N/A</v>
      </c>
    </row>
    <row r="1049" spans="1:22">
      <c r="A1049" s="1">
        <f t="shared" ref="A1049:B1049" si="1055">A1048</f>
        <v>21</v>
      </c>
      <c r="B1049" s="1">
        <f t="shared" si="1055"/>
        <v>0</v>
      </c>
      <c r="C1049" s="288"/>
      <c r="D1049" s="298"/>
      <c r="E1049" s="298"/>
      <c r="F1049" s="306" t="s">
        <v>98</v>
      </c>
      <c r="G1049" s="306"/>
      <c r="H1049" s="307"/>
      <c r="I1049" s="307"/>
      <c r="J1049" s="308"/>
      <c r="K1049" s="309"/>
      <c r="L1049" s="310">
        <f t="shared" si="1040"/>
        <v>0</v>
      </c>
      <c r="M1049" s="311"/>
      <c r="N1049" s="153"/>
      <c r="O1049" s="153"/>
      <c r="P1049" s="153"/>
      <c r="Q1049" s="153"/>
      <c r="R1049" s="153"/>
      <c r="S1049" s="312"/>
      <c r="T1049" s="54" t="e">
        <f>HLOOKUP(F1006,リスト!$N$7:$AC$25,18,)</f>
        <v>#N/A</v>
      </c>
      <c r="U1049" s="52" t="e">
        <f t="shared" si="1038"/>
        <v>#N/A</v>
      </c>
    </row>
    <row r="1050" spans="1:22" ht="15" thickBot="1">
      <c r="A1050" s="1">
        <f t="shared" ref="A1050:B1050" si="1056">A1049</f>
        <v>21</v>
      </c>
      <c r="B1050" s="1">
        <f t="shared" si="1056"/>
        <v>0</v>
      </c>
      <c r="C1050" s="288"/>
      <c r="D1050" s="313" t="s">
        <v>77</v>
      </c>
      <c r="E1050" s="313"/>
      <c r="F1050" s="313" t="s">
        <v>77</v>
      </c>
      <c r="G1050" s="313"/>
      <c r="H1050" s="314"/>
      <c r="I1050" s="314"/>
      <c r="J1050" s="315"/>
      <c r="K1050" s="316"/>
      <c r="L1050" s="317">
        <f t="shared" si="1040"/>
        <v>0</v>
      </c>
      <c r="M1050" s="318"/>
      <c r="N1050" s="319"/>
      <c r="O1050" s="319"/>
      <c r="P1050" s="319"/>
      <c r="Q1050" s="319"/>
      <c r="R1050" s="319"/>
      <c r="S1050" s="320"/>
      <c r="T1050" s="54" t="e">
        <f>HLOOKUP(F1006,リスト!$N$7:$AC$25,19,)</f>
        <v>#N/A</v>
      </c>
      <c r="U1050" s="52" t="e">
        <f t="shared" si="1038"/>
        <v>#N/A</v>
      </c>
    </row>
    <row r="1051" spans="1:22" ht="15.6" thickTop="1" thickBot="1">
      <c r="A1051" s="1">
        <f t="shared" ref="A1051:B1051" si="1057">A1050</f>
        <v>21</v>
      </c>
      <c r="B1051" s="1">
        <f t="shared" si="1057"/>
        <v>0</v>
      </c>
      <c r="C1051" s="289"/>
      <c r="D1051" s="278" t="s">
        <v>78</v>
      </c>
      <c r="E1051" s="279"/>
      <c r="F1051" s="279"/>
      <c r="G1051" s="280"/>
      <c r="H1051" s="281">
        <f>SUM(H1033:I1050)</f>
        <v>0</v>
      </c>
      <c r="I1051" s="281"/>
      <c r="J1051" s="282">
        <f t="shared" ref="J1051" si="1058">SUM(J1033:K1050)</f>
        <v>0</v>
      </c>
      <c r="K1051" s="283"/>
      <c r="L1051" s="283">
        <f t="shared" ref="L1051" si="1059">SUM(L1033:M1050)</f>
        <v>0</v>
      </c>
      <c r="M1051" s="284"/>
      <c r="N1051" s="285"/>
      <c r="O1051" s="285"/>
      <c r="P1051" s="285"/>
      <c r="Q1051" s="285"/>
      <c r="R1051" s="285"/>
      <c r="S1051" s="286"/>
      <c r="T1051" s="54"/>
    </row>
    <row r="1052" spans="1:22">
      <c r="A1052" s="1">
        <f>F1055</f>
        <v>22</v>
      </c>
      <c r="B1052" s="1">
        <f>IF(H1076&gt;0,1,0)</f>
        <v>0</v>
      </c>
      <c r="C1052" s="198" t="s">
        <v>47</v>
      </c>
      <c r="D1052" s="198"/>
      <c r="E1052" s="198"/>
      <c r="U1052" s="11" t="s">
        <v>49</v>
      </c>
      <c r="V1052" s="11" t="s">
        <v>199</v>
      </c>
    </row>
    <row r="1053" spans="1:22">
      <c r="A1053" s="1">
        <f>A1052</f>
        <v>22</v>
      </c>
      <c r="B1053" s="1">
        <f>B1052</f>
        <v>0</v>
      </c>
      <c r="C1053" s="192" t="str">
        <f>"トップアスリート等を活用した魅力発信事業　"&amp;基本!$G$24</f>
        <v>トップアスリート等を活用した魅力発信事業　事業計画書</v>
      </c>
      <c r="D1053" s="192"/>
      <c r="E1053" s="192"/>
      <c r="F1053" s="192"/>
      <c r="G1053" s="192"/>
      <c r="H1053" s="192"/>
      <c r="I1053" s="192"/>
      <c r="J1053" s="192"/>
      <c r="K1053" s="192"/>
      <c r="L1053" s="192"/>
      <c r="M1053" s="192"/>
      <c r="N1053" s="192"/>
      <c r="O1053" s="192"/>
      <c r="P1053" s="192"/>
      <c r="Q1053" s="192"/>
      <c r="R1053" s="192"/>
      <c r="S1053" s="192"/>
      <c r="U1053" s="16" t="str">
        <f t="shared" ref="U1053:V1056" si="1060">IF(U1003="","",U1003)</f>
        <v>トップアスリート等を活用した魅力発信事業</v>
      </c>
      <c r="V1053" s="16" t="str">
        <f t="shared" si="1060"/>
        <v>魅力発信</v>
      </c>
    </row>
    <row r="1054" spans="1:22" ht="15" thickBot="1">
      <c r="A1054" s="1">
        <f t="shared" ref="A1054:B1054" si="1061">A1053</f>
        <v>22</v>
      </c>
      <c r="B1054" s="1">
        <f t="shared" si="1061"/>
        <v>0</v>
      </c>
      <c r="C1054" s="337" t="s">
        <v>48</v>
      </c>
      <c r="D1054" s="337"/>
      <c r="U1054" s="32" t="str">
        <f t="shared" si="1060"/>
        <v/>
      </c>
      <c r="V1054" s="32" t="str">
        <f t="shared" si="1060"/>
        <v/>
      </c>
    </row>
    <row r="1055" spans="1:22" ht="15" thickBot="1">
      <c r="A1055" s="1">
        <f t="shared" ref="A1055:B1055" si="1062">A1054</f>
        <v>22</v>
      </c>
      <c r="B1055" s="1">
        <f t="shared" si="1062"/>
        <v>0</v>
      </c>
      <c r="C1055" s="375" t="s">
        <v>50</v>
      </c>
      <c r="D1055" s="376"/>
      <c r="E1055" s="376"/>
      <c r="F1055" s="377">
        <f>F1005+1</f>
        <v>22</v>
      </c>
      <c r="G1055" s="378"/>
      <c r="U1055" s="32" t="str">
        <f t="shared" si="1060"/>
        <v/>
      </c>
      <c r="V1055" s="32" t="str">
        <f t="shared" si="1060"/>
        <v/>
      </c>
    </row>
    <row r="1056" spans="1:22">
      <c r="A1056" s="1">
        <f t="shared" ref="A1056:B1056" si="1063">A1055</f>
        <v>22</v>
      </c>
      <c r="B1056" s="1">
        <f t="shared" si="1063"/>
        <v>0</v>
      </c>
      <c r="C1056" s="379" t="s">
        <v>49</v>
      </c>
      <c r="D1056" s="290"/>
      <c r="E1056" s="290"/>
      <c r="F1056" s="380"/>
      <c r="G1056" s="380"/>
      <c r="H1056" s="380"/>
      <c r="I1056" s="380"/>
      <c r="J1056" s="380"/>
      <c r="K1056" s="380"/>
      <c r="L1056" s="380"/>
      <c r="M1056" s="290" t="s">
        <v>53</v>
      </c>
      <c r="N1056" s="290"/>
      <c r="O1056" s="290"/>
      <c r="P1056" s="380"/>
      <c r="Q1056" s="380"/>
      <c r="R1056" s="380"/>
      <c r="S1056" s="381"/>
      <c r="T1056" s="81" t="str">
        <f>IF(F1056="","",VLOOKUP(F1056,U1053:V1056,2,))</f>
        <v/>
      </c>
      <c r="U1056" s="18" t="str">
        <f t="shared" si="1060"/>
        <v/>
      </c>
      <c r="V1056" s="18" t="str">
        <f t="shared" si="1060"/>
        <v/>
      </c>
    </row>
    <row r="1057" spans="1:24">
      <c r="A1057" s="1">
        <f t="shared" ref="A1057:B1057" si="1064">A1056</f>
        <v>22</v>
      </c>
      <c r="B1057" s="1">
        <f t="shared" si="1064"/>
        <v>0</v>
      </c>
      <c r="C1057" s="389" t="s">
        <v>180</v>
      </c>
      <c r="D1057" s="390"/>
      <c r="E1057" s="356"/>
      <c r="F1057" s="386"/>
      <c r="G1057" s="387"/>
      <c r="H1057" s="387"/>
      <c r="I1057" s="387"/>
      <c r="J1057" s="387"/>
      <c r="K1057" s="387"/>
      <c r="L1057" s="387"/>
      <c r="M1057" s="387"/>
      <c r="N1057" s="387"/>
      <c r="O1057" s="387"/>
      <c r="P1057" s="387"/>
      <c r="Q1057" s="387"/>
      <c r="R1057" s="387"/>
      <c r="S1057" s="388"/>
      <c r="U1057" s="55"/>
    </row>
    <row r="1058" spans="1:24">
      <c r="A1058" s="1">
        <f t="shared" ref="A1058:B1058" si="1065">A1057</f>
        <v>22</v>
      </c>
      <c r="B1058" s="1">
        <f t="shared" si="1065"/>
        <v>0</v>
      </c>
      <c r="C1058" s="348" t="s">
        <v>51</v>
      </c>
      <c r="D1058" s="291"/>
      <c r="E1058" s="291"/>
      <c r="F1058" s="382"/>
      <c r="G1058" s="383"/>
      <c r="H1058" s="383"/>
      <c r="I1058" s="20" t="str">
        <f>IF(F1058="","～",IF(J1058="","","～"))</f>
        <v>～</v>
      </c>
      <c r="J1058" s="383"/>
      <c r="K1058" s="383"/>
      <c r="L1058" s="383"/>
      <c r="M1058" s="21" t="s">
        <v>52</v>
      </c>
      <c r="N1058" s="384" t="str">
        <f>IF(T1058=1,IF(F1058="","",IF(J1058="","",IF(F1058=J1058,"日帰り",(J1058-F1058)&amp;"泊"&amp;(J1058-F1058+1)&amp;"日"))),"")</f>
        <v/>
      </c>
      <c r="O1058" s="384"/>
      <c r="P1058" s="384"/>
      <c r="Q1058" s="13" t="s">
        <v>68</v>
      </c>
      <c r="R1058" s="258"/>
      <c r="S1058" s="385"/>
      <c r="T1058" s="53">
        <v>0</v>
      </c>
    </row>
    <row r="1059" spans="1:24">
      <c r="A1059" s="1">
        <f t="shared" ref="A1059:B1059" si="1066">A1058</f>
        <v>22</v>
      </c>
      <c r="B1059" s="1">
        <f t="shared" si="1066"/>
        <v>0</v>
      </c>
      <c r="C1059" s="348" t="s">
        <v>54</v>
      </c>
      <c r="D1059" s="346" t="s">
        <v>55</v>
      </c>
      <c r="E1059" s="346"/>
      <c r="F1059" s="349"/>
      <c r="G1059" s="349"/>
      <c r="H1059" s="349"/>
      <c r="I1059" s="349"/>
      <c r="J1059" s="349"/>
      <c r="K1059" s="349"/>
      <c r="L1059" s="349"/>
      <c r="M1059" s="349"/>
      <c r="N1059" s="349"/>
      <c r="O1059" s="349"/>
      <c r="P1059" s="349"/>
      <c r="Q1059" s="349"/>
      <c r="R1059" s="349"/>
      <c r="S1059" s="350"/>
      <c r="U1059" s="156" t="s">
        <v>53</v>
      </c>
      <c r="V1059" s="156"/>
      <c r="W1059" s="156"/>
      <c r="X1059" s="156"/>
    </row>
    <row r="1060" spans="1:24">
      <c r="A1060" s="1">
        <f t="shared" ref="A1060:B1060" si="1067">A1059</f>
        <v>22</v>
      </c>
      <c r="B1060" s="1">
        <f t="shared" si="1067"/>
        <v>0</v>
      </c>
      <c r="C1060" s="348"/>
      <c r="D1060" s="351" t="s">
        <v>7</v>
      </c>
      <c r="E1060" s="351"/>
      <c r="F1060" s="352"/>
      <c r="G1060" s="352"/>
      <c r="H1060" s="352"/>
      <c r="I1060" s="352"/>
      <c r="J1060" s="352"/>
      <c r="K1060" s="352"/>
      <c r="L1060" s="352"/>
      <c r="M1060" s="352"/>
      <c r="N1060" s="352"/>
      <c r="O1060" s="352"/>
      <c r="P1060" s="352"/>
      <c r="Q1060" s="352"/>
      <c r="R1060" s="352"/>
      <c r="S1060" s="353"/>
      <c r="U1060" s="78" t="str">
        <f>U1053</f>
        <v>トップアスリート等を活用した魅力発信事業</v>
      </c>
      <c r="V1060" s="78" t="str">
        <f>U1054</f>
        <v/>
      </c>
      <c r="W1060" s="78" t="str">
        <f>U1055</f>
        <v/>
      </c>
      <c r="X1060" s="78" t="str">
        <f>U1056</f>
        <v/>
      </c>
    </row>
    <row r="1061" spans="1:24">
      <c r="A1061" s="1">
        <f t="shared" ref="A1061:B1061" si="1068">A1060</f>
        <v>22</v>
      </c>
      <c r="B1061" s="1">
        <f t="shared" si="1068"/>
        <v>0</v>
      </c>
      <c r="C1061" s="348" t="s">
        <v>56</v>
      </c>
      <c r="D1061" s="346" t="s">
        <v>55</v>
      </c>
      <c r="E1061" s="346"/>
      <c r="F1061" s="349"/>
      <c r="G1061" s="349"/>
      <c r="H1061" s="349"/>
      <c r="I1061" s="349"/>
      <c r="J1061" s="349"/>
      <c r="K1061" s="349"/>
      <c r="L1061" s="349"/>
      <c r="M1061" s="349"/>
      <c r="N1061" s="349"/>
      <c r="O1061" s="349"/>
      <c r="P1061" s="349"/>
      <c r="Q1061" s="349"/>
      <c r="R1061" s="349"/>
      <c r="S1061" s="350"/>
      <c r="U1061" s="6" t="str">
        <f t="shared" ref="U1061:X1064" si="1069">IF(U1011="","",U1011)</f>
        <v>①競技普及イベント</v>
      </c>
      <c r="V1061" s="6" t="str">
        <f t="shared" si="1069"/>
        <v/>
      </c>
      <c r="W1061" s="6" t="str">
        <f t="shared" si="1069"/>
        <v/>
      </c>
      <c r="X1061" s="6" t="str">
        <f t="shared" si="1069"/>
        <v/>
      </c>
    </row>
    <row r="1062" spans="1:24">
      <c r="A1062" s="1">
        <f t="shared" ref="A1062:B1062" si="1070">A1061</f>
        <v>22</v>
      </c>
      <c r="B1062" s="1">
        <f t="shared" si="1070"/>
        <v>0</v>
      </c>
      <c r="C1062" s="348"/>
      <c r="D1062" s="351" t="s">
        <v>7</v>
      </c>
      <c r="E1062" s="351"/>
      <c r="F1062" s="352"/>
      <c r="G1062" s="352"/>
      <c r="H1062" s="352"/>
      <c r="I1062" s="352"/>
      <c r="J1062" s="352"/>
      <c r="K1062" s="352"/>
      <c r="L1062" s="352"/>
      <c r="M1062" s="352"/>
      <c r="N1062" s="352"/>
      <c r="O1062" s="352"/>
      <c r="P1062" s="352"/>
      <c r="Q1062" s="352"/>
      <c r="R1062" s="352"/>
      <c r="S1062" s="353"/>
      <c r="U1062" s="8" t="str">
        <f t="shared" si="1069"/>
        <v>②トップレベル大会</v>
      </c>
      <c r="V1062" s="8" t="str">
        <f t="shared" si="1069"/>
        <v/>
      </c>
      <c r="W1062" s="8" t="str">
        <f t="shared" si="1069"/>
        <v/>
      </c>
      <c r="X1062" s="8" t="str">
        <f t="shared" si="1069"/>
        <v/>
      </c>
    </row>
    <row r="1063" spans="1:24">
      <c r="A1063" s="1">
        <f t="shared" ref="A1063:B1063" si="1071">A1062</f>
        <v>22</v>
      </c>
      <c r="B1063" s="1">
        <f t="shared" si="1071"/>
        <v>0</v>
      </c>
      <c r="C1063" s="354" t="s">
        <v>57</v>
      </c>
      <c r="D1063" s="291" t="s">
        <v>58</v>
      </c>
      <c r="E1063" s="291"/>
      <c r="F1063" s="291" t="s">
        <v>61</v>
      </c>
      <c r="G1063" s="355"/>
      <c r="H1063" s="339" t="s">
        <v>62</v>
      </c>
      <c r="I1063" s="296"/>
      <c r="J1063" s="356" t="s">
        <v>63</v>
      </c>
      <c r="K1063" s="355"/>
      <c r="L1063" s="339" t="s">
        <v>64</v>
      </c>
      <c r="M1063" s="296"/>
      <c r="N1063" s="356" t="s">
        <v>65</v>
      </c>
      <c r="O1063" s="355"/>
      <c r="P1063" s="339" t="s">
        <v>66</v>
      </c>
      <c r="Q1063" s="291"/>
      <c r="R1063" s="356" t="s">
        <v>36</v>
      </c>
      <c r="S1063" s="295"/>
      <c r="U1063" s="8" t="str">
        <f t="shared" si="1069"/>
        <v/>
      </c>
      <c r="V1063" s="8" t="str">
        <f t="shared" si="1069"/>
        <v/>
      </c>
      <c r="W1063" s="8" t="str">
        <f t="shared" si="1069"/>
        <v/>
      </c>
      <c r="X1063" s="8" t="str">
        <f t="shared" si="1069"/>
        <v/>
      </c>
    </row>
    <row r="1064" spans="1:24">
      <c r="A1064" s="1">
        <f t="shared" ref="A1064:B1064" si="1072">A1063</f>
        <v>22</v>
      </c>
      <c r="B1064" s="1">
        <f t="shared" si="1072"/>
        <v>0</v>
      </c>
      <c r="C1064" s="348"/>
      <c r="D1064" s="346" t="s">
        <v>59</v>
      </c>
      <c r="E1064" s="346"/>
      <c r="F1064" s="56" t="s">
        <v>164</v>
      </c>
      <c r="G1064" s="23" t="s">
        <v>67</v>
      </c>
      <c r="H1064" s="58" t="s">
        <v>164</v>
      </c>
      <c r="I1064" s="25" t="s">
        <v>67</v>
      </c>
      <c r="J1064" s="60" t="s">
        <v>164</v>
      </c>
      <c r="K1064" s="23" t="s">
        <v>67</v>
      </c>
      <c r="L1064" s="58" t="s">
        <v>164</v>
      </c>
      <c r="M1064" s="25" t="s">
        <v>67</v>
      </c>
      <c r="N1064" s="60" t="s">
        <v>164</v>
      </c>
      <c r="O1064" s="23" t="s">
        <v>67</v>
      </c>
      <c r="P1064" s="58" t="s">
        <v>164</v>
      </c>
      <c r="Q1064" s="26" t="s">
        <v>67</v>
      </c>
      <c r="R1064" s="60" t="s">
        <v>164</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48"/>
      <c r="D1065" s="351" t="s">
        <v>60</v>
      </c>
      <c r="E1065" s="351"/>
      <c r="F1065" s="57" t="s">
        <v>164</v>
      </c>
      <c r="G1065" s="28" t="s">
        <v>67</v>
      </c>
      <c r="H1065" s="59" t="s">
        <v>164</v>
      </c>
      <c r="I1065" s="30" t="s">
        <v>67</v>
      </c>
      <c r="J1065" s="61" t="s">
        <v>164</v>
      </c>
      <c r="K1065" s="28" t="s">
        <v>67</v>
      </c>
      <c r="L1065" s="59" t="s">
        <v>164</v>
      </c>
      <c r="M1065" s="30" t="s">
        <v>67</v>
      </c>
      <c r="N1065" s="61" t="s">
        <v>164</v>
      </c>
      <c r="O1065" s="28" t="s">
        <v>67</v>
      </c>
      <c r="P1065" s="59" t="s">
        <v>164</v>
      </c>
      <c r="Q1065" s="31" t="s">
        <v>67</v>
      </c>
      <c r="R1065" s="61" t="s">
        <v>164</v>
      </c>
      <c r="S1065" s="34" t="s">
        <v>67</v>
      </c>
    </row>
    <row r="1066" spans="1:24">
      <c r="A1066" s="1">
        <f t="shared" ref="A1066:B1066" si="1074">A1065</f>
        <v>22</v>
      </c>
      <c r="B1066" s="1">
        <f t="shared" si="1074"/>
        <v>0</v>
      </c>
      <c r="C1066" s="366" t="s">
        <v>69</v>
      </c>
      <c r="D1066" s="367"/>
      <c r="E1066" s="368"/>
      <c r="F1066" s="357"/>
      <c r="G1066" s="358"/>
      <c r="H1066" s="358"/>
      <c r="I1066" s="358"/>
      <c r="J1066" s="358"/>
      <c r="K1066" s="358"/>
      <c r="L1066" s="358"/>
      <c r="M1066" s="358"/>
      <c r="N1066" s="358"/>
      <c r="O1066" s="358"/>
      <c r="P1066" s="358"/>
      <c r="Q1066" s="358"/>
      <c r="R1066" s="358"/>
      <c r="S1066" s="359"/>
    </row>
    <row r="1067" spans="1:24">
      <c r="A1067" s="1">
        <f t="shared" ref="A1067:B1067" si="1075">A1066</f>
        <v>22</v>
      </c>
      <c r="B1067" s="1">
        <f t="shared" si="1075"/>
        <v>0</v>
      </c>
      <c r="C1067" s="369"/>
      <c r="D1067" s="370"/>
      <c r="E1067" s="371"/>
      <c r="F1067" s="360"/>
      <c r="G1067" s="361"/>
      <c r="H1067" s="361"/>
      <c r="I1067" s="361"/>
      <c r="J1067" s="361"/>
      <c r="K1067" s="361"/>
      <c r="L1067" s="361"/>
      <c r="M1067" s="361"/>
      <c r="N1067" s="361"/>
      <c r="O1067" s="361"/>
      <c r="P1067" s="361"/>
      <c r="Q1067" s="361"/>
      <c r="R1067" s="361"/>
      <c r="S1067" s="362"/>
    </row>
    <row r="1068" spans="1:24">
      <c r="A1068" s="1">
        <f t="shared" ref="A1068:B1068" si="1076">A1067</f>
        <v>22</v>
      </c>
      <c r="B1068" s="1">
        <f t="shared" si="1076"/>
        <v>0</v>
      </c>
      <c r="C1068" s="369"/>
      <c r="D1068" s="370"/>
      <c r="E1068" s="371"/>
      <c r="F1068" s="360"/>
      <c r="G1068" s="361"/>
      <c r="H1068" s="361"/>
      <c r="I1068" s="361"/>
      <c r="J1068" s="361"/>
      <c r="K1068" s="361"/>
      <c r="L1068" s="361"/>
      <c r="M1068" s="361"/>
      <c r="N1068" s="361"/>
      <c r="O1068" s="361"/>
      <c r="P1068" s="361"/>
      <c r="Q1068" s="361"/>
      <c r="R1068" s="361"/>
      <c r="S1068" s="362"/>
    </row>
    <row r="1069" spans="1:24">
      <c r="A1069" s="1">
        <f t="shared" ref="A1069:B1069" si="1077">A1068</f>
        <v>22</v>
      </c>
      <c r="B1069" s="1">
        <f t="shared" si="1077"/>
        <v>0</v>
      </c>
      <c r="C1069" s="369"/>
      <c r="D1069" s="370"/>
      <c r="E1069" s="371"/>
      <c r="F1069" s="360"/>
      <c r="G1069" s="361"/>
      <c r="H1069" s="361"/>
      <c r="I1069" s="361"/>
      <c r="J1069" s="361"/>
      <c r="K1069" s="361"/>
      <c r="L1069" s="361"/>
      <c r="M1069" s="361"/>
      <c r="N1069" s="361"/>
      <c r="O1069" s="361"/>
      <c r="P1069" s="361"/>
      <c r="Q1069" s="361"/>
      <c r="R1069" s="361"/>
      <c r="S1069" s="362"/>
    </row>
    <row r="1070" spans="1:24">
      <c r="A1070" s="1">
        <f t="shared" ref="A1070:B1070" si="1078">A1069</f>
        <v>22</v>
      </c>
      <c r="B1070" s="1">
        <f t="shared" si="1078"/>
        <v>0</v>
      </c>
      <c r="C1070" s="369"/>
      <c r="D1070" s="370"/>
      <c r="E1070" s="371"/>
      <c r="F1070" s="360"/>
      <c r="G1070" s="361"/>
      <c r="H1070" s="361"/>
      <c r="I1070" s="361"/>
      <c r="J1070" s="361"/>
      <c r="K1070" s="361"/>
      <c r="L1070" s="361"/>
      <c r="M1070" s="361"/>
      <c r="N1070" s="361"/>
      <c r="O1070" s="361"/>
      <c r="P1070" s="361"/>
      <c r="Q1070" s="361"/>
      <c r="R1070" s="361"/>
      <c r="S1070" s="362"/>
    </row>
    <row r="1071" spans="1:24">
      <c r="A1071" s="1">
        <f t="shared" ref="A1071:B1071" si="1079">A1070</f>
        <v>22</v>
      </c>
      <c r="B1071" s="1">
        <f t="shared" si="1079"/>
        <v>0</v>
      </c>
      <c r="C1071" s="369"/>
      <c r="D1071" s="370"/>
      <c r="E1071" s="371"/>
      <c r="F1071" s="360"/>
      <c r="G1071" s="361"/>
      <c r="H1071" s="361"/>
      <c r="I1071" s="361"/>
      <c r="J1071" s="361"/>
      <c r="K1071" s="361"/>
      <c r="L1071" s="361"/>
      <c r="M1071" s="361"/>
      <c r="N1071" s="361"/>
      <c r="O1071" s="361"/>
      <c r="P1071" s="361"/>
      <c r="Q1071" s="361"/>
      <c r="R1071" s="361"/>
      <c r="S1071" s="362"/>
    </row>
    <row r="1072" spans="1:24" ht="15" thickBot="1">
      <c r="A1072" s="1">
        <f t="shared" ref="A1072:B1072" si="1080">A1071</f>
        <v>22</v>
      </c>
      <c r="B1072" s="1">
        <f t="shared" si="1080"/>
        <v>0</v>
      </c>
      <c r="C1072" s="372"/>
      <c r="D1072" s="373"/>
      <c r="E1072" s="374"/>
      <c r="F1072" s="363"/>
      <c r="G1072" s="364"/>
      <c r="H1072" s="364"/>
      <c r="I1072" s="364"/>
      <c r="J1072" s="364"/>
      <c r="K1072" s="364"/>
      <c r="L1072" s="364"/>
      <c r="M1072" s="364"/>
      <c r="N1072" s="364"/>
      <c r="O1072" s="364"/>
      <c r="P1072" s="364"/>
      <c r="Q1072" s="364"/>
      <c r="R1072" s="364"/>
      <c r="S1072" s="365"/>
    </row>
    <row r="1073" spans="1:21">
      <c r="A1073" s="1">
        <f t="shared" ref="A1073:B1073" si="1081">A1072</f>
        <v>22</v>
      </c>
      <c r="B1073" s="1">
        <f t="shared" si="1081"/>
        <v>0</v>
      </c>
    </row>
    <row r="1074" spans="1:21" ht="15" thickBot="1">
      <c r="A1074" s="1">
        <f t="shared" ref="A1074:B1074" si="1082">A1073</f>
        <v>22</v>
      </c>
      <c r="B1074" s="1">
        <f t="shared" si="1082"/>
        <v>0</v>
      </c>
      <c r="C1074" s="337" t="s">
        <v>70</v>
      </c>
      <c r="D1074" s="337"/>
      <c r="Q1074" s="338" t="s">
        <v>71</v>
      </c>
      <c r="R1074" s="338"/>
      <c r="S1074" s="338"/>
    </row>
    <row r="1075" spans="1:21">
      <c r="A1075" s="1">
        <f t="shared" ref="A1075:B1075" si="1083">A1074</f>
        <v>22</v>
      </c>
      <c r="B1075" s="1">
        <f t="shared" si="1083"/>
        <v>0</v>
      </c>
      <c r="C1075" s="287" t="s">
        <v>72</v>
      </c>
      <c r="D1075" s="290" t="s">
        <v>73</v>
      </c>
      <c r="E1075" s="290"/>
      <c r="F1075" s="290"/>
      <c r="G1075" s="290"/>
      <c r="H1075" s="290" t="s">
        <v>79</v>
      </c>
      <c r="I1075" s="290"/>
      <c r="J1075" s="290" t="s">
        <v>13</v>
      </c>
      <c r="K1075" s="290"/>
      <c r="L1075" s="290"/>
      <c r="M1075" s="290"/>
      <c r="N1075" s="290"/>
      <c r="O1075" s="290"/>
      <c r="P1075" s="290"/>
      <c r="Q1075" s="290"/>
      <c r="R1075" s="290"/>
      <c r="S1075" s="294"/>
    </row>
    <row r="1076" spans="1:21">
      <c r="A1076" s="1">
        <f t="shared" ref="A1076:B1076" si="1084">A1075</f>
        <v>22</v>
      </c>
      <c r="B1076" s="1">
        <f t="shared" si="1084"/>
        <v>0</v>
      </c>
      <c r="C1076" s="288"/>
      <c r="D1076" s="346" t="s">
        <v>74</v>
      </c>
      <c r="E1076" s="346"/>
      <c r="F1076" s="346"/>
      <c r="G1076" s="346"/>
      <c r="H1076" s="347">
        <f>J1101</f>
        <v>0</v>
      </c>
      <c r="I1076" s="347"/>
      <c r="J1076" s="152"/>
      <c r="K1076" s="152"/>
      <c r="L1076" s="152"/>
      <c r="M1076" s="152"/>
      <c r="N1076" s="152"/>
      <c r="O1076" s="152"/>
      <c r="P1076" s="152"/>
      <c r="Q1076" s="152"/>
      <c r="R1076" s="152"/>
      <c r="S1076" s="305"/>
    </row>
    <row r="1077" spans="1:21">
      <c r="A1077" s="1">
        <f t="shared" ref="A1077:B1077" si="1085">A1076</f>
        <v>22</v>
      </c>
      <c r="B1077" s="1">
        <f t="shared" si="1085"/>
        <v>0</v>
      </c>
      <c r="C1077" s="288"/>
      <c r="D1077" s="340" t="s">
        <v>75</v>
      </c>
      <c r="E1077" s="340"/>
      <c r="F1077" s="340"/>
      <c r="G1077" s="340"/>
      <c r="H1077" s="330"/>
      <c r="I1077" s="330"/>
      <c r="J1077" s="335"/>
      <c r="K1077" s="335"/>
      <c r="L1077" s="335"/>
      <c r="M1077" s="335"/>
      <c r="N1077" s="335"/>
      <c r="O1077" s="335"/>
      <c r="P1077" s="335"/>
      <c r="Q1077" s="335"/>
      <c r="R1077" s="335"/>
      <c r="S1077" s="336"/>
    </row>
    <row r="1078" spans="1:21">
      <c r="A1078" s="1">
        <f t="shared" ref="A1078:B1078" si="1086">A1077</f>
        <v>22</v>
      </c>
      <c r="B1078" s="1">
        <f t="shared" si="1086"/>
        <v>0</v>
      </c>
      <c r="C1078" s="288"/>
      <c r="D1078" s="340" t="s">
        <v>76</v>
      </c>
      <c r="E1078" s="340"/>
      <c r="F1078" s="340"/>
      <c r="G1078" s="340"/>
      <c r="H1078" s="330"/>
      <c r="I1078" s="330"/>
      <c r="J1078" s="335"/>
      <c r="K1078" s="335"/>
      <c r="L1078" s="335"/>
      <c r="M1078" s="335"/>
      <c r="N1078" s="335"/>
      <c r="O1078" s="335"/>
      <c r="P1078" s="335"/>
      <c r="Q1078" s="335"/>
      <c r="R1078" s="335"/>
      <c r="S1078" s="336"/>
    </row>
    <row r="1079" spans="1:21" ht="15" thickBot="1">
      <c r="A1079" s="1">
        <f t="shared" ref="A1079:B1079" si="1087">A1078</f>
        <v>22</v>
      </c>
      <c r="B1079" s="1">
        <f t="shared" si="1087"/>
        <v>0</v>
      </c>
      <c r="C1079" s="288"/>
      <c r="D1079" s="341" t="s">
        <v>77</v>
      </c>
      <c r="E1079" s="341"/>
      <c r="F1079" s="341"/>
      <c r="G1079" s="341"/>
      <c r="H1079" s="342">
        <f>H1101-SUM(H1076:I1078)</f>
        <v>0</v>
      </c>
      <c r="I1079" s="342"/>
      <c r="J1079" s="343"/>
      <c r="K1079" s="343"/>
      <c r="L1079" s="343"/>
      <c r="M1079" s="343"/>
      <c r="N1079" s="343"/>
      <c r="O1079" s="343"/>
      <c r="P1079" s="343"/>
      <c r="Q1079" s="343"/>
      <c r="R1079" s="343"/>
      <c r="S1079" s="344"/>
    </row>
    <row r="1080" spans="1:21" ht="15.6" thickTop="1" thickBot="1">
      <c r="A1080" s="1">
        <f t="shared" ref="A1080:B1080" si="1088">A1079</f>
        <v>22</v>
      </c>
      <c r="B1080" s="1">
        <f t="shared" si="1088"/>
        <v>0</v>
      </c>
      <c r="C1080" s="289"/>
      <c r="D1080" s="345" t="s">
        <v>78</v>
      </c>
      <c r="E1080" s="345"/>
      <c r="F1080" s="345"/>
      <c r="G1080" s="345"/>
      <c r="H1080" s="281">
        <f>SUM(H1076:I1079)</f>
        <v>0</v>
      </c>
      <c r="I1080" s="281"/>
      <c r="J1080" s="285"/>
      <c r="K1080" s="285"/>
      <c r="L1080" s="285"/>
      <c r="M1080" s="285"/>
      <c r="N1080" s="285"/>
      <c r="O1080" s="285"/>
      <c r="P1080" s="285"/>
      <c r="Q1080" s="285"/>
      <c r="R1080" s="285"/>
      <c r="S1080" s="286"/>
    </row>
    <row r="1081" spans="1:21">
      <c r="A1081" s="1">
        <f t="shared" ref="A1081:B1081" si="1089">A1080</f>
        <v>22</v>
      </c>
      <c r="B1081" s="1">
        <f t="shared" si="1089"/>
        <v>0</v>
      </c>
      <c r="C1081" s="287" t="s">
        <v>218</v>
      </c>
      <c r="D1081" s="290" t="s">
        <v>73</v>
      </c>
      <c r="E1081" s="290"/>
      <c r="F1081" s="290" t="s">
        <v>83</v>
      </c>
      <c r="G1081" s="290"/>
      <c r="H1081" s="290" t="s">
        <v>79</v>
      </c>
      <c r="I1081" s="292"/>
      <c r="J1081" s="293"/>
      <c r="K1081" s="290"/>
      <c r="L1081" s="290"/>
      <c r="M1081" s="290"/>
      <c r="N1081" s="290" t="s">
        <v>82</v>
      </c>
      <c r="O1081" s="290"/>
      <c r="P1081" s="290"/>
      <c r="Q1081" s="290"/>
      <c r="R1081" s="290"/>
      <c r="S1081" s="294"/>
    </row>
    <row r="1082" spans="1:21">
      <c r="A1082" s="1">
        <f t="shared" ref="A1082:B1082" si="1090">A1081</f>
        <v>22</v>
      </c>
      <c r="B1082" s="1">
        <f t="shared" si="1090"/>
        <v>0</v>
      </c>
      <c r="C1082" s="288"/>
      <c r="D1082" s="291"/>
      <c r="E1082" s="291"/>
      <c r="F1082" s="291"/>
      <c r="G1082" s="291"/>
      <c r="H1082" s="291"/>
      <c r="I1082" s="291"/>
      <c r="J1082" s="296" t="s">
        <v>80</v>
      </c>
      <c r="K1082" s="297"/>
      <c r="L1082" s="297" t="s">
        <v>81</v>
      </c>
      <c r="M1082" s="339"/>
      <c r="N1082" s="291"/>
      <c r="O1082" s="291"/>
      <c r="P1082" s="291"/>
      <c r="Q1082" s="291"/>
      <c r="R1082" s="291"/>
      <c r="S1082" s="295"/>
    </row>
    <row r="1083" spans="1:21">
      <c r="A1083" s="1">
        <f t="shared" ref="A1083:B1083" si="1091">A1082</f>
        <v>22</v>
      </c>
      <c r="B1083" s="1">
        <f t="shared" si="1091"/>
        <v>0</v>
      </c>
      <c r="C1083" s="288"/>
      <c r="D1083" s="298" t="s">
        <v>88</v>
      </c>
      <c r="E1083" s="298"/>
      <c r="F1083" s="298" t="s">
        <v>88</v>
      </c>
      <c r="G1083" s="298"/>
      <c r="H1083" s="323"/>
      <c r="I1083" s="323"/>
      <c r="J1083" s="324"/>
      <c r="K1083" s="325"/>
      <c r="L1083" s="326">
        <f>H1083-J1083</f>
        <v>0</v>
      </c>
      <c r="M1083" s="327"/>
      <c r="N1083" s="167"/>
      <c r="O1083" s="167"/>
      <c r="P1083" s="167"/>
      <c r="Q1083" s="167"/>
      <c r="R1083" s="167"/>
      <c r="S1083" s="328"/>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8"/>
      <c r="D1084" s="298" t="s">
        <v>99</v>
      </c>
      <c r="E1084" s="298"/>
      <c r="F1084" s="299" t="s">
        <v>84</v>
      </c>
      <c r="G1084" s="299"/>
      <c r="H1084" s="300"/>
      <c r="I1084" s="300"/>
      <c r="J1084" s="301"/>
      <c r="K1084" s="302"/>
      <c r="L1084" s="303">
        <f t="shared" ref="L1084:L1100" si="1094">H1084-J1084</f>
        <v>0</v>
      </c>
      <c r="M1084" s="304"/>
      <c r="N1084" s="152"/>
      <c r="O1084" s="152"/>
      <c r="P1084" s="152"/>
      <c r="Q1084" s="152"/>
      <c r="R1084" s="152"/>
      <c r="S1084" s="305"/>
      <c r="T1084" s="54" t="e">
        <f>HLOOKUP(F1056,リスト!$N$7:$AC$25,3,)</f>
        <v>#N/A</v>
      </c>
      <c r="U1084" s="52" t="e">
        <f t="shared" si="1092"/>
        <v>#N/A</v>
      </c>
    </row>
    <row r="1085" spans="1:21">
      <c r="A1085" s="1">
        <f t="shared" ref="A1085:B1085" si="1095">A1084</f>
        <v>22</v>
      </c>
      <c r="B1085" s="1">
        <f t="shared" si="1095"/>
        <v>0</v>
      </c>
      <c r="C1085" s="288"/>
      <c r="D1085" s="298"/>
      <c r="E1085" s="298"/>
      <c r="F1085" s="329" t="s">
        <v>85</v>
      </c>
      <c r="G1085" s="329"/>
      <c r="H1085" s="330"/>
      <c r="I1085" s="330"/>
      <c r="J1085" s="331"/>
      <c r="K1085" s="332"/>
      <c r="L1085" s="333">
        <f t="shared" si="1094"/>
        <v>0</v>
      </c>
      <c r="M1085" s="334"/>
      <c r="N1085" s="335"/>
      <c r="O1085" s="335"/>
      <c r="P1085" s="335"/>
      <c r="Q1085" s="335"/>
      <c r="R1085" s="335"/>
      <c r="S1085" s="336"/>
      <c r="T1085" s="54" t="e">
        <f>HLOOKUP(F1056,リスト!$N$7:$AC$25,4,)</f>
        <v>#N/A</v>
      </c>
      <c r="U1085" s="52" t="e">
        <f t="shared" si="1092"/>
        <v>#N/A</v>
      </c>
    </row>
    <row r="1086" spans="1:21">
      <c r="A1086" s="1">
        <f t="shared" ref="A1086:B1086" si="1096">A1085</f>
        <v>22</v>
      </c>
      <c r="B1086" s="1">
        <f t="shared" si="1096"/>
        <v>0</v>
      </c>
      <c r="C1086" s="288"/>
      <c r="D1086" s="298"/>
      <c r="E1086" s="298"/>
      <c r="F1086" s="306" t="s">
        <v>86</v>
      </c>
      <c r="G1086" s="306"/>
      <c r="H1086" s="307"/>
      <c r="I1086" s="307"/>
      <c r="J1086" s="308"/>
      <c r="K1086" s="309"/>
      <c r="L1086" s="310">
        <f t="shared" si="1094"/>
        <v>0</v>
      </c>
      <c r="M1086" s="311"/>
      <c r="N1086" s="153"/>
      <c r="O1086" s="153"/>
      <c r="P1086" s="153"/>
      <c r="Q1086" s="153"/>
      <c r="R1086" s="153"/>
      <c r="S1086" s="312"/>
      <c r="T1086" s="54" t="e">
        <f>HLOOKUP(F1056,リスト!$N$7:$AC$25,5,)</f>
        <v>#N/A</v>
      </c>
      <c r="U1086" s="52" t="e">
        <f t="shared" si="1092"/>
        <v>#N/A</v>
      </c>
    </row>
    <row r="1087" spans="1:21">
      <c r="A1087" s="1">
        <f t="shared" ref="A1087:B1087" si="1097">A1086</f>
        <v>22</v>
      </c>
      <c r="B1087" s="1">
        <f t="shared" si="1097"/>
        <v>0</v>
      </c>
      <c r="C1087" s="288"/>
      <c r="D1087" s="298" t="s">
        <v>100</v>
      </c>
      <c r="E1087" s="298"/>
      <c r="F1087" s="299" t="s">
        <v>87</v>
      </c>
      <c r="G1087" s="299"/>
      <c r="H1087" s="300"/>
      <c r="I1087" s="300"/>
      <c r="J1087" s="301"/>
      <c r="K1087" s="302"/>
      <c r="L1087" s="303">
        <f t="shared" si="1094"/>
        <v>0</v>
      </c>
      <c r="M1087" s="304"/>
      <c r="N1087" s="152"/>
      <c r="O1087" s="152"/>
      <c r="P1087" s="152"/>
      <c r="Q1087" s="152"/>
      <c r="R1087" s="152"/>
      <c r="S1087" s="305"/>
      <c r="T1087" s="54" t="e">
        <f>HLOOKUP(F1056,リスト!$N$7:$AC$25,6,)</f>
        <v>#N/A</v>
      </c>
      <c r="U1087" s="52" t="e">
        <f t="shared" si="1092"/>
        <v>#N/A</v>
      </c>
    </row>
    <row r="1088" spans="1:21">
      <c r="A1088" s="1">
        <f t="shared" ref="A1088:B1088" si="1098">A1087</f>
        <v>22</v>
      </c>
      <c r="B1088" s="1">
        <f t="shared" si="1098"/>
        <v>0</v>
      </c>
      <c r="C1088" s="288"/>
      <c r="D1088" s="298"/>
      <c r="E1088" s="298"/>
      <c r="F1088" s="329" t="s">
        <v>89</v>
      </c>
      <c r="G1088" s="329"/>
      <c r="H1088" s="330"/>
      <c r="I1088" s="330"/>
      <c r="J1088" s="331"/>
      <c r="K1088" s="332"/>
      <c r="L1088" s="333">
        <f t="shared" si="1094"/>
        <v>0</v>
      </c>
      <c r="M1088" s="334"/>
      <c r="N1088" s="335"/>
      <c r="O1088" s="335"/>
      <c r="P1088" s="335"/>
      <c r="Q1088" s="335"/>
      <c r="R1088" s="335"/>
      <c r="S1088" s="336"/>
      <c r="T1088" s="54" t="e">
        <f>HLOOKUP(F1056,リスト!$N$7:$AC$25,7,)</f>
        <v>#N/A</v>
      </c>
      <c r="U1088" s="52" t="e">
        <f t="shared" si="1092"/>
        <v>#N/A</v>
      </c>
    </row>
    <row r="1089" spans="1:22" ht="14.4" customHeight="1">
      <c r="A1089" s="1">
        <f t="shared" ref="A1089:B1089" si="1099">A1088</f>
        <v>22</v>
      </c>
      <c r="B1089" s="1">
        <f t="shared" si="1099"/>
        <v>0</v>
      </c>
      <c r="C1089" s="288"/>
      <c r="D1089" s="298"/>
      <c r="E1089" s="298"/>
      <c r="F1089" s="329" t="s">
        <v>215</v>
      </c>
      <c r="G1089" s="329"/>
      <c r="H1089" s="330"/>
      <c r="I1089" s="330"/>
      <c r="J1089" s="331"/>
      <c r="K1089" s="332"/>
      <c r="L1089" s="333">
        <f t="shared" si="1094"/>
        <v>0</v>
      </c>
      <c r="M1089" s="334"/>
      <c r="N1089" s="335"/>
      <c r="O1089" s="335"/>
      <c r="P1089" s="335"/>
      <c r="Q1089" s="335"/>
      <c r="R1089" s="335"/>
      <c r="S1089" s="336"/>
      <c r="T1089" s="54" t="e">
        <f>HLOOKUP(F1056,リスト!$N$7:$AC$25,8,)</f>
        <v>#N/A</v>
      </c>
      <c r="U1089" s="52" t="e">
        <f t="shared" si="1092"/>
        <v>#N/A</v>
      </c>
    </row>
    <row r="1090" spans="1:22">
      <c r="A1090" s="1">
        <f t="shared" ref="A1090:B1090" si="1100">A1089</f>
        <v>22</v>
      </c>
      <c r="B1090" s="1">
        <f t="shared" si="1100"/>
        <v>0</v>
      </c>
      <c r="C1090" s="288"/>
      <c r="D1090" s="298"/>
      <c r="E1090" s="298"/>
      <c r="F1090" s="306" t="s">
        <v>90</v>
      </c>
      <c r="G1090" s="306"/>
      <c r="H1090" s="307"/>
      <c r="I1090" s="307"/>
      <c r="J1090" s="308"/>
      <c r="K1090" s="309"/>
      <c r="L1090" s="310">
        <f t="shared" si="1094"/>
        <v>0</v>
      </c>
      <c r="M1090" s="311"/>
      <c r="N1090" s="153"/>
      <c r="O1090" s="153"/>
      <c r="P1090" s="153"/>
      <c r="Q1090" s="153"/>
      <c r="R1090" s="153"/>
      <c r="S1090" s="312"/>
      <c r="T1090" s="54" t="e">
        <f>HLOOKUP(F1056,リスト!$N$7:$AC$25,9,)</f>
        <v>#N/A</v>
      </c>
      <c r="U1090" s="52" t="e">
        <f t="shared" si="1092"/>
        <v>#N/A</v>
      </c>
    </row>
    <row r="1091" spans="1:22">
      <c r="A1091" s="1">
        <f t="shared" ref="A1091:B1091" si="1101">A1090</f>
        <v>22</v>
      </c>
      <c r="B1091" s="1">
        <f t="shared" si="1101"/>
        <v>0</v>
      </c>
      <c r="C1091" s="288"/>
      <c r="D1091" s="298" t="s">
        <v>101</v>
      </c>
      <c r="E1091" s="298"/>
      <c r="F1091" s="299" t="s">
        <v>91</v>
      </c>
      <c r="G1091" s="299"/>
      <c r="H1091" s="300"/>
      <c r="I1091" s="300"/>
      <c r="J1091" s="301"/>
      <c r="K1091" s="302"/>
      <c r="L1091" s="303">
        <f t="shared" si="1094"/>
        <v>0</v>
      </c>
      <c r="M1091" s="304"/>
      <c r="N1091" s="152"/>
      <c r="O1091" s="152"/>
      <c r="P1091" s="152"/>
      <c r="Q1091" s="152"/>
      <c r="R1091" s="152"/>
      <c r="S1091" s="305"/>
      <c r="T1091" s="54" t="e">
        <f>HLOOKUP(F1056,リスト!$N$7:$AC$25,10,)</f>
        <v>#N/A</v>
      </c>
      <c r="U1091" s="52" t="e">
        <f t="shared" si="1092"/>
        <v>#N/A</v>
      </c>
    </row>
    <row r="1092" spans="1:22">
      <c r="A1092" s="1">
        <f t="shared" ref="A1092:B1092" si="1102">A1091</f>
        <v>22</v>
      </c>
      <c r="B1092" s="1">
        <f t="shared" si="1102"/>
        <v>0</v>
      </c>
      <c r="C1092" s="288"/>
      <c r="D1092" s="298"/>
      <c r="E1092" s="298"/>
      <c r="F1092" s="329" t="s">
        <v>92</v>
      </c>
      <c r="G1092" s="329"/>
      <c r="H1092" s="330"/>
      <c r="I1092" s="330"/>
      <c r="J1092" s="331"/>
      <c r="K1092" s="332"/>
      <c r="L1092" s="333">
        <f t="shared" si="1094"/>
        <v>0</v>
      </c>
      <c r="M1092" s="334"/>
      <c r="N1092" s="335"/>
      <c r="O1092" s="335"/>
      <c r="P1092" s="335"/>
      <c r="Q1092" s="335"/>
      <c r="R1092" s="335"/>
      <c r="S1092" s="336"/>
      <c r="T1092" s="54" t="e">
        <f>HLOOKUP(F1056,リスト!$N$7:$AC$25,11,)</f>
        <v>#N/A</v>
      </c>
      <c r="U1092" s="52" t="e">
        <f t="shared" si="1092"/>
        <v>#N/A</v>
      </c>
    </row>
    <row r="1093" spans="1:22">
      <c r="A1093" s="1">
        <f t="shared" ref="A1093:B1093" si="1103">A1092</f>
        <v>22</v>
      </c>
      <c r="B1093" s="1">
        <f t="shared" si="1103"/>
        <v>0</v>
      </c>
      <c r="C1093" s="288"/>
      <c r="D1093" s="298"/>
      <c r="E1093" s="298"/>
      <c r="F1093" s="306" t="s">
        <v>93</v>
      </c>
      <c r="G1093" s="306"/>
      <c r="H1093" s="307"/>
      <c r="I1093" s="307"/>
      <c r="J1093" s="308"/>
      <c r="K1093" s="309"/>
      <c r="L1093" s="310">
        <f t="shared" si="1094"/>
        <v>0</v>
      </c>
      <c r="M1093" s="311"/>
      <c r="N1093" s="153"/>
      <c r="O1093" s="153"/>
      <c r="P1093" s="153"/>
      <c r="Q1093" s="153"/>
      <c r="R1093" s="153"/>
      <c r="S1093" s="312"/>
      <c r="T1093" s="54" t="e">
        <f>HLOOKUP(F1056,リスト!$N$7:$AC$25,12,)</f>
        <v>#N/A</v>
      </c>
      <c r="U1093" s="52" t="e">
        <f t="shared" si="1092"/>
        <v>#N/A</v>
      </c>
    </row>
    <row r="1094" spans="1:22">
      <c r="A1094" s="1">
        <f t="shared" ref="A1094:B1094" si="1104">A1093</f>
        <v>22</v>
      </c>
      <c r="B1094" s="1">
        <f t="shared" si="1104"/>
        <v>0</v>
      </c>
      <c r="C1094" s="288"/>
      <c r="D1094" s="298" t="s">
        <v>102</v>
      </c>
      <c r="E1094" s="298"/>
      <c r="F1094" s="298" t="s">
        <v>102</v>
      </c>
      <c r="G1094" s="298"/>
      <c r="H1094" s="323"/>
      <c r="I1094" s="323"/>
      <c r="J1094" s="324"/>
      <c r="K1094" s="325"/>
      <c r="L1094" s="326">
        <f t="shared" si="1094"/>
        <v>0</v>
      </c>
      <c r="M1094" s="327"/>
      <c r="N1094" s="167"/>
      <c r="O1094" s="167"/>
      <c r="P1094" s="167"/>
      <c r="Q1094" s="167"/>
      <c r="R1094" s="167"/>
      <c r="S1094" s="328"/>
      <c r="T1094" s="54" t="e">
        <f>HLOOKUP(F1056,リスト!$N$7:$AC$25,13,)</f>
        <v>#N/A</v>
      </c>
      <c r="U1094" s="52" t="e">
        <f t="shared" si="1092"/>
        <v>#N/A</v>
      </c>
    </row>
    <row r="1095" spans="1:22">
      <c r="A1095" s="1">
        <f t="shared" ref="A1095:B1095" si="1105">A1094</f>
        <v>22</v>
      </c>
      <c r="B1095" s="1">
        <f t="shared" si="1105"/>
        <v>0</v>
      </c>
      <c r="C1095" s="288"/>
      <c r="D1095" s="321" t="s">
        <v>105</v>
      </c>
      <c r="E1095" s="298"/>
      <c r="F1095" s="299" t="s">
        <v>94</v>
      </c>
      <c r="G1095" s="299"/>
      <c r="H1095" s="300"/>
      <c r="I1095" s="300"/>
      <c r="J1095" s="301"/>
      <c r="K1095" s="302"/>
      <c r="L1095" s="303">
        <f t="shared" si="1094"/>
        <v>0</v>
      </c>
      <c r="M1095" s="304"/>
      <c r="N1095" s="152"/>
      <c r="O1095" s="152"/>
      <c r="P1095" s="152"/>
      <c r="Q1095" s="152"/>
      <c r="R1095" s="152"/>
      <c r="S1095" s="305"/>
      <c r="T1095" s="54" t="e">
        <f>HLOOKUP(F1056,リスト!$N$7:$AC$25,14,)</f>
        <v>#N/A</v>
      </c>
      <c r="U1095" s="52" t="e">
        <f t="shared" si="1092"/>
        <v>#N/A</v>
      </c>
    </row>
    <row r="1096" spans="1:22">
      <c r="A1096" s="1">
        <f t="shared" ref="A1096:B1096" si="1106">A1095</f>
        <v>22</v>
      </c>
      <c r="B1096" s="1">
        <f t="shared" si="1106"/>
        <v>0</v>
      </c>
      <c r="C1096" s="288"/>
      <c r="D1096" s="298"/>
      <c r="E1096" s="298"/>
      <c r="F1096" s="306" t="s">
        <v>95</v>
      </c>
      <c r="G1096" s="306"/>
      <c r="H1096" s="307"/>
      <c r="I1096" s="307"/>
      <c r="J1096" s="308"/>
      <c r="K1096" s="309"/>
      <c r="L1096" s="310">
        <f t="shared" si="1094"/>
        <v>0</v>
      </c>
      <c r="M1096" s="311"/>
      <c r="N1096" s="153"/>
      <c r="O1096" s="153"/>
      <c r="P1096" s="153"/>
      <c r="Q1096" s="153"/>
      <c r="R1096" s="153"/>
      <c r="S1096" s="312"/>
      <c r="T1096" s="54" t="e">
        <f>HLOOKUP(F1056,リスト!$N$7:$AC$25,15,)</f>
        <v>#N/A</v>
      </c>
      <c r="U1096" s="52" t="e">
        <f t="shared" si="1092"/>
        <v>#N/A</v>
      </c>
    </row>
    <row r="1097" spans="1:22">
      <c r="A1097" s="1">
        <f t="shared" ref="A1097:B1097" si="1107">A1096</f>
        <v>22</v>
      </c>
      <c r="B1097" s="1">
        <f t="shared" si="1107"/>
        <v>0</v>
      </c>
      <c r="C1097" s="288"/>
      <c r="D1097" s="322" t="s">
        <v>103</v>
      </c>
      <c r="E1097" s="322"/>
      <c r="F1097" s="298" t="s">
        <v>96</v>
      </c>
      <c r="G1097" s="298"/>
      <c r="H1097" s="323"/>
      <c r="I1097" s="323"/>
      <c r="J1097" s="324"/>
      <c r="K1097" s="325"/>
      <c r="L1097" s="326">
        <f t="shared" si="1094"/>
        <v>0</v>
      </c>
      <c r="M1097" s="327"/>
      <c r="N1097" s="167"/>
      <c r="O1097" s="167"/>
      <c r="P1097" s="167"/>
      <c r="Q1097" s="167"/>
      <c r="R1097" s="167"/>
      <c r="S1097" s="328"/>
      <c r="T1097" s="54" t="e">
        <f>HLOOKUP(F1056,リスト!$N$7:$AC$25,16,)</f>
        <v>#N/A</v>
      </c>
      <c r="U1097" s="52" t="e">
        <f t="shared" si="1092"/>
        <v>#N/A</v>
      </c>
    </row>
    <row r="1098" spans="1:22">
      <c r="A1098" s="1">
        <f t="shared" ref="A1098:B1098" si="1108">A1097</f>
        <v>22</v>
      </c>
      <c r="B1098" s="1">
        <f t="shared" si="1108"/>
        <v>0</v>
      </c>
      <c r="C1098" s="288"/>
      <c r="D1098" s="298" t="s">
        <v>104</v>
      </c>
      <c r="E1098" s="298"/>
      <c r="F1098" s="299" t="s">
        <v>97</v>
      </c>
      <c r="G1098" s="299"/>
      <c r="H1098" s="300"/>
      <c r="I1098" s="300"/>
      <c r="J1098" s="301"/>
      <c r="K1098" s="302"/>
      <c r="L1098" s="303">
        <f t="shared" si="1094"/>
        <v>0</v>
      </c>
      <c r="M1098" s="304"/>
      <c r="N1098" s="152"/>
      <c r="O1098" s="152"/>
      <c r="P1098" s="152"/>
      <c r="Q1098" s="152"/>
      <c r="R1098" s="152"/>
      <c r="S1098" s="305"/>
      <c r="T1098" s="54" t="e">
        <f>HLOOKUP(F1056,リスト!$N$7:$AC$25,17,)</f>
        <v>#N/A</v>
      </c>
      <c r="U1098" s="52" t="e">
        <f t="shared" si="1092"/>
        <v>#N/A</v>
      </c>
    </row>
    <row r="1099" spans="1:22">
      <c r="A1099" s="1">
        <f t="shared" ref="A1099:B1099" si="1109">A1098</f>
        <v>22</v>
      </c>
      <c r="B1099" s="1">
        <f t="shared" si="1109"/>
        <v>0</v>
      </c>
      <c r="C1099" s="288"/>
      <c r="D1099" s="298"/>
      <c r="E1099" s="298"/>
      <c r="F1099" s="306" t="s">
        <v>98</v>
      </c>
      <c r="G1099" s="306"/>
      <c r="H1099" s="307"/>
      <c r="I1099" s="307"/>
      <c r="J1099" s="308"/>
      <c r="K1099" s="309"/>
      <c r="L1099" s="310">
        <f t="shared" si="1094"/>
        <v>0</v>
      </c>
      <c r="M1099" s="311"/>
      <c r="N1099" s="153"/>
      <c r="O1099" s="153"/>
      <c r="P1099" s="153"/>
      <c r="Q1099" s="153"/>
      <c r="R1099" s="153"/>
      <c r="S1099" s="312"/>
      <c r="T1099" s="54" t="e">
        <f>HLOOKUP(F1056,リスト!$N$7:$AC$25,18,)</f>
        <v>#N/A</v>
      </c>
      <c r="U1099" s="52" t="e">
        <f t="shared" si="1092"/>
        <v>#N/A</v>
      </c>
    </row>
    <row r="1100" spans="1:22" ht="15" thickBot="1">
      <c r="A1100" s="1">
        <f t="shared" ref="A1100:B1100" si="1110">A1099</f>
        <v>22</v>
      </c>
      <c r="B1100" s="1">
        <f t="shared" si="1110"/>
        <v>0</v>
      </c>
      <c r="C1100" s="288"/>
      <c r="D1100" s="313" t="s">
        <v>77</v>
      </c>
      <c r="E1100" s="313"/>
      <c r="F1100" s="313" t="s">
        <v>77</v>
      </c>
      <c r="G1100" s="313"/>
      <c r="H1100" s="314"/>
      <c r="I1100" s="314"/>
      <c r="J1100" s="315"/>
      <c r="K1100" s="316"/>
      <c r="L1100" s="317">
        <f t="shared" si="1094"/>
        <v>0</v>
      </c>
      <c r="M1100" s="318"/>
      <c r="N1100" s="319"/>
      <c r="O1100" s="319"/>
      <c r="P1100" s="319"/>
      <c r="Q1100" s="319"/>
      <c r="R1100" s="319"/>
      <c r="S1100" s="320"/>
      <c r="T1100" s="54" t="e">
        <f>HLOOKUP(F1056,リスト!$N$7:$AC$25,19,)</f>
        <v>#N/A</v>
      </c>
      <c r="U1100" s="52" t="e">
        <f t="shared" si="1092"/>
        <v>#N/A</v>
      </c>
    </row>
    <row r="1101" spans="1:22" ht="15.6" thickTop="1" thickBot="1">
      <c r="A1101" s="1">
        <f t="shared" ref="A1101:B1101" si="1111">A1100</f>
        <v>22</v>
      </c>
      <c r="B1101" s="1">
        <f t="shared" si="1111"/>
        <v>0</v>
      </c>
      <c r="C1101" s="289"/>
      <c r="D1101" s="278" t="s">
        <v>78</v>
      </c>
      <c r="E1101" s="279"/>
      <c r="F1101" s="279"/>
      <c r="G1101" s="280"/>
      <c r="H1101" s="281">
        <f>SUM(H1083:I1100)</f>
        <v>0</v>
      </c>
      <c r="I1101" s="281"/>
      <c r="J1101" s="282">
        <f t="shared" ref="J1101" si="1112">SUM(J1083:K1100)</f>
        <v>0</v>
      </c>
      <c r="K1101" s="283"/>
      <c r="L1101" s="283">
        <f t="shared" ref="L1101" si="1113">SUM(L1083:M1100)</f>
        <v>0</v>
      </c>
      <c r="M1101" s="284"/>
      <c r="N1101" s="285"/>
      <c r="O1101" s="285"/>
      <c r="P1101" s="285"/>
      <c r="Q1101" s="285"/>
      <c r="R1101" s="285"/>
      <c r="S1101" s="286"/>
      <c r="T1101" s="54"/>
    </row>
    <row r="1102" spans="1:22">
      <c r="A1102" s="1">
        <f>F1105</f>
        <v>23</v>
      </c>
      <c r="B1102" s="1">
        <f>IF(H1126&gt;0,1,0)</f>
        <v>0</v>
      </c>
      <c r="C1102" s="198" t="s">
        <v>47</v>
      </c>
      <c r="D1102" s="198"/>
      <c r="E1102" s="198"/>
      <c r="U1102" s="11" t="s">
        <v>49</v>
      </c>
      <c r="V1102" s="11" t="s">
        <v>199</v>
      </c>
    </row>
    <row r="1103" spans="1:22">
      <c r="A1103" s="1">
        <f>A1102</f>
        <v>23</v>
      </c>
      <c r="B1103" s="1">
        <f>B1102</f>
        <v>0</v>
      </c>
      <c r="C1103" s="192" t="str">
        <f>"トップアスリート等を活用した魅力発信事業　"&amp;基本!$G$24</f>
        <v>トップアスリート等を活用した魅力発信事業　事業計画書</v>
      </c>
      <c r="D1103" s="192"/>
      <c r="E1103" s="192"/>
      <c r="F1103" s="192"/>
      <c r="G1103" s="192"/>
      <c r="H1103" s="192"/>
      <c r="I1103" s="192"/>
      <c r="J1103" s="192"/>
      <c r="K1103" s="192"/>
      <c r="L1103" s="192"/>
      <c r="M1103" s="192"/>
      <c r="N1103" s="192"/>
      <c r="O1103" s="192"/>
      <c r="P1103" s="192"/>
      <c r="Q1103" s="192"/>
      <c r="R1103" s="192"/>
      <c r="S1103" s="192"/>
      <c r="U1103" s="16" t="str">
        <f t="shared" ref="U1103:V1106" si="1114">IF(U1053="","",U1053)</f>
        <v>トップアスリート等を活用した魅力発信事業</v>
      </c>
      <c r="V1103" s="16" t="str">
        <f t="shared" si="1114"/>
        <v>魅力発信</v>
      </c>
    </row>
    <row r="1104" spans="1:22" ht="15" thickBot="1">
      <c r="A1104" s="1">
        <f t="shared" ref="A1104:B1104" si="1115">A1103</f>
        <v>23</v>
      </c>
      <c r="B1104" s="1">
        <f t="shared" si="1115"/>
        <v>0</v>
      </c>
      <c r="C1104" s="337" t="s">
        <v>48</v>
      </c>
      <c r="D1104" s="337"/>
      <c r="U1104" s="32" t="str">
        <f t="shared" si="1114"/>
        <v/>
      </c>
      <c r="V1104" s="32" t="str">
        <f t="shared" si="1114"/>
        <v/>
      </c>
    </row>
    <row r="1105" spans="1:24" ht="15" thickBot="1">
      <c r="A1105" s="1">
        <f t="shared" ref="A1105:B1105" si="1116">A1104</f>
        <v>23</v>
      </c>
      <c r="B1105" s="1">
        <f t="shared" si="1116"/>
        <v>0</v>
      </c>
      <c r="C1105" s="375" t="s">
        <v>50</v>
      </c>
      <c r="D1105" s="376"/>
      <c r="E1105" s="376"/>
      <c r="F1105" s="377">
        <f>F1055+1</f>
        <v>23</v>
      </c>
      <c r="G1105" s="378"/>
      <c r="U1105" s="32" t="str">
        <f t="shared" si="1114"/>
        <v/>
      </c>
      <c r="V1105" s="32" t="str">
        <f t="shared" si="1114"/>
        <v/>
      </c>
    </row>
    <row r="1106" spans="1:24">
      <c r="A1106" s="1">
        <f t="shared" ref="A1106:B1106" si="1117">A1105</f>
        <v>23</v>
      </c>
      <c r="B1106" s="1">
        <f t="shared" si="1117"/>
        <v>0</v>
      </c>
      <c r="C1106" s="379" t="s">
        <v>49</v>
      </c>
      <c r="D1106" s="290"/>
      <c r="E1106" s="290"/>
      <c r="F1106" s="380"/>
      <c r="G1106" s="380"/>
      <c r="H1106" s="380"/>
      <c r="I1106" s="380"/>
      <c r="J1106" s="380"/>
      <c r="K1106" s="380"/>
      <c r="L1106" s="380"/>
      <c r="M1106" s="290" t="s">
        <v>53</v>
      </c>
      <c r="N1106" s="290"/>
      <c r="O1106" s="290"/>
      <c r="P1106" s="380"/>
      <c r="Q1106" s="380"/>
      <c r="R1106" s="380"/>
      <c r="S1106" s="381"/>
      <c r="T1106" s="81" t="str">
        <f>IF(F1106="","",VLOOKUP(F1106,U1103:V1106,2,))</f>
        <v/>
      </c>
      <c r="U1106" s="18" t="str">
        <f t="shared" si="1114"/>
        <v/>
      </c>
      <c r="V1106" s="18" t="str">
        <f t="shared" si="1114"/>
        <v/>
      </c>
    </row>
    <row r="1107" spans="1:24">
      <c r="A1107" s="1">
        <f t="shared" ref="A1107:B1107" si="1118">A1106</f>
        <v>23</v>
      </c>
      <c r="B1107" s="1">
        <f t="shared" si="1118"/>
        <v>0</v>
      </c>
      <c r="C1107" s="389" t="s">
        <v>180</v>
      </c>
      <c r="D1107" s="390"/>
      <c r="E1107" s="356"/>
      <c r="F1107" s="386"/>
      <c r="G1107" s="387"/>
      <c r="H1107" s="387"/>
      <c r="I1107" s="387"/>
      <c r="J1107" s="387"/>
      <c r="K1107" s="387"/>
      <c r="L1107" s="387"/>
      <c r="M1107" s="387"/>
      <c r="N1107" s="387"/>
      <c r="O1107" s="387"/>
      <c r="P1107" s="387"/>
      <c r="Q1107" s="387"/>
      <c r="R1107" s="387"/>
      <c r="S1107" s="388"/>
      <c r="U1107" s="55"/>
    </row>
    <row r="1108" spans="1:24">
      <c r="A1108" s="1">
        <f t="shared" ref="A1108:B1108" si="1119">A1107</f>
        <v>23</v>
      </c>
      <c r="B1108" s="1">
        <f t="shared" si="1119"/>
        <v>0</v>
      </c>
      <c r="C1108" s="348" t="s">
        <v>51</v>
      </c>
      <c r="D1108" s="291"/>
      <c r="E1108" s="291"/>
      <c r="F1108" s="382"/>
      <c r="G1108" s="383"/>
      <c r="H1108" s="383"/>
      <c r="I1108" s="20" t="str">
        <f>IF(F1108="","～",IF(J1108="","","～"))</f>
        <v>～</v>
      </c>
      <c r="J1108" s="383"/>
      <c r="K1108" s="383"/>
      <c r="L1108" s="383"/>
      <c r="M1108" s="21" t="s">
        <v>52</v>
      </c>
      <c r="N1108" s="384" t="str">
        <f>IF(T1108=1,IF(F1108="","",IF(J1108="","",IF(F1108=J1108,"日帰り",(J1108-F1108)&amp;"泊"&amp;(J1108-F1108+1)&amp;"日"))),"")</f>
        <v/>
      </c>
      <c r="O1108" s="384"/>
      <c r="P1108" s="384"/>
      <c r="Q1108" s="13" t="s">
        <v>68</v>
      </c>
      <c r="R1108" s="258"/>
      <c r="S1108" s="385"/>
      <c r="T1108" s="53">
        <v>0</v>
      </c>
    </row>
    <row r="1109" spans="1:24">
      <c r="A1109" s="1">
        <f t="shared" ref="A1109:B1109" si="1120">A1108</f>
        <v>23</v>
      </c>
      <c r="B1109" s="1">
        <f t="shared" si="1120"/>
        <v>0</v>
      </c>
      <c r="C1109" s="348" t="s">
        <v>54</v>
      </c>
      <c r="D1109" s="346" t="s">
        <v>55</v>
      </c>
      <c r="E1109" s="346"/>
      <c r="F1109" s="349"/>
      <c r="G1109" s="349"/>
      <c r="H1109" s="349"/>
      <c r="I1109" s="349"/>
      <c r="J1109" s="349"/>
      <c r="K1109" s="349"/>
      <c r="L1109" s="349"/>
      <c r="M1109" s="349"/>
      <c r="N1109" s="349"/>
      <c r="O1109" s="349"/>
      <c r="P1109" s="349"/>
      <c r="Q1109" s="349"/>
      <c r="R1109" s="349"/>
      <c r="S1109" s="350"/>
      <c r="U1109" s="156" t="s">
        <v>53</v>
      </c>
      <c r="V1109" s="156"/>
      <c r="W1109" s="156"/>
      <c r="X1109" s="156"/>
    </row>
    <row r="1110" spans="1:24">
      <c r="A1110" s="1">
        <f t="shared" ref="A1110:B1110" si="1121">A1109</f>
        <v>23</v>
      </c>
      <c r="B1110" s="1">
        <f t="shared" si="1121"/>
        <v>0</v>
      </c>
      <c r="C1110" s="348"/>
      <c r="D1110" s="351" t="s">
        <v>7</v>
      </c>
      <c r="E1110" s="351"/>
      <c r="F1110" s="352"/>
      <c r="G1110" s="352"/>
      <c r="H1110" s="352"/>
      <c r="I1110" s="352"/>
      <c r="J1110" s="352"/>
      <c r="K1110" s="352"/>
      <c r="L1110" s="352"/>
      <c r="M1110" s="352"/>
      <c r="N1110" s="352"/>
      <c r="O1110" s="352"/>
      <c r="P1110" s="352"/>
      <c r="Q1110" s="352"/>
      <c r="R1110" s="352"/>
      <c r="S1110" s="353"/>
      <c r="U1110" s="78" t="str">
        <f>U1103</f>
        <v>トップアスリート等を活用した魅力発信事業</v>
      </c>
      <c r="V1110" s="78" t="str">
        <f>U1104</f>
        <v/>
      </c>
      <c r="W1110" s="78" t="str">
        <f>U1105</f>
        <v/>
      </c>
      <c r="X1110" s="78" t="str">
        <f>U1106</f>
        <v/>
      </c>
    </row>
    <row r="1111" spans="1:24">
      <c r="A1111" s="1">
        <f t="shared" ref="A1111:B1111" si="1122">A1110</f>
        <v>23</v>
      </c>
      <c r="B1111" s="1">
        <f t="shared" si="1122"/>
        <v>0</v>
      </c>
      <c r="C1111" s="348" t="s">
        <v>56</v>
      </c>
      <c r="D1111" s="346" t="s">
        <v>55</v>
      </c>
      <c r="E1111" s="346"/>
      <c r="F1111" s="349"/>
      <c r="G1111" s="349"/>
      <c r="H1111" s="349"/>
      <c r="I1111" s="349"/>
      <c r="J1111" s="349"/>
      <c r="K1111" s="349"/>
      <c r="L1111" s="349"/>
      <c r="M1111" s="349"/>
      <c r="N1111" s="349"/>
      <c r="O1111" s="349"/>
      <c r="P1111" s="349"/>
      <c r="Q1111" s="349"/>
      <c r="R1111" s="349"/>
      <c r="S1111" s="350"/>
      <c r="U1111" s="6" t="str">
        <f t="shared" ref="U1111:X1114" si="1123">IF(U1061="","",U1061)</f>
        <v>①競技普及イベント</v>
      </c>
      <c r="V1111" s="6" t="str">
        <f t="shared" si="1123"/>
        <v/>
      </c>
      <c r="W1111" s="6" t="str">
        <f t="shared" si="1123"/>
        <v/>
      </c>
      <c r="X1111" s="6" t="str">
        <f t="shared" si="1123"/>
        <v/>
      </c>
    </row>
    <row r="1112" spans="1:24">
      <c r="A1112" s="1">
        <f t="shared" ref="A1112:B1112" si="1124">A1111</f>
        <v>23</v>
      </c>
      <c r="B1112" s="1">
        <f t="shared" si="1124"/>
        <v>0</v>
      </c>
      <c r="C1112" s="348"/>
      <c r="D1112" s="351" t="s">
        <v>7</v>
      </c>
      <c r="E1112" s="351"/>
      <c r="F1112" s="352"/>
      <c r="G1112" s="352"/>
      <c r="H1112" s="352"/>
      <c r="I1112" s="352"/>
      <c r="J1112" s="352"/>
      <c r="K1112" s="352"/>
      <c r="L1112" s="352"/>
      <c r="M1112" s="352"/>
      <c r="N1112" s="352"/>
      <c r="O1112" s="352"/>
      <c r="P1112" s="352"/>
      <c r="Q1112" s="352"/>
      <c r="R1112" s="352"/>
      <c r="S1112" s="353"/>
      <c r="U1112" s="8" t="str">
        <f t="shared" si="1123"/>
        <v>②トップレベル大会</v>
      </c>
      <c r="V1112" s="8" t="str">
        <f t="shared" si="1123"/>
        <v/>
      </c>
      <c r="W1112" s="8" t="str">
        <f t="shared" si="1123"/>
        <v/>
      </c>
      <c r="X1112" s="8" t="str">
        <f t="shared" si="1123"/>
        <v/>
      </c>
    </row>
    <row r="1113" spans="1:24">
      <c r="A1113" s="1">
        <f t="shared" ref="A1113:B1113" si="1125">A1112</f>
        <v>23</v>
      </c>
      <c r="B1113" s="1">
        <f t="shared" si="1125"/>
        <v>0</v>
      </c>
      <c r="C1113" s="354" t="s">
        <v>57</v>
      </c>
      <c r="D1113" s="291" t="s">
        <v>58</v>
      </c>
      <c r="E1113" s="291"/>
      <c r="F1113" s="291" t="s">
        <v>61</v>
      </c>
      <c r="G1113" s="355"/>
      <c r="H1113" s="339" t="s">
        <v>62</v>
      </c>
      <c r="I1113" s="296"/>
      <c r="J1113" s="356" t="s">
        <v>63</v>
      </c>
      <c r="K1113" s="355"/>
      <c r="L1113" s="339" t="s">
        <v>64</v>
      </c>
      <c r="M1113" s="296"/>
      <c r="N1113" s="356" t="s">
        <v>65</v>
      </c>
      <c r="O1113" s="355"/>
      <c r="P1113" s="339" t="s">
        <v>66</v>
      </c>
      <c r="Q1113" s="291"/>
      <c r="R1113" s="356" t="s">
        <v>36</v>
      </c>
      <c r="S1113" s="295"/>
      <c r="U1113" s="8" t="str">
        <f t="shared" si="1123"/>
        <v/>
      </c>
      <c r="V1113" s="8" t="str">
        <f t="shared" si="1123"/>
        <v/>
      </c>
      <c r="W1113" s="8" t="str">
        <f t="shared" si="1123"/>
        <v/>
      </c>
      <c r="X1113" s="8" t="str">
        <f t="shared" si="1123"/>
        <v/>
      </c>
    </row>
    <row r="1114" spans="1:24">
      <c r="A1114" s="1">
        <f t="shared" ref="A1114:B1114" si="1126">A1113</f>
        <v>23</v>
      </c>
      <c r="B1114" s="1">
        <f t="shared" si="1126"/>
        <v>0</v>
      </c>
      <c r="C1114" s="348"/>
      <c r="D1114" s="346" t="s">
        <v>59</v>
      </c>
      <c r="E1114" s="346"/>
      <c r="F1114" s="56" t="s">
        <v>164</v>
      </c>
      <c r="G1114" s="23" t="s">
        <v>67</v>
      </c>
      <c r="H1114" s="58" t="s">
        <v>164</v>
      </c>
      <c r="I1114" s="25" t="s">
        <v>67</v>
      </c>
      <c r="J1114" s="60" t="s">
        <v>164</v>
      </c>
      <c r="K1114" s="23" t="s">
        <v>67</v>
      </c>
      <c r="L1114" s="58" t="s">
        <v>164</v>
      </c>
      <c r="M1114" s="25" t="s">
        <v>67</v>
      </c>
      <c r="N1114" s="60" t="s">
        <v>164</v>
      </c>
      <c r="O1114" s="23" t="s">
        <v>67</v>
      </c>
      <c r="P1114" s="58" t="s">
        <v>164</v>
      </c>
      <c r="Q1114" s="26" t="s">
        <v>67</v>
      </c>
      <c r="R1114" s="60" t="s">
        <v>164</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48"/>
      <c r="D1115" s="351" t="s">
        <v>60</v>
      </c>
      <c r="E1115" s="351"/>
      <c r="F1115" s="57" t="s">
        <v>164</v>
      </c>
      <c r="G1115" s="28" t="s">
        <v>67</v>
      </c>
      <c r="H1115" s="59" t="s">
        <v>164</v>
      </c>
      <c r="I1115" s="30" t="s">
        <v>67</v>
      </c>
      <c r="J1115" s="61" t="s">
        <v>164</v>
      </c>
      <c r="K1115" s="28" t="s">
        <v>67</v>
      </c>
      <c r="L1115" s="59" t="s">
        <v>164</v>
      </c>
      <c r="M1115" s="30" t="s">
        <v>67</v>
      </c>
      <c r="N1115" s="61" t="s">
        <v>164</v>
      </c>
      <c r="O1115" s="28" t="s">
        <v>67</v>
      </c>
      <c r="P1115" s="59" t="s">
        <v>164</v>
      </c>
      <c r="Q1115" s="31" t="s">
        <v>67</v>
      </c>
      <c r="R1115" s="61" t="s">
        <v>164</v>
      </c>
      <c r="S1115" s="34" t="s">
        <v>67</v>
      </c>
    </row>
    <row r="1116" spans="1:24">
      <c r="A1116" s="1">
        <f t="shared" ref="A1116:B1116" si="1128">A1115</f>
        <v>23</v>
      </c>
      <c r="B1116" s="1">
        <f t="shared" si="1128"/>
        <v>0</v>
      </c>
      <c r="C1116" s="366" t="s">
        <v>69</v>
      </c>
      <c r="D1116" s="367"/>
      <c r="E1116" s="368"/>
      <c r="F1116" s="357"/>
      <c r="G1116" s="358"/>
      <c r="H1116" s="358"/>
      <c r="I1116" s="358"/>
      <c r="J1116" s="358"/>
      <c r="K1116" s="358"/>
      <c r="L1116" s="358"/>
      <c r="M1116" s="358"/>
      <c r="N1116" s="358"/>
      <c r="O1116" s="358"/>
      <c r="P1116" s="358"/>
      <c r="Q1116" s="358"/>
      <c r="R1116" s="358"/>
      <c r="S1116" s="359"/>
    </row>
    <row r="1117" spans="1:24">
      <c r="A1117" s="1">
        <f t="shared" ref="A1117:B1117" si="1129">A1116</f>
        <v>23</v>
      </c>
      <c r="B1117" s="1">
        <f t="shared" si="1129"/>
        <v>0</v>
      </c>
      <c r="C1117" s="369"/>
      <c r="D1117" s="370"/>
      <c r="E1117" s="371"/>
      <c r="F1117" s="360"/>
      <c r="G1117" s="361"/>
      <c r="H1117" s="361"/>
      <c r="I1117" s="361"/>
      <c r="J1117" s="361"/>
      <c r="K1117" s="361"/>
      <c r="L1117" s="361"/>
      <c r="M1117" s="361"/>
      <c r="N1117" s="361"/>
      <c r="O1117" s="361"/>
      <c r="P1117" s="361"/>
      <c r="Q1117" s="361"/>
      <c r="R1117" s="361"/>
      <c r="S1117" s="362"/>
    </row>
    <row r="1118" spans="1:24">
      <c r="A1118" s="1">
        <f t="shared" ref="A1118:B1118" si="1130">A1117</f>
        <v>23</v>
      </c>
      <c r="B1118" s="1">
        <f t="shared" si="1130"/>
        <v>0</v>
      </c>
      <c r="C1118" s="369"/>
      <c r="D1118" s="370"/>
      <c r="E1118" s="371"/>
      <c r="F1118" s="360"/>
      <c r="G1118" s="361"/>
      <c r="H1118" s="361"/>
      <c r="I1118" s="361"/>
      <c r="J1118" s="361"/>
      <c r="K1118" s="361"/>
      <c r="L1118" s="361"/>
      <c r="M1118" s="361"/>
      <c r="N1118" s="361"/>
      <c r="O1118" s="361"/>
      <c r="P1118" s="361"/>
      <c r="Q1118" s="361"/>
      <c r="R1118" s="361"/>
      <c r="S1118" s="362"/>
    </row>
    <row r="1119" spans="1:24">
      <c r="A1119" s="1">
        <f t="shared" ref="A1119:B1119" si="1131">A1118</f>
        <v>23</v>
      </c>
      <c r="B1119" s="1">
        <f t="shared" si="1131"/>
        <v>0</v>
      </c>
      <c r="C1119" s="369"/>
      <c r="D1119" s="370"/>
      <c r="E1119" s="371"/>
      <c r="F1119" s="360"/>
      <c r="G1119" s="361"/>
      <c r="H1119" s="361"/>
      <c r="I1119" s="361"/>
      <c r="J1119" s="361"/>
      <c r="K1119" s="361"/>
      <c r="L1119" s="361"/>
      <c r="M1119" s="361"/>
      <c r="N1119" s="361"/>
      <c r="O1119" s="361"/>
      <c r="P1119" s="361"/>
      <c r="Q1119" s="361"/>
      <c r="R1119" s="361"/>
      <c r="S1119" s="362"/>
    </row>
    <row r="1120" spans="1:24">
      <c r="A1120" s="1">
        <f t="shared" ref="A1120:B1120" si="1132">A1119</f>
        <v>23</v>
      </c>
      <c r="B1120" s="1">
        <f t="shared" si="1132"/>
        <v>0</v>
      </c>
      <c r="C1120" s="369"/>
      <c r="D1120" s="370"/>
      <c r="E1120" s="371"/>
      <c r="F1120" s="360"/>
      <c r="G1120" s="361"/>
      <c r="H1120" s="361"/>
      <c r="I1120" s="361"/>
      <c r="J1120" s="361"/>
      <c r="K1120" s="361"/>
      <c r="L1120" s="361"/>
      <c r="M1120" s="361"/>
      <c r="N1120" s="361"/>
      <c r="O1120" s="361"/>
      <c r="P1120" s="361"/>
      <c r="Q1120" s="361"/>
      <c r="R1120" s="361"/>
      <c r="S1120" s="362"/>
    </row>
    <row r="1121" spans="1:21">
      <c r="A1121" s="1">
        <f t="shared" ref="A1121:B1121" si="1133">A1120</f>
        <v>23</v>
      </c>
      <c r="B1121" s="1">
        <f t="shared" si="1133"/>
        <v>0</v>
      </c>
      <c r="C1121" s="369"/>
      <c r="D1121" s="370"/>
      <c r="E1121" s="371"/>
      <c r="F1121" s="360"/>
      <c r="G1121" s="361"/>
      <c r="H1121" s="361"/>
      <c r="I1121" s="361"/>
      <c r="J1121" s="361"/>
      <c r="K1121" s="361"/>
      <c r="L1121" s="361"/>
      <c r="M1121" s="361"/>
      <c r="N1121" s="361"/>
      <c r="O1121" s="361"/>
      <c r="P1121" s="361"/>
      <c r="Q1121" s="361"/>
      <c r="R1121" s="361"/>
      <c r="S1121" s="362"/>
    </row>
    <row r="1122" spans="1:21" ht="15" thickBot="1">
      <c r="A1122" s="1">
        <f t="shared" ref="A1122:B1122" si="1134">A1121</f>
        <v>23</v>
      </c>
      <c r="B1122" s="1">
        <f t="shared" si="1134"/>
        <v>0</v>
      </c>
      <c r="C1122" s="372"/>
      <c r="D1122" s="373"/>
      <c r="E1122" s="374"/>
      <c r="F1122" s="363"/>
      <c r="G1122" s="364"/>
      <c r="H1122" s="364"/>
      <c r="I1122" s="364"/>
      <c r="J1122" s="364"/>
      <c r="K1122" s="364"/>
      <c r="L1122" s="364"/>
      <c r="M1122" s="364"/>
      <c r="N1122" s="364"/>
      <c r="O1122" s="364"/>
      <c r="P1122" s="364"/>
      <c r="Q1122" s="364"/>
      <c r="R1122" s="364"/>
      <c r="S1122" s="365"/>
    </row>
    <row r="1123" spans="1:21">
      <c r="A1123" s="1">
        <f t="shared" ref="A1123:B1123" si="1135">A1122</f>
        <v>23</v>
      </c>
      <c r="B1123" s="1">
        <f t="shared" si="1135"/>
        <v>0</v>
      </c>
    </row>
    <row r="1124" spans="1:21" ht="15" thickBot="1">
      <c r="A1124" s="1">
        <f t="shared" ref="A1124:B1124" si="1136">A1123</f>
        <v>23</v>
      </c>
      <c r="B1124" s="1">
        <f t="shared" si="1136"/>
        <v>0</v>
      </c>
      <c r="C1124" s="337" t="s">
        <v>70</v>
      </c>
      <c r="D1124" s="337"/>
      <c r="Q1124" s="338" t="s">
        <v>71</v>
      </c>
      <c r="R1124" s="338"/>
      <c r="S1124" s="338"/>
    </row>
    <row r="1125" spans="1:21">
      <c r="A1125" s="1">
        <f t="shared" ref="A1125:B1125" si="1137">A1124</f>
        <v>23</v>
      </c>
      <c r="B1125" s="1">
        <f t="shared" si="1137"/>
        <v>0</v>
      </c>
      <c r="C1125" s="287" t="s">
        <v>72</v>
      </c>
      <c r="D1125" s="290" t="s">
        <v>73</v>
      </c>
      <c r="E1125" s="290"/>
      <c r="F1125" s="290"/>
      <c r="G1125" s="290"/>
      <c r="H1125" s="290" t="s">
        <v>79</v>
      </c>
      <c r="I1125" s="290"/>
      <c r="J1125" s="290" t="s">
        <v>13</v>
      </c>
      <c r="K1125" s="290"/>
      <c r="L1125" s="290"/>
      <c r="M1125" s="290"/>
      <c r="N1125" s="290"/>
      <c r="O1125" s="290"/>
      <c r="P1125" s="290"/>
      <c r="Q1125" s="290"/>
      <c r="R1125" s="290"/>
      <c r="S1125" s="294"/>
    </row>
    <row r="1126" spans="1:21">
      <c r="A1126" s="1">
        <f t="shared" ref="A1126:B1126" si="1138">A1125</f>
        <v>23</v>
      </c>
      <c r="B1126" s="1">
        <f t="shared" si="1138"/>
        <v>0</v>
      </c>
      <c r="C1126" s="288"/>
      <c r="D1126" s="346" t="s">
        <v>74</v>
      </c>
      <c r="E1126" s="346"/>
      <c r="F1126" s="346"/>
      <c r="G1126" s="346"/>
      <c r="H1126" s="347">
        <f>J1151</f>
        <v>0</v>
      </c>
      <c r="I1126" s="347"/>
      <c r="J1126" s="152"/>
      <c r="K1126" s="152"/>
      <c r="L1126" s="152"/>
      <c r="M1126" s="152"/>
      <c r="N1126" s="152"/>
      <c r="O1126" s="152"/>
      <c r="P1126" s="152"/>
      <c r="Q1126" s="152"/>
      <c r="R1126" s="152"/>
      <c r="S1126" s="305"/>
    </row>
    <row r="1127" spans="1:21">
      <c r="A1127" s="1">
        <f t="shared" ref="A1127:B1127" si="1139">A1126</f>
        <v>23</v>
      </c>
      <c r="B1127" s="1">
        <f t="shared" si="1139"/>
        <v>0</v>
      </c>
      <c r="C1127" s="288"/>
      <c r="D1127" s="340" t="s">
        <v>75</v>
      </c>
      <c r="E1127" s="340"/>
      <c r="F1127" s="340"/>
      <c r="G1127" s="340"/>
      <c r="H1127" s="330"/>
      <c r="I1127" s="330"/>
      <c r="J1127" s="335"/>
      <c r="K1127" s="335"/>
      <c r="L1127" s="335"/>
      <c r="M1127" s="335"/>
      <c r="N1127" s="335"/>
      <c r="O1127" s="335"/>
      <c r="P1127" s="335"/>
      <c r="Q1127" s="335"/>
      <c r="R1127" s="335"/>
      <c r="S1127" s="336"/>
    </row>
    <row r="1128" spans="1:21">
      <c r="A1128" s="1">
        <f t="shared" ref="A1128:B1128" si="1140">A1127</f>
        <v>23</v>
      </c>
      <c r="B1128" s="1">
        <f t="shared" si="1140"/>
        <v>0</v>
      </c>
      <c r="C1128" s="288"/>
      <c r="D1128" s="340" t="s">
        <v>76</v>
      </c>
      <c r="E1128" s="340"/>
      <c r="F1128" s="340"/>
      <c r="G1128" s="340"/>
      <c r="H1128" s="330"/>
      <c r="I1128" s="330"/>
      <c r="J1128" s="335"/>
      <c r="K1128" s="335"/>
      <c r="L1128" s="335"/>
      <c r="M1128" s="335"/>
      <c r="N1128" s="335"/>
      <c r="O1128" s="335"/>
      <c r="P1128" s="335"/>
      <c r="Q1128" s="335"/>
      <c r="R1128" s="335"/>
      <c r="S1128" s="336"/>
    </row>
    <row r="1129" spans="1:21" ht="15" thickBot="1">
      <c r="A1129" s="1">
        <f t="shared" ref="A1129:B1129" si="1141">A1128</f>
        <v>23</v>
      </c>
      <c r="B1129" s="1">
        <f t="shared" si="1141"/>
        <v>0</v>
      </c>
      <c r="C1129" s="288"/>
      <c r="D1129" s="341" t="s">
        <v>77</v>
      </c>
      <c r="E1129" s="341"/>
      <c r="F1129" s="341"/>
      <c r="G1129" s="341"/>
      <c r="H1129" s="342">
        <f>H1151-SUM(H1126:I1128)</f>
        <v>0</v>
      </c>
      <c r="I1129" s="342"/>
      <c r="J1129" s="343"/>
      <c r="K1129" s="343"/>
      <c r="L1129" s="343"/>
      <c r="M1129" s="343"/>
      <c r="N1129" s="343"/>
      <c r="O1129" s="343"/>
      <c r="P1129" s="343"/>
      <c r="Q1129" s="343"/>
      <c r="R1129" s="343"/>
      <c r="S1129" s="344"/>
    </row>
    <row r="1130" spans="1:21" ht="15.6" thickTop="1" thickBot="1">
      <c r="A1130" s="1">
        <f t="shared" ref="A1130:B1130" si="1142">A1129</f>
        <v>23</v>
      </c>
      <c r="B1130" s="1">
        <f t="shared" si="1142"/>
        <v>0</v>
      </c>
      <c r="C1130" s="289"/>
      <c r="D1130" s="345" t="s">
        <v>78</v>
      </c>
      <c r="E1130" s="345"/>
      <c r="F1130" s="345"/>
      <c r="G1130" s="345"/>
      <c r="H1130" s="281">
        <f>SUM(H1126:I1129)</f>
        <v>0</v>
      </c>
      <c r="I1130" s="281"/>
      <c r="J1130" s="285"/>
      <c r="K1130" s="285"/>
      <c r="L1130" s="285"/>
      <c r="M1130" s="285"/>
      <c r="N1130" s="285"/>
      <c r="O1130" s="285"/>
      <c r="P1130" s="285"/>
      <c r="Q1130" s="285"/>
      <c r="R1130" s="285"/>
      <c r="S1130" s="286"/>
    </row>
    <row r="1131" spans="1:21">
      <c r="A1131" s="1">
        <f t="shared" ref="A1131:B1131" si="1143">A1130</f>
        <v>23</v>
      </c>
      <c r="B1131" s="1">
        <f t="shared" si="1143"/>
        <v>0</v>
      </c>
      <c r="C1131" s="287" t="s">
        <v>218</v>
      </c>
      <c r="D1131" s="290" t="s">
        <v>73</v>
      </c>
      <c r="E1131" s="290"/>
      <c r="F1131" s="290" t="s">
        <v>83</v>
      </c>
      <c r="G1131" s="290"/>
      <c r="H1131" s="290" t="s">
        <v>79</v>
      </c>
      <c r="I1131" s="292"/>
      <c r="J1131" s="293"/>
      <c r="K1131" s="290"/>
      <c r="L1131" s="290"/>
      <c r="M1131" s="290"/>
      <c r="N1131" s="290" t="s">
        <v>82</v>
      </c>
      <c r="O1131" s="290"/>
      <c r="P1131" s="290"/>
      <c r="Q1131" s="290"/>
      <c r="R1131" s="290"/>
      <c r="S1131" s="294"/>
    </row>
    <row r="1132" spans="1:21">
      <c r="A1132" s="1">
        <f t="shared" ref="A1132:B1132" si="1144">A1131</f>
        <v>23</v>
      </c>
      <c r="B1132" s="1">
        <f t="shared" si="1144"/>
        <v>0</v>
      </c>
      <c r="C1132" s="288"/>
      <c r="D1132" s="291"/>
      <c r="E1132" s="291"/>
      <c r="F1132" s="291"/>
      <c r="G1132" s="291"/>
      <c r="H1132" s="291"/>
      <c r="I1132" s="291"/>
      <c r="J1132" s="296" t="s">
        <v>80</v>
      </c>
      <c r="K1132" s="297"/>
      <c r="L1132" s="297" t="s">
        <v>81</v>
      </c>
      <c r="M1132" s="339"/>
      <c r="N1132" s="291"/>
      <c r="O1132" s="291"/>
      <c r="P1132" s="291"/>
      <c r="Q1132" s="291"/>
      <c r="R1132" s="291"/>
      <c r="S1132" s="295"/>
    </row>
    <row r="1133" spans="1:21">
      <c r="A1133" s="1">
        <f t="shared" ref="A1133:B1133" si="1145">A1132</f>
        <v>23</v>
      </c>
      <c r="B1133" s="1">
        <f t="shared" si="1145"/>
        <v>0</v>
      </c>
      <c r="C1133" s="288"/>
      <c r="D1133" s="298" t="s">
        <v>88</v>
      </c>
      <c r="E1133" s="298"/>
      <c r="F1133" s="298" t="s">
        <v>88</v>
      </c>
      <c r="G1133" s="298"/>
      <c r="H1133" s="323"/>
      <c r="I1133" s="323"/>
      <c r="J1133" s="324"/>
      <c r="K1133" s="325"/>
      <c r="L1133" s="326">
        <f>H1133-J1133</f>
        <v>0</v>
      </c>
      <c r="M1133" s="327"/>
      <c r="N1133" s="167"/>
      <c r="O1133" s="167"/>
      <c r="P1133" s="167"/>
      <c r="Q1133" s="167"/>
      <c r="R1133" s="167"/>
      <c r="S1133" s="328"/>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8"/>
      <c r="D1134" s="298" t="s">
        <v>99</v>
      </c>
      <c r="E1134" s="298"/>
      <c r="F1134" s="299" t="s">
        <v>84</v>
      </c>
      <c r="G1134" s="299"/>
      <c r="H1134" s="300"/>
      <c r="I1134" s="300"/>
      <c r="J1134" s="301"/>
      <c r="K1134" s="302"/>
      <c r="L1134" s="303">
        <f t="shared" ref="L1134:L1150" si="1148">H1134-J1134</f>
        <v>0</v>
      </c>
      <c r="M1134" s="304"/>
      <c r="N1134" s="152"/>
      <c r="O1134" s="152"/>
      <c r="P1134" s="152"/>
      <c r="Q1134" s="152"/>
      <c r="R1134" s="152"/>
      <c r="S1134" s="305"/>
      <c r="T1134" s="54" t="e">
        <f>HLOOKUP(F1106,リスト!$N$7:$AC$25,3,)</f>
        <v>#N/A</v>
      </c>
      <c r="U1134" s="52" t="e">
        <f t="shared" si="1146"/>
        <v>#N/A</v>
      </c>
    </row>
    <row r="1135" spans="1:21">
      <c r="A1135" s="1">
        <f t="shared" ref="A1135:B1135" si="1149">A1134</f>
        <v>23</v>
      </c>
      <c r="B1135" s="1">
        <f t="shared" si="1149"/>
        <v>0</v>
      </c>
      <c r="C1135" s="288"/>
      <c r="D1135" s="298"/>
      <c r="E1135" s="298"/>
      <c r="F1135" s="329" t="s">
        <v>85</v>
      </c>
      <c r="G1135" s="329"/>
      <c r="H1135" s="330"/>
      <c r="I1135" s="330"/>
      <c r="J1135" s="331"/>
      <c r="K1135" s="332"/>
      <c r="L1135" s="333">
        <f t="shared" si="1148"/>
        <v>0</v>
      </c>
      <c r="M1135" s="334"/>
      <c r="N1135" s="335"/>
      <c r="O1135" s="335"/>
      <c r="P1135" s="335"/>
      <c r="Q1135" s="335"/>
      <c r="R1135" s="335"/>
      <c r="S1135" s="336"/>
      <c r="T1135" s="54" t="e">
        <f>HLOOKUP(F1106,リスト!$N$7:$AC$25,4,)</f>
        <v>#N/A</v>
      </c>
      <c r="U1135" s="52" t="e">
        <f t="shared" si="1146"/>
        <v>#N/A</v>
      </c>
    </row>
    <row r="1136" spans="1:21">
      <c r="A1136" s="1">
        <f t="shared" ref="A1136:B1136" si="1150">A1135</f>
        <v>23</v>
      </c>
      <c r="B1136" s="1">
        <f t="shared" si="1150"/>
        <v>0</v>
      </c>
      <c r="C1136" s="288"/>
      <c r="D1136" s="298"/>
      <c r="E1136" s="298"/>
      <c r="F1136" s="306" t="s">
        <v>86</v>
      </c>
      <c r="G1136" s="306"/>
      <c r="H1136" s="307"/>
      <c r="I1136" s="307"/>
      <c r="J1136" s="308"/>
      <c r="K1136" s="309"/>
      <c r="L1136" s="310">
        <f t="shared" si="1148"/>
        <v>0</v>
      </c>
      <c r="M1136" s="311"/>
      <c r="N1136" s="153"/>
      <c r="O1136" s="153"/>
      <c r="P1136" s="153"/>
      <c r="Q1136" s="153"/>
      <c r="R1136" s="153"/>
      <c r="S1136" s="312"/>
      <c r="T1136" s="54" t="e">
        <f>HLOOKUP(F1106,リスト!$N$7:$AC$25,5,)</f>
        <v>#N/A</v>
      </c>
      <c r="U1136" s="52" t="e">
        <f t="shared" si="1146"/>
        <v>#N/A</v>
      </c>
    </row>
    <row r="1137" spans="1:22">
      <c r="A1137" s="1">
        <f t="shared" ref="A1137:B1137" si="1151">A1136</f>
        <v>23</v>
      </c>
      <c r="B1137" s="1">
        <f t="shared" si="1151"/>
        <v>0</v>
      </c>
      <c r="C1137" s="288"/>
      <c r="D1137" s="298" t="s">
        <v>100</v>
      </c>
      <c r="E1137" s="298"/>
      <c r="F1137" s="299" t="s">
        <v>87</v>
      </c>
      <c r="G1137" s="299"/>
      <c r="H1137" s="300"/>
      <c r="I1137" s="300"/>
      <c r="J1137" s="301"/>
      <c r="K1137" s="302"/>
      <c r="L1137" s="303">
        <f t="shared" si="1148"/>
        <v>0</v>
      </c>
      <c r="M1137" s="304"/>
      <c r="N1137" s="152"/>
      <c r="O1137" s="152"/>
      <c r="P1137" s="152"/>
      <c r="Q1137" s="152"/>
      <c r="R1137" s="152"/>
      <c r="S1137" s="305"/>
      <c r="T1137" s="54" t="e">
        <f>HLOOKUP(F1106,リスト!$N$7:$AC$25,6,)</f>
        <v>#N/A</v>
      </c>
      <c r="U1137" s="52" t="e">
        <f t="shared" si="1146"/>
        <v>#N/A</v>
      </c>
    </row>
    <row r="1138" spans="1:22">
      <c r="A1138" s="1">
        <f t="shared" ref="A1138:B1138" si="1152">A1137</f>
        <v>23</v>
      </c>
      <c r="B1138" s="1">
        <f t="shared" si="1152"/>
        <v>0</v>
      </c>
      <c r="C1138" s="288"/>
      <c r="D1138" s="298"/>
      <c r="E1138" s="298"/>
      <c r="F1138" s="329" t="s">
        <v>89</v>
      </c>
      <c r="G1138" s="329"/>
      <c r="H1138" s="330"/>
      <c r="I1138" s="330"/>
      <c r="J1138" s="331"/>
      <c r="K1138" s="332"/>
      <c r="L1138" s="333">
        <f t="shared" si="1148"/>
        <v>0</v>
      </c>
      <c r="M1138" s="334"/>
      <c r="N1138" s="335"/>
      <c r="O1138" s="335"/>
      <c r="P1138" s="335"/>
      <c r="Q1138" s="335"/>
      <c r="R1138" s="335"/>
      <c r="S1138" s="336"/>
      <c r="T1138" s="54" t="e">
        <f>HLOOKUP(F1106,リスト!$N$7:$AC$25,7,)</f>
        <v>#N/A</v>
      </c>
      <c r="U1138" s="52" t="e">
        <f t="shared" si="1146"/>
        <v>#N/A</v>
      </c>
    </row>
    <row r="1139" spans="1:22" ht="14.4" customHeight="1">
      <c r="A1139" s="1">
        <f t="shared" ref="A1139:B1139" si="1153">A1138</f>
        <v>23</v>
      </c>
      <c r="B1139" s="1">
        <f t="shared" si="1153"/>
        <v>0</v>
      </c>
      <c r="C1139" s="288"/>
      <c r="D1139" s="298"/>
      <c r="E1139" s="298"/>
      <c r="F1139" s="329" t="s">
        <v>215</v>
      </c>
      <c r="G1139" s="329"/>
      <c r="H1139" s="330"/>
      <c r="I1139" s="330"/>
      <c r="J1139" s="331"/>
      <c r="K1139" s="332"/>
      <c r="L1139" s="333">
        <f t="shared" si="1148"/>
        <v>0</v>
      </c>
      <c r="M1139" s="334"/>
      <c r="N1139" s="335"/>
      <c r="O1139" s="335"/>
      <c r="P1139" s="335"/>
      <c r="Q1139" s="335"/>
      <c r="R1139" s="335"/>
      <c r="S1139" s="336"/>
      <c r="T1139" s="54" t="e">
        <f>HLOOKUP(F1106,リスト!$N$7:$AC$25,8,)</f>
        <v>#N/A</v>
      </c>
      <c r="U1139" s="52" t="e">
        <f t="shared" si="1146"/>
        <v>#N/A</v>
      </c>
    </row>
    <row r="1140" spans="1:22">
      <c r="A1140" s="1">
        <f t="shared" ref="A1140:B1140" si="1154">A1139</f>
        <v>23</v>
      </c>
      <c r="B1140" s="1">
        <f t="shared" si="1154"/>
        <v>0</v>
      </c>
      <c r="C1140" s="288"/>
      <c r="D1140" s="298"/>
      <c r="E1140" s="298"/>
      <c r="F1140" s="306" t="s">
        <v>90</v>
      </c>
      <c r="G1140" s="306"/>
      <c r="H1140" s="307"/>
      <c r="I1140" s="307"/>
      <c r="J1140" s="308"/>
      <c r="K1140" s="309"/>
      <c r="L1140" s="310">
        <f t="shared" si="1148"/>
        <v>0</v>
      </c>
      <c r="M1140" s="311"/>
      <c r="N1140" s="153"/>
      <c r="O1140" s="153"/>
      <c r="P1140" s="153"/>
      <c r="Q1140" s="153"/>
      <c r="R1140" s="153"/>
      <c r="S1140" s="312"/>
      <c r="T1140" s="54" t="e">
        <f>HLOOKUP(F1106,リスト!$N$7:$AC$25,9,)</f>
        <v>#N/A</v>
      </c>
      <c r="U1140" s="52" t="e">
        <f t="shared" si="1146"/>
        <v>#N/A</v>
      </c>
    </row>
    <row r="1141" spans="1:22">
      <c r="A1141" s="1">
        <f t="shared" ref="A1141:B1141" si="1155">A1140</f>
        <v>23</v>
      </c>
      <c r="B1141" s="1">
        <f t="shared" si="1155"/>
        <v>0</v>
      </c>
      <c r="C1141" s="288"/>
      <c r="D1141" s="298" t="s">
        <v>101</v>
      </c>
      <c r="E1141" s="298"/>
      <c r="F1141" s="299" t="s">
        <v>91</v>
      </c>
      <c r="G1141" s="299"/>
      <c r="H1141" s="300"/>
      <c r="I1141" s="300"/>
      <c r="J1141" s="301"/>
      <c r="K1141" s="302"/>
      <c r="L1141" s="303">
        <f t="shared" si="1148"/>
        <v>0</v>
      </c>
      <c r="M1141" s="304"/>
      <c r="N1141" s="152"/>
      <c r="O1141" s="152"/>
      <c r="P1141" s="152"/>
      <c r="Q1141" s="152"/>
      <c r="R1141" s="152"/>
      <c r="S1141" s="305"/>
      <c r="T1141" s="54" t="e">
        <f>HLOOKUP(F1106,リスト!$N$7:$AC$25,10,)</f>
        <v>#N/A</v>
      </c>
      <c r="U1141" s="52" t="e">
        <f t="shared" si="1146"/>
        <v>#N/A</v>
      </c>
    </row>
    <row r="1142" spans="1:22">
      <c r="A1142" s="1">
        <f t="shared" ref="A1142:B1142" si="1156">A1141</f>
        <v>23</v>
      </c>
      <c r="B1142" s="1">
        <f t="shared" si="1156"/>
        <v>0</v>
      </c>
      <c r="C1142" s="288"/>
      <c r="D1142" s="298"/>
      <c r="E1142" s="298"/>
      <c r="F1142" s="329" t="s">
        <v>92</v>
      </c>
      <c r="G1142" s="329"/>
      <c r="H1142" s="330"/>
      <c r="I1142" s="330"/>
      <c r="J1142" s="331"/>
      <c r="K1142" s="332"/>
      <c r="L1142" s="333">
        <f t="shared" si="1148"/>
        <v>0</v>
      </c>
      <c r="M1142" s="334"/>
      <c r="N1142" s="335"/>
      <c r="O1142" s="335"/>
      <c r="P1142" s="335"/>
      <c r="Q1142" s="335"/>
      <c r="R1142" s="335"/>
      <c r="S1142" s="336"/>
      <c r="T1142" s="54" t="e">
        <f>HLOOKUP(F1106,リスト!$N$7:$AC$25,11,)</f>
        <v>#N/A</v>
      </c>
      <c r="U1142" s="52" t="e">
        <f t="shared" si="1146"/>
        <v>#N/A</v>
      </c>
    </row>
    <row r="1143" spans="1:22">
      <c r="A1143" s="1">
        <f t="shared" ref="A1143:B1143" si="1157">A1142</f>
        <v>23</v>
      </c>
      <c r="B1143" s="1">
        <f t="shared" si="1157"/>
        <v>0</v>
      </c>
      <c r="C1143" s="288"/>
      <c r="D1143" s="298"/>
      <c r="E1143" s="298"/>
      <c r="F1143" s="306" t="s">
        <v>93</v>
      </c>
      <c r="G1143" s="306"/>
      <c r="H1143" s="307"/>
      <c r="I1143" s="307"/>
      <c r="J1143" s="308"/>
      <c r="K1143" s="309"/>
      <c r="L1143" s="310">
        <f t="shared" si="1148"/>
        <v>0</v>
      </c>
      <c r="M1143" s="311"/>
      <c r="N1143" s="153"/>
      <c r="O1143" s="153"/>
      <c r="P1143" s="153"/>
      <c r="Q1143" s="153"/>
      <c r="R1143" s="153"/>
      <c r="S1143" s="312"/>
      <c r="T1143" s="54" t="e">
        <f>HLOOKUP(F1106,リスト!$N$7:$AC$25,12,)</f>
        <v>#N/A</v>
      </c>
      <c r="U1143" s="52" t="e">
        <f t="shared" si="1146"/>
        <v>#N/A</v>
      </c>
    </row>
    <row r="1144" spans="1:22">
      <c r="A1144" s="1">
        <f t="shared" ref="A1144:B1144" si="1158">A1143</f>
        <v>23</v>
      </c>
      <c r="B1144" s="1">
        <f t="shared" si="1158"/>
        <v>0</v>
      </c>
      <c r="C1144" s="288"/>
      <c r="D1144" s="298" t="s">
        <v>102</v>
      </c>
      <c r="E1144" s="298"/>
      <c r="F1144" s="298" t="s">
        <v>102</v>
      </c>
      <c r="G1144" s="298"/>
      <c r="H1144" s="323"/>
      <c r="I1144" s="323"/>
      <c r="J1144" s="324"/>
      <c r="K1144" s="325"/>
      <c r="L1144" s="326">
        <f t="shared" si="1148"/>
        <v>0</v>
      </c>
      <c r="M1144" s="327"/>
      <c r="N1144" s="167"/>
      <c r="O1144" s="167"/>
      <c r="P1144" s="167"/>
      <c r="Q1144" s="167"/>
      <c r="R1144" s="167"/>
      <c r="S1144" s="328"/>
      <c r="T1144" s="54" t="e">
        <f>HLOOKUP(F1106,リスト!$N$7:$AC$25,13,)</f>
        <v>#N/A</v>
      </c>
      <c r="U1144" s="52" t="e">
        <f t="shared" si="1146"/>
        <v>#N/A</v>
      </c>
    </row>
    <row r="1145" spans="1:22">
      <c r="A1145" s="1">
        <f t="shared" ref="A1145:B1145" si="1159">A1144</f>
        <v>23</v>
      </c>
      <c r="B1145" s="1">
        <f t="shared" si="1159"/>
        <v>0</v>
      </c>
      <c r="C1145" s="288"/>
      <c r="D1145" s="321" t="s">
        <v>105</v>
      </c>
      <c r="E1145" s="298"/>
      <c r="F1145" s="299" t="s">
        <v>94</v>
      </c>
      <c r="G1145" s="299"/>
      <c r="H1145" s="300"/>
      <c r="I1145" s="300"/>
      <c r="J1145" s="301"/>
      <c r="K1145" s="302"/>
      <c r="L1145" s="303">
        <f t="shared" si="1148"/>
        <v>0</v>
      </c>
      <c r="M1145" s="304"/>
      <c r="N1145" s="152"/>
      <c r="O1145" s="152"/>
      <c r="P1145" s="152"/>
      <c r="Q1145" s="152"/>
      <c r="R1145" s="152"/>
      <c r="S1145" s="305"/>
      <c r="T1145" s="54" t="e">
        <f>HLOOKUP(F1106,リスト!$N$7:$AC$25,14,)</f>
        <v>#N/A</v>
      </c>
      <c r="U1145" s="52" t="e">
        <f t="shared" si="1146"/>
        <v>#N/A</v>
      </c>
    </row>
    <row r="1146" spans="1:22">
      <c r="A1146" s="1">
        <f t="shared" ref="A1146:B1146" si="1160">A1145</f>
        <v>23</v>
      </c>
      <c r="B1146" s="1">
        <f t="shared" si="1160"/>
        <v>0</v>
      </c>
      <c r="C1146" s="288"/>
      <c r="D1146" s="298"/>
      <c r="E1146" s="298"/>
      <c r="F1146" s="306" t="s">
        <v>95</v>
      </c>
      <c r="G1146" s="306"/>
      <c r="H1146" s="307"/>
      <c r="I1146" s="307"/>
      <c r="J1146" s="308"/>
      <c r="K1146" s="309"/>
      <c r="L1146" s="310">
        <f t="shared" si="1148"/>
        <v>0</v>
      </c>
      <c r="M1146" s="311"/>
      <c r="N1146" s="153"/>
      <c r="O1146" s="153"/>
      <c r="P1146" s="153"/>
      <c r="Q1146" s="153"/>
      <c r="R1146" s="153"/>
      <c r="S1146" s="312"/>
      <c r="T1146" s="54" t="e">
        <f>HLOOKUP(F1106,リスト!$N$7:$AC$25,15,)</f>
        <v>#N/A</v>
      </c>
      <c r="U1146" s="52" t="e">
        <f t="shared" si="1146"/>
        <v>#N/A</v>
      </c>
    </row>
    <row r="1147" spans="1:22">
      <c r="A1147" s="1">
        <f t="shared" ref="A1147:B1147" si="1161">A1146</f>
        <v>23</v>
      </c>
      <c r="B1147" s="1">
        <f t="shared" si="1161"/>
        <v>0</v>
      </c>
      <c r="C1147" s="288"/>
      <c r="D1147" s="322" t="s">
        <v>103</v>
      </c>
      <c r="E1147" s="322"/>
      <c r="F1147" s="298" t="s">
        <v>96</v>
      </c>
      <c r="G1147" s="298"/>
      <c r="H1147" s="323"/>
      <c r="I1147" s="323"/>
      <c r="J1147" s="324"/>
      <c r="K1147" s="325"/>
      <c r="L1147" s="326">
        <f t="shared" si="1148"/>
        <v>0</v>
      </c>
      <c r="M1147" s="327"/>
      <c r="N1147" s="167"/>
      <c r="O1147" s="167"/>
      <c r="P1147" s="167"/>
      <c r="Q1147" s="167"/>
      <c r="R1147" s="167"/>
      <c r="S1147" s="328"/>
      <c r="T1147" s="54" t="e">
        <f>HLOOKUP(F1106,リスト!$N$7:$AC$25,16,)</f>
        <v>#N/A</v>
      </c>
      <c r="U1147" s="52" t="e">
        <f t="shared" si="1146"/>
        <v>#N/A</v>
      </c>
    </row>
    <row r="1148" spans="1:22">
      <c r="A1148" s="1">
        <f t="shared" ref="A1148:B1148" si="1162">A1147</f>
        <v>23</v>
      </c>
      <c r="B1148" s="1">
        <f t="shared" si="1162"/>
        <v>0</v>
      </c>
      <c r="C1148" s="288"/>
      <c r="D1148" s="298" t="s">
        <v>104</v>
      </c>
      <c r="E1148" s="298"/>
      <c r="F1148" s="299" t="s">
        <v>97</v>
      </c>
      <c r="G1148" s="299"/>
      <c r="H1148" s="300"/>
      <c r="I1148" s="300"/>
      <c r="J1148" s="301"/>
      <c r="K1148" s="302"/>
      <c r="L1148" s="303">
        <f t="shared" si="1148"/>
        <v>0</v>
      </c>
      <c r="M1148" s="304"/>
      <c r="N1148" s="152"/>
      <c r="O1148" s="152"/>
      <c r="P1148" s="152"/>
      <c r="Q1148" s="152"/>
      <c r="R1148" s="152"/>
      <c r="S1148" s="305"/>
      <c r="T1148" s="54" t="e">
        <f>HLOOKUP(F1106,リスト!$N$7:$AC$25,17,)</f>
        <v>#N/A</v>
      </c>
      <c r="U1148" s="52" t="e">
        <f t="shared" si="1146"/>
        <v>#N/A</v>
      </c>
    </row>
    <row r="1149" spans="1:22">
      <c r="A1149" s="1">
        <f t="shared" ref="A1149:B1149" si="1163">A1148</f>
        <v>23</v>
      </c>
      <c r="B1149" s="1">
        <f t="shared" si="1163"/>
        <v>0</v>
      </c>
      <c r="C1149" s="288"/>
      <c r="D1149" s="298"/>
      <c r="E1149" s="298"/>
      <c r="F1149" s="306" t="s">
        <v>98</v>
      </c>
      <c r="G1149" s="306"/>
      <c r="H1149" s="307"/>
      <c r="I1149" s="307"/>
      <c r="J1149" s="308"/>
      <c r="K1149" s="309"/>
      <c r="L1149" s="310">
        <f t="shared" si="1148"/>
        <v>0</v>
      </c>
      <c r="M1149" s="311"/>
      <c r="N1149" s="153"/>
      <c r="O1149" s="153"/>
      <c r="P1149" s="153"/>
      <c r="Q1149" s="153"/>
      <c r="R1149" s="153"/>
      <c r="S1149" s="312"/>
      <c r="T1149" s="54" t="e">
        <f>HLOOKUP(F1106,リスト!$N$7:$AC$25,18,)</f>
        <v>#N/A</v>
      </c>
      <c r="U1149" s="52" t="e">
        <f t="shared" si="1146"/>
        <v>#N/A</v>
      </c>
    </row>
    <row r="1150" spans="1:22" ht="15" thickBot="1">
      <c r="A1150" s="1">
        <f t="shared" ref="A1150:B1150" si="1164">A1149</f>
        <v>23</v>
      </c>
      <c r="B1150" s="1">
        <f t="shared" si="1164"/>
        <v>0</v>
      </c>
      <c r="C1150" s="288"/>
      <c r="D1150" s="313" t="s">
        <v>77</v>
      </c>
      <c r="E1150" s="313"/>
      <c r="F1150" s="313" t="s">
        <v>77</v>
      </c>
      <c r="G1150" s="313"/>
      <c r="H1150" s="314"/>
      <c r="I1150" s="314"/>
      <c r="J1150" s="315"/>
      <c r="K1150" s="316"/>
      <c r="L1150" s="317">
        <f t="shared" si="1148"/>
        <v>0</v>
      </c>
      <c r="M1150" s="318"/>
      <c r="N1150" s="319"/>
      <c r="O1150" s="319"/>
      <c r="P1150" s="319"/>
      <c r="Q1150" s="319"/>
      <c r="R1150" s="319"/>
      <c r="S1150" s="320"/>
      <c r="T1150" s="54" t="e">
        <f>HLOOKUP(F1106,リスト!$N$7:$AC$25,19,)</f>
        <v>#N/A</v>
      </c>
      <c r="U1150" s="52" t="e">
        <f t="shared" si="1146"/>
        <v>#N/A</v>
      </c>
    </row>
    <row r="1151" spans="1:22" ht="15.6" thickTop="1" thickBot="1">
      <c r="A1151" s="1">
        <f t="shared" ref="A1151:B1151" si="1165">A1150</f>
        <v>23</v>
      </c>
      <c r="B1151" s="1">
        <f t="shared" si="1165"/>
        <v>0</v>
      </c>
      <c r="C1151" s="289"/>
      <c r="D1151" s="278" t="s">
        <v>78</v>
      </c>
      <c r="E1151" s="279"/>
      <c r="F1151" s="279"/>
      <c r="G1151" s="280"/>
      <c r="H1151" s="281">
        <f>SUM(H1133:I1150)</f>
        <v>0</v>
      </c>
      <c r="I1151" s="281"/>
      <c r="J1151" s="282">
        <f t="shared" ref="J1151" si="1166">SUM(J1133:K1150)</f>
        <v>0</v>
      </c>
      <c r="K1151" s="283"/>
      <c r="L1151" s="283">
        <f t="shared" ref="L1151" si="1167">SUM(L1133:M1150)</f>
        <v>0</v>
      </c>
      <c r="M1151" s="284"/>
      <c r="N1151" s="285"/>
      <c r="O1151" s="285"/>
      <c r="P1151" s="285"/>
      <c r="Q1151" s="285"/>
      <c r="R1151" s="285"/>
      <c r="S1151" s="286"/>
      <c r="T1151" s="54"/>
    </row>
    <row r="1152" spans="1:22">
      <c r="A1152" s="1">
        <f>F1155</f>
        <v>24</v>
      </c>
      <c r="B1152" s="1">
        <f>IF(H1176&gt;0,1,0)</f>
        <v>0</v>
      </c>
      <c r="C1152" s="198" t="s">
        <v>47</v>
      </c>
      <c r="D1152" s="198"/>
      <c r="E1152" s="198"/>
      <c r="U1152" s="11" t="s">
        <v>49</v>
      </c>
      <c r="V1152" s="11" t="s">
        <v>199</v>
      </c>
    </row>
    <row r="1153" spans="1:24">
      <c r="A1153" s="1">
        <f>A1152</f>
        <v>24</v>
      </c>
      <c r="B1153" s="1">
        <f>B1152</f>
        <v>0</v>
      </c>
      <c r="C1153" s="192" t="str">
        <f>"トップアスリート等を活用した魅力発信事業　"&amp;基本!$G$24</f>
        <v>トップアスリート等を活用した魅力発信事業　事業計画書</v>
      </c>
      <c r="D1153" s="192"/>
      <c r="E1153" s="192"/>
      <c r="F1153" s="192"/>
      <c r="G1153" s="192"/>
      <c r="H1153" s="192"/>
      <c r="I1153" s="192"/>
      <c r="J1153" s="192"/>
      <c r="K1153" s="192"/>
      <c r="L1153" s="192"/>
      <c r="M1153" s="192"/>
      <c r="N1153" s="192"/>
      <c r="O1153" s="192"/>
      <c r="P1153" s="192"/>
      <c r="Q1153" s="192"/>
      <c r="R1153" s="192"/>
      <c r="S1153" s="192"/>
      <c r="U1153" s="16" t="str">
        <f t="shared" ref="U1153:V1156" si="1168">IF(U1103="","",U1103)</f>
        <v>トップアスリート等を活用した魅力発信事業</v>
      </c>
      <c r="V1153" s="16" t="str">
        <f t="shared" si="1168"/>
        <v>魅力発信</v>
      </c>
    </row>
    <row r="1154" spans="1:24" ht="15" thickBot="1">
      <c r="A1154" s="1">
        <f t="shared" ref="A1154:B1154" si="1169">A1153</f>
        <v>24</v>
      </c>
      <c r="B1154" s="1">
        <f t="shared" si="1169"/>
        <v>0</v>
      </c>
      <c r="C1154" s="337" t="s">
        <v>48</v>
      </c>
      <c r="D1154" s="337"/>
      <c r="U1154" s="32" t="str">
        <f t="shared" si="1168"/>
        <v/>
      </c>
      <c r="V1154" s="32" t="str">
        <f t="shared" si="1168"/>
        <v/>
      </c>
    </row>
    <row r="1155" spans="1:24" ht="15" thickBot="1">
      <c r="A1155" s="1">
        <f t="shared" ref="A1155:B1155" si="1170">A1154</f>
        <v>24</v>
      </c>
      <c r="B1155" s="1">
        <f t="shared" si="1170"/>
        <v>0</v>
      </c>
      <c r="C1155" s="375" t="s">
        <v>50</v>
      </c>
      <c r="D1155" s="376"/>
      <c r="E1155" s="376"/>
      <c r="F1155" s="377">
        <f>F1105+1</f>
        <v>24</v>
      </c>
      <c r="G1155" s="378"/>
      <c r="U1155" s="32" t="str">
        <f t="shared" si="1168"/>
        <v/>
      </c>
      <c r="V1155" s="32" t="str">
        <f t="shared" si="1168"/>
        <v/>
      </c>
    </row>
    <row r="1156" spans="1:24">
      <c r="A1156" s="1">
        <f t="shared" ref="A1156:B1156" si="1171">A1155</f>
        <v>24</v>
      </c>
      <c r="B1156" s="1">
        <f t="shared" si="1171"/>
        <v>0</v>
      </c>
      <c r="C1156" s="379" t="s">
        <v>49</v>
      </c>
      <c r="D1156" s="290"/>
      <c r="E1156" s="290"/>
      <c r="F1156" s="380"/>
      <c r="G1156" s="380"/>
      <c r="H1156" s="380"/>
      <c r="I1156" s="380"/>
      <c r="J1156" s="380"/>
      <c r="K1156" s="380"/>
      <c r="L1156" s="380"/>
      <c r="M1156" s="290" t="s">
        <v>53</v>
      </c>
      <c r="N1156" s="290"/>
      <c r="O1156" s="290"/>
      <c r="P1156" s="380"/>
      <c r="Q1156" s="380"/>
      <c r="R1156" s="380"/>
      <c r="S1156" s="381"/>
      <c r="T1156" s="81" t="str">
        <f>IF(F1156="","",VLOOKUP(F1156,U1153:V1156,2,))</f>
        <v/>
      </c>
      <c r="U1156" s="18" t="str">
        <f t="shared" si="1168"/>
        <v/>
      </c>
      <c r="V1156" s="18" t="str">
        <f t="shared" si="1168"/>
        <v/>
      </c>
    </row>
    <row r="1157" spans="1:24">
      <c r="A1157" s="1">
        <f t="shared" ref="A1157:B1157" si="1172">A1156</f>
        <v>24</v>
      </c>
      <c r="B1157" s="1">
        <f t="shared" si="1172"/>
        <v>0</v>
      </c>
      <c r="C1157" s="389" t="s">
        <v>180</v>
      </c>
      <c r="D1157" s="390"/>
      <c r="E1157" s="356"/>
      <c r="F1157" s="386"/>
      <c r="G1157" s="387"/>
      <c r="H1157" s="387"/>
      <c r="I1157" s="387"/>
      <c r="J1157" s="387"/>
      <c r="K1157" s="387"/>
      <c r="L1157" s="387"/>
      <c r="M1157" s="387"/>
      <c r="N1157" s="387"/>
      <c r="O1157" s="387"/>
      <c r="P1157" s="387"/>
      <c r="Q1157" s="387"/>
      <c r="R1157" s="387"/>
      <c r="S1157" s="388"/>
      <c r="U1157" s="55"/>
    </row>
    <row r="1158" spans="1:24">
      <c r="A1158" s="1">
        <f t="shared" ref="A1158:B1158" si="1173">A1157</f>
        <v>24</v>
      </c>
      <c r="B1158" s="1">
        <f t="shared" si="1173"/>
        <v>0</v>
      </c>
      <c r="C1158" s="348" t="s">
        <v>51</v>
      </c>
      <c r="D1158" s="291"/>
      <c r="E1158" s="291"/>
      <c r="F1158" s="382"/>
      <c r="G1158" s="383"/>
      <c r="H1158" s="383"/>
      <c r="I1158" s="20" t="str">
        <f>IF(F1158="","～",IF(J1158="","","～"))</f>
        <v>～</v>
      </c>
      <c r="J1158" s="383"/>
      <c r="K1158" s="383"/>
      <c r="L1158" s="383"/>
      <c r="M1158" s="21" t="s">
        <v>52</v>
      </c>
      <c r="N1158" s="384" t="str">
        <f>IF(T1158=1,IF(F1158="","",IF(J1158="","",IF(F1158=J1158,"日帰り",(J1158-F1158)&amp;"泊"&amp;(J1158-F1158+1)&amp;"日"))),"")</f>
        <v/>
      </c>
      <c r="O1158" s="384"/>
      <c r="P1158" s="384"/>
      <c r="Q1158" s="13" t="s">
        <v>68</v>
      </c>
      <c r="R1158" s="258"/>
      <c r="S1158" s="385"/>
      <c r="T1158" s="53">
        <v>0</v>
      </c>
    </row>
    <row r="1159" spans="1:24">
      <c r="A1159" s="1">
        <f t="shared" ref="A1159:B1159" si="1174">A1158</f>
        <v>24</v>
      </c>
      <c r="B1159" s="1">
        <f t="shared" si="1174"/>
        <v>0</v>
      </c>
      <c r="C1159" s="348" t="s">
        <v>54</v>
      </c>
      <c r="D1159" s="346" t="s">
        <v>55</v>
      </c>
      <c r="E1159" s="346"/>
      <c r="F1159" s="349"/>
      <c r="G1159" s="349"/>
      <c r="H1159" s="349"/>
      <c r="I1159" s="349"/>
      <c r="J1159" s="349"/>
      <c r="K1159" s="349"/>
      <c r="L1159" s="349"/>
      <c r="M1159" s="349"/>
      <c r="N1159" s="349"/>
      <c r="O1159" s="349"/>
      <c r="P1159" s="349"/>
      <c r="Q1159" s="349"/>
      <c r="R1159" s="349"/>
      <c r="S1159" s="350"/>
      <c r="U1159" s="156" t="s">
        <v>53</v>
      </c>
      <c r="V1159" s="156"/>
      <c r="W1159" s="156"/>
      <c r="X1159" s="156"/>
    </row>
    <row r="1160" spans="1:24">
      <c r="A1160" s="1">
        <f t="shared" ref="A1160:B1160" si="1175">A1159</f>
        <v>24</v>
      </c>
      <c r="B1160" s="1">
        <f t="shared" si="1175"/>
        <v>0</v>
      </c>
      <c r="C1160" s="348"/>
      <c r="D1160" s="351" t="s">
        <v>7</v>
      </c>
      <c r="E1160" s="351"/>
      <c r="F1160" s="352"/>
      <c r="G1160" s="352"/>
      <c r="H1160" s="352"/>
      <c r="I1160" s="352"/>
      <c r="J1160" s="352"/>
      <c r="K1160" s="352"/>
      <c r="L1160" s="352"/>
      <c r="M1160" s="352"/>
      <c r="N1160" s="352"/>
      <c r="O1160" s="352"/>
      <c r="P1160" s="352"/>
      <c r="Q1160" s="352"/>
      <c r="R1160" s="352"/>
      <c r="S1160" s="353"/>
      <c r="U1160" s="78" t="str">
        <f>U1153</f>
        <v>トップアスリート等を活用した魅力発信事業</v>
      </c>
      <c r="V1160" s="78" t="str">
        <f>U1154</f>
        <v/>
      </c>
      <c r="W1160" s="78" t="str">
        <f>U1155</f>
        <v/>
      </c>
      <c r="X1160" s="78" t="str">
        <f>U1156</f>
        <v/>
      </c>
    </row>
    <row r="1161" spans="1:24">
      <c r="A1161" s="1">
        <f t="shared" ref="A1161:B1161" si="1176">A1160</f>
        <v>24</v>
      </c>
      <c r="B1161" s="1">
        <f t="shared" si="1176"/>
        <v>0</v>
      </c>
      <c r="C1161" s="348" t="s">
        <v>56</v>
      </c>
      <c r="D1161" s="346" t="s">
        <v>55</v>
      </c>
      <c r="E1161" s="346"/>
      <c r="F1161" s="349"/>
      <c r="G1161" s="349"/>
      <c r="H1161" s="349"/>
      <c r="I1161" s="349"/>
      <c r="J1161" s="349"/>
      <c r="K1161" s="349"/>
      <c r="L1161" s="349"/>
      <c r="M1161" s="349"/>
      <c r="N1161" s="349"/>
      <c r="O1161" s="349"/>
      <c r="P1161" s="349"/>
      <c r="Q1161" s="349"/>
      <c r="R1161" s="349"/>
      <c r="S1161" s="350"/>
      <c r="U1161" s="6" t="str">
        <f t="shared" ref="U1161:X1164" si="1177">IF(U1111="","",U1111)</f>
        <v>①競技普及イベント</v>
      </c>
      <c r="V1161" s="6" t="str">
        <f t="shared" si="1177"/>
        <v/>
      </c>
      <c r="W1161" s="6" t="str">
        <f t="shared" si="1177"/>
        <v/>
      </c>
      <c r="X1161" s="6" t="str">
        <f t="shared" si="1177"/>
        <v/>
      </c>
    </row>
    <row r="1162" spans="1:24">
      <c r="A1162" s="1">
        <f t="shared" ref="A1162:B1162" si="1178">A1161</f>
        <v>24</v>
      </c>
      <c r="B1162" s="1">
        <f t="shared" si="1178"/>
        <v>0</v>
      </c>
      <c r="C1162" s="348"/>
      <c r="D1162" s="351" t="s">
        <v>7</v>
      </c>
      <c r="E1162" s="351"/>
      <c r="F1162" s="352"/>
      <c r="G1162" s="352"/>
      <c r="H1162" s="352"/>
      <c r="I1162" s="352"/>
      <c r="J1162" s="352"/>
      <c r="K1162" s="352"/>
      <c r="L1162" s="352"/>
      <c r="M1162" s="352"/>
      <c r="N1162" s="352"/>
      <c r="O1162" s="352"/>
      <c r="P1162" s="352"/>
      <c r="Q1162" s="352"/>
      <c r="R1162" s="352"/>
      <c r="S1162" s="353"/>
      <c r="U1162" s="8" t="str">
        <f t="shared" si="1177"/>
        <v>②トップレベル大会</v>
      </c>
      <c r="V1162" s="8" t="str">
        <f t="shared" si="1177"/>
        <v/>
      </c>
      <c r="W1162" s="8" t="str">
        <f t="shared" si="1177"/>
        <v/>
      </c>
      <c r="X1162" s="8" t="str">
        <f t="shared" si="1177"/>
        <v/>
      </c>
    </row>
    <row r="1163" spans="1:24">
      <c r="A1163" s="1">
        <f t="shared" ref="A1163:B1163" si="1179">A1162</f>
        <v>24</v>
      </c>
      <c r="B1163" s="1">
        <f t="shared" si="1179"/>
        <v>0</v>
      </c>
      <c r="C1163" s="354" t="s">
        <v>57</v>
      </c>
      <c r="D1163" s="291" t="s">
        <v>58</v>
      </c>
      <c r="E1163" s="291"/>
      <c r="F1163" s="291" t="s">
        <v>61</v>
      </c>
      <c r="G1163" s="355"/>
      <c r="H1163" s="339" t="s">
        <v>62</v>
      </c>
      <c r="I1163" s="296"/>
      <c r="J1163" s="356" t="s">
        <v>63</v>
      </c>
      <c r="K1163" s="355"/>
      <c r="L1163" s="339" t="s">
        <v>64</v>
      </c>
      <c r="M1163" s="296"/>
      <c r="N1163" s="356" t="s">
        <v>65</v>
      </c>
      <c r="O1163" s="355"/>
      <c r="P1163" s="339" t="s">
        <v>66</v>
      </c>
      <c r="Q1163" s="291"/>
      <c r="R1163" s="356" t="s">
        <v>36</v>
      </c>
      <c r="S1163" s="295"/>
      <c r="U1163" s="8" t="str">
        <f t="shared" si="1177"/>
        <v/>
      </c>
      <c r="V1163" s="8" t="str">
        <f t="shared" si="1177"/>
        <v/>
      </c>
      <c r="W1163" s="8" t="str">
        <f t="shared" si="1177"/>
        <v/>
      </c>
      <c r="X1163" s="8" t="str">
        <f t="shared" si="1177"/>
        <v/>
      </c>
    </row>
    <row r="1164" spans="1:24">
      <c r="A1164" s="1">
        <f t="shared" ref="A1164:B1164" si="1180">A1163</f>
        <v>24</v>
      </c>
      <c r="B1164" s="1">
        <f t="shared" si="1180"/>
        <v>0</v>
      </c>
      <c r="C1164" s="348"/>
      <c r="D1164" s="346" t="s">
        <v>59</v>
      </c>
      <c r="E1164" s="346"/>
      <c r="F1164" s="56" t="s">
        <v>164</v>
      </c>
      <c r="G1164" s="23" t="s">
        <v>67</v>
      </c>
      <c r="H1164" s="58" t="s">
        <v>164</v>
      </c>
      <c r="I1164" s="25" t="s">
        <v>67</v>
      </c>
      <c r="J1164" s="60" t="s">
        <v>164</v>
      </c>
      <c r="K1164" s="23" t="s">
        <v>67</v>
      </c>
      <c r="L1164" s="58" t="s">
        <v>164</v>
      </c>
      <c r="M1164" s="25" t="s">
        <v>67</v>
      </c>
      <c r="N1164" s="60" t="s">
        <v>164</v>
      </c>
      <c r="O1164" s="23" t="s">
        <v>67</v>
      </c>
      <c r="P1164" s="58" t="s">
        <v>164</v>
      </c>
      <c r="Q1164" s="26" t="s">
        <v>67</v>
      </c>
      <c r="R1164" s="60" t="s">
        <v>164</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48"/>
      <c r="D1165" s="351" t="s">
        <v>60</v>
      </c>
      <c r="E1165" s="351"/>
      <c r="F1165" s="57" t="s">
        <v>164</v>
      </c>
      <c r="G1165" s="28" t="s">
        <v>67</v>
      </c>
      <c r="H1165" s="59" t="s">
        <v>164</v>
      </c>
      <c r="I1165" s="30" t="s">
        <v>67</v>
      </c>
      <c r="J1165" s="61" t="s">
        <v>164</v>
      </c>
      <c r="K1165" s="28" t="s">
        <v>67</v>
      </c>
      <c r="L1165" s="59" t="s">
        <v>164</v>
      </c>
      <c r="M1165" s="30" t="s">
        <v>67</v>
      </c>
      <c r="N1165" s="61" t="s">
        <v>164</v>
      </c>
      <c r="O1165" s="28" t="s">
        <v>67</v>
      </c>
      <c r="P1165" s="59" t="s">
        <v>164</v>
      </c>
      <c r="Q1165" s="31" t="s">
        <v>67</v>
      </c>
      <c r="R1165" s="61" t="s">
        <v>164</v>
      </c>
      <c r="S1165" s="34" t="s">
        <v>67</v>
      </c>
    </row>
    <row r="1166" spans="1:24">
      <c r="A1166" s="1">
        <f t="shared" ref="A1166:B1166" si="1182">A1165</f>
        <v>24</v>
      </c>
      <c r="B1166" s="1">
        <f t="shared" si="1182"/>
        <v>0</v>
      </c>
      <c r="C1166" s="366" t="s">
        <v>69</v>
      </c>
      <c r="D1166" s="367"/>
      <c r="E1166" s="368"/>
      <c r="F1166" s="357"/>
      <c r="G1166" s="358"/>
      <c r="H1166" s="358"/>
      <c r="I1166" s="358"/>
      <c r="J1166" s="358"/>
      <c r="K1166" s="358"/>
      <c r="L1166" s="358"/>
      <c r="M1166" s="358"/>
      <c r="N1166" s="358"/>
      <c r="O1166" s="358"/>
      <c r="P1166" s="358"/>
      <c r="Q1166" s="358"/>
      <c r="R1166" s="358"/>
      <c r="S1166" s="359"/>
    </row>
    <row r="1167" spans="1:24">
      <c r="A1167" s="1">
        <f t="shared" ref="A1167:B1167" si="1183">A1166</f>
        <v>24</v>
      </c>
      <c r="B1167" s="1">
        <f t="shared" si="1183"/>
        <v>0</v>
      </c>
      <c r="C1167" s="369"/>
      <c r="D1167" s="370"/>
      <c r="E1167" s="371"/>
      <c r="F1167" s="360"/>
      <c r="G1167" s="361"/>
      <c r="H1167" s="361"/>
      <c r="I1167" s="361"/>
      <c r="J1167" s="361"/>
      <c r="K1167" s="361"/>
      <c r="L1167" s="361"/>
      <c r="M1167" s="361"/>
      <c r="N1167" s="361"/>
      <c r="O1167" s="361"/>
      <c r="P1167" s="361"/>
      <c r="Q1167" s="361"/>
      <c r="R1167" s="361"/>
      <c r="S1167" s="362"/>
    </row>
    <row r="1168" spans="1:24">
      <c r="A1168" s="1">
        <f t="shared" ref="A1168:B1168" si="1184">A1167</f>
        <v>24</v>
      </c>
      <c r="B1168" s="1">
        <f t="shared" si="1184"/>
        <v>0</v>
      </c>
      <c r="C1168" s="369"/>
      <c r="D1168" s="370"/>
      <c r="E1168" s="371"/>
      <c r="F1168" s="360"/>
      <c r="G1168" s="361"/>
      <c r="H1168" s="361"/>
      <c r="I1168" s="361"/>
      <c r="J1168" s="361"/>
      <c r="K1168" s="361"/>
      <c r="L1168" s="361"/>
      <c r="M1168" s="361"/>
      <c r="N1168" s="361"/>
      <c r="O1168" s="361"/>
      <c r="P1168" s="361"/>
      <c r="Q1168" s="361"/>
      <c r="R1168" s="361"/>
      <c r="S1168" s="362"/>
    </row>
    <row r="1169" spans="1:21">
      <c r="A1169" s="1">
        <f t="shared" ref="A1169:B1169" si="1185">A1168</f>
        <v>24</v>
      </c>
      <c r="B1169" s="1">
        <f t="shared" si="1185"/>
        <v>0</v>
      </c>
      <c r="C1169" s="369"/>
      <c r="D1169" s="370"/>
      <c r="E1169" s="371"/>
      <c r="F1169" s="360"/>
      <c r="G1169" s="361"/>
      <c r="H1169" s="361"/>
      <c r="I1169" s="361"/>
      <c r="J1169" s="361"/>
      <c r="K1169" s="361"/>
      <c r="L1169" s="361"/>
      <c r="M1169" s="361"/>
      <c r="N1169" s="361"/>
      <c r="O1169" s="361"/>
      <c r="P1169" s="361"/>
      <c r="Q1169" s="361"/>
      <c r="R1169" s="361"/>
      <c r="S1169" s="362"/>
    </row>
    <row r="1170" spans="1:21">
      <c r="A1170" s="1">
        <f t="shared" ref="A1170:B1170" si="1186">A1169</f>
        <v>24</v>
      </c>
      <c r="B1170" s="1">
        <f t="shared" si="1186"/>
        <v>0</v>
      </c>
      <c r="C1170" s="369"/>
      <c r="D1170" s="370"/>
      <c r="E1170" s="371"/>
      <c r="F1170" s="360"/>
      <c r="G1170" s="361"/>
      <c r="H1170" s="361"/>
      <c r="I1170" s="361"/>
      <c r="J1170" s="361"/>
      <c r="K1170" s="361"/>
      <c r="L1170" s="361"/>
      <c r="M1170" s="361"/>
      <c r="N1170" s="361"/>
      <c r="O1170" s="361"/>
      <c r="P1170" s="361"/>
      <c r="Q1170" s="361"/>
      <c r="R1170" s="361"/>
      <c r="S1170" s="362"/>
    </row>
    <row r="1171" spans="1:21">
      <c r="A1171" s="1">
        <f t="shared" ref="A1171:B1171" si="1187">A1170</f>
        <v>24</v>
      </c>
      <c r="B1171" s="1">
        <f t="shared" si="1187"/>
        <v>0</v>
      </c>
      <c r="C1171" s="369"/>
      <c r="D1171" s="370"/>
      <c r="E1171" s="371"/>
      <c r="F1171" s="360"/>
      <c r="G1171" s="361"/>
      <c r="H1171" s="361"/>
      <c r="I1171" s="361"/>
      <c r="J1171" s="361"/>
      <c r="K1171" s="361"/>
      <c r="L1171" s="361"/>
      <c r="M1171" s="361"/>
      <c r="N1171" s="361"/>
      <c r="O1171" s="361"/>
      <c r="P1171" s="361"/>
      <c r="Q1171" s="361"/>
      <c r="R1171" s="361"/>
      <c r="S1171" s="362"/>
    </row>
    <row r="1172" spans="1:21" ht="15" thickBot="1">
      <c r="A1172" s="1">
        <f t="shared" ref="A1172:B1172" si="1188">A1171</f>
        <v>24</v>
      </c>
      <c r="B1172" s="1">
        <f t="shared" si="1188"/>
        <v>0</v>
      </c>
      <c r="C1172" s="372"/>
      <c r="D1172" s="373"/>
      <c r="E1172" s="374"/>
      <c r="F1172" s="363"/>
      <c r="G1172" s="364"/>
      <c r="H1172" s="364"/>
      <c r="I1172" s="364"/>
      <c r="J1172" s="364"/>
      <c r="K1172" s="364"/>
      <c r="L1172" s="364"/>
      <c r="M1172" s="364"/>
      <c r="N1172" s="364"/>
      <c r="O1172" s="364"/>
      <c r="P1172" s="364"/>
      <c r="Q1172" s="364"/>
      <c r="R1172" s="364"/>
      <c r="S1172" s="365"/>
    </row>
    <row r="1173" spans="1:21">
      <c r="A1173" s="1">
        <f t="shared" ref="A1173:B1173" si="1189">A1172</f>
        <v>24</v>
      </c>
      <c r="B1173" s="1">
        <f t="shared" si="1189"/>
        <v>0</v>
      </c>
    </row>
    <row r="1174" spans="1:21" ht="15" thickBot="1">
      <c r="A1174" s="1">
        <f t="shared" ref="A1174:B1174" si="1190">A1173</f>
        <v>24</v>
      </c>
      <c r="B1174" s="1">
        <f t="shared" si="1190"/>
        <v>0</v>
      </c>
      <c r="C1174" s="337" t="s">
        <v>70</v>
      </c>
      <c r="D1174" s="337"/>
      <c r="Q1174" s="338" t="s">
        <v>71</v>
      </c>
      <c r="R1174" s="338"/>
      <c r="S1174" s="338"/>
    </row>
    <row r="1175" spans="1:21">
      <c r="A1175" s="1">
        <f t="shared" ref="A1175:B1175" si="1191">A1174</f>
        <v>24</v>
      </c>
      <c r="B1175" s="1">
        <f t="shared" si="1191"/>
        <v>0</v>
      </c>
      <c r="C1175" s="287" t="s">
        <v>72</v>
      </c>
      <c r="D1175" s="290" t="s">
        <v>73</v>
      </c>
      <c r="E1175" s="290"/>
      <c r="F1175" s="290"/>
      <c r="G1175" s="290"/>
      <c r="H1175" s="290" t="s">
        <v>79</v>
      </c>
      <c r="I1175" s="290"/>
      <c r="J1175" s="290" t="s">
        <v>13</v>
      </c>
      <c r="K1175" s="290"/>
      <c r="L1175" s="290"/>
      <c r="M1175" s="290"/>
      <c r="N1175" s="290"/>
      <c r="O1175" s="290"/>
      <c r="P1175" s="290"/>
      <c r="Q1175" s="290"/>
      <c r="R1175" s="290"/>
      <c r="S1175" s="294"/>
    </row>
    <row r="1176" spans="1:21">
      <c r="A1176" s="1">
        <f t="shared" ref="A1176:B1176" si="1192">A1175</f>
        <v>24</v>
      </c>
      <c r="B1176" s="1">
        <f t="shared" si="1192"/>
        <v>0</v>
      </c>
      <c r="C1176" s="288"/>
      <c r="D1176" s="346" t="s">
        <v>74</v>
      </c>
      <c r="E1176" s="346"/>
      <c r="F1176" s="346"/>
      <c r="G1176" s="346"/>
      <c r="H1176" s="347">
        <f>J1201</f>
        <v>0</v>
      </c>
      <c r="I1176" s="347"/>
      <c r="J1176" s="152"/>
      <c r="K1176" s="152"/>
      <c r="L1176" s="152"/>
      <c r="M1176" s="152"/>
      <c r="N1176" s="152"/>
      <c r="O1176" s="152"/>
      <c r="P1176" s="152"/>
      <c r="Q1176" s="152"/>
      <c r="R1176" s="152"/>
      <c r="S1176" s="305"/>
    </row>
    <row r="1177" spans="1:21">
      <c r="A1177" s="1">
        <f t="shared" ref="A1177:B1177" si="1193">A1176</f>
        <v>24</v>
      </c>
      <c r="B1177" s="1">
        <f t="shared" si="1193"/>
        <v>0</v>
      </c>
      <c r="C1177" s="288"/>
      <c r="D1177" s="340" t="s">
        <v>75</v>
      </c>
      <c r="E1177" s="340"/>
      <c r="F1177" s="340"/>
      <c r="G1177" s="340"/>
      <c r="H1177" s="330"/>
      <c r="I1177" s="330"/>
      <c r="J1177" s="335"/>
      <c r="K1177" s="335"/>
      <c r="L1177" s="335"/>
      <c r="M1177" s="335"/>
      <c r="N1177" s="335"/>
      <c r="O1177" s="335"/>
      <c r="P1177" s="335"/>
      <c r="Q1177" s="335"/>
      <c r="R1177" s="335"/>
      <c r="S1177" s="336"/>
    </row>
    <row r="1178" spans="1:21">
      <c r="A1178" s="1">
        <f t="shared" ref="A1178:B1178" si="1194">A1177</f>
        <v>24</v>
      </c>
      <c r="B1178" s="1">
        <f t="shared" si="1194"/>
        <v>0</v>
      </c>
      <c r="C1178" s="288"/>
      <c r="D1178" s="340" t="s">
        <v>76</v>
      </c>
      <c r="E1178" s="340"/>
      <c r="F1178" s="340"/>
      <c r="G1178" s="340"/>
      <c r="H1178" s="330"/>
      <c r="I1178" s="330"/>
      <c r="J1178" s="335"/>
      <c r="K1178" s="335"/>
      <c r="L1178" s="335"/>
      <c r="M1178" s="335"/>
      <c r="N1178" s="335"/>
      <c r="O1178" s="335"/>
      <c r="P1178" s="335"/>
      <c r="Q1178" s="335"/>
      <c r="R1178" s="335"/>
      <c r="S1178" s="336"/>
    </row>
    <row r="1179" spans="1:21" ht="15" thickBot="1">
      <c r="A1179" s="1">
        <f t="shared" ref="A1179:B1179" si="1195">A1178</f>
        <v>24</v>
      </c>
      <c r="B1179" s="1">
        <f t="shared" si="1195"/>
        <v>0</v>
      </c>
      <c r="C1179" s="288"/>
      <c r="D1179" s="341" t="s">
        <v>77</v>
      </c>
      <c r="E1179" s="341"/>
      <c r="F1179" s="341"/>
      <c r="G1179" s="341"/>
      <c r="H1179" s="342">
        <f>H1201-SUM(H1176:I1178)</f>
        <v>0</v>
      </c>
      <c r="I1179" s="342"/>
      <c r="J1179" s="343"/>
      <c r="K1179" s="343"/>
      <c r="L1179" s="343"/>
      <c r="M1179" s="343"/>
      <c r="N1179" s="343"/>
      <c r="O1179" s="343"/>
      <c r="P1179" s="343"/>
      <c r="Q1179" s="343"/>
      <c r="R1179" s="343"/>
      <c r="S1179" s="344"/>
    </row>
    <row r="1180" spans="1:21" ht="15.6" thickTop="1" thickBot="1">
      <c r="A1180" s="1">
        <f t="shared" ref="A1180:B1180" si="1196">A1179</f>
        <v>24</v>
      </c>
      <c r="B1180" s="1">
        <f t="shared" si="1196"/>
        <v>0</v>
      </c>
      <c r="C1180" s="289"/>
      <c r="D1180" s="345" t="s">
        <v>78</v>
      </c>
      <c r="E1180" s="345"/>
      <c r="F1180" s="345"/>
      <c r="G1180" s="345"/>
      <c r="H1180" s="281">
        <f>SUM(H1176:I1179)</f>
        <v>0</v>
      </c>
      <c r="I1180" s="281"/>
      <c r="J1180" s="285"/>
      <c r="K1180" s="285"/>
      <c r="L1180" s="285"/>
      <c r="M1180" s="285"/>
      <c r="N1180" s="285"/>
      <c r="O1180" s="285"/>
      <c r="P1180" s="285"/>
      <c r="Q1180" s="285"/>
      <c r="R1180" s="285"/>
      <c r="S1180" s="286"/>
    </row>
    <row r="1181" spans="1:21">
      <c r="A1181" s="1">
        <f t="shared" ref="A1181:B1181" si="1197">A1180</f>
        <v>24</v>
      </c>
      <c r="B1181" s="1">
        <f t="shared" si="1197"/>
        <v>0</v>
      </c>
      <c r="C1181" s="287" t="s">
        <v>218</v>
      </c>
      <c r="D1181" s="290" t="s">
        <v>73</v>
      </c>
      <c r="E1181" s="290"/>
      <c r="F1181" s="290" t="s">
        <v>83</v>
      </c>
      <c r="G1181" s="290"/>
      <c r="H1181" s="290" t="s">
        <v>79</v>
      </c>
      <c r="I1181" s="292"/>
      <c r="J1181" s="293"/>
      <c r="K1181" s="290"/>
      <c r="L1181" s="290"/>
      <c r="M1181" s="290"/>
      <c r="N1181" s="290" t="s">
        <v>82</v>
      </c>
      <c r="O1181" s="290"/>
      <c r="P1181" s="290"/>
      <c r="Q1181" s="290"/>
      <c r="R1181" s="290"/>
      <c r="S1181" s="294"/>
    </row>
    <row r="1182" spans="1:21">
      <c r="A1182" s="1">
        <f t="shared" ref="A1182:B1182" si="1198">A1181</f>
        <v>24</v>
      </c>
      <c r="B1182" s="1">
        <f t="shared" si="1198"/>
        <v>0</v>
      </c>
      <c r="C1182" s="288"/>
      <c r="D1182" s="291"/>
      <c r="E1182" s="291"/>
      <c r="F1182" s="291"/>
      <c r="G1182" s="291"/>
      <c r="H1182" s="291"/>
      <c r="I1182" s="291"/>
      <c r="J1182" s="296" t="s">
        <v>80</v>
      </c>
      <c r="K1182" s="297"/>
      <c r="L1182" s="297" t="s">
        <v>81</v>
      </c>
      <c r="M1182" s="339"/>
      <c r="N1182" s="291"/>
      <c r="O1182" s="291"/>
      <c r="P1182" s="291"/>
      <c r="Q1182" s="291"/>
      <c r="R1182" s="291"/>
      <c r="S1182" s="295"/>
    </row>
    <row r="1183" spans="1:21">
      <c r="A1183" s="1">
        <f t="shared" ref="A1183:B1183" si="1199">A1182</f>
        <v>24</v>
      </c>
      <c r="B1183" s="1">
        <f t="shared" si="1199"/>
        <v>0</v>
      </c>
      <c r="C1183" s="288"/>
      <c r="D1183" s="298" t="s">
        <v>88</v>
      </c>
      <c r="E1183" s="298"/>
      <c r="F1183" s="298" t="s">
        <v>88</v>
      </c>
      <c r="G1183" s="298"/>
      <c r="H1183" s="323"/>
      <c r="I1183" s="323"/>
      <c r="J1183" s="324"/>
      <c r="K1183" s="325"/>
      <c r="L1183" s="326">
        <f>H1183-J1183</f>
        <v>0</v>
      </c>
      <c r="M1183" s="327"/>
      <c r="N1183" s="167"/>
      <c r="O1183" s="167"/>
      <c r="P1183" s="167"/>
      <c r="Q1183" s="167"/>
      <c r="R1183" s="167"/>
      <c r="S1183" s="328"/>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8"/>
      <c r="D1184" s="298" t="s">
        <v>99</v>
      </c>
      <c r="E1184" s="298"/>
      <c r="F1184" s="299" t="s">
        <v>84</v>
      </c>
      <c r="G1184" s="299"/>
      <c r="H1184" s="300"/>
      <c r="I1184" s="300"/>
      <c r="J1184" s="301"/>
      <c r="K1184" s="302"/>
      <c r="L1184" s="303">
        <f t="shared" ref="L1184:L1200" si="1202">H1184-J1184</f>
        <v>0</v>
      </c>
      <c r="M1184" s="304"/>
      <c r="N1184" s="152"/>
      <c r="O1184" s="152"/>
      <c r="P1184" s="152"/>
      <c r="Q1184" s="152"/>
      <c r="R1184" s="152"/>
      <c r="S1184" s="305"/>
      <c r="T1184" s="54" t="e">
        <f>HLOOKUP(F1156,リスト!$N$7:$AC$25,3,)</f>
        <v>#N/A</v>
      </c>
      <c r="U1184" s="52" t="e">
        <f t="shared" si="1200"/>
        <v>#N/A</v>
      </c>
    </row>
    <row r="1185" spans="1:21">
      <c r="A1185" s="1">
        <f t="shared" ref="A1185:B1185" si="1203">A1184</f>
        <v>24</v>
      </c>
      <c r="B1185" s="1">
        <f t="shared" si="1203"/>
        <v>0</v>
      </c>
      <c r="C1185" s="288"/>
      <c r="D1185" s="298"/>
      <c r="E1185" s="298"/>
      <c r="F1185" s="329" t="s">
        <v>85</v>
      </c>
      <c r="G1185" s="329"/>
      <c r="H1185" s="330"/>
      <c r="I1185" s="330"/>
      <c r="J1185" s="331"/>
      <c r="K1185" s="332"/>
      <c r="L1185" s="333">
        <f t="shared" si="1202"/>
        <v>0</v>
      </c>
      <c r="M1185" s="334"/>
      <c r="N1185" s="335"/>
      <c r="O1185" s="335"/>
      <c r="P1185" s="335"/>
      <c r="Q1185" s="335"/>
      <c r="R1185" s="335"/>
      <c r="S1185" s="336"/>
      <c r="T1185" s="54" t="e">
        <f>HLOOKUP(F1156,リスト!$N$7:$AC$25,4,)</f>
        <v>#N/A</v>
      </c>
      <c r="U1185" s="52" t="e">
        <f t="shared" si="1200"/>
        <v>#N/A</v>
      </c>
    </row>
    <row r="1186" spans="1:21">
      <c r="A1186" s="1">
        <f t="shared" ref="A1186:B1186" si="1204">A1185</f>
        <v>24</v>
      </c>
      <c r="B1186" s="1">
        <f t="shared" si="1204"/>
        <v>0</v>
      </c>
      <c r="C1186" s="288"/>
      <c r="D1186" s="298"/>
      <c r="E1186" s="298"/>
      <c r="F1186" s="306" t="s">
        <v>86</v>
      </c>
      <c r="G1186" s="306"/>
      <c r="H1186" s="307"/>
      <c r="I1186" s="307"/>
      <c r="J1186" s="308"/>
      <c r="K1186" s="309"/>
      <c r="L1186" s="310">
        <f t="shared" si="1202"/>
        <v>0</v>
      </c>
      <c r="M1186" s="311"/>
      <c r="N1186" s="153"/>
      <c r="O1186" s="153"/>
      <c r="P1186" s="153"/>
      <c r="Q1186" s="153"/>
      <c r="R1186" s="153"/>
      <c r="S1186" s="312"/>
      <c r="T1186" s="54" t="e">
        <f>HLOOKUP(F1156,リスト!$N$7:$AC$25,5,)</f>
        <v>#N/A</v>
      </c>
      <c r="U1186" s="52" t="e">
        <f t="shared" si="1200"/>
        <v>#N/A</v>
      </c>
    </row>
    <row r="1187" spans="1:21">
      <c r="A1187" s="1">
        <f t="shared" ref="A1187:B1187" si="1205">A1186</f>
        <v>24</v>
      </c>
      <c r="B1187" s="1">
        <f t="shared" si="1205"/>
        <v>0</v>
      </c>
      <c r="C1187" s="288"/>
      <c r="D1187" s="298" t="s">
        <v>100</v>
      </c>
      <c r="E1187" s="298"/>
      <c r="F1187" s="299" t="s">
        <v>87</v>
      </c>
      <c r="G1187" s="299"/>
      <c r="H1187" s="300"/>
      <c r="I1187" s="300"/>
      <c r="J1187" s="301"/>
      <c r="K1187" s="302"/>
      <c r="L1187" s="303">
        <f t="shared" si="1202"/>
        <v>0</v>
      </c>
      <c r="M1187" s="304"/>
      <c r="N1187" s="152"/>
      <c r="O1187" s="152"/>
      <c r="P1187" s="152"/>
      <c r="Q1187" s="152"/>
      <c r="R1187" s="152"/>
      <c r="S1187" s="305"/>
      <c r="T1187" s="54" t="e">
        <f>HLOOKUP(F1156,リスト!$N$7:$AC$25,6,)</f>
        <v>#N/A</v>
      </c>
      <c r="U1187" s="52" t="e">
        <f t="shared" si="1200"/>
        <v>#N/A</v>
      </c>
    </row>
    <row r="1188" spans="1:21">
      <c r="A1188" s="1">
        <f t="shared" ref="A1188:B1188" si="1206">A1187</f>
        <v>24</v>
      </c>
      <c r="B1188" s="1">
        <f t="shared" si="1206"/>
        <v>0</v>
      </c>
      <c r="C1188" s="288"/>
      <c r="D1188" s="298"/>
      <c r="E1188" s="298"/>
      <c r="F1188" s="329" t="s">
        <v>89</v>
      </c>
      <c r="G1188" s="329"/>
      <c r="H1188" s="330"/>
      <c r="I1188" s="330"/>
      <c r="J1188" s="331"/>
      <c r="K1188" s="332"/>
      <c r="L1188" s="333">
        <f t="shared" si="1202"/>
        <v>0</v>
      </c>
      <c r="M1188" s="334"/>
      <c r="N1188" s="335"/>
      <c r="O1188" s="335"/>
      <c r="P1188" s="335"/>
      <c r="Q1188" s="335"/>
      <c r="R1188" s="335"/>
      <c r="S1188" s="336"/>
      <c r="T1188" s="54" t="e">
        <f>HLOOKUP(F1156,リスト!$N$7:$AC$25,7,)</f>
        <v>#N/A</v>
      </c>
      <c r="U1188" s="52" t="e">
        <f t="shared" si="1200"/>
        <v>#N/A</v>
      </c>
    </row>
    <row r="1189" spans="1:21" ht="14.4" customHeight="1">
      <c r="A1189" s="1">
        <f t="shared" ref="A1189:B1189" si="1207">A1188</f>
        <v>24</v>
      </c>
      <c r="B1189" s="1">
        <f t="shared" si="1207"/>
        <v>0</v>
      </c>
      <c r="C1189" s="288"/>
      <c r="D1189" s="298"/>
      <c r="E1189" s="298"/>
      <c r="F1189" s="329" t="s">
        <v>215</v>
      </c>
      <c r="G1189" s="329"/>
      <c r="H1189" s="330"/>
      <c r="I1189" s="330"/>
      <c r="J1189" s="331"/>
      <c r="K1189" s="332"/>
      <c r="L1189" s="333">
        <f t="shared" si="1202"/>
        <v>0</v>
      </c>
      <c r="M1189" s="334"/>
      <c r="N1189" s="335"/>
      <c r="O1189" s="335"/>
      <c r="P1189" s="335"/>
      <c r="Q1189" s="335"/>
      <c r="R1189" s="335"/>
      <c r="S1189" s="336"/>
      <c r="T1189" s="54" t="e">
        <f>HLOOKUP(F1156,リスト!$N$7:$AC$25,8,)</f>
        <v>#N/A</v>
      </c>
      <c r="U1189" s="52" t="e">
        <f t="shared" si="1200"/>
        <v>#N/A</v>
      </c>
    </row>
    <row r="1190" spans="1:21">
      <c r="A1190" s="1">
        <f t="shared" ref="A1190:B1190" si="1208">A1189</f>
        <v>24</v>
      </c>
      <c r="B1190" s="1">
        <f t="shared" si="1208"/>
        <v>0</v>
      </c>
      <c r="C1190" s="288"/>
      <c r="D1190" s="298"/>
      <c r="E1190" s="298"/>
      <c r="F1190" s="306" t="s">
        <v>90</v>
      </c>
      <c r="G1190" s="306"/>
      <c r="H1190" s="307"/>
      <c r="I1190" s="307"/>
      <c r="J1190" s="308"/>
      <c r="K1190" s="309"/>
      <c r="L1190" s="310">
        <f t="shared" si="1202"/>
        <v>0</v>
      </c>
      <c r="M1190" s="311"/>
      <c r="N1190" s="153"/>
      <c r="O1190" s="153"/>
      <c r="P1190" s="153"/>
      <c r="Q1190" s="153"/>
      <c r="R1190" s="153"/>
      <c r="S1190" s="312"/>
      <c r="T1190" s="54" t="e">
        <f>HLOOKUP(F1156,リスト!$N$7:$AC$25,9,)</f>
        <v>#N/A</v>
      </c>
      <c r="U1190" s="52" t="e">
        <f t="shared" si="1200"/>
        <v>#N/A</v>
      </c>
    </row>
    <row r="1191" spans="1:21">
      <c r="A1191" s="1">
        <f t="shared" ref="A1191:B1191" si="1209">A1190</f>
        <v>24</v>
      </c>
      <c r="B1191" s="1">
        <f t="shared" si="1209"/>
        <v>0</v>
      </c>
      <c r="C1191" s="288"/>
      <c r="D1191" s="298" t="s">
        <v>101</v>
      </c>
      <c r="E1191" s="298"/>
      <c r="F1191" s="299" t="s">
        <v>91</v>
      </c>
      <c r="G1191" s="299"/>
      <c r="H1191" s="300"/>
      <c r="I1191" s="300"/>
      <c r="J1191" s="301"/>
      <c r="K1191" s="302"/>
      <c r="L1191" s="303">
        <f t="shared" si="1202"/>
        <v>0</v>
      </c>
      <c r="M1191" s="304"/>
      <c r="N1191" s="152"/>
      <c r="O1191" s="152"/>
      <c r="P1191" s="152"/>
      <c r="Q1191" s="152"/>
      <c r="R1191" s="152"/>
      <c r="S1191" s="305"/>
      <c r="T1191" s="54" t="e">
        <f>HLOOKUP(F1156,リスト!$N$7:$AC$25,10,)</f>
        <v>#N/A</v>
      </c>
      <c r="U1191" s="52" t="e">
        <f t="shared" si="1200"/>
        <v>#N/A</v>
      </c>
    </row>
    <row r="1192" spans="1:21">
      <c r="A1192" s="1">
        <f t="shared" ref="A1192:B1192" si="1210">A1191</f>
        <v>24</v>
      </c>
      <c r="B1192" s="1">
        <f t="shared" si="1210"/>
        <v>0</v>
      </c>
      <c r="C1192" s="288"/>
      <c r="D1192" s="298"/>
      <c r="E1192" s="298"/>
      <c r="F1192" s="329" t="s">
        <v>92</v>
      </c>
      <c r="G1192" s="329"/>
      <c r="H1192" s="330"/>
      <c r="I1192" s="330"/>
      <c r="J1192" s="331"/>
      <c r="K1192" s="332"/>
      <c r="L1192" s="333">
        <f t="shared" si="1202"/>
        <v>0</v>
      </c>
      <c r="M1192" s="334"/>
      <c r="N1192" s="335"/>
      <c r="O1192" s="335"/>
      <c r="P1192" s="335"/>
      <c r="Q1192" s="335"/>
      <c r="R1192" s="335"/>
      <c r="S1192" s="336"/>
      <c r="T1192" s="54" t="e">
        <f>HLOOKUP(F1156,リスト!$N$7:$AC$25,11,)</f>
        <v>#N/A</v>
      </c>
      <c r="U1192" s="52" t="e">
        <f t="shared" si="1200"/>
        <v>#N/A</v>
      </c>
    </row>
    <row r="1193" spans="1:21">
      <c r="A1193" s="1">
        <f t="shared" ref="A1193:B1193" si="1211">A1192</f>
        <v>24</v>
      </c>
      <c r="B1193" s="1">
        <f t="shared" si="1211"/>
        <v>0</v>
      </c>
      <c r="C1193" s="288"/>
      <c r="D1193" s="298"/>
      <c r="E1193" s="298"/>
      <c r="F1193" s="306" t="s">
        <v>93</v>
      </c>
      <c r="G1193" s="306"/>
      <c r="H1193" s="307"/>
      <c r="I1193" s="307"/>
      <c r="J1193" s="308"/>
      <c r="K1193" s="309"/>
      <c r="L1193" s="310">
        <f t="shared" si="1202"/>
        <v>0</v>
      </c>
      <c r="M1193" s="311"/>
      <c r="N1193" s="153"/>
      <c r="O1193" s="153"/>
      <c r="P1193" s="153"/>
      <c r="Q1193" s="153"/>
      <c r="R1193" s="153"/>
      <c r="S1193" s="312"/>
      <c r="T1193" s="54" t="e">
        <f>HLOOKUP(F1156,リスト!$N$7:$AC$25,12,)</f>
        <v>#N/A</v>
      </c>
      <c r="U1193" s="52" t="e">
        <f t="shared" si="1200"/>
        <v>#N/A</v>
      </c>
    </row>
    <row r="1194" spans="1:21">
      <c r="A1194" s="1">
        <f t="shared" ref="A1194:B1194" si="1212">A1193</f>
        <v>24</v>
      </c>
      <c r="B1194" s="1">
        <f t="shared" si="1212"/>
        <v>0</v>
      </c>
      <c r="C1194" s="288"/>
      <c r="D1194" s="298" t="s">
        <v>102</v>
      </c>
      <c r="E1194" s="298"/>
      <c r="F1194" s="298" t="s">
        <v>102</v>
      </c>
      <c r="G1194" s="298"/>
      <c r="H1194" s="323"/>
      <c r="I1194" s="323"/>
      <c r="J1194" s="324"/>
      <c r="K1194" s="325"/>
      <c r="L1194" s="326">
        <f t="shared" si="1202"/>
        <v>0</v>
      </c>
      <c r="M1194" s="327"/>
      <c r="N1194" s="167"/>
      <c r="O1194" s="167"/>
      <c r="P1194" s="167"/>
      <c r="Q1194" s="167"/>
      <c r="R1194" s="167"/>
      <c r="S1194" s="328"/>
      <c r="T1194" s="54" t="e">
        <f>HLOOKUP(F1156,リスト!$N$7:$AC$25,13,)</f>
        <v>#N/A</v>
      </c>
      <c r="U1194" s="52" t="e">
        <f t="shared" si="1200"/>
        <v>#N/A</v>
      </c>
    </row>
    <row r="1195" spans="1:21">
      <c r="A1195" s="1">
        <f t="shared" ref="A1195:B1195" si="1213">A1194</f>
        <v>24</v>
      </c>
      <c r="B1195" s="1">
        <f t="shared" si="1213"/>
        <v>0</v>
      </c>
      <c r="C1195" s="288"/>
      <c r="D1195" s="321" t="s">
        <v>105</v>
      </c>
      <c r="E1195" s="298"/>
      <c r="F1195" s="299" t="s">
        <v>94</v>
      </c>
      <c r="G1195" s="299"/>
      <c r="H1195" s="300"/>
      <c r="I1195" s="300"/>
      <c r="J1195" s="301"/>
      <c r="K1195" s="302"/>
      <c r="L1195" s="303">
        <f t="shared" si="1202"/>
        <v>0</v>
      </c>
      <c r="M1195" s="304"/>
      <c r="N1195" s="152"/>
      <c r="O1195" s="152"/>
      <c r="P1195" s="152"/>
      <c r="Q1195" s="152"/>
      <c r="R1195" s="152"/>
      <c r="S1195" s="305"/>
      <c r="T1195" s="54" t="e">
        <f>HLOOKUP(F1156,リスト!$N$7:$AC$25,14,)</f>
        <v>#N/A</v>
      </c>
      <c r="U1195" s="52" t="e">
        <f t="shared" si="1200"/>
        <v>#N/A</v>
      </c>
    </row>
    <row r="1196" spans="1:21">
      <c r="A1196" s="1">
        <f t="shared" ref="A1196:B1196" si="1214">A1195</f>
        <v>24</v>
      </c>
      <c r="B1196" s="1">
        <f t="shared" si="1214"/>
        <v>0</v>
      </c>
      <c r="C1196" s="288"/>
      <c r="D1196" s="298"/>
      <c r="E1196" s="298"/>
      <c r="F1196" s="306" t="s">
        <v>95</v>
      </c>
      <c r="G1196" s="306"/>
      <c r="H1196" s="307"/>
      <c r="I1196" s="307"/>
      <c r="J1196" s="308"/>
      <c r="K1196" s="309"/>
      <c r="L1196" s="310">
        <f t="shared" si="1202"/>
        <v>0</v>
      </c>
      <c r="M1196" s="311"/>
      <c r="N1196" s="153"/>
      <c r="O1196" s="153"/>
      <c r="P1196" s="153"/>
      <c r="Q1196" s="153"/>
      <c r="R1196" s="153"/>
      <c r="S1196" s="312"/>
      <c r="T1196" s="54" t="e">
        <f>HLOOKUP(F1156,リスト!$N$7:$AC$25,15,)</f>
        <v>#N/A</v>
      </c>
      <c r="U1196" s="52" t="e">
        <f t="shared" si="1200"/>
        <v>#N/A</v>
      </c>
    </row>
    <row r="1197" spans="1:21">
      <c r="A1197" s="1">
        <f t="shared" ref="A1197:B1197" si="1215">A1196</f>
        <v>24</v>
      </c>
      <c r="B1197" s="1">
        <f t="shared" si="1215"/>
        <v>0</v>
      </c>
      <c r="C1197" s="288"/>
      <c r="D1197" s="322" t="s">
        <v>103</v>
      </c>
      <c r="E1197" s="322"/>
      <c r="F1197" s="298" t="s">
        <v>96</v>
      </c>
      <c r="G1197" s="298"/>
      <c r="H1197" s="323"/>
      <c r="I1197" s="323"/>
      <c r="J1197" s="324"/>
      <c r="K1197" s="325"/>
      <c r="L1197" s="326">
        <f t="shared" si="1202"/>
        <v>0</v>
      </c>
      <c r="M1197" s="327"/>
      <c r="N1197" s="167"/>
      <c r="O1197" s="167"/>
      <c r="P1197" s="167"/>
      <c r="Q1197" s="167"/>
      <c r="R1197" s="167"/>
      <c r="S1197" s="328"/>
      <c r="T1197" s="54" t="e">
        <f>HLOOKUP(F1156,リスト!$N$7:$AC$25,16,)</f>
        <v>#N/A</v>
      </c>
      <c r="U1197" s="52" t="e">
        <f t="shared" si="1200"/>
        <v>#N/A</v>
      </c>
    </row>
    <row r="1198" spans="1:21">
      <c r="A1198" s="1">
        <f t="shared" ref="A1198:B1198" si="1216">A1197</f>
        <v>24</v>
      </c>
      <c r="B1198" s="1">
        <f t="shared" si="1216"/>
        <v>0</v>
      </c>
      <c r="C1198" s="288"/>
      <c r="D1198" s="298" t="s">
        <v>104</v>
      </c>
      <c r="E1198" s="298"/>
      <c r="F1198" s="299" t="s">
        <v>97</v>
      </c>
      <c r="G1198" s="299"/>
      <c r="H1198" s="300"/>
      <c r="I1198" s="300"/>
      <c r="J1198" s="301"/>
      <c r="K1198" s="302"/>
      <c r="L1198" s="303">
        <f t="shared" si="1202"/>
        <v>0</v>
      </c>
      <c r="M1198" s="304"/>
      <c r="N1198" s="152"/>
      <c r="O1198" s="152"/>
      <c r="P1198" s="152"/>
      <c r="Q1198" s="152"/>
      <c r="R1198" s="152"/>
      <c r="S1198" s="305"/>
      <c r="T1198" s="54" t="e">
        <f>HLOOKUP(F1156,リスト!$N$7:$AC$25,17,)</f>
        <v>#N/A</v>
      </c>
      <c r="U1198" s="52" t="e">
        <f t="shared" si="1200"/>
        <v>#N/A</v>
      </c>
    </row>
    <row r="1199" spans="1:21">
      <c r="A1199" s="1">
        <f t="shared" ref="A1199:B1199" si="1217">A1198</f>
        <v>24</v>
      </c>
      <c r="B1199" s="1">
        <f t="shared" si="1217"/>
        <v>0</v>
      </c>
      <c r="C1199" s="288"/>
      <c r="D1199" s="298"/>
      <c r="E1199" s="298"/>
      <c r="F1199" s="306" t="s">
        <v>98</v>
      </c>
      <c r="G1199" s="306"/>
      <c r="H1199" s="307"/>
      <c r="I1199" s="307"/>
      <c r="J1199" s="308"/>
      <c r="K1199" s="309"/>
      <c r="L1199" s="310">
        <f t="shared" si="1202"/>
        <v>0</v>
      </c>
      <c r="M1199" s="311"/>
      <c r="N1199" s="153"/>
      <c r="O1199" s="153"/>
      <c r="P1199" s="153"/>
      <c r="Q1199" s="153"/>
      <c r="R1199" s="153"/>
      <c r="S1199" s="312"/>
      <c r="T1199" s="54" t="e">
        <f>HLOOKUP(F1156,リスト!$N$7:$AC$25,18,)</f>
        <v>#N/A</v>
      </c>
      <c r="U1199" s="52" t="e">
        <f t="shared" si="1200"/>
        <v>#N/A</v>
      </c>
    </row>
    <row r="1200" spans="1:21" ht="15" thickBot="1">
      <c r="A1200" s="1">
        <f t="shared" ref="A1200:B1200" si="1218">A1199</f>
        <v>24</v>
      </c>
      <c r="B1200" s="1">
        <f t="shared" si="1218"/>
        <v>0</v>
      </c>
      <c r="C1200" s="288"/>
      <c r="D1200" s="313" t="s">
        <v>77</v>
      </c>
      <c r="E1200" s="313"/>
      <c r="F1200" s="313" t="s">
        <v>77</v>
      </c>
      <c r="G1200" s="313"/>
      <c r="H1200" s="314"/>
      <c r="I1200" s="314"/>
      <c r="J1200" s="315"/>
      <c r="K1200" s="316"/>
      <c r="L1200" s="317">
        <f t="shared" si="1202"/>
        <v>0</v>
      </c>
      <c r="M1200" s="318"/>
      <c r="N1200" s="319"/>
      <c r="O1200" s="319"/>
      <c r="P1200" s="319"/>
      <c r="Q1200" s="319"/>
      <c r="R1200" s="319"/>
      <c r="S1200" s="320"/>
      <c r="T1200" s="54" t="e">
        <f>HLOOKUP(F1156,リスト!$N$7:$AC$25,19,)</f>
        <v>#N/A</v>
      </c>
      <c r="U1200" s="52" t="e">
        <f t="shared" si="1200"/>
        <v>#N/A</v>
      </c>
    </row>
    <row r="1201" spans="1:24" ht="15.6" thickTop="1" thickBot="1">
      <c r="A1201" s="1">
        <f t="shared" ref="A1201:B1201" si="1219">A1200</f>
        <v>24</v>
      </c>
      <c r="B1201" s="1">
        <f t="shared" si="1219"/>
        <v>0</v>
      </c>
      <c r="C1201" s="289"/>
      <c r="D1201" s="278" t="s">
        <v>78</v>
      </c>
      <c r="E1201" s="279"/>
      <c r="F1201" s="279"/>
      <c r="G1201" s="280"/>
      <c r="H1201" s="281">
        <f>SUM(H1183:I1200)</f>
        <v>0</v>
      </c>
      <c r="I1201" s="281"/>
      <c r="J1201" s="282">
        <f t="shared" ref="J1201" si="1220">SUM(J1183:K1200)</f>
        <v>0</v>
      </c>
      <c r="K1201" s="283"/>
      <c r="L1201" s="283">
        <f t="shared" ref="L1201" si="1221">SUM(L1183:M1200)</f>
        <v>0</v>
      </c>
      <c r="M1201" s="284"/>
      <c r="N1201" s="285"/>
      <c r="O1201" s="285"/>
      <c r="P1201" s="285"/>
      <c r="Q1201" s="285"/>
      <c r="R1201" s="285"/>
      <c r="S1201" s="286"/>
      <c r="T1201" s="54"/>
    </row>
    <row r="1202" spans="1:24">
      <c r="A1202" s="1">
        <f>F1205</f>
        <v>25</v>
      </c>
      <c r="B1202" s="1">
        <f>IF(H1226&gt;0,1,0)</f>
        <v>0</v>
      </c>
      <c r="C1202" s="198" t="s">
        <v>47</v>
      </c>
      <c r="D1202" s="198"/>
      <c r="E1202" s="198"/>
      <c r="U1202" s="11" t="s">
        <v>49</v>
      </c>
      <c r="V1202" s="11" t="s">
        <v>199</v>
      </c>
    </row>
    <row r="1203" spans="1:24">
      <c r="A1203" s="1">
        <f>A1202</f>
        <v>25</v>
      </c>
      <c r="B1203" s="1">
        <f>B1202</f>
        <v>0</v>
      </c>
      <c r="C1203" s="192" t="str">
        <f>"トップアスリート等を活用した魅力発信事業　"&amp;基本!$G$24</f>
        <v>トップアスリート等を活用した魅力発信事業　事業計画書</v>
      </c>
      <c r="D1203" s="192"/>
      <c r="E1203" s="192"/>
      <c r="F1203" s="192"/>
      <c r="G1203" s="192"/>
      <c r="H1203" s="192"/>
      <c r="I1203" s="192"/>
      <c r="J1203" s="192"/>
      <c r="K1203" s="192"/>
      <c r="L1203" s="192"/>
      <c r="M1203" s="192"/>
      <c r="N1203" s="192"/>
      <c r="O1203" s="192"/>
      <c r="P1203" s="192"/>
      <c r="Q1203" s="192"/>
      <c r="R1203" s="192"/>
      <c r="S1203" s="192"/>
      <c r="U1203" s="16" t="str">
        <f t="shared" ref="U1203:V1206" si="1222">IF(U1153="","",U1153)</f>
        <v>トップアスリート等を活用した魅力発信事業</v>
      </c>
      <c r="V1203" s="16" t="str">
        <f t="shared" si="1222"/>
        <v>魅力発信</v>
      </c>
    </row>
    <row r="1204" spans="1:24" ht="15" thickBot="1">
      <c r="A1204" s="1">
        <f t="shared" ref="A1204:B1204" si="1223">A1203</f>
        <v>25</v>
      </c>
      <c r="B1204" s="1">
        <f t="shared" si="1223"/>
        <v>0</v>
      </c>
      <c r="C1204" s="337" t="s">
        <v>48</v>
      </c>
      <c r="D1204" s="337"/>
      <c r="U1204" s="32" t="str">
        <f t="shared" si="1222"/>
        <v/>
      </c>
      <c r="V1204" s="32" t="str">
        <f t="shared" si="1222"/>
        <v/>
      </c>
    </row>
    <row r="1205" spans="1:24" ht="15" thickBot="1">
      <c r="A1205" s="1">
        <f t="shared" ref="A1205:B1205" si="1224">A1204</f>
        <v>25</v>
      </c>
      <c r="B1205" s="1">
        <f t="shared" si="1224"/>
        <v>0</v>
      </c>
      <c r="C1205" s="375" t="s">
        <v>50</v>
      </c>
      <c r="D1205" s="376"/>
      <c r="E1205" s="376"/>
      <c r="F1205" s="377">
        <f>F1155+1</f>
        <v>25</v>
      </c>
      <c r="G1205" s="378"/>
      <c r="U1205" s="32" t="str">
        <f t="shared" si="1222"/>
        <v/>
      </c>
      <c r="V1205" s="32" t="str">
        <f t="shared" si="1222"/>
        <v/>
      </c>
    </row>
    <row r="1206" spans="1:24">
      <c r="A1206" s="1">
        <f t="shared" ref="A1206:B1206" si="1225">A1205</f>
        <v>25</v>
      </c>
      <c r="B1206" s="1">
        <f t="shared" si="1225"/>
        <v>0</v>
      </c>
      <c r="C1206" s="379" t="s">
        <v>49</v>
      </c>
      <c r="D1206" s="290"/>
      <c r="E1206" s="290"/>
      <c r="F1206" s="380"/>
      <c r="G1206" s="380"/>
      <c r="H1206" s="380"/>
      <c r="I1206" s="380"/>
      <c r="J1206" s="380"/>
      <c r="K1206" s="380"/>
      <c r="L1206" s="380"/>
      <c r="M1206" s="290" t="s">
        <v>53</v>
      </c>
      <c r="N1206" s="290"/>
      <c r="O1206" s="290"/>
      <c r="P1206" s="380"/>
      <c r="Q1206" s="380"/>
      <c r="R1206" s="380"/>
      <c r="S1206" s="381"/>
      <c r="T1206" s="81" t="str">
        <f>IF(F1206="","",VLOOKUP(F1206,U1203:V1206,2,))</f>
        <v/>
      </c>
      <c r="U1206" s="18" t="str">
        <f t="shared" si="1222"/>
        <v/>
      </c>
      <c r="V1206" s="18" t="str">
        <f t="shared" si="1222"/>
        <v/>
      </c>
    </row>
    <row r="1207" spans="1:24">
      <c r="A1207" s="1">
        <f t="shared" ref="A1207:B1207" si="1226">A1206</f>
        <v>25</v>
      </c>
      <c r="B1207" s="1">
        <f t="shared" si="1226"/>
        <v>0</v>
      </c>
      <c r="C1207" s="389" t="s">
        <v>180</v>
      </c>
      <c r="D1207" s="390"/>
      <c r="E1207" s="356"/>
      <c r="F1207" s="386"/>
      <c r="G1207" s="387"/>
      <c r="H1207" s="387"/>
      <c r="I1207" s="387"/>
      <c r="J1207" s="387"/>
      <c r="K1207" s="387"/>
      <c r="L1207" s="387"/>
      <c r="M1207" s="387"/>
      <c r="N1207" s="387"/>
      <c r="O1207" s="387"/>
      <c r="P1207" s="387"/>
      <c r="Q1207" s="387"/>
      <c r="R1207" s="387"/>
      <c r="S1207" s="388"/>
      <c r="U1207" s="55"/>
    </row>
    <row r="1208" spans="1:24">
      <c r="A1208" s="1">
        <f t="shared" ref="A1208:B1208" si="1227">A1207</f>
        <v>25</v>
      </c>
      <c r="B1208" s="1">
        <f t="shared" si="1227"/>
        <v>0</v>
      </c>
      <c r="C1208" s="348" t="s">
        <v>51</v>
      </c>
      <c r="D1208" s="291"/>
      <c r="E1208" s="291"/>
      <c r="F1208" s="382"/>
      <c r="G1208" s="383"/>
      <c r="H1208" s="383"/>
      <c r="I1208" s="20" t="str">
        <f>IF(F1208="","～",IF(J1208="","","～"))</f>
        <v>～</v>
      </c>
      <c r="J1208" s="383"/>
      <c r="K1208" s="383"/>
      <c r="L1208" s="383"/>
      <c r="M1208" s="21" t="s">
        <v>52</v>
      </c>
      <c r="N1208" s="384" t="str">
        <f>IF(T1208=1,IF(F1208="","",IF(J1208="","",IF(F1208=J1208,"日帰り",(J1208-F1208)&amp;"泊"&amp;(J1208-F1208+1)&amp;"日"))),"")</f>
        <v/>
      </c>
      <c r="O1208" s="384"/>
      <c r="P1208" s="384"/>
      <c r="Q1208" s="13" t="s">
        <v>68</v>
      </c>
      <c r="R1208" s="258"/>
      <c r="S1208" s="385"/>
      <c r="T1208" s="53">
        <v>0</v>
      </c>
    </row>
    <row r="1209" spans="1:24">
      <c r="A1209" s="1">
        <f t="shared" ref="A1209:B1209" si="1228">A1208</f>
        <v>25</v>
      </c>
      <c r="B1209" s="1">
        <f t="shared" si="1228"/>
        <v>0</v>
      </c>
      <c r="C1209" s="348" t="s">
        <v>54</v>
      </c>
      <c r="D1209" s="346" t="s">
        <v>55</v>
      </c>
      <c r="E1209" s="346"/>
      <c r="F1209" s="349"/>
      <c r="G1209" s="349"/>
      <c r="H1209" s="349"/>
      <c r="I1209" s="349"/>
      <c r="J1209" s="349"/>
      <c r="K1209" s="349"/>
      <c r="L1209" s="349"/>
      <c r="M1209" s="349"/>
      <c r="N1209" s="349"/>
      <c r="O1209" s="349"/>
      <c r="P1209" s="349"/>
      <c r="Q1209" s="349"/>
      <c r="R1209" s="349"/>
      <c r="S1209" s="350"/>
      <c r="U1209" s="156" t="s">
        <v>53</v>
      </c>
      <c r="V1209" s="156"/>
      <c r="W1209" s="156"/>
      <c r="X1209" s="156"/>
    </row>
    <row r="1210" spans="1:24">
      <c r="A1210" s="1">
        <f t="shared" ref="A1210:B1210" si="1229">A1209</f>
        <v>25</v>
      </c>
      <c r="B1210" s="1">
        <f t="shared" si="1229"/>
        <v>0</v>
      </c>
      <c r="C1210" s="348"/>
      <c r="D1210" s="351" t="s">
        <v>7</v>
      </c>
      <c r="E1210" s="351"/>
      <c r="F1210" s="352"/>
      <c r="G1210" s="352"/>
      <c r="H1210" s="352"/>
      <c r="I1210" s="352"/>
      <c r="J1210" s="352"/>
      <c r="K1210" s="352"/>
      <c r="L1210" s="352"/>
      <c r="M1210" s="352"/>
      <c r="N1210" s="352"/>
      <c r="O1210" s="352"/>
      <c r="P1210" s="352"/>
      <c r="Q1210" s="352"/>
      <c r="R1210" s="352"/>
      <c r="S1210" s="353"/>
      <c r="U1210" s="78" t="str">
        <f>U1203</f>
        <v>トップアスリート等を活用した魅力発信事業</v>
      </c>
      <c r="V1210" s="78" t="str">
        <f>U1204</f>
        <v/>
      </c>
      <c r="W1210" s="78" t="str">
        <f>U1205</f>
        <v/>
      </c>
      <c r="X1210" s="78" t="str">
        <f>U1206</f>
        <v/>
      </c>
    </row>
    <row r="1211" spans="1:24">
      <c r="A1211" s="1">
        <f t="shared" ref="A1211:B1211" si="1230">A1210</f>
        <v>25</v>
      </c>
      <c r="B1211" s="1">
        <f t="shared" si="1230"/>
        <v>0</v>
      </c>
      <c r="C1211" s="348" t="s">
        <v>56</v>
      </c>
      <c r="D1211" s="346" t="s">
        <v>55</v>
      </c>
      <c r="E1211" s="346"/>
      <c r="F1211" s="349"/>
      <c r="G1211" s="349"/>
      <c r="H1211" s="349"/>
      <c r="I1211" s="349"/>
      <c r="J1211" s="349"/>
      <c r="K1211" s="349"/>
      <c r="L1211" s="349"/>
      <c r="M1211" s="349"/>
      <c r="N1211" s="349"/>
      <c r="O1211" s="349"/>
      <c r="P1211" s="349"/>
      <c r="Q1211" s="349"/>
      <c r="R1211" s="349"/>
      <c r="S1211" s="350"/>
      <c r="U1211" s="6" t="str">
        <f t="shared" ref="U1211:X1214" si="1231">IF(U1161="","",U1161)</f>
        <v>①競技普及イベント</v>
      </c>
      <c r="V1211" s="6" t="str">
        <f t="shared" si="1231"/>
        <v/>
      </c>
      <c r="W1211" s="6" t="str">
        <f t="shared" si="1231"/>
        <v/>
      </c>
      <c r="X1211" s="6" t="str">
        <f t="shared" si="1231"/>
        <v/>
      </c>
    </row>
    <row r="1212" spans="1:24">
      <c r="A1212" s="1">
        <f t="shared" ref="A1212:B1212" si="1232">A1211</f>
        <v>25</v>
      </c>
      <c r="B1212" s="1">
        <f t="shared" si="1232"/>
        <v>0</v>
      </c>
      <c r="C1212" s="348"/>
      <c r="D1212" s="351" t="s">
        <v>7</v>
      </c>
      <c r="E1212" s="351"/>
      <c r="F1212" s="352"/>
      <c r="G1212" s="352"/>
      <c r="H1212" s="352"/>
      <c r="I1212" s="352"/>
      <c r="J1212" s="352"/>
      <c r="K1212" s="352"/>
      <c r="L1212" s="352"/>
      <c r="M1212" s="352"/>
      <c r="N1212" s="352"/>
      <c r="O1212" s="352"/>
      <c r="P1212" s="352"/>
      <c r="Q1212" s="352"/>
      <c r="R1212" s="352"/>
      <c r="S1212" s="353"/>
      <c r="U1212" s="8" t="str">
        <f t="shared" si="1231"/>
        <v>②トップレベル大会</v>
      </c>
      <c r="V1212" s="8" t="str">
        <f t="shared" si="1231"/>
        <v/>
      </c>
      <c r="W1212" s="8" t="str">
        <f t="shared" si="1231"/>
        <v/>
      </c>
      <c r="X1212" s="8" t="str">
        <f t="shared" si="1231"/>
        <v/>
      </c>
    </row>
    <row r="1213" spans="1:24">
      <c r="A1213" s="1">
        <f t="shared" ref="A1213:B1213" si="1233">A1212</f>
        <v>25</v>
      </c>
      <c r="B1213" s="1">
        <f t="shared" si="1233"/>
        <v>0</v>
      </c>
      <c r="C1213" s="354" t="s">
        <v>57</v>
      </c>
      <c r="D1213" s="291" t="s">
        <v>58</v>
      </c>
      <c r="E1213" s="291"/>
      <c r="F1213" s="291" t="s">
        <v>61</v>
      </c>
      <c r="G1213" s="355"/>
      <c r="H1213" s="339" t="s">
        <v>62</v>
      </c>
      <c r="I1213" s="296"/>
      <c r="J1213" s="356" t="s">
        <v>63</v>
      </c>
      <c r="K1213" s="355"/>
      <c r="L1213" s="339" t="s">
        <v>64</v>
      </c>
      <c r="M1213" s="296"/>
      <c r="N1213" s="356" t="s">
        <v>65</v>
      </c>
      <c r="O1213" s="355"/>
      <c r="P1213" s="339" t="s">
        <v>66</v>
      </c>
      <c r="Q1213" s="291"/>
      <c r="R1213" s="356" t="s">
        <v>36</v>
      </c>
      <c r="S1213" s="295"/>
      <c r="U1213" s="8" t="str">
        <f t="shared" si="1231"/>
        <v/>
      </c>
      <c r="V1213" s="8" t="str">
        <f t="shared" si="1231"/>
        <v/>
      </c>
      <c r="W1213" s="8" t="str">
        <f t="shared" si="1231"/>
        <v/>
      </c>
      <c r="X1213" s="8" t="str">
        <f t="shared" si="1231"/>
        <v/>
      </c>
    </row>
    <row r="1214" spans="1:24">
      <c r="A1214" s="1">
        <f t="shared" ref="A1214:B1214" si="1234">A1213</f>
        <v>25</v>
      </c>
      <c r="B1214" s="1">
        <f t="shared" si="1234"/>
        <v>0</v>
      </c>
      <c r="C1214" s="348"/>
      <c r="D1214" s="346" t="s">
        <v>59</v>
      </c>
      <c r="E1214" s="346"/>
      <c r="F1214" s="56" t="s">
        <v>164</v>
      </c>
      <c r="G1214" s="23" t="s">
        <v>67</v>
      </c>
      <c r="H1214" s="58" t="s">
        <v>164</v>
      </c>
      <c r="I1214" s="25" t="s">
        <v>67</v>
      </c>
      <c r="J1214" s="60" t="s">
        <v>164</v>
      </c>
      <c r="K1214" s="23" t="s">
        <v>67</v>
      </c>
      <c r="L1214" s="58" t="s">
        <v>164</v>
      </c>
      <c r="M1214" s="25" t="s">
        <v>67</v>
      </c>
      <c r="N1214" s="60" t="s">
        <v>164</v>
      </c>
      <c r="O1214" s="23" t="s">
        <v>67</v>
      </c>
      <c r="P1214" s="58" t="s">
        <v>164</v>
      </c>
      <c r="Q1214" s="26" t="s">
        <v>67</v>
      </c>
      <c r="R1214" s="60" t="s">
        <v>164</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48"/>
      <c r="D1215" s="351" t="s">
        <v>60</v>
      </c>
      <c r="E1215" s="351"/>
      <c r="F1215" s="57" t="s">
        <v>164</v>
      </c>
      <c r="G1215" s="28" t="s">
        <v>67</v>
      </c>
      <c r="H1215" s="59" t="s">
        <v>164</v>
      </c>
      <c r="I1215" s="30" t="s">
        <v>67</v>
      </c>
      <c r="J1215" s="61" t="s">
        <v>164</v>
      </c>
      <c r="K1215" s="28" t="s">
        <v>67</v>
      </c>
      <c r="L1215" s="59" t="s">
        <v>164</v>
      </c>
      <c r="M1215" s="30" t="s">
        <v>67</v>
      </c>
      <c r="N1215" s="61" t="s">
        <v>164</v>
      </c>
      <c r="O1215" s="28" t="s">
        <v>67</v>
      </c>
      <c r="P1215" s="59" t="s">
        <v>164</v>
      </c>
      <c r="Q1215" s="31" t="s">
        <v>67</v>
      </c>
      <c r="R1215" s="61" t="s">
        <v>164</v>
      </c>
      <c r="S1215" s="34" t="s">
        <v>67</v>
      </c>
    </row>
    <row r="1216" spans="1:24">
      <c r="A1216" s="1">
        <f t="shared" ref="A1216:B1216" si="1236">A1215</f>
        <v>25</v>
      </c>
      <c r="B1216" s="1">
        <f t="shared" si="1236"/>
        <v>0</v>
      </c>
      <c r="C1216" s="366" t="s">
        <v>69</v>
      </c>
      <c r="D1216" s="367"/>
      <c r="E1216" s="368"/>
      <c r="F1216" s="357"/>
      <c r="G1216" s="358"/>
      <c r="H1216" s="358"/>
      <c r="I1216" s="358"/>
      <c r="J1216" s="358"/>
      <c r="K1216" s="358"/>
      <c r="L1216" s="358"/>
      <c r="M1216" s="358"/>
      <c r="N1216" s="358"/>
      <c r="O1216" s="358"/>
      <c r="P1216" s="358"/>
      <c r="Q1216" s="358"/>
      <c r="R1216" s="358"/>
      <c r="S1216" s="359"/>
    </row>
    <row r="1217" spans="1:19">
      <c r="A1217" s="1">
        <f t="shared" ref="A1217:B1217" si="1237">A1216</f>
        <v>25</v>
      </c>
      <c r="B1217" s="1">
        <f t="shared" si="1237"/>
        <v>0</v>
      </c>
      <c r="C1217" s="369"/>
      <c r="D1217" s="370"/>
      <c r="E1217" s="371"/>
      <c r="F1217" s="360"/>
      <c r="G1217" s="361"/>
      <c r="H1217" s="361"/>
      <c r="I1217" s="361"/>
      <c r="J1217" s="361"/>
      <c r="K1217" s="361"/>
      <c r="L1217" s="361"/>
      <c r="M1217" s="361"/>
      <c r="N1217" s="361"/>
      <c r="O1217" s="361"/>
      <c r="P1217" s="361"/>
      <c r="Q1217" s="361"/>
      <c r="R1217" s="361"/>
      <c r="S1217" s="362"/>
    </row>
    <row r="1218" spans="1:19">
      <c r="A1218" s="1">
        <f t="shared" ref="A1218:B1218" si="1238">A1217</f>
        <v>25</v>
      </c>
      <c r="B1218" s="1">
        <f t="shared" si="1238"/>
        <v>0</v>
      </c>
      <c r="C1218" s="369"/>
      <c r="D1218" s="370"/>
      <c r="E1218" s="371"/>
      <c r="F1218" s="360"/>
      <c r="G1218" s="361"/>
      <c r="H1218" s="361"/>
      <c r="I1218" s="361"/>
      <c r="J1218" s="361"/>
      <c r="K1218" s="361"/>
      <c r="L1218" s="361"/>
      <c r="M1218" s="361"/>
      <c r="N1218" s="361"/>
      <c r="O1218" s="361"/>
      <c r="P1218" s="361"/>
      <c r="Q1218" s="361"/>
      <c r="R1218" s="361"/>
      <c r="S1218" s="362"/>
    </row>
    <row r="1219" spans="1:19">
      <c r="A1219" s="1">
        <f t="shared" ref="A1219:B1219" si="1239">A1218</f>
        <v>25</v>
      </c>
      <c r="B1219" s="1">
        <f t="shared" si="1239"/>
        <v>0</v>
      </c>
      <c r="C1219" s="369"/>
      <c r="D1219" s="370"/>
      <c r="E1219" s="371"/>
      <c r="F1219" s="360"/>
      <c r="G1219" s="361"/>
      <c r="H1219" s="361"/>
      <c r="I1219" s="361"/>
      <c r="J1219" s="361"/>
      <c r="K1219" s="361"/>
      <c r="L1219" s="361"/>
      <c r="M1219" s="361"/>
      <c r="N1219" s="361"/>
      <c r="O1219" s="361"/>
      <c r="P1219" s="361"/>
      <c r="Q1219" s="361"/>
      <c r="R1219" s="361"/>
      <c r="S1219" s="362"/>
    </row>
    <row r="1220" spans="1:19">
      <c r="A1220" s="1">
        <f t="shared" ref="A1220:B1220" si="1240">A1219</f>
        <v>25</v>
      </c>
      <c r="B1220" s="1">
        <f t="shared" si="1240"/>
        <v>0</v>
      </c>
      <c r="C1220" s="369"/>
      <c r="D1220" s="370"/>
      <c r="E1220" s="371"/>
      <c r="F1220" s="360"/>
      <c r="G1220" s="361"/>
      <c r="H1220" s="361"/>
      <c r="I1220" s="361"/>
      <c r="J1220" s="361"/>
      <c r="K1220" s="361"/>
      <c r="L1220" s="361"/>
      <c r="M1220" s="361"/>
      <c r="N1220" s="361"/>
      <c r="O1220" s="361"/>
      <c r="P1220" s="361"/>
      <c r="Q1220" s="361"/>
      <c r="R1220" s="361"/>
      <c r="S1220" s="362"/>
    </row>
    <row r="1221" spans="1:19">
      <c r="A1221" s="1">
        <f t="shared" ref="A1221:B1221" si="1241">A1220</f>
        <v>25</v>
      </c>
      <c r="B1221" s="1">
        <f t="shared" si="1241"/>
        <v>0</v>
      </c>
      <c r="C1221" s="369"/>
      <c r="D1221" s="370"/>
      <c r="E1221" s="371"/>
      <c r="F1221" s="360"/>
      <c r="G1221" s="361"/>
      <c r="H1221" s="361"/>
      <c r="I1221" s="361"/>
      <c r="J1221" s="361"/>
      <c r="K1221" s="361"/>
      <c r="L1221" s="361"/>
      <c r="M1221" s="361"/>
      <c r="N1221" s="361"/>
      <c r="O1221" s="361"/>
      <c r="P1221" s="361"/>
      <c r="Q1221" s="361"/>
      <c r="R1221" s="361"/>
      <c r="S1221" s="362"/>
    </row>
    <row r="1222" spans="1:19" ht="15" thickBot="1">
      <c r="A1222" s="1">
        <f t="shared" ref="A1222:B1222" si="1242">A1221</f>
        <v>25</v>
      </c>
      <c r="B1222" s="1">
        <f t="shared" si="1242"/>
        <v>0</v>
      </c>
      <c r="C1222" s="372"/>
      <c r="D1222" s="373"/>
      <c r="E1222" s="374"/>
      <c r="F1222" s="363"/>
      <c r="G1222" s="364"/>
      <c r="H1222" s="364"/>
      <c r="I1222" s="364"/>
      <c r="J1222" s="364"/>
      <c r="K1222" s="364"/>
      <c r="L1222" s="364"/>
      <c r="M1222" s="364"/>
      <c r="N1222" s="364"/>
      <c r="O1222" s="364"/>
      <c r="P1222" s="364"/>
      <c r="Q1222" s="364"/>
      <c r="R1222" s="364"/>
      <c r="S1222" s="365"/>
    </row>
    <row r="1223" spans="1:19">
      <c r="A1223" s="1">
        <f t="shared" ref="A1223:B1223" si="1243">A1222</f>
        <v>25</v>
      </c>
      <c r="B1223" s="1">
        <f t="shared" si="1243"/>
        <v>0</v>
      </c>
    </row>
    <row r="1224" spans="1:19" ht="15" thickBot="1">
      <c r="A1224" s="1">
        <f t="shared" ref="A1224:B1224" si="1244">A1223</f>
        <v>25</v>
      </c>
      <c r="B1224" s="1">
        <f t="shared" si="1244"/>
        <v>0</v>
      </c>
      <c r="C1224" s="337" t="s">
        <v>70</v>
      </c>
      <c r="D1224" s="337"/>
      <c r="Q1224" s="338" t="s">
        <v>71</v>
      </c>
      <c r="R1224" s="338"/>
      <c r="S1224" s="338"/>
    </row>
    <row r="1225" spans="1:19">
      <c r="A1225" s="1">
        <f t="shared" ref="A1225:B1225" si="1245">A1224</f>
        <v>25</v>
      </c>
      <c r="B1225" s="1">
        <f t="shared" si="1245"/>
        <v>0</v>
      </c>
      <c r="C1225" s="287" t="s">
        <v>72</v>
      </c>
      <c r="D1225" s="290" t="s">
        <v>73</v>
      </c>
      <c r="E1225" s="290"/>
      <c r="F1225" s="290"/>
      <c r="G1225" s="290"/>
      <c r="H1225" s="290" t="s">
        <v>79</v>
      </c>
      <c r="I1225" s="290"/>
      <c r="J1225" s="290" t="s">
        <v>13</v>
      </c>
      <c r="K1225" s="290"/>
      <c r="L1225" s="290"/>
      <c r="M1225" s="290"/>
      <c r="N1225" s="290"/>
      <c r="O1225" s="290"/>
      <c r="P1225" s="290"/>
      <c r="Q1225" s="290"/>
      <c r="R1225" s="290"/>
      <c r="S1225" s="294"/>
    </row>
    <row r="1226" spans="1:19">
      <c r="A1226" s="1">
        <f t="shared" ref="A1226:B1226" si="1246">A1225</f>
        <v>25</v>
      </c>
      <c r="B1226" s="1">
        <f t="shared" si="1246"/>
        <v>0</v>
      </c>
      <c r="C1226" s="288"/>
      <c r="D1226" s="346" t="s">
        <v>74</v>
      </c>
      <c r="E1226" s="346"/>
      <c r="F1226" s="346"/>
      <c r="G1226" s="346"/>
      <c r="H1226" s="347">
        <f>J1251</f>
        <v>0</v>
      </c>
      <c r="I1226" s="347"/>
      <c r="J1226" s="152"/>
      <c r="K1226" s="152"/>
      <c r="L1226" s="152"/>
      <c r="M1226" s="152"/>
      <c r="N1226" s="152"/>
      <c r="O1226" s="152"/>
      <c r="P1226" s="152"/>
      <c r="Q1226" s="152"/>
      <c r="R1226" s="152"/>
      <c r="S1226" s="305"/>
    </row>
    <row r="1227" spans="1:19">
      <c r="A1227" s="1">
        <f t="shared" ref="A1227:B1227" si="1247">A1226</f>
        <v>25</v>
      </c>
      <c r="B1227" s="1">
        <f t="shared" si="1247"/>
        <v>0</v>
      </c>
      <c r="C1227" s="288"/>
      <c r="D1227" s="340" t="s">
        <v>75</v>
      </c>
      <c r="E1227" s="340"/>
      <c r="F1227" s="340"/>
      <c r="G1227" s="340"/>
      <c r="H1227" s="330"/>
      <c r="I1227" s="330"/>
      <c r="J1227" s="335"/>
      <c r="K1227" s="335"/>
      <c r="L1227" s="335"/>
      <c r="M1227" s="335"/>
      <c r="N1227" s="335"/>
      <c r="O1227" s="335"/>
      <c r="P1227" s="335"/>
      <c r="Q1227" s="335"/>
      <c r="R1227" s="335"/>
      <c r="S1227" s="336"/>
    </row>
    <row r="1228" spans="1:19">
      <c r="A1228" s="1">
        <f t="shared" ref="A1228:B1228" si="1248">A1227</f>
        <v>25</v>
      </c>
      <c r="B1228" s="1">
        <f t="shared" si="1248"/>
        <v>0</v>
      </c>
      <c r="C1228" s="288"/>
      <c r="D1228" s="340" t="s">
        <v>76</v>
      </c>
      <c r="E1228" s="340"/>
      <c r="F1228" s="340"/>
      <c r="G1228" s="340"/>
      <c r="H1228" s="330"/>
      <c r="I1228" s="330"/>
      <c r="J1228" s="335"/>
      <c r="K1228" s="335"/>
      <c r="L1228" s="335"/>
      <c r="M1228" s="335"/>
      <c r="N1228" s="335"/>
      <c r="O1228" s="335"/>
      <c r="P1228" s="335"/>
      <c r="Q1228" s="335"/>
      <c r="R1228" s="335"/>
      <c r="S1228" s="336"/>
    </row>
    <row r="1229" spans="1:19" ht="15" thickBot="1">
      <c r="A1229" s="1">
        <f t="shared" ref="A1229:B1229" si="1249">A1228</f>
        <v>25</v>
      </c>
      <c r="B1229" s="1">
        <f t="shared" si="1249"/>
        <v>0</v>
      </c>
      <c r="C1229" s="288"/>
      <c r="D1229" s="341" t="s">
        <v>77</v>
      </c>
      <c r="E1229" s="341"/>
      <c r="F1229" s="341"/>
      <c r="G1229" s="341"/>
      <c r="H1229" s="342">
        <f>H1251-SUM(H1226:I1228)</f>
        <v>0</v>
      </c>
      <c r="I1229" s="342"/>
      <c r="J1229" s="343"/>
      <c r="K1229" s="343"/>
      <c r="L1229" s="343"/>
      <c r="M1229" s="343"/>
      <c r="N1229" s="343"/>
      <c r="O1229" s="343"/>
      <c r="P1229" s="343"/>
      <c r="Q1229" s="343"/>
      <c r="R1229" s="343"/>
      <c r="S1229" s="344"/>
    </row>
    <row r="1230" spans="1:19" ht="15.6" thickTop="1" thickBot="1">
      <c r="A1230" s="1">
        <f t="shared" ref="A1230:B1230" si="1250">A1229</f>
        <v>25</v>
      </c>
      <c r="B1230" s="1">
        <f t="shared" si="1250"/>
        <v>0</v>
      </c>
      <c r="C1230" s="289"/>
      <c r="D1230" s="345" t="s">
        <v>78</v>
      </c>
      <c r="E1230" s="345"/>
      <c r="F1230" s="345"/>
      <c r="G1230" s="345"/>
      <c r="H1230" s="281">
        <f>SUM(H1226:I1229)</f>
        <v>0</v>
      </c>
      <c r="I1230" s="281"/>
      <c r="J1230" s="285"/>
      <c r="K1230" s="285"/>
      <c r="L1230" s="285"/>
      <c r="M1230" s="285"/>
      <c r="N1230" s="285"/>
      <c r="O1230" s="285"/>
      <c r="P1230" s="285"/>
      <c r="Q1230" s="285"/>
      <c r="R1230" s="285"/>
      <c r="S1230" s="286"/>
    </row>
    <row r="1231" spans="1:19">
      <c r="A1231" s="1">
        <f t="shared" ref="A1231:B1231" si="1251">A1230</f>
        <v>25</v>
      </c>
      <c r="B1231" s="1">
        <f t="shared" si="1251"/>
        <v>0</v>
      </c>
      <c r="C1231" s="287" t="s">
        <v>218</v>
      </c>
      <c r="D1231" s="290" t="s">
        <v>73</v>
      </c>
      <c r="E1231" s="290"/>
      <c r="F1231" s="290" t="s">
        <v>83</v>
      </c>
      <c r="G1231" s="290"/>
      <c r="H1231" s="290" t="s">
        <v>79</v>
      </c>
      <c r="I1231" s="292"/>
      <c r="J1231" s="293"/>
      <c r="K1231" s="290"/>
      <c r="L1231" s="290"/>
      <c r="M1231" s="290"/>
      <c r="N1231" s="290" t="s">
        <v>82</v>
      </c>
      <c r="O1231" s="290"/>
      <c r="P1231" s="290"/>
      <c r="Q1231" s="290"/>
      <c r="R1231" s="290"/>
      <c r="S1231" s="294"/>
    </row>
    <row r="1232" spans="1:19">
      <c r="A1232" s="1">
        <f t="shared" ref="A1232:B1232" si="1252">A1231</f>
        <v>25</v>
      </c>
      <c r="B1232" s="1">
        <f t="shared" si="1252"/>
        <v>0</v>
      </c>
      <c r="C1232" s="288"/>
      <c r="D1232" s="291"/>
      <c r="E1232" s="291"/>
      <c r="F1232" s="291"/>
      <c r="G1232" s="291"/>
      <c r="H1232" s="291"/>
      <c r="I1232" s="291"/>
      <c r="J1232" s="296" t="s">
        <v>80</v>
      </c>
      <c r="K1232" s="297"/>
      <c r="L1232" s="297" t="s">
        <v>81</v>
      </c>
      <c r="M1232" s="339"/>
      <c r="N1232" s="291"/>
      <c r="O1232" s="291"/>
      <c r="P1232" s="291"/>
      <c r="Q1232" s="291"/>
      <c r="R1232" s="291"/>
      <c r="S1232" s="295"/>
    </row>
    <row r="1233" spans="1:21">
      <c r="A1233" s="1">
        <f t="shared" ref="A1233:B1233" si="1253">A1232</f>
        <v>25</v>
      </c>
      <c r="B1233" s="1">
        <f t="shared" si="1253"/>
        <v>0</v>
      </c>
      <c r="C1233" s="288"/>
      <c r="D1233" s="298" t="s">
        <v>88</v>
      </c>
      <c r="E1233" s="298"/>
      <c r="F1233" s="298" t="s">
        <v>88</v>
      </c>
      <c r="G1233" s="298"/>
      <c r="H1233" s="323"/>
      <c r="I1233" s="323"/>
      <c r="J1233" s="324"/>
      <c r="K1233" s="325"/>
      <c r="L1233" s="326">
        <f>H1233-J1233</f>
        <v>0</v>
      </c>
      <c r="M1233" s="327"/>
      <c r="N1233" s="167"/>
      <c r="O1233" s="167"/>
      <c r="P1233" s="167"/>
      <c r="Q1233" s="167"/>
      <c r="R1233" s="167"/>
      <c r="S1233" s="328"/>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8"/>
      <c r="D1234" s="298" t="s">
        <v>99</v>
      </c>
      <c r="E1234" s="298"/>
      <c r="F1234" s="299" t="s">
        <v>84</v>
      </c>
      <c r="G1234" s="299"/>
      <c r="H1234" s="300"/>
      <c r="I1234" s="300"/>
      <c r="J1234" s="301"/>
      <c r="K1234" s="302"/>
      <c r="L1234" s="303">
        <f t="shared" ref="L1234:L1250" si="1256">H1234-J1234</f>
        <v>0</v>
      </c>
      <c r="M1234" s="304"/>
      <c r="N1234" s="152"/>
      <c r="O1234" s="152"/>
      <c r="P1234" s="152"/>
      <c r="Q1234" s="152"/>
      <c r="R1234" s="152"/>
      <c r="S1234" s="305"/>
      <c r="T1234" s="54" t="e">
        <f>HLOOKUP(F1206,リスト!$N$7:$AC$25,3,)</f>
        <v>#N/A</v>
      </c>
      <c r="U1234" s="52" t="e">
        <f t="shared" si="1254"/>
        <v>#N/A</v>
      </c>
    </row>
    <row r="1235" spans="1:21">
      <c r="A1235" s="1">
        <f t="shared" ref="A1235:B1235" si="1257">A1234</f>
        <v>25</v>
      </c>
      <c r="B1235" s="1">
        <f t="shared" si="1257"/>
        <v>0</v>
      </c>
      <c r="C1235" s="288"/>
      <c r="D1235" s="298"/>
      <c r="E1235" s="298"/>
      <c r="F1235" s="329" t="s">
        <v>85</v>
      </c>
      <c r="G1235" s="329"/>
      <c r="H1235" s="330"/>
      <c r="I1235" s="330"/>
      <c r="J1235" s="331"/>
      <c r="K1235" s="332"/>
      <c r="L1235" s="333">
        <f t="shared" si="1256"/>
        <v>0</v>
      </c>
      <c r="M1235" s="334"/>
      <c r="N1235" s="335"/>
      <c r="O1235" s="335"/>
      <c r="P1235" s="335"/>
      <c r="Q1235" s="335"/>
      <c r="R1235" s="335"/>
      <c r="S1235" s="336"/>
      <c r="T1235" s="54" t="e">
        <f>HLOOKUP(F1206,リスト!$N$7:$AC$25,4,)</f>
        <v>#N/A</v>
      </c>
      <c r="U1235" s="52" t="e">
        <f t="shared" si="1254"/>
        <v>#N/A</v>
      </c>
    </row>
    <row r="1236" spans="1:21">
      <c r="A1236" s="1">
        <f t="shared" ref="A1236:B1236" si="1258">A1235</f>
        <v>25</v>
      </c>
      <c r="B1236" s="1">
        <f t="shared" si="1258"/>
        <v>0</v>
      </c>
      <c r="C1236" s="288"/>
      <c r="D1236" s="298"/>
      <c r="E1236" s="298"/>
      <c r="F1236" s="306" t="s">
        <v>86</v>
      </c>
      <c r="G1236" s="306"/>
      <c r="H1236" s="307"/>
      <c r="I1236" s="307"/>
      <c r="J1236" s="308"/>
      <c r="K1236" s="309"/>
      <c r="L1236" s="310">
        <f t="shared" si="1256"/>
        <v>0</v>
      </c>
      <c r="M1236" s="311"/>
      <c r="N1236" s="153"/>
      <c r="O1236" s="153"/>
      <c r="P1236" s="153"/>
      <c r="Q1236" s="153"/>
      <c r="R1236" s="153"/>
      <c r="S1236" s="312"/>
      <c r="T1236" s="54" t="e">
        <f>HLOOKUP(F1206,リスト!$N$7:$AC$25,5,)</f>
        <v>#N/A</v>
      </c>
      <c r="U1236" s="52" t="e">
        <f t="shared" si="1254"/>
        <v>#N/A</v>
      </c>
    </row>
    <row r="1237" spans="1:21">
      <c r="A1237" s="1">
        <f t="shared" ref="A1237:B1237" si="1259">A1236</f>
        <v>25</v>
      </c>
      <c r="B1237" s="1">
        <f t="shared" si="1259"/>
        <v>0</v>
      </c>
      <c r="C1237" s="288"/>
      <c r="D1237" s="298" t="s">
        <v>100</v>
      </c>
      <c r="E1237" s="298"/>
      <c r="F1237" s="299" t="s">
        <v>87</v>
      </c>
      <c r="G1237" s="299"/>
      <c r="H1237" s="300"/>
      <c r="I1237" s="300"/>
      <c r="J1237" s="301"/>
      <c r="K1237" s="302"/>
      <c r="L1237" s="303">
        <f t="shared" si="1256"/>
        <v>0</v>
      </c>
      <c r="M1237" s="304"/>
      <c r="N1237" s="152"/>
      <c r="O1237" s="152"/>
      <c r="P1237" s="152"/>
      <c r="Q1237" s="152"/>
      <c r="R1237" s="152"/>
      <c r="S1237" s="305"/>
      <c r="T1237" s="54" t="e">
        <f>HLOOKUP(F1206,リスト!$N$7:$AC$25,6,)</f>
        <v>#N/A</v>
      </c>
      <c r="U1237" s="52" t="e">
        <f t="shared" si="1254"/>
        <v>#N/A</v>
      </c>
    </row>
    <row r="1238" spans="1:21">
      <c r="A1238" s="1">
        <f t="shared" ref="A1238:B1238" si="1260">A1237</f>
        <v>25</v>
      </c>
      <c r="B1238" s="1">
        <f t="shared" si="1260"/>
        <v>0</v>
      </c>
      <c r="C1238" s="288"/>
      <c r="D1238" s="298"/>
      <c r="E1238" s="298"/>
      <c r="F1238" s="329" t="s">
        <v>89</v>
      </c>
      <c r="G1238" s="329"/>
      <c r="H1238" s="330"/>
      <c r="I1238" s="330"/>
      <c r="J1238" s="331"/>
      <c r="K1238" s="332"/>
      <c r="L1238" s="333">
        <f t="shared" si="1256"/>
        <v>0</v>
      </c>
      <c r="M1238" s="334"/>
      <c r="N1238" s="335"/>
      <c r="O1238" s="335"/>
      <c r="P1238" s="335"/>
      <c r="Q1238" s="335"/>
      <c r="R1238" s="335"/>
      <c r="S1238" s="336"/>
      <c r="T1238" s="54" t="e">
        <f>HLOOKUP(F1206,リスト!$N$7:$AC$25,7,)</f>
        <v>#N/A</v>
      </c>
      <c r="U1238" s="52" t="e">
        <f t="shared" si="1254"/>
        <v>#N/A</v>
      </c>
    </row>
    <row r="1239" spans="1:21" ht="14.4" customHeight="1">
      <c r="A1239" s="1">
        <f t="shared" ref="A1239:B1239" si="1261">A1238</f>
        <v>25</v>
      </c>
      <c r="B1239" s="1">
        <f t="shared" si="1261"/>
        <v>0</v>
      </c>
      <c r="C1239" s="288"/>
      <c r="D1239" s="298"/>
      <c r="E1239" s="298"/>
      <c r="F1239" s="329" t="s">
        <v>215</v>
      </c>
      <c r="G1239" s="329"/>
      <c r="H1239" s="330"/>
      <c r="I1239" s="330"/>
      <c r="J1239" s="331"/>
      <c r="K1239" s="332"/>
      <c r="L1239" s="333">
        <f t="shared" si="1256"/>
        <v>0</v>
      </c>
      <c r="M1239" s="334"/>
      <c r="N1239" s="335"/>
      <c r="O1239" s="335"/>
      <c r="P1239" s="335"/>
      <c r="Q1239" s="335"/>
      <c r="R1239" s="335"/>
      <c r="S1239" s="336"/>
      <c r="T1239" s="54" t="e">
        <f>HLOOKUP(F1206,リスト!$N$7:$AC$25,8,)</f>
        <v>#N/A</v>
      </c>
      <c r="U1239" s="52" t="e">
        <f t="shared" si="1254"/>
        <v>#N/A</v>
      </c>
    </row>
    <row r="1240" spans="1:21">
      <c r="A1240" s="1">
        <f t="shared" ref="A1240:B1240" si="1262">A1239</f>
        <v>25</v>
      </c>
      <c r="B1240" s="1">
        <f t="shared" si="1262"/>
        <v>0</v>
      </c>
      <c r="C1240" s="288"/>
      <c r="D1240" s="298"/>
      <c r="E1240" s="298"/>
      <c r="F1240" s="306" t="s">
        <v>90</v>
      </c>
      <c r="G1240" s="306"/>
      <c r="H1240" s="307"/>
      <c r="I1240" s="307"/>
      <c r="J1240" s="308"/>
      <c r="K1240" s="309"/>
      <c r="L1240" s="310">
        <f t="shared" si="1256"/>
        <v>0</v>
      </c>
      <c r="M1240" s="311"/>
      <c r="N1240" s="153"/>
      <c r="O1240" s="153"/>
      <c r="P1240" s="153"/>
      <c r="Q1240" s="153"/>
      <c r="R1240" s="153"/>
      <c r="S1240" s="312"/>
      <c r="T1240" s="54" t="e">
        <f>HLOOKUP(F1206,リスト!$N$7:$AC$25,9,)</f>
        <v>#N/A</v>
      </c>
      <c r="U1240" s="52" t="e">
        <f t="shared" si="1254"/>
        <v>#N/A</v>
      </c>
    </row>
    <row r="1241" spans="1:21">
      <c r="A1241" s="1">
        <f t="shared" ref="A1241:B1241" si="1263">A1240</f>
        <v>25</v>
      </c>
      <c r="B1241" s="1">
        <f t="shared" si="1263"/>
        <v>0</v>
      </c>
      <c r="C1241" s="288"/>
      <c r="D1241" s="298" t="s">
        <v>101</v>
      </c>
      <c r="E1241" s="298"/>
      <c r="F1241" s="299" t="s">
        <v>91</v>
      </c>
      <c r="G1241" s="299"/>
      <c r="H1241" s="300"/>
      <c r="I1241" s="300"/>
      <c r="J1241" s="301"/>
      <c r="K1241" s="302"/>
      <c r="L1241" s="303">
        <f t="shared" si="1256"/>
        <v>0</v>
      </c>
      <c r="M1241" s="304"/>
      <c r="N1241" s="152"/>
      <c r="O1241" s="152"/>
      <c r="P1241" s="152"/>
      <c r="Q1241" s="152"/>
      <c r="R1241" s="152"/>
      <c r="S1241" s="305"/>
      <c r="T1241" s="54" t="e">
        <f>HLOOKUP(F1206,リスト!$N$7:$AC$25,10,)</f>
        <v>#N/A</v>
      </c>
      <c r="U1241" s="52" t="e">
        <f t="shared" si="1254"/>
        <v>#N/A</v>
      </c>
    </row>
    <row r="1242" spans="1:21">
      <c r="A1242" s="1">
        <f t="shared" ref="A1242:B1242" si="1264">A1241</f>
        <v>25</v>
      </c>
      <c r="B1242" s="1">
        <f t="shared" si="1264"/>
        <v>0</v>
      </c>
      <c r="C1242" s="288"/>
      <c r="D1242" s="298"/>
      <c r="E1242" s="298"/>
      <c r="F1242" s="329" t="s">
        <v>92</v>
      </c>
      <c r="G1242" s="329"/>
      <c r="H1242" s="330"/>
      <c r="I1242" s="330"/>
      <c r="J1242" s="331"/>
      <c r="K1242" s="332"/>
      <c r="L1242" s="333">
        <f t="shared" si="1256"/>
        <v>0</v>
      </c>
      <c r="M1242" s="334"/>
      <c r="N1242" s="335"/>
      <c r="O1242" s="335"/>
      <c r="P1242" s="335"/>
      <c r="Q1242" s="335"/>
      <c r="R1242" s="335"/>
      <c r="S1242" s="336"/>
      <c r="T1242" s="54" t="e">
        <f>HLOOKUP(F1206,リスト!$N$7:$AC$25,11,)</f>
        <v>#N/A</v>
      </c>
      <c r="U1242" s="52" t="e">
        <f t="shared" si="1254"/>
        <v>#N/A</v>
      </c>
    </row>
    <row r="1243" spans="1:21">
      <c r="A1243" s="1">
        <f t="shared" ref="A1243:B1243" si="1265">A1242</f>
        <v>25</v>
      </c>
      <c r="B1243" s="1">
        <f t="shared" si="1265"/>
        <v>0</v>
      </c>
      <c r="C1243" s="288"/>
      <c r="D1243" s="298"/>
      <c r="E1243" s="298"/>
      <c r="F1243" s="306" t="s">
        <v>93</v>
      </c>
      <c r="G1243" s="306"/>
      <c r="H1243" s="307"/>
      <c r="I1243" s="307"/>
      <c r="J1243" s="308"/>
      <c r="K1243" s="309"/>
      <c r="L1243" s="310">
        <f t="shared" si="1256"/>
        <v>0</v>
      </c>
      <c r="M1243" s="311"/>
      <c r="N1243" s="153"/>
      <c r="O1243" s="153"/>
      <c r="P1243" s="153"/>
      <c r="Q1243" s="153"/>
      <c r="R1243" s="153"/>
      <c r="S1243" s="312"/>
      <c r="T1243" s="54" t="e">
        <f>HLOOKUP(F1206,リスト!$N$7:$AC$25,12,)</f>
        <v>#N/A</v>
      </c>
      <c r="U1243" s="52" t="e">
        <f t="shared" si="1254"/>
        <v>#N/A</v>
      </c>
    </row>
    <row r="1244" spans="1:21">
      <c r="A1244" s="1">
        <f t="shared" ref="A1244:B1244" si="1266">A1243</f>
        <v>25</v>
      </c>
      <c r="B1244" s="1">
        <f t="shared" si="1266"/>
        <v>0</v>
      </c>
      <c r="C1244" s="288"/>
      <c r="D1244" s="298" t="s">
        <v>102</v>
      </c>
      <c r="E1244" s="298"/>
      <c r="F1244" s="298" t="s">
        <v>102</v>
      </c>
      <c r="G1244" s="298"/>
      <c r="H1244" s="323"/>
      <c r="I1244" s="323"/>
      <c r="J1244" s="324"/>
      <c r="K1244" s="325"/>
      <c r="L1244" s="326">
        <f t="shared" si="1256"/>
        <v>0</v>
      </c>
      <c r="M1244" s="327"/>
      <c r="N1244" s="167"/>
      <c r="O1244" s="167"/>
      <c r="P1244" s="167"/>
      <c r="Q1244" s="167"/>
      <c r="R1244" s="167"/>
      <c r="S1244" s="328"/>
      <c r="T1244" s="54" t="e">
        <f>HLOOKUP(F1206,リスト!$N$7:$AC$25,13,)</f>
        <v>#N/A</v>
      </c>
      <c r="U1244" s="52" t="e">
        <f t="shared" si="1254"/>
        <v>#N/A</v>
      </c>
    </row>
    <row r="1245" spans="1:21">
      <c r="A1245" s="1">
        <f t="shared" ref="A1245:B1245" si="1267">A1244</f>
        <v>25</v>
      </c>
      <c r="B1245" s="1">
        <f t="shared" si="1267"/>
        <v>0</v>
      </c>
      <c r="C1245" s="288"/>
      <c r="D1245" s="321" t="s">
        <v>105</v>
      </c>
      <c r="E1245" s="298"/>
      <c r="F1245" s="299" t="s">
        <v>94</v>
      </c>
      <c r="G1245" s="299"/>
      <c r="H1245" s="300"/>
      <c r="I1245" s="300"/>
      <c r="J1245" s="301"/>
      <c r="K1245" s="302"/>
      <c r="L1245" s="303">
        <f t="shared" si="1256"/>
        <v>0</v>
      </c>
      <c r="M1245" s="304"/>
      <c r="N1245" s="152"/>
      <c r="O1245" s="152"/>
      <c r="P1245" s="152"/>
      <c r="Q1245" s="152"/>
      <c r="R1245" s="152"/>
      <c r="S1245" s="305"/>
      <c r="T1245" s="54" t="e">
        <f>HLOOKUP(F1206,リスト!$N$7:$AC$25,14,)</f>
        <v>#N/A</v>
      </c>
      <c r="U1245" s="52" t="e">
        <f t="shared" si="1254"/>
        <v>#N/A</v>
      </c>
    </row>
    <row r="1246" spans="1:21">
      <c r="A1246" s="1">
        <f t="shared" ref="A1246:B1246" si="1268">A1245</f>
        <v>25</v>
      </c>
      <c r="B1246" s="1">
        <f t="shared" si="1268"/>
        <v>0</v>
      </c>
      <c r="C1246" s="288"/>
      <c r="D1246" s="298"/>
      <c r="E1246" s="298"/>
      <c r="F1246" s="306" t="s">
        <v>95</v>
      </c>
      <c r="G1246" s="306"/>
      <c r="H1246" s="307"/>
      <c r="I1246" s="307"/>
      <c r="J1246" s="308"/>
      <c r="K1246" s="309"/>
      <c r="L1246" s="310">
        <f t="shared" si="1256"/>
        <v>0</v>
      </c>
      <c r="M1246" s="311"/>
      <c r="N1246" s="153"/>
      <c r="O1246" s="153"/>
      <c r="P1246" s="153"/>
      <c r="Q1246" s="153"/>
      <c r="R1246" s="153"/>
      <c r="S1246" s="312"/>
      <c r="T1246" s="54" t="e">
        <f>HLOOKUP(F1206,リスト!$N$7:$AC$25,15,)</f>
        <v>#N/A</v>
      </c>
      <c r="U1246" s="52" t="e">
        <f t="shared" si="1254"/>
        <v>#N/A</v>
      </c>
    </row>
    <row r="1247" spans="1:21">
      <c r="A1247" s="1">
        <f t="shared" ref="A1247:B1247" si="1269">A1246</f>
        <v>25</v>
      </c>
      <c r="B1247" s="1">
        <f t="shared" si="1269"/>
        <v>0</v>
      </c>
      <c r="C1247" s="288"/>
      <c r="D1247" s="322" t="s">
        <v>103</v>
      </c>
      <c r="E1247" s="322"/>
      <c r="F1247" s="298" t="s">
        <v>96</v>
      </c>
      <c r="G1247" s="298"/>
      <c r="H1247" s="323"/>
      <c r="I1247" s="323"/>
      <c r="J1247" s="324"/>
      <c r="K1247" s="325"/>
      <c r="L1247" s="326">
        <f t="shared" si="1256"/>
        <v>0</v>
      </c>
      <c r="M1247" s="327"/>
      <c r="N1247" s="167"/>
      <c r="O1247" s="167"/>
      <c r="P1247" s="167"/>
      <c r="Q1247" s="167"/>
      <c r="R1247" s="167"/>
      <c r="S1247" s="328"/>
      <c r="T1247" s="54" t="e">
        <f>HLOOKUP(F1206,リスト!$N$7:$AC$25,16,)</f>
        <v>#N/A</v>
      </c>
      <c r="U1247" s="52" t="e">
        <f t="shared" si="1254"/>
        <v>#N/A</v>
      </c>
    </row>
    <row r="1248" spans="1:21">
      <c r="A1248" s="1">
        <f t="shared" ref="A1248:B1248" si="1270">A1247</f>
        <v>25</v>
      </c>
      <c r="B1248" s="1">
        <f t="shared" si="1270"/>
        <v>0</v>
      </c>
      <c r="C1248" s="288"/>
      <c r="D1248" s="298" t="s">
        <v>104</v>
      </c>
      <c r="E1248" s="298"/>
      <c r="F1248" s="299" t="s">
        <v>97</v>
      </c>
      <c r="G1248" s="299"/>
      <c r="H1248" s="300"/>
      <c r="I1248" s="300"/>
      <c r="J1248" s="301"/>
      <c r="K1248" s="302"/>
      <c r="L1248" s="303">
        <f t="shared" si="1256"/>
        <v>0</v>
      </c>
      <c r="M1248" s="304"/>
      <c r="N1248" s="152"/>
      <c r="O1248" s="152"/>
      <c r="P1248" s="152"/>
      <c r="Q1248" s="152"/>
      <c r="R1248" s="152"/>
      <c r="S1248" s="305"/>
      <c r="T1248" s="54" t="e">
        <f>HLOOKUP(F1206,リスト!$N$7:$AC$25,17,)</f>
        <v>#N/A</v>
      </c>
      <c r="U1248" s="52" t="e">
        <f t="shared" si="1254"/>
        <v>#N/A</v>
      </c>
    </row>
    <row r="1249" spans="1:24">
      <c r="A1249" s="1">
        <f t="shared" ref="A1249:B1249" si="1271">A1248</f>
        <v>25</v>
      </c>
      <c r="B1249" s="1">
        <f t="shared" si="1271"/>
        <v>0</v>
      </c>
      <c r="C1249" s="288"/>
      <c r="D1249" s="298"/>
      <c r="E1249" s="298"/>
      <c r="F1249" s="306" t="s">
        <v>98</v>
      </c>
      <c r="G1249" s="306"/>
      <c r="H1249" s="307"/>
      <c r="I1249" s="307"/>
      <c r="J1249" s="308"/>
      <c r="K1249" s="309"/>
      <c r="L1249" s="310">
        <f t="shared" si="1256"/>
        <v>0</v>
      </c>
      <c r="M1249" s="311"/>
      <c r="N1249" s="153"/>
      <c r="O1249" s="153"/>
      <c r="P1249" s="153"/>
      <c r="Q1249" s="153"/>
      <c r="R1249" s="153"/>
      <c r="S1249" s="312"/>
      <c r="T1249" s="54" t="e">
        <f>HLOOKUP(F1206,リスト!$N$7:$AC$25,18,)</f>
        <v>#N/A</v>
      </c>
      <c r="U1249" s="52" t="e">
        <f t="shared" si="1254"/>
        <v>#N/A</v>
      </c>
    </row>
    <row r="1250" spans="1:24" ht="15" thickBot="1">
      <c r="A1250" s="1">
        <f t="shared" ref="A1250:B1250" si="1272">A1249</f>
        <v>25</v>
      </c>
      <c r="B1250" s="1">
        <f t="shared" si="1272"/>
        <v>0</v>
      </c>
      <c r="C1250" s="288"/>
      <c r="D1250" s="313" t="s">
        <v>77</v>
      </c>
      <c r="E1250" s="313"/>
      <c r="F1250" s="313" t="s">
        <v>77</v>
      </c>
      <c r="G1250" s="313"/>
      <c r="H1250" s="314"/>
      <c r="I1250" s="314"/>
      <c r="J1250" s="315"/>
      <c r="K1250" s="316"/>
      <c r="L1250" s="317">
        <f t="shared" si="1256"/>
        <v>0</v>
      </c>
      <c r="M1250" s="318"/>
      <c r="N1250" s="319"/>
      <c r="O1250" s="319"/>
      <c r="P1250" s="319"/>
      <c r="Q1250" s="319"/>
      <c r="R1250" s="319"/>
      <c r="S1250" s="320"/>
      <c r="T1250" s="54" t="e">
        <f>HLOOKUP(F1206,リスト!$N$7:$AC$25,19,)</f>
        <v>#N/A</v>
      </c>
      <c r="U1250" s="52" t="e">
        <f t="shared" si="1254"/>
        <v>#N/A</v>
      </c>
    </row>
    <row r="1251" spans="1:24" ht="15.6" thickTop="1" thickBot="1">
      <c r="A1251" s="1">
        <f t="shared" ref="A1251:B1251" si="1273">A1250</f>
        <v>25</v>
      </c>
      <c r="B1251" s="1">
        <f t="shared" si="1273"/>
        <v>0</v>
      </c>
      <c r="C1251" s="289"/>
      <c r="D1251" s="278" t="s">
        <v>78</v>
      </c>
      <c r="E1251" s="279"/>
      <c r="F1251" s="279"/>
      <c r="G1251" s="280"/>
      <c r="H1251" s="281">
        <f>SUM(H1233:I1250)</f>
        <v>0</v>
      </c>
      <c r="I1251" s="281"/>
      <c r="J1251" s="282">
        <f t="shared" ref="J1251" si="1274">SUM(J1233:K1250)</f>
        <v>0</v>
      </c>
      <c r="K1251" s="283"/>
      <c r="L1251" s="283">
        <f t="shared" ref="L1251" si="1275">SUM(L1233:M1250)</f>
        <v>0</v>
      </c>
      <c r="M1251" s="284"/>
      <c r="N1251" s="285"/>
      <c r="O1251" s="285"/>
      <c r="P1251" s="285"/>
      <c r="Q1251" s="285"/>
      <c r="R1251" s="285"/>
      <c r="S1251" s="286"/>
      <c r="T1251" s="54"/>
    </row>
    <row r="1252" spans="1:24">
      <c r="A1252" s="1">
        <f>F1255</f>
        <v>26</v>
      </c>
      <c r="B1252" s="1">
        <f>IF(H1276&gt;0,1,0)</f>
        <v>0</v>
      </c>
      <c r="C1252" s="198" t="s">
        <v>47</v>
      </c>
      <c r="D1252" s="198"/>
      <c r="E1252" s="198"/>
      <c r="U1252" s="11" t="s">
        <v>49</v>
      </c>
      <c r="V1252" s="11" t="s">
        <v>199</v>
      </c>
    </row>
    <row r="1253" spans="1:24">
      <c r="A1253" s="1">
        <f>A1252</f>
        <v>26</v>
      </c>
      <c r="B1253" s="1">
        <f>B1252</f>
        <v>0</v>
      </c>
      <c r="C1253" s="192" t="str">
        <f>"トップアスリート等を活用した魅力発信事業　"&amp;基本!$G$24</f>
        <v>トップアスリート等を活用した魅力発信事業　事業計画書</v>
      </c>
      <c r="D1253" s="192"/>
      <c r="E1253" s="192"/>
      <c r="F1253" s="192"/>
      <c r="G1253" s="192"/>
      <c r="H1253" s="192"/>
      <c r="I1253" s="192"/>
      <c r="J1253" s="192"/>
      <c r="K1253" s="192"/>
      <c r="L1253" s="192"/>
      <c r="M1253" s="192"/>
      <c r="N1253" s="192"/>
      <c r="O1253" s="192"/>
      <c r="P1253" s="192"/>
      <c r="Q1253" s="192"/>
      <c r="R1253" s="192"/>
      <c r="S1253" s="192"/>
      <c r="U1253" s="16" t="str">
        <f t="shared" ref="U1253:V1256" si="1276">IF(U1203="","",U1203)</f>
        <v>トップアスリート等を活用した魅力発信事業</v>
      </c>
      <c r="V1253" s="16" t="str">
        <f t="shared" si="1276"/>
        <v>魅力発信</v>
      </c>
    </row>
    <row r="1254" spans="1:24" ht="15" thickBot="1">
      <c r="A1254" s="1">
        <f t="shared" ref="A1254:B1254" si="1277">A1253</f>
        <v>26</v>
      </c>
      <c r="B1254" s="1">
        <f t="shared" si="1277"/>
        <v>0</v>
      </c>
      <c r="C1254" s="337" t="s">
        <v>48</v>
      </c>
      <c r="D1254" s="337"/>
      <c r="U1254" s="32" t="str">
        <f t="shared" si="1276"/>
        <v/>
      </c>
      <c r="V1254" s="32" t="str">
        <f t="shared" si="1276"/>
        <v/>
      </c>
    </row>
    <row r="1255" spans="1:24" ht="15" thickBot="1">
      <c r="A1255" s="1">
        <f t="shared" ref="A1255:B1255" si="1278">A1254</f>
        <v>26</v>
      </c>
      <c r="B1255" s="1">
        <f t="shared" si="1278"/>
        <v>0</v>
      </c>
      <c r="C1255" s="375" t="s">
        <v>50</v>
      </c>
      <c r="D1255" s="376"/>
      <c r="E1255" s="376"/>
      <c r="F1255" s="377">
        <f>F1205+1</f>
        <v>26</v>
      </c>
      <c r="G1255" s="378"/>
      <c r="U1255" s="32" t="str">
        <f t="shared" si="1276"/>
        <v/>
      </c>
      <c r="V1255" s="32" t="str">
        <f t="shared" si="1276"/>
        <v/>
      </c>
    </row>
    <row r="1256" spans="1:24">
      <c r="A1256" s="1">
        <f t="shared" ref="A1256:B1256" si="1279">A1255</f>
        <v>26</v>
      </c>
      <c r="B1256" s="1">
        <f t="shared" si="1279"/>
        <v>0</v>
      </c>
      <c r="C1256" s="379" t="s">
        <v>49</v>
      </c>
      <c r="D1256" s="290"/>
      <c r="E1256" s="290"/>
      <c r="F1256" s="380"/>
      <c r="G1256" s="380"/>
      <c r="H1256" s="380"/>
      <c r="I1256" s="380"/>
      <c r="J1256" s="380"/>
      <c r="K1256" s="380"/>
      <c r="L1256" s="380"/>
      <c r="M1256" s="290" t="s">
        <v>53</v>
      </c>
      <c r="N1256" s="290"/>
      <c r="O1256" s="290"/>
      <c r="P1256" s="380"/>
      <c r="Q1256" s="380"/>
      <c r="R1256" s="380"/>
      <c r="S1256" s="381"/>
      <c r="T1256" s="81" t="str">
        <f>IF(F1256="","",VLOOKUP(F1256,U1253:V1256,2,))</f>
        <v/>
      </c>
      <c r="U1256" s="18" t="str">
        <f t="shared" si="1276"/>
        <v/>
      </c>
      <c r="V1256" s="18" t="str">
        <f t="shared" si="1276"/>
        <v/>
      </c>
    </row>
    <row r="1257" spans="1:24">
      <c r="A1257" s="1">
        <f t="shared" ref="A1257:B1257" si="1280">A1256</f>
        <v>26</v>
      </c>
      <c r="B1257" s="1">
        <f t="shared" si="1280"/>
        <v>0</v>
      </c>
      <c r="C1257" s="389" t="s">
        <v>180</v>
      </c>
      <c r="D1257" s="390"/>
      <c r="E1257" s="356"/>
      <c r="F1257" s="386"/>
      <c r="G1257" s="387"/>
      <c r="H1257" s="387"/>
      <c r="I1257" s="387"/>
      <c r="J1257" s="387"/>
      <c r="K1257" s="387"/>
      <c r="L1257" s="387"/>
      <c r="M1257" s="387"/>
      <c r="N1257" s="387"/>
      <c r="O1257" s="387"/>
      <c r="P1257" s="387"/>
      <c r="Q1257" s="387"/>
      <c r="R1257" s="387"/>
      <c r="S1257" s="388"/>
      <c r="U1257" s="55"/>
    </row>
    <row r="1258" spans="1:24">
      <c r="A1258" s="1">
        <f t="shared" ref="A1258:B1258" si="1281">A1257</f>
        <v>26</v>
      </c>
      <c r="B1258" s="1">
        <f t="shared" si="1281"/>
        <v>0</v>
      </c>
      <c r="C1258" s="348" t="s">
        <v>51</v>
      </c>
      <c r="D1258" s="291"/>
      <c r="E1258" s="291"/>
      <c r="F1258" s="382"/>
      <c r="G1258" s="383"/>
      <c r="H1258" s="383"/>
      <c r="I1258" s="20" t="str">
        <f>IF(F1258="","～",IF(J1258="","","～"))</f>
        <v>～</v>
      </c>
      <c r="J1258" s="383"/>
      <c r="K1258" s="383"/>
      <c r="L1258" s="383"/>
      <c r="M1258" s="21" t="s">
        <v>52</v>
      </c>
      <c r="N1258" s="384" t="str">
        <f>IF(T1258=1,IF(F1258="","",IF(J1258="","",IF(F1258=J1258,"日帰り",(J1258-F1258)&amp;"泊"&amp;(J1258-F1258+1)&amp;"日"))),"")</f>
        <v/>
      </c>
      <c r="O1258" s="384"/>
      <c r="P1258" s="384"/>
      <c r="Q1258" s="13" t="s">
        <v>68</v>
      </c>
      <c r="R1258" s="258"/>
      <c r="S1258" s="385"/>
      <c r="T1258" s="53">
        <v>0</v>
      </c>
    </row>
    <row r="1259" spans="1:24">
      <c r="A1259" s="1">
        <f t="shared" ref="A1259:B1259" si="1282">A1258</f>
        <v>26</v>
      </c>
      <c r="B1259" s="1">
        <f t="shared" si="1282"/>
        <v>0</v>
      </c>
      <c r="C1259" s="348" t="s">
        <v>54</v>
      </c>
      <c r="D1259" s="346" t="s">
        <v>55</v>
      </c>
      <c r="E1259" s="346"/>
      <c r="F1259" s="349"/>
      <c r="G1259" s="349"/>
      <c r="H1259" s="349"/>
      <c r="I1259" s="349"/>
      <c r="J1259" s="349"/>
      <c r="K1259" s="349"/>
      <c r="L1259" s="349"/>
      <c r="M1259" s="349"/>
      <c r="N1259" s="349"/>
      <c r="O1259" s="349"/>
      <c r="P1259" s="349"/>
      <c r="Q1259" s="349"/>
      <c r="R1259" s="349"/>
      <c r="S1259" s="350"/>
      <c r="U1259" s="156" t="s">
        <v>53</v>
      </c>
      <c r="V1259" s="156"/>
      <c r="W1259" s="156"/>
      <c r="X1259" s="156"/>
    </row>
    <row r="1260" spans="1:24">
      <c r="A1260" s="1">
        <f t="shared" ref="A1260:B1260" si="1283">A1259</f>
        <v>26</v>
      </c>
      <c r="B1260" s="1">
        <f t="shared" si="1283"/>
        <v>0</v>
      </c>
      <c r="C1260" s="348"/>
      <c r="D1260" s="351" t="s">
        <v>7</v>
      </c>
      <c r="E1260" s="351"/>
      <c r="F1260" s="352"/>
      <c r="G1260" s="352"/>
      <c r="H1260" s="352"/>
      <c r="I1260" s="352"/>
      <c r="J1260" s="352"/>
      <c r="K1260" s="352"/>
      <c r="L1260" s="352"/>
      <c r="M1260" s="352"/>
      <c r="N1260" s="352"/>
      <c r="O1260" s="352"/>
      <c r="P1260" s="352"/>
      <c r="Q1260" s="352"/>
      <c r="R1260" s="352"/>
      <c r="S1260" s="353"/>
      <c r="U1260" s="78" t="str">
        <f>U1253</f>
        <v>トップアスリート等を活用した魅力発信事業</v>
      </c>
      <c r="V1260" s="78" t="str">
        <f>U1254</f>
        <v/>
      </c>
      <c r="W1260" s="78" t="str">
        <f>U1255</f>
        <v/>
      </c>
      <c r="X1260" s="78" t="str">
        <f>U1256</f>
        <v/>
      </c>
    </row>
    <row r="1261" spans="1:24">
      <c r="A1261" s="1">
        <f t="shared" ref="A1261:B1261" si="1284">A1260</f>
        <v>26</v>
      </c>
      <c r="B1261" s="1">
        <f t="shared" si="1284"/>
        <v>0</v>
      </c>
      <c r="C1261" s="348" t="s">
        <v>56</v>
      </c>
      <c r="D1261" s="346" t="s">
        <v>55</v>
      </c>
      <c r="E1261" s="346"/>
      <c r="F1261" s="349"/>
      <c r="G1261" s="349"/>
      <c r="H1261" s="349"/>
      <c r="I1261" s="349"/>
      <c r="J1261" s="349"/>
      <c r="K1261" s="349"/>
      <c r="L1261" s="349"/>
      <c r="M1261" s="349"/>
      <c r="N1261" s="349"/>
      <c r="O1261" s="349"/>
      <c r="P1261" s="349"/>
      <c r="Q1261" s="349"/>
      <c r="R1261" s="349"/>
      <c r="S1261" s="350"/>
      <c r="U1261" s="6" t="str">
        <f t="shared" ref="U1261:X1264" si="1285">IF(U1211="","",U1211)</f>
        <v>①競技普及イベント</v>
      </c>
      <c r="V1261" s="6" t="str">
        <f t="shared" si="1285"/>
        <v/>
      </c>
      <c r="W1261" s="6" t="str">
        <f t="shared" si="1285"/>
        <v/>
      </c>
      <c r="X1261" s="6" t="str">
        <f t="shared" si="1285"/>
        <v/>
      </c>
    </row>
    <row r="1262" spans="1:24">
      <c r="A1262" s="1">
        <f t="shared" ref="A1262:B1262" si="1286">A1261</f>
        <v>26</v>
      </c>
      <c r="B1262" s="1">
        <f t="shared" si="1286"/>
        <v>0</v>
      </c>
      <c r="C1262" s="348"/>
      <c r="D1262" s="351" t="s">
        <v>7</v>
      </c>
      <c r="E1262" s="351"/>
      <c r="F1262" s="352"/>
      <c r="G1262" s="352"/>
      <c r="H1262" s="352"/>
      <c r="I1262" s="352"/>
      <c r="J1262" s="352"/>
      <c r="K1262" s="352"/>
      <c r="L1262" s="352"/>
      <c r="M1262" s="352"/>
      <c r="N1262" s="352"/>
      <c r="O1262" s="352"/>
      <c r="P1262" s="352"/>
      <c r="Q1262" s="352"/>
      <c r="R1262" s="352"/>
      <c r="S1262" s="353"/>
      <c r="U1262" s="8" t="str">
        <f t="shared" si="1285"/>
        <v>②トップレベル大会</v>
      </c>
      <c r="V1262" s="8" t="str">
        <f t="shared" si="1285"/>
        <v/>
      </c>
      <c r="W1262" s="8" t="str">
        <f t="shared" si="1285"/>
        <v/>
      </c>
      <c r="X1262" s="8" t="str">
        <f t="shared" si="1285"/>
        <v/>
      </c>
    </row>
    <row r="1263" spans="1:24">
      <c r="A1263" s="1">
        <f t="shared" ref="A1263:B1263" si="1287">A1262</f>
        <v>26</v>
      </c>
      <c r="B1263" s="1">
        <f t="shared" si="1287"/>
        <v>0</v>
      </c>
      <c r="C1263" s="354" t="s">
        <v>57</v>
      </c>
      <c r="D1263" s="291" t="s">
        <v>58</v>
      </c>
      <c r="E1263" s="291"/>
      <c r="F1263" s="291" t="s">
        <v>61</v>
      </c>
      <c r="G1263" s="355"/>
      <c r="H1263" s="339" t="s">
        <v>62</v>
      </c>
      <c r="I1263" s="296"/>
      <c r="J1263" s="356" t="s">
        <v>63</v>
      </c>
      <c r="K1263" s="355"/>
      <c r="L1263" s="339" t="s">
        <v>64</v>
      </c>
      <c r="M1263" s="296"/>
      <c r="N1263" s="356" t="s">
        <v>65</v>
      </c>
      <c r="O1263" s="355"/>
      <c r="P1263" s="339" t="s">
        <v>66</v>
      </c>
      <c r="Q1263" s="291"/>
      <c r="R1263" s="356" t="s">
        <v>36</v>
      </c>
      <c r="S1263" s="295"/>
      <c r="U1263" s="8" t="str">
        <f t="shared" si="1285"/>
        <v/>
      </c>
      <c r="V1263" s="8" t="str">
        <f t="shared" si="1285"/>
        <v/>
      </c>
      <c r="W1263" s="8" t="str">
        <f t="shared" si="1285"/>
        <v/>
      </c>
      <c r="X1263" s="8" t="str">
        <f t="shared" si="1285"/>
        <v/>
      </c>
    </row>
    <row r="1264" spans="1:24">
      <c r="A1264" s="1">
        <f t="shared" ref="A1264:B1264" si="1288">A1263</f>
        <v>26</v>
      </c>
      <c r="B1264" s="1">
        <f t="shared" si="1288"/>
        <v>0</v>
      </c>
      <c r="C1264" s="348"/>
      <c r="D1264" s="346" t="s">
        <v>59</v>
      </c>
      <c r="E1264" s="346"/>
      <c r="F1264" s="56" t="s">
        <v>164</v>
      </c>
      <c r="G1264" s="23" t="s">
        <v>67</v>
      </c>
      <c r="H1264" s="58" t="s">
        <v>164</v>
      </c>
      <c r="I1264" s="25" t="s">
        <v>67</v>
      </c>
      <c r="J1264" s="60" t="s">
        <v>164</v>
      </c>
      <c r="K1264" s="23" t="s">
        <v>67</v>
      </c>
      <c r="L1264" s="58" t="s">
        <v>164</v>
      </c>
      <c r="M1264" s="25" t="s">
        <v>67</v>
      </c>
      <c r="N1264" s="60" t="s">
        <v>164</v>
      </c>
      <c r="O1264" s="23" t="s">
        <v>67</v>
      </c>
      <c r="P1264" s="58" t="s">
        <v>164</v>
      </c>
      <c r="Q1264" s="26" t="s">
        <v>67</v>
      </c>
      <c r="R1264" s="60" t="s">
        <v>164</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48"/>
      <c r="D1265" s="351" t="s">
        <v>60</v>
      </c>
      <c r="E1265" s="351"/>
      <c r="F1265" s="57" t="s">
        <v>164</v>
      </c>
      <c r="G1265" s="28" t="s">
        <v>67</v>
      </c>
      <c r="H1265" s="59" t="s">
        <v>164</v>
      </c>
      <c r="I1265" s="30" t="s">
        <v>67</v>
      </c>
      <c r="J1265" s="61" t="s">
        <v>164</v>
      </c>
      <c r="K1265" s="28" t="s">
        <v>67</v>
      </c>
      <c r="L1265" s="59" t="s">
        <v>164</v>
      </c>
      <c r="M1265" s="30" t="s">
        <v>67</v>
      </c>
      <c r="N1265" s="61" t="s">
        <v>164</v>
      </c>
      <c r="O1265" s="28" t="s">
        <v>67</v>
      </c>
      <c r="P1265" s="59" t="s">
        <v>164</v>
      </c>
      <c r="Q1265" s="31" t="s">
        <v>67</v>
      </c>
      <c r="R1265" s="61" t="s">
        <v>164</v>
      </c>
      <c r="S1265" s="34" t="s">
        <v>67</v>
      </c>
    </row>
    <row r="1266" spans="1:19">
      <c r="A1266" s="1">
        <f t="shared" ref="A1266:B1266" si="1290">A1265</f>
        <v>26</v>
      </c>
      <c r="B1266" s="1">
        <f t="shared" si="1290"/>
        <v>0</v>
      </c>
      <c r="C1266" s="366" t="s">
        <v>69</v>
      </c>
      <c r="D1266" s="367"/>
      <c r="E1266" s="368"/>
      <c r="F1266" s="357"/>
      <c r="G1266" s="358"/>
      <c r="H1266" s="358"/>
      <c r="I1266" s="358"/>
      <c r="J1266" s="358"/>
      <c r="K1266" s="358"/>
      <c r="L1266" s="358"/>
      <c r="M1266" s="358"/>
      <c r="N1266" s="358"/>
      <c r="O1266" s="358"/>
      <c r="P1266" s="358"/>
      <c r="Q1266" s="358"/>
      <c r="R1266" s="358"/>
      <c r="S1266" s="359"/>
    </row>
    <row r="1267" spans="1:19">
      <c r="A1267" s="1">
        <f t="shared" ref="A1267:B1267" si="1291">A1266</f>
        <v>26</v>
      </c>
      <c r="B1267" s="1">
        <f t="shared" si="1291"/>
        <v>0</v>
      </c>
      <c r="C1267" s="369"/>
      <c r="D1267" s="370"/>
      <c r="E1267" s="371"/>
      <c r="F1267" s="360"/>
      <c r="G1267" s="361"/>
      <c r="H1267" s="361"/>
      <c r="I1267" s="361"/>
      <c r="J1267" s="361"/>
      <c r="K1267" s="361"/>
      <c r="L1267" s="361"/>
      <c r="M1267" s="361"/>
      <c r="N1267" s="361"/>
      <c r="O1267" s="361"/>
      <c r="P1267" s="361"/>
      <c r="Q1267" s="361"/>
      <c r="R1267" s="361"/>
      <c r="S1267" s="362"/>
    </row>
    <row r="1268" spans="1:19">
      <c r="A1268" s="1">
        <f t="shared" ref="A1268:B1268" si="1292">A1267</f>
        <v>26</v>
      </c>
      <c r="B1268" s="1">
        <f t="shared" si="1292"/>
        <v>0</v>
      </c>
      <c r="C1268" s="369"/>
      <c r="D1268" s="370"/>
      <c r="E1268" s="371"/>
      <c r="F1268" s="360"/>
      <c r="G1268" s="361"/>
      <c r="H1268" s="361"/>
      <c r="I1268" s="361"/>
      <c r="J1268" s="361"/>
      <c r="K1268" s="361"/>
      <c r="L1268" s="361"/>
      <c r="M1268" s="361"/>
      <c r="N1268" s="361"/>
      <c r="O1268" s="361"/>
      <c r="P1268" s="361"/>
      <c r="Q1268" s="361"/>
      <c r="R1268" s="361"/>
      <c r="S1268" s="362"/>
    </row>
    <row r="1269" spans="1:19">
      <c r="A1269" s="1">
        <f t="shared" ref="A1269:B1269" si="1293">A1268</f>
        <v>26</v>
      </c>
      <c r="B1269" s="1">
        <f t="shared" si="1293"/>
        <v>0</v>
      </c>
      <c r="C1269" s="369"/>
      <c r="D1269" s="370"/>
      <c r="E1269" s="371"/>
      <c r="F1269" s="360"/>
      <c r="G1269" s="361"/>
      <c r="H1269" s="361"/>
      <c r="I1269" s="361"/>
      <c r="J1269" s="361"/>
      <c r="K1269" s="361"/>
      <c r="L1269" s="361"/>
      <c r="M1269" s="361"/>
      <c r="N1269" s="361"/>
      <c r="O1269" s="361"/>
      <c r="P1269" s="361"/>
      <c r="Q1269" s="361"/>
      <c r="R1269" s="361"/>
      <c r="S1269" s="362"/>
    </row>
    <row r="1270" spans="1:19">
      <c r="A1270" s="1">
        <f t="shared" ref="A1270:B1270" si="1294">A1269</f>
        <v>26</v>
      </c>
      <c r="B1270" s="1">
        <f t="shared" si="1294"/>
        <v>0</v>
      </c>
      <c r="C1270" s="369"/>
      <c r="D1270" s="370"/>
      <c r="E1270" s="371"/>
      <c r="F1270" s="360"/>
      <c r="G1270" s="361"/>
      <c r="H1270" s="361"/>
      <c r="I1270" s="361"/>
      <c r="J1270" s="361"/>
      <c r="K1270" s="361"/>
      <c r="L1270" s="361"/>
      <c r="M1270" s="361"/>
      <c r="N1270" s="361"/>
      <c r="O1270" s="361"/>
      <c r="P1270" s="361"/>
      <c r="Q1270" s="361"/>
      <c r="R1270" s="361"/>
      <c r="S1270" s="362"/>
    </row>
    <row r="1271" spans="1:19">
      <c r="A1271" s="1">
        <f t="shared" ref="A1271:B1271" si="1295">A1270</f>
        <v>26</v>
      </c>
      <c r="B1271" s="1">
        <f t="shared" si="1295"/>
        <v>0</v>
      </c>
      <c r="C1271" s="369"/>
      <c r="D1271" s="370"/>
      <c r="E1271" s="371"/>
      <c r="F1271" s="360"/>
      <c r="G1271" s="361"/>
      <c r="H1271" s="361"/>
      <c r="I1271" s="361"/>
      <c r="J1271" s="361"/>
      <c r="K1271" s="361"/>
      <c r="L1271" s="361"/>
      <c r="M1271" s="361"/>
      <c r="N1271" s="361"/>
      <c r="O1271" s="361"/>
      <c r="P1271" s="361"/>
      <c r="Q1271" s="361"/>
      <c r="R1271" s="361"/>
      <c r="S1271" s="362"/>
    </row>
    <row r="1272" spans="1:19" ht="15" thickBot="1">
      <c r="A1272" s="1">
        <f t="shared" ref="A1272:B1272" si="1296">A1271</f>
        <v>26</v>
      </c>
      <c r="B1272" s="1">
        <f t="shared" si="1296"/>
        <v>0</v>
      </c>
      <c r="C1272" s="372"/>
      <c r="D1272" s="373"/>
      <c r="E1272" s="374"/>
      <c r="F1272" s="363"/>
      <c r="G1272" s="364"/>
      <c r="H1272" s="364"/>
      <c r="I1272" s="364"/>
      <c r="J1272" s="364"/>
      <c r="K1272" s="364"/>
      <c r="L1272" s="364"/>
      <c r="M1272" s="364"/>
      <c r="N1272" s="364"/>
      <c r="O1272" s="364"/>
      <c r="P1272" s="364"/>
      <c r="Q1272" s="364"/>
      <c r="R1272" s="364"/>
      <c r="S1272" s="365"/>
    </row>
    <row r="1273" spans="1:19">
      <c r="A1273" s="1">
        <f t="shared" ref="A1273:B1273" si="1297">A1272</f>
        <v>26</v>
      </c>
      <c r="B1273" s="1">
        <f t="shared" si="1297"/>
        <v>0</v>
      </c>
    </row>
    <row r="1274" spans="1:19" ht="15" thickBot="1">
      <c r="A1274" s="1">
        <f t="shared" ref="A1274:B1274" si="1298">A1273</f>
        <v>26</v>
      </c>
      <c r="B1274" s="1">
        <f t="shared" si="1298"/>
        <v>0</v>
      </c>
      <c r="C1274" s="337" t="s">
        <v>70</v>
      </c>
      <c r="D1274" s="337"/>
      <c r="Q1274" s="338" t="s">
        <v>71</v>
      </c>
      <c r="R1274" s="338"/>
      <c r="S1274" s="338"/>
    </row>
    <row r="1275" spans="1:19">
      <c r="A1275" s="1">
        <f t="shared" ref="A1275:B1275" si="1299">A1274</f>
        <v>26</v>
      </c>
      <c r="B1275" s="1">
        <f t="shared" si="1299"/>
        <v>0</v>
      </c>
      <c r="C1275" s="287" t="s">
        <v>72</v>
      </c>
      <c r="D1275" s="290" t="s">
        <v>73</v>
      </c>
      <c r="E1275" s="290"/>
      <c r="F1275" s="290"/>
      <c r="G1275" s="290"/>
      <c r="H1275" s="290" t="s">
        <v>79</v>
      </c>
      <c r="I1275" s="290"/>
      <c r="J1275" s="290" t="s">
        <v>13</v>
      </c>
      <c r="K1275" s="290"/>
      <c r="L1275" s="290"/>
      <c r="M1275" s="290"/>
      <c r="N1275" s="290"/>
      <c r="O1275" s="290"/>
      <c r="P1275" s="290"/>
      <c r="Q1275" s="290"/>
      <c r="R1275" s="290"/>
      <c r="S1275" s="294"/>
    </row>
    <row r="1276" spans="1:19">
      <c r="A1276" s="1">
        <f t="shared" ref="A1276:B1276" si="1300">A1275</f>
        <v>26</v>
      </c>
      <c r="B1276" s="1">
        <f t="shared" si="1300"/>
        <v>0</v>
      </c>
      <c r="C1276" s="288"/>
      <c r="D1276" s="346" t="s">
        <v>74</v>
      </c>
      <c r="E1276" s="346"/>
      <c r="F1276" s="346"/>
      <c r="G1276" s="346"/>
      <c r="H1276" s="347">
        <f>J1301</f>
        <v>0</v>
      </c>
      <c r="I1276" s="347"/>
      <c r="J1276" s="152"/>
      <c r="K1276" s="152"/>
      <c r="L1276" s="152"/>
      <c r="M1276" s="152"/>
      <c r="N1276" s="152"/>
      <c r="O1276" s="152"/>
      <c r="P1276" s="152"/>
      <c r="Q1276" s="152"/>
      <c r="R1276" s="152"/>
      <c r="S1276" s="305"/>
    </row>
    <row r="1277" spans="1:19">
      <c r="A1277" s="1">
        <f t="shared" ref="A1277:B1277" si="1301">A1276</f>
        <v>26</v>
      </c>
      <c r="B1277" s="1">
        <f t="shared" si="1301"/>
        <v>0</v>
      </c>
      <c r="C1277" s="288"/>
      <c r="D1277" s="340" t="s">
        <v>75</v>
      </c>
      <c r="E1277" s="340"/>
      <c r="F1277" s="340"/>
      <c r="G1277" s="340"/>
      <c r="H1277" s="330"/>
      <c r="I1277" s="330"/>
      <c r="J1277" s="335"/>
      <c r="K1277" s="335"/>
      <c r="L1277" s="335"/>
      <c r="M1277" s="335"/>
      <c r="N1277" s="335"/>
      <c r="O1277" s="335"/>
      <c r="P1277" s="335"/>
      <c r="Q1277" s="335"/>
      <c r="R1277" s="335"/>
      <c r="S1277" s="336"/>
    </row>
    <row r="1278" spans="1:19">
      <c r="A1278" s="1">
        <f t="shared" ref="A1278:B1278" si="1302">A1277</f>
        <v>26</v>
      </c>
      <c r="B1278" s="1">
        <f t="shared" si="1302"/>
        <v>0</v>
      </c>
      <c r="C1278" s="288"/>
      <c r="D1278" s="340" t="s">
        <v>76</v>
      </c>
      <c r="E1278" s="340"/>
      <c r="F1278" s="340"/>
      <c r="G1278" s="340"/>
      <c r="H1278" s="330"/>
      <c r="I1278" s="330"/>
      <c r="J1278" s="335"/>
      <c r="K1278" s="335"/>
      <c r="L1278" s="335"/>
      <c r="M1278" s="335"/>
      <c r="N1278" s="335"/>
      <c r="O1278" s="335"/>
      <c r="P1278" s="335"/>
      <c r="Q1278" s="335"/>
      <c r="R1278" s="335"/>
      <c r="S1278" s="336"/>
    </row>
    <row r="1279" spans="1:19" ht="15" thickBot="1">
      <c r="A1279" s="1">
        <f t="shared" ref="A1279:B1279" si="1303">A1278</f>
        <v>26</v>
      </c>
      <c r="B1279" s="1">
        <f t="shared" si="1303"/>
        <v>0</v>
      </c>
      <c r="C1279" s="288"/>
      <c r="D1279" s="341" t="s">
        <v>77</v>
      </c>
      <c r="E1279" s="341"/>
      <c r="F1279" s="341"/>
      <c r="G1279" s="341"/>
      <c r="H1279" s="342">
        <f>H1301-SUM(H1276:I1278)</f>
        <v>0</v>
      </c>
      <c r="I1279" s="342"/>
      <c r="J1279" s="343"/>
      <c r="K1279" s="343"/>
      <c r="L1279" s="343"/>
      <c r="M1279" s="343"/>
      <c r="N1279" s="343"/>
      <c r="O1279" s="343"/>
      <c r="P1279" s="343"/>
      <c r="Q1279" s="343"/>
      <c r="R1279" s="343"/>
      <c r="S1279" s="344"/>
    </row>
    <row r="1280" spans="1:19" ht="15.6" thickTop="1" thickBot="1">
      <c r="A1280" s="1">
        <f t="shared" ref="A1280:B1280" si="1304">A1279</f>
        <v>26</v>
      </c>
      <c r="B1280" s="1">
        <f t="shared" si="1304"/>
        <v>0</v>
      </c>
      <c r="C1280" s="289"/>
      <c r="D1280" s="345" t="s">
        <v>78</v>
      </c>
      <c r="E1280" s="345"/>
      <c r="F1280" s="345"/>
      <c r="G1280" s="345"/>
      <c r="H1280" s="281">
        <f>SUM(H1276:I1279)</f>
        <v>0</v>
      </c>
      <c r="I1280" s="281"/>
      <c r="J1280" s="285"/>
      <c r="K1280" s="285"/>
      <c r="L1280" s="285"/>
      <c r="M1280" s="285"/>
      <c r="N1280" s="285"/>
      <c r="O1280" s="285"/>
      <c r="P1280" s="285"/>
      <c r="Q1280" s="285"/>
      <c r="R1280" s="285"/>
      <c r="S1280" s="286"/>
    </row>
    <row r="1281" spans="1:21">
      <c r="A1281" s="1">
        <f t="shared" ref="A1281:B1281" si="1305">A1280</f>
        <v>26</v>
      </c>
      <c r="B1281" s="1">
        <f t="shared" si="1305"/>
        <v>0</v>
      </c>
      <c r="C1281" s="287" t="s">
        <v>218</v>
      </c>
      <c r="D1281" s="290" t="s">
        <v>73</v>
      </c>
      <c r="E1281" s="290"/>
      <c r="F1281" s="290" t="s">
        <v>83</v>
      </c>
      <c r="G1281" s="290"/>
      <c r="H1281" s="290" t="s">
        <v>79</v>
      </c>
      <c r="I1281" s="292"/>
      <c r="J1281" s="293"/>
      <c r="K1281" s="290"/>
      <c r="L1281" s="290"/>
      <c r="M1281" s="290"/>
      <c r="N1281" s="290" t="s">
        <v>82</v>
      </c>
      <c r="O1281" s="290"/>
      <c r="P1281" s="290"/>
      <c r="Q1281" s="290"/>
      <c r="R1281" s="290"/>
      <c r="S1281" s="294"/>
    </row>
    <row r="1282" spans="1:21">
      <c r="A1282" s="1">
        <f t="shared" ref="A1282:B1282" si="1306">A1281</f>
        <v>26</v>
      </c>
      <c r="B1282" s="1">
        <f t="shared" si="1306"/>
        <v>0</v>
      </c>
      <c r="C1282" s="288"/>
      <c r="D1282" s="291"/>
      <c r="E1282" s="291"/>
      <c r="F1282" s="291"/>
      <c r="G1282" s="291"/>
      <c r="H1282" s="291"/>
      <c r="I1282" s="291"/>
      <c r="J1282" s="296" t="s">
        <v>80</v>
      </c>
      <c r="K1282" s="297"/>
      <c r="L1282" s="297" t="s">
        <v>81</v>
      </c>
      <c r="M1282" s="339"/>
      <c r="N1282" s="291"/>
      <c r="O1282" s="291"/>
      <c r="P1282" s="291"/>
      <c r="Q1282" s="291"/>
      <c r="R1282" s="291"/>
      <c r="S1282" s="295"/>
    </row>
    <row r="1283" spans="1:21">
      <c r="A1283" s="1">
        <f t="shared" ref="A1283:B1283" si="1307">A1282</f>
        <v>26</v>
      </c>
      <c r="B1283" s="1">
        <f t="shared" si="1307"/>
        <v>0</v>
      </c>
      <c r="C1283" s="288"/>
      <c r="D1283" s="298" t="s">
        <v>88</v>
      </c>
      <c r="E1283" s="298"/>
      <c r="F1283" s="298" t="s">
        <v>88</v>
      </c>
      <c r="G1283" s="298"/>
      <c r="H1283" s="323"/>
      <c r="I1283" s="323"/>
      <c r="J1283" s="324"/>
      <c r="K1283" s="325"/>
      <c r="L1283" s="326">
        <f>H1283-J1283</f>
        <v>0</v>
      </c>
      <c r="M1283" s="327"/>
      <c r="N1283" s="167"/>
      <c r="O1283" s="167"/>
      <c r="P1283" s="167"/>
      <c r="Q1283" s="167"/>
      <c r="R1283" s="167"/>
      <c r="S1283" s="328"/>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8"/>
      <c r="D1284" s="298" t="s">
        <v>99</v>
      </c>
      <c r="E1284" s="298"/>
      <c r="F1284" s="299" t="s">
        <v>84</v>
      </c>
      <c r="G1284" s="299"/>
      <c r="H1284" s="300"/>
      <c r="I1284" s="300"/>
      <c r="J1284" s="301"/>
      <c r="K1284" s="302"/>
      <c r="L1284" s="303">
        <f t="shared" ref="L1284:L1300" si="1310">H1284-J1284</f>
        <v>0</v>
      </c>
      <c r="M1284" s="304"/>
      <c r="N1284" s="152"/>
      <c r="O1284" s="152"/>
      <c r="P1284" s="152"/>
      <c r="Q1284" s="152"/>
      <c r="R1284" s="152"/>
      <c r="S1284" s="305"/>
      <c r="T1284" s="54" t="e">
        <f>HLOOKUP(F1256,リスト!$N$7:$AC$25,3,)</f>
        <v>#N/A</v>
      </c>
      <c r="U1284" s="52" t="e">
        <f t="shared" si="1308"/>
        <v>#N/A</v>
      </c>
    </row>
    <row r="1285" spans="1:21">
      <c r="A1285" s="1">
        <f t="shared" ref="A1285:B1285" si="1311">A1284</f>
        <v>26</v>
      </c>
      <c r="B1285" s="1">
        <f t="shared" si="1311"/>
        <v>0</v>
      </c>
      <c r="C1285" s="288"/>
      <c r="D1285" s="298"/>
      <c r="E1285" s="298"/>
      <c r="F1285" s="329" t="s">
        <v>85</v>
      </c>
      <c r="G1285" s="329"/>
      <c r="H1285" s="330"/>
      <c r="I1285" s="330"/>
      <c r="J1285" s="331"/>
      <c r="K1285" s="332"/>
      <c r="L1285" s="333">
        <f t="shared" si="1310"/>
        <v>0</v>
      </c>
      <c r="M1285" s="334"/>
      <c r="N1285" s="335"/>
      <c r="O1285" s="335"/>
      <c r="P1285" s="335"/>
      <c r="Q1285" s="335"/>
      <c r="R1285" s="335"/>
      <c r="S1285" s="336"/>
      <c r="T1285" s="54" t="e">
        <f>HLOOKUP(F1256,リスト!$N$7:$AC$25,4,)</f>
        <v>#N/A</v>
      </c>
      <c r="U1285" s="52" t="e">
        <f t="shared" si="1308"/>
        <v>#N/A</v>
      </c>
    </row>
    <row r="1286" spans="1:21">
      <c r="A1286" s="1">
        <f t="shared" ref="A1286:B1286" si="1312">A1285</f>
        <v>26</v>
      </c>
      <c r="B1286" s="1">
        <f t="shared" si="1312"/>
        <v>0</v>
      </c>
      <c r="C1286" s="288"/>
      <c r="D1286" s="298"/>
      <c r="E1286" s="298"/>
      <c r="F1286" s="306" t="s">
        <v>86</v>
      </c>
      <c r="G1286" s="306"/>
      <c r="H1286" s="307"/>
      <c r="I1286" s="307"/>
      <c r="J1286" s="308"/>
      <c r="K1286" s="309"/>
      <c r="L1286" s="310">
        <f t="shared" si="1310"/>
        <v>0</v>
      </c>
      <c r="M1286" s="311"/>
      <c r="N1286" s="153"/>
      <c r="O1286" s="153"/>
      <c r="P1286" s="153"/>
      <c r="Q1286" s="153"/>
      <c r="R1286" s="153"/>
      <c r="S1286" s="312"/>
      <c r="T1286" s="54" t="e">
        <f>HLOOKUP(F1256,リスト!$N$7:$AC$25,5,)</f>
        <v>#N/A</v>
      </c>
      <c r="U1286" s="52" t="e">
        <f t="shared" si="1308"/>
        <v>#N/A</v>
      </c>
    </row>
    <row r="1287" spans="1:21">
      <c r="A1287" s="1">
        <f t="shared" ref="A1287:B1287" si="1313">A1286</f>
        <v>26</v>
      </c>
      <c r="B1287" s="1">
        <f t="shared" si="1313"/>
        <v>0</v>
      </c>
      <c r="C1287" s="288"/>
      <c r="D1287" s="298" t="s">
        <v>100</v>
      </c>
      <c r="E1287" s="298"/>
      <c r="F1287" s="299" t="s">
        <v>87</v>
      </c>
      <c r="G1287" s="299"/>
      <c r="H1287" s="300"/>
      <c r="I1287" s="300"/>
      <c r="J1287" s="301"/>
      <c r="K1287" s="302"/>
      <c r="L1287" s="303">
        <f t="shared" si="1310"/>
        <v>0</v>
      </c>
      <c r="M1287" s="304"/>
      <c r="N1287" s="152"/>
      <c r="O1287" s="152"/>
      <c r="P1287" s="152"/>
      <c r="Q1287" s="152"/>
      <c r="R1287" s="152"/>
      <c r="S1287" s="305"/>
      <c r="T1287" s="54" t="e">
        <f>HLOOKUP(F1256,リスト!$N$7:$AC$25,6,)</f>
        <v>#N/A</v>
      </c>
      <c r="U1287" s="52" t="e">
        <f t="shared" si="1308"/>
        <v>#N/A</v>
      </c>
    </row>
    <row r="1288" spans="1:21">
      <c r="A1288" s="1">
        <f t="shared" ref="A1288:B1288" si="1314">A1287</f>
        <v>26</v>
      </c>
      <c r="B1288" s="1">
        <f t="shared" si="1314"/>
        <v>0</v>
      </c>
      <c r="C1288" s="288"/>
      <c r="D1288" s="298"/>
      <c r="E1288" s="298"/>
      <c r="F1288" s="329" t="s">
        <v>89</v>
      </c>
      <c r="G1288" s="329"/>
      <c r="H1288" s="330"/>
      <c r="I1288" s="330"/>
      <c r="J1288" s="331"/>
      <c r="K1288" s="332"/>
      <c r="L1288" s="333">
        <f t="shared" si="1310"/>
        <v>0</v>
      </c>
      <c r="M1288" s="334"/>
      <c r="N1288" s="335"/>
      <c r="O1288" s="335"/>
      <c r="P1288" s="335"/>
      <c r="Q1288" s="335"/>
      <c r="R1288" s="335"/>
      <c r="S1288" s="336"/>
      <c r="T1288" s="54" t="e">
        <f>HLOOKUP(F1256,リスト!$N$7:$AC$25,7,)</f>
        <v>#N/A</v>
      </c>
      <c r="U1288" s="52" t="e">
        <f t="shared" si="1308"/>
        <v>#N/A</v>
      </c>
    </row>
    <row r="1289" spans="1:21" ht="14.4" customHeight="1">
      <c r="A1289" s="1">
        <f t="shared" ref="A1289:B1289" si="1315">A1288</f>
        <v>26</v>
      </c>
      <c r="B1289" s="1">
        <f t="shared" si="1315"/>
        <v>0</v>
      </c>
      <c r="C1289" s="288"/>
      <c r="D1289" s="298"/>
      <c r="E1289" s="298"/>
      <c r="F1289" s="329" t="s">
        <v>215</v>
      </c>
      <c r="G1289" s="329"/>
      <c r="H1289" s="330"/>
      <c r="I1289" s="330"/>
      <c r="J1289" s="331"/>
      <c r="K1289" s="332"/>
      <c r="L1289" s="333">
        <f t="shared" si="1310"/>
        <v>0</v>
      </c>
      <c r="M1289" s="334"/>
      <c r="N1289" s="335"/>
      <c r="O1289" s="335"/>
      <c r="P1289" s="335"/>
      <c r="Q1289" s="335"/>
      <c r="R1289" s="335"/>
      <c r="S1289" s="336"/>
      <c r="T1289" s="54" t="e">
        <f>HLOOKUP(F1256,リスト!$N$7:$AC$25,8,)</f>
        <v>#N/A</v>
      </c>
      <c r="U1289" s="52" t="e">
        <f t="shared" si="1308"/>
        <v>#N/A</v>
      </c>
    </row>
    <row r="1290" spans="1:21">
      <c r="A1290" s="1">
        <f t="shared" ref="A1290:B1290" si="1316">A1289</f>
        <v>26</v>
      </c>
      <c r="B1290" s="1">
        <f t="shared" si="1316"/>
        <v>0</v>
      </c>
      <c r="C1290" s="288"/>
      <c r="D1290" s="298"/>
      <c r="E1290" s="298"/>
      <c r="F1290" s="306" t="s">
        <v>90</v>
      </c>
      <c r="G1290" s="306"/>
      <c r="H1290" s="307"/>
      <c r="I1290" s="307"/>
      <c r="J1290" s="308"/>
      <c r="K1290" s="309"/>
      <c r="L1290" s="310">
        <f t="shared" si="1310"/>
        <v>0</v>
      </c>
      <c r="M1290" s="311"/>
      <c r="N1290" s="153"/>
      <c r="O1290" s="153"/>
      <c r="P1290" s="153"/>
      <c r="Q1290" s="153"/>
      <c r="R1290" s="153"/>
      <c r="S1290" s="312"/>
      <c r="T1290" s="54" t="e">
        <f>HLOOKUP(F1256,リスト!$N$7:$AC$25,9,)</f>
        <v>#N/A</v>
      </c>
      <c r="U1290" s="52" t="e">
        <f t="shared" si="1308"/>
        <v>#N/A</v>
      </c>
    </row>
    <row r="1291" spans="1:21">
      <c r="A1291" s="1">
        <f t="shared" ref="A1291:B1291" si="1317">A1290</f>
        <v>26</v>
      </c>
      <c r="B1291" s="1">
        <f t="shared" si="1317"/>
        <v>0</v>
      </c>
      <c r="C1291" s="288"/>
      <c r="D1291" s="298" t="s">
        <v>101</v>
      </c>
      <c r="E1291" s="298"/>
      <c r="F1291" s="299" t="s">
        <v>91</v>
      </c>
      <c r="G1291" s="299"/>
      <c r="H1291" s="300"/>
      <c r="I1291" s="300"/>
      <c r="J1291" s="301"/>
      <c r="K1291" s="302"/>
      <c r="L1291" s="303">
        <f t="shared" si="1310"/>
        <v>0</v>
      </c>
      <c r="M1291" s="304"/>
      <c r="N1291" s="152"/>
      <c r="O1291" s="152"/>
      <c r="P1291" s="152"/>
      <c r="Q1291" s="152"/>
      <c r="R1291" s="152"/>
      <c r="S1291" s="305"/>
      <c r="T1291" s="54" t="e">
        <f>HLOOKUP(F1256,リスト!$N$7:$AC$25,10,)</f>
        <v>#N/A</v>
      </c>
      <c r="U1291" s="52" t="e">
        <f t="shared" si="1308"/>
        <v>#N/A</v>
      </c>
    </row>
    <row r="1292" spans="1:21">
      <c r="A1292" s="1">
        <f t="shared" ref="A1292:B1292" si="1318">A1291</f>
        <v>26</v>
      </c>
      <c r="B1292" s="1">
        <f t="shared" si="1318"/>
        <v>0</v>
      </c>
      <c r="C1292" s="288"/>
      <c r="D1292" s="298"/>
      <c r="E1292" s="298"/>
      <c r="F1292" s="329" t="s">
        <v>92</v>
      </c>
      <c r="G1292" s="329"/>
      <c r="H1292" s="330"/>
      <c r="I1292" s="330"/>
      <c r="J1292" s="331"/>
      <c r="K1292" s="332"/>
      <c r="L1292" s="333">
        <f t="shared" si="1310"/>
        <v>0</v>
      </c>
      <c r="M1292" s="334"/>
      <c r="N1292" s="335"/>
      <c r="O1292" s="335"/>
      <c r="P1292" s="335"/>
      <c r="Q1292" s="335"/>
      <c r="R1292" s="335"/>
      <c r="S1292" s="336"/>
      <c r="T1292" s="54" t="e">
        <f>HLOOKUP(F1256,リスト!$N$7:$AC$25,11,)</f>
        <v>#N/A</v>
      </c>
      <c r="U1292" s="52" t="e">
        <f t="shared" si="1308"/>
        <v>#N/A</v>
      </c>
    </row>
    <row r="1293" spans="1:21">
      <c r="A1293" s="1">
        <f t="shared" ref="A1293:B1293" si="1319">A1292</f>
        <v>26</v>
      </c>
      <c r="B1293" s="1">
        <f t="shared" si="1319"/>
        <v>0</v>
      </c>
      <c r="C1293" s="288"/>
      <c r="D1293" s="298"/>
      <c r="E1293" s="298"/>
      <c r="F1293" s="306" t="s">
        <v>93</v>
      </c>
      <c r="G1293" s="306"/>
      <c r="H1293" s="307"/>
      <c r="I1293" s="307"/>
      <c r="J1293" s="308"/>
      <c r="K1293" s="309"/>
      <c r="L1293" s="310">
        <f t="shared" si="1310"/>
        <v>0</v>
      </c>
      <c r="M1293" s="311"/>
      <c r="N1293" s="153"/>
      <c r="O1293" s="153"/>
      <c r="P1293" s="153"/>
      <c r="Q1293" s="153"/>
      <c r="R1293" s="153"/>
      <c r="S1293" s="312"/>
      <c r="T1293" s="54" t="e">
        <f>HLOOKUP(F1256,リスト!$N$7:$AC$25,12,)</f>
        <v>#N/A</v>
      </c>
      <c r="U1293" s="52" t="e">
        <f t="shared" si="1308"/>
        <v>#N/A</v>
      </c>
    </row>
    <row r="1294" spans="1:21">
      <c r="A1294" s="1">
        <f t="shared" ref="A1294:B1294" si="1320">A1293</f>
        <v>26</v>
      </c>
      <c r="B1294" s="1">
        <f t="shared" si="1320"/>
        <v>0</v>
      </c>
      <c r="C1294" s="288"/>
      <c r="D1294" s="298" t="s">
        <v>102</v>
      </c>
      <c r="E1294" s="298"/>
      <c r="F1294" s="298" t="s">
        <v>102</v>
      </c>
      <c r="G1294" s="298"/>
      <c r="H1294" s="323"/>
      <c r="I1294" s="323"/>
      <c r="J1294" s="324"/>
      <c r="K1294" s="325"/>
      <c r="L1294" s="326">
        <f t="shared" si="1310"/>
        <v>0</v>
      </c>
      <c r="M1294" s="327"/>
      <c r="N1294" s="167"/>
      <c r="O1294" s="167"/>
      <c r="P1294" s="167"/>
      <c r="Q1294" s="167"/>
      <c r="R1294" s="167"/>
      <c r="S1294" s="328"/>
      <c r="T1294" s="54" t="e">
        <f>HLOOKUP(F1256,リスト!$N$7:$AC$25,13,)</f>
        <v>#N/A</v>
      </c>
      <c r="U1294" s="52" t="e">
        <f t="shared" si="1308"/>
        <v>#N/A</v>
      </c>
    </row>
    <row r="1295" spans="1:21">
      <c r="A1295" s="1">
        <f t="shared" ref="A1295:B1295" si="1321">A1294</f>
        <v>26</v>
      </c>
      <c r="B1295" s="1">
        <f t="shared" si="1321"/>
        <v>0</v>
      </c>
      <c r="C1295" s="288"/>
      <c r="D1295" s="321" t="s">
        <v>105</v>
      </c>
      <c r="E1295" s="298"/>
      <c r="F1295" s="299" t="s">
        <v>94</v>
      </c>
      <c r="G1295" s="299"/>
      <c r="H1295" s="300"/>
      <c r="I1295" s="300"/>
      <c r="J1295" s="301"/>
      <c r="K1295" s="302"/>
      <c r="L1295" s="303">
        <f t="shared" si="1310"/>
        <v>0</v>
      </c>
      <c r="M1295" s="304"/>
      <c r="N1295" s="152"/>
      <c r="O1295" s="152"/>
      <c r="P1295" s="152"/>
      <c r="Q1295" s="152"/>
      <c r="R1295" s="152"/>
      <c r="S1295" s="305"/>
      <c r="T1295" s="54" t="e">
        <f>HLOOKUP(F1256,リスト!$N$7:$AC$25,14,)</f>
        <v>#N/A</v>
      </c>
      <c r="U1295" s="52" t="e">
        <f t="shared" si="1308"/>
        <v>#N/A</v>
      </c>
    </row>
    <row r="1296" spans="1:21">
      <c r="A1296" s="1">
        <f t="shared" ref="A1296:B1296" si="1322">A1295</f>
        <v>26</v>
      </c>
      <c r="B1296" s="1">
        <f t="shared" si="1322"/>
        <v>0</v>
      </c>
      <c r="C1296" s="288"/>
      <c r="D1296" s="298"/>
      <c r="E1296" s="298"/>
      <c r="F1296" s="306" t="s">
        <v>95</v>
      </c>
      <c r="G1296" s="306"/>
      <c r="H1296" s="307"/>
      <c r="I1296" s="307"/>
      <c r="J1296" s="308"/>
      <c r="K1296" s="309"/>
      <c r="L1296" s="310">
        <f t="shared" si="1310"/>
        <v>0</v>
      </c>
      <c r="M1296" s="311"/>
      <c r="N1296" s="153"/>
      <c r="O1296" s="153"/>
      <c r="P1296" s="153"/>
      <c r="Q1296" s="153"/>
      <c r="R1296" s="153"/>
      <c r="S1296" s="312"/>
      <c r="T1296" s="54" t="e">
        <f>HLOOKUP(F1256,リスト!$N$7:$AC$25,15,)</f>
        <v>#N/A</v>
      </c>
      <c r="U1296" s="52" t="e">
        <f t="shared" si="1308"/>
        <v>#N/A</v>
      </c>
    </row>
    <row r="1297" spans="1:24">
      <c r="A1297" s="1">
        <f t="shared" ref="A1297:B1297" si="1323">A1296</f>
        <v>26</v>
      </c>
      <c r="B1297" s="1">
        <f t="shared" si="1323"/>
        <v>0</v>
      </c>
      <c r="C1297" s="288"/>
      <c r="D1297" s="322" t="s">
        <v>103</v>
      </c>
      <c r="E1297" s="322"/>
      <c r="F1297" s="298" t="s">
        <v>96</v>
      </c>
      <c r="G1297" s="298"/>
      <c r="H1297" s="323"/>
      <c r="I1297" s="323"/>
      <c r="J1297" s="324"/>
      <c r="K1297" s="325"/>
      <c r="L1297" s="326">
        <f t="shared" si="1310"/>
        <v>0</v>
      </c>
      <c r="M1297" s="327"/>
      <c r="N1297" s="167"/>
      <c r="O1297" s="167"/>
      <c r="P1297" s="167"/>
      <c r="Q1297" s="167"/>
      <c r="R1297" s="167"/>
      <c r="S1297" s="328"/>
      <c r="T1297" s="54" t="e">
        <f>HLOOKUP(F1256,リスト!$N$7:$AC$25,16,)</f>
        <v>#N/A</v>
      </c>
      <c r="U1297" s="52" t="e">
        <f t="shared" si="1308"/>
        <v>#N/A</v>
      </c>
    </row>
    <row r="1298" spans="1:24">
      <c r="A1298" s="1">
        <f t="shared" ref="A1298:B1298" si="1324">A1297</f>
        <v>26</v>
      </c>
      <c r="B1298" s="1">
        <f t="shared" si="1324"/>
        <v>0</v>
      </c>
      <c r="C1298" s="288"/>
      <c r="D1298" s="298" t="s">
        <v>104</v>
      </c>
      <c r="E1298" s="298"/>
      <c r="F1298" s="299" t="s">
        <v>97</v>
      </c>
      <c r="G1298" s="299"/>
      <c r="H1298" s="300"/>
      <c r="I1298" s="300"/>
      <c r="J1298" s="301"/>
      <c r="K1298" s="302"/>
      <c r="L1298" s="303">
        <f t="shared" si="1310"/>
        <v>0</v>
      </c>
      <c r="M1298" s="304"/>
      <c r="N1298" s="152"/>
      <c r="O1298" s="152"/>
      <c r="P1298" s="152"/>
      <c r="Q1298" s="152"/>
      <c r="R1298" s="152"/>
      <c r="S1298" s="305"/>
      <c r="T1298" s="54" t="e">
        <f>HLOOKUP(F1256,リスト!$N$7:$AC$25,17,)</f>
        <v>#N/A</v>
      </c>
      <c r="U1298" s="52" t="e">
        <f t="shared" si="1308"/>
        <v>#N/A</v>
      </c>
    </row>
    <row r="1299" spans="1:24">
      <c r="A1299" s="1">
        <f t="shared" ref="A1299:B1299" si="1325">A1298</f>
        <v>26</v>
      </c>
      <c r="B1299" s="1">
        <f t="shared" si="1325"/>
        <v>0</v>
      </c>
      <c r="C1299" s="288"/>
      <c r="D1299" s="298"/>
      <c r="E1299" s="298"/>
      <c r="F1299" s="306" t="s">
        <v>98</v>
      </c>
      <c r="G1299" s="306"/>
      <c r="H1299" s="307"/>
      <c r="I1299" s="307"/>
      <c r="J1299" s="308"/>
      <c r="K1299" s="309"/>
      <c r="L1299" s="310">
        <f t="shared" si="1310"/>
        <v>0</v>
      </c>
      <c r="M1299" s="311"/>
      <c r="N1299" s="153"/>
      <c r="O1299" s="153"/>
      <c r="P1299" s="153"/>
      <c r="Q1299" s="153"/>
      <c r="R1299" s="153"/>
      <c r="S1299" s="312"/>
      <c r="T1299" s="54" t="e">
        <f>HLOOKUP(F1256,リスト!$N$7:$AC$25,18,)</f>
        <v>#N/A</v>
      </c>
      <c r="U1299" s="52" t="e">
        <f t="shared" si="1308"/>
        <v>#N/A</v>
      </c>
    </row>
    <row r="1300" spans="1:24" ht="15" thickBot="1">
      <c r="A1300" s="1">
        <f t="shared" ref="A1300:B1300" si="1326">A1299</f>
        <v>26</v>
      </c>
      <c r="B1300" s="1">
        <f t="shared" si="1326"/>
        <v>0</v>
      </c>
      <c r="C1300" s="288"/>
      <c r="D1300" s="313" t="s">
        <v>77</v>
      </c>
      <c r="E1300" s="313"/>
      <c r="F1300" s="313" t="s">
        <v>77</v>
      </c>
      <c r="G1300" s="313"/>
      <c r="H1300" s="314"/>
      <c r="I1300" s="314"/>
      <c r="J1300" s="315"/>
      <c r="K1300" s="316"/>
      <c r="L1300" s="317">
        <f t="shared" si="1310"/>
        <v>0</v>
      </c>
      <c r="M1300" s="318"/>
      <c r="N1300" s="319"/>
      <c r="O1300" s="319"/>
      <c r="P1300" s="319"/>
      <c r="Q1300" s="319"/>
      <c r="R1300" s="319"/>
      <c r="S1300" s="320"/>
      <c r="T1300" s="54" t="e">
        <f>HLOOKUP(F1256,リスト!$N$7:$AC$25,19,)</f>
        <v>#N/A</v>
      </c>
      <c r="U1300" s="52" t="e">
        <f t="shared" si="1308"/>
        <v>#N/A</v>
      </c>
    </row>
    <row r="1301" spans="1:24" ht="15.6" thickTop="1" thickBot="1">
      <c r="A1301" s="1">
        <f t="shared" ref="A1301:B1301" si="1327">A1300</f>
        <v>26</v>
      </c>
      <c r="B1301" s="1">
        <f t="shared" si="1327"/>
        <v>0</v>
      </c>
      <c r="C1301" s="289"/>
      <c r="D1301" s="278" t="s">
        <v>78</v>
      </c>
      <c r="E1301" s="279"/>
      <c r="F1301" s="279"/>
      <c r="G1301" s="280"/>
      <c r="H1301" s="281">
        <f>SUM(H1283:I1300)</f>
        <v>0</v>
      </c>
      <c r="I1301" s="281"/>
      <c r="J1301" s="282">
        <f t="shared" ref="J1301" si="1328">SUM(J1283:K1300)</f>
        <v>0</v>
      </c>
      <c r="K1301" s="283"/>
      <c r="L1301" s="283">
        <f t="shared" ref="L1301" si="1329">SUM(L1283:M1300)</f>
        <v>0</v>
      </c>
      <c r="M1301" s="284"/>
      <c r="N1301" s="285"/>
      <c r="O1301" s="285"/>
      <c r="P1301" s="285"/>
      <c r="Q1301" s="285"/>
      <c r="R1301" s="285"/>
      <c r="S1301" s="286"/>
      <c r="T1301" s="54"/>
    </row>
    <row r="1302" spans="1:24">
      <c r="A1302" s="1">
        <f>F1305</f>
        <v>27</v>
      </c>
      <c r="B1302" s="1">
        <f>IF(H1326&gt;0,1,0)</f>
        <v>0</v>
      </c>
      <c r="C1302" s="198" t="s">
        <v>47</v>
      </c>
      <c r="D1302" s="198"/>
      <c r="E1302" s="198"/>
      <c r="U1302" s="11" t="s">
        <v>49</v>
      </c>
      <c r="V1302" s="11" t="s">
        <v>199</v>
      </c>
    </row>
    <row r="1303" spans="1:24">
      <c r="A1303" s="1">
        <f>A1302</f>
        <v>27</v>
      </c>
      <c r="B1303" s="1">
        <f>B1302</f>
        <v>0</v>
      </c>
      <c r="C1303" s="192" t="str">
        <f>"トップアスリート等を活用した魅力発信事業　"&amp;基本!$G$24</f>
        <v>トップアスリート等を活用した魅力発信事業　事業計画書</v>
      </c>
      <c r="D1303" s="192"/>
      <c r="E1303" s="192"/>
      <c r="F1303" s="192"/>
      <c r="G1303" s="192"/>
      <c r="H1303" s="192"/>
      <c r="I1303" s="192"/>
      <c r="J1303" s="192"/>
      <c r="K1303" s="192"/>
      <c r="L1303" s="192"/>
      <c r="M1303" s="192"/>
      <c r="N1303" s="192"/>
      <c r="O1303" s="192"/>
      <c r="P1303" s="192"/>
      <c r="Q1303" s="192"/>
      <c r="R1303" s="192"/>
      <c r="S1303" s="192"/>
      <c r="U1303" s="16" t="str">
        <f t="shared" ref="U1303:V1306" si="1330">IF(U1253="","",U1253)</f>
        <v>トップアスリート等を活用した魅力発信事業</v>
      </c>
      <c r="V1303" s="16" t="str">
        <f t="shared" si="1330"/>
        <v>魅力発信</v>
      </c>
    </row>
    <row r="1304" spans="1:24" ht="15" thickBot="1">
      <c r="A1304" s="1">
        <f t="shared" ref="A1304:B1304" si="1331">A1303</f>
        <v>27</v>
      </c>
      <c r="B1304" s="1">
        <f t="shared" si="1331"/>
        <v>0</v>
      </c>
      <c r="C1304" s="337" t="s">
        <v>48</v>
      </c>
      <c r="D1304" s="337"/>
      <c r="U1304" s="32" t="str">
        <f t="shared" si="1330"/>
        <v/>
      </c>
      <c r="V1304" s="32" t="str">
        <f t="shared" si="1330"/>
        <v/>
      </c>
    </row>
    <row r="1305" spans="1:24" ht="15" thickBot="1">
      <c r="A1305" s="1">
        <f t="shared" ref="A1305:B1305" si="1332">A1304</f>
        <v>27</v>
      </c>
      <c r="B1305" s="1">
        <f t="shared" si="1332"/>
        <v>0</v>
      </c>
      <c r="C1305" s="375" t="s">
        <v>50</v>
      </c>
      <c r="D1305" s="376"/>
      <c r="E1305" s="376"/>
      <c r="F1305" s="377">
        <f>F1255+1</f>
        <v>27</v>
      </c>
      <c r="G1305" s="378"/>
      <c r="U1305" s="32" t="str">
        <f t="shared" si="1330"/>
        <v/>
      </c>
      <c r="V1305" s="32" t="str">
        <f t="shared" si="1330"/>
        <v/>
      </c>
    </row>
    <row r="1306" spans="1:24">
      <c r="A1306" s="1">
        <f t="shared" ref="A1306:B1306" si="1333">A1305</f>
        <v>27</v>
      </c>
      <c r="B1306" s="1">
        <f t="shared" si="1333"/>
        <v>0</v>
      </c>
      <c r="C1306" s="379" t="s">
        <v>49</v>
      </c>
      <c r="D1306" s="290"/>
      <c r="E1306" s="290"/>
      <c r="F1306" s="380"/>
      <c r="G1306" s="380"/>
      <c r="H1306" s="380"/>
      <c r="I1306" s="380"/>
      <c r="J1306" s="380"/>
      <c r="K1306" s="380"/>
      <c r="L1306" s="380"/>
      <c r="M1306" s="290" t="s">
        <v>53</v>
      </c>
      <c r="N1306" s="290"/>
      <c r="O1306" s="290"/>
      <c r="P1306" s="380"/>
      <c r="Q1306" s="380"/>
      <c r="R1306" s="380"/>
      <c r="S1306" s="381"/>
      <c r="T1306" s="81" t="str">
        <f>IF(F1306="","",VLOOKUP(F1306,U1303:V1306,2,))</f>
        <v/>
      </c>
      <c r="U1306" s="18" t="str">
        <f t="shared" si="1330"/>
        <v/>
      </c>
      <c r="V1306" s="18" t="str">
        <f t="shared" si="1330"/>
        <v/>
      </c>
    </row>
    <row r="1307" spans="1:24">
      <c r="A1307" s="1">
        <f t="shared" ref="A1307:B1307" si="1334">A1306</f>
        <v>27</v>
      </c>
      <c r="B1307" s="1">
        <f t="shared" si="1334"/>
        <v>0</v>
      </c>
      <c r="C1307" s="389" t="s">
        <v>180</v>
      </c>
      <c r="D1307" s="390"/>
      <c r="E1307" s="356"/>
      <c r="F1307" s="386"/>
      <c r="G1307" s="387"/>
      <c r="H1307" s="387"/>
      <c r="I1307" s="387"/>
      <c r="J1307" s="387"/>
      <c r="K1307" s="387"/>
      <c r="L1307" s="387"/>
      <c r="M1307" s="387"/>
      <c r="N1307" s="387"/>
      <c r="O1307" s="387"/>
      <c r="P1307" s="387"/>
      <c r="Q1307" s="387"/>
      <c r="R1307" s="387"/>
      <c r="S1307" s="388"/>
      <c r="U1307" s="55"/>
    </row>
    <row r="1308" spans="1:24">
      <c r="A1308" s="1">
        <f t="shared" ref="A1308:B1308" si="1335">A1307</f>
        <v>27</v>
      </c>
      <c r="B1308" s="1">
        <f t="shared" si="1335"/>
        <v>0</v>
      </c>
      <c r="C1308" s="348" t="s">
        <v>51</v>
      </c>
      <c r="D1308" s="291"/>
      <c r="E1308" s="291"/>
      <c r="F1308" s="382"/>
      <c r="G1308" s="383"/>
      <c r="H1308" s="383"/>
      <c r="I1308" s="20" t="str">
        <f>IF(F1308="","～",IF(J1308="","","～"))</f>
        <v>～</v>
      </c>
      <c r="J1308" s="383"/>
      <c r="K1308" s="383"/>
      <c r="L1308" s="383"/>
      <c r="M1308" s="21" t="s">
        <v>52</v>
      </c>
      <c r="N1308" s="384" t="str">
        <f>IF(T1308=1,IF(F1308="","",IF(J1308="","",IF(F1308=J1308,"日帰り",(J1308-F1308)&amp;"泊"&amp;(J1308-F1308+1)&amp;"日"))),"")</f>
        <v/>
      </c>
      <c r="O1308" s="384"/>
      <c r="P1308" s="384"/>
      <c r="Q1308" s="13" t="s">
        <v>68</v>
      </c>
      <c r="R1308" s="258"/>
      <c r="S1308" s="385"/>
      <c r="T1308" s="53">
        <v>0</v>
      </c>
    </row>
    <row r="1309" spans="1:24">
      <c r="A1309" s="1">
        <f t="shared" ref="A1309:B1309" si="1336">A1308</f>
        <v>27</v>
      </c>
      <c r="B1309" s="1">
        <f t="shared" si="1336"/>
        <v>0</v>
      </c>
      <c r="C1309" s="348" t="s">
        <v>54</v>
      </c>
      <c r="D1309" s="346" t="s">
        <v>55</v>
      </c>
      <c r="E1309" s="346"/>
      <c r="F1309" s="349"/>
      <c r="G1309" s="349"/>
      <c r="H1309" s="349"/>
      <c r="I1309" s="349"/>
      <c r="J1309" s="349"/>
      <c r="K1309" s="349"/>
      <c r="L1309" s="349"/>
      <c r="M1309" s="349"/>
      <c r="N1309" s="349"/>
      <c r="O1309" s="349"/>
      <c r="P1309" s="349"/>
      <c r="Q1309" s="349"/>
      <c r="R1309" s="349"/>
      <c r="S1309" s="350"/>
      <c r="U1309" s="156" t="s">
        <v>53</v>
      </c>
      <c r="V1309" s="156"/>
      <c r="W1309" s="156"/>
      <c r="X1309" s="156"/>
    </row>
    <row r="1310" spans="1:24">
      <c r="A1310" s="1">
        <f t="shared" ref="A1310:B1310" si="1337">A1309</f>
        <v>27</v>
      </c>
      <c r="B1310" s="1">
        <f t="shared" si="1337"/>
        <v>0</v>
      </c>
      <c r="C1310" s="348"/>
      <c r="D1310" s="351" t="s">
        <v>7</v>
      </c>
      <c r="E1310" s="351"/>
      <c r="F1310" s="352"/>
      <c r="G1310" s="352"/>
      <c r="H1310" s="352"/>
      <c r="I1310" s="352"/>
      <c r="J1310" s="352"/>
      <c r="K1310" s="352"/>
      <c r="L1310" s="352"/>
      <c r="M1310" s="352"/>
      <c r="N1310" s="352"/>
      <c r="O1310" s="352"/>
      <c r="P1310" s="352"/>
      <c r="Q1310" s="352"/>
      <c r="R1310" s="352"/>
      <c r="S1310" s="353"/>
      <c r="U1310" s="78" t="str">
        <f>U1303</f>
        <v>トップアスリート等を活用した魅力発信事業</v>
      </c>
      <c r="V1310" s="78" t="str">
        <f>U1304</f>
        <v/>
      </c>
      <c r="W1310" s="78" t="str">
        <f>U1305</f>
        <v/>
      </c>
      <c r="X1310" s="78" t="str">
        <f>U1306</f>
        <v/>
      </c>
    </row>
    <row r="1311" spans="1:24">
      <c r="A1311" s="1">
        <f t="shared" ref="A1311:B1311" si="1338">A1310</f>
        <v>27</v>
      </c>
      <c r="B1311" s="1">
        <f t="shared" si="1338"/>
        <v>0</v>
      </c>
      <c r="C1311" s="348" t="s">
        <v>56</v>
      </c>
      <c r="D1311" s="346" t="s">
        <v>55</v>
      </c>
      <c r="E1311" s="346"/>
      <c r="F1311" s="349"/>
      <c r="G1311" s="349"/>
      <c r="H1311" s="349"/>
      <c r="I1311" s="349"/>
      <c r="J1311" s="349"/>
      <c r="K1311" s="349"/>
      <c r="L1311" s="349"/>
      <c r="M1311" s="349"/>
      <c r="N1311" s="349"/>
      <c r="O1311" s="349"/>
      <c r="P1311" s="349"/>
      <c r="Q1311" s="349"/>
      <c r="R1311" s="349"/>
      <c r="S1311" s="350"/>
      <c r="U1311" s="6" t="str">
        <f t="shared" ref="U1311:X1314" si="1339">IF(U1261="","",U1261)</f>
        <v>①競技普及イベント</v>
      </c>
      <c r="V1311" s="6" t="str">
        <f t="shared" si="1339"/>
        <v/>
      </c>
      <c r="W1311" s="6" t="str">
        <f t="shared" si="1339"/>
        <v/>
      </c>
      <c r="X1311" s="6" t="str">
        <f t="shared" si="1339"/>
        <v/>
      </c>
    </row>
    <row r="1312" spans="1:24">
      <c r="A1312" s="1">
        <f t="shared" ref="A1312:B1312" si="1340">A1311</f>
        <v>27</v>
      </c>
      <c r="B1312" s="1">
        <f t="shared" si="1340"/>
        <v>0</v>
      </c>
      <c r="C1312" s="348"/>
      <c r="D1312" s="351" t="s">
        <v>7</v>
      </c>
      <c r="E1312" s="351"/>
      <c r="F1312" s="352"/>
      <c r="G1312" s="352"/>
      <c r="H1312" s="352"/>
      <c r="I1312" s="352"/>
      <c r="J1312" s="352"/>
      <c r="K1312" s="352"/>
      <c r="L1312" s="352"/>
      <c r="M1312" s="352"/>
      <c r="N1312" s="352"/>
      <c r="O1312" s="352"/>
      <c r="P1312" s="352"/>
      <c r="Q1312" s="352"/>
      <c r="R1312" s="352"/>
      <c r="S1312" s="353"/>
      <c r="U1312" s="8" t="str">
        <f t="shared" si="1339"/>
        <v>②トップレベル大会</v>
      </c>
      <c r="V1312" s="8" t="str">
        <f t="shared" si="1339"/>
        <v/>
      </c>
      <c r="W1312" s="8" t="str">
        <f t="shared" si="1339"/>
        <v/>
      </c>
      <c r="X1312" s="8" t="str">
        <f t="shared" si="1339"/>
        <v/>
      </c>
    </row>
    <row r="1313" spans="1:24">
      <c r="A1313" s="1">
        <f t="shared" ref="A1313:B1313" si="1341">A1312</f>
        <v>27</v>
      </c>
      <c r="B1313" s="1">
        <f t="shared" si="1341"/>
        <v>0</v>
      </c>
      <c r="C1313" s="354" t="s">
        <v>57</v>
      </c>
      <c r="D1313" s="291" t="s">
        <v>58</v>
      </c>
      <c r="E1313" s="291"/>
      <c r="F1313" s="291" t="s">
        <v>61</v>
      </c>
      <c r="G1313" s="355"/>
      <c r="H1313" s="339" t="s">
        <v>62</v>
      </c>
      <c r="I1313" s="296"/>
      <c r="J1313" s="356" t="s">
        <v>63</v>
      </c>
      <c r="K1313" s="355"/>
      <c r="L1313" s="339" t="s">
        <v>64</v>
      </c>
      <c r="M1313" s="296"/>
      <c r="N1313" s="356" t="s">
        <v>65</v>
      </c>
      <c r="O1313" s="355"/>
      <c r="P1313" s="339" t="s">
        <v>66</v>
      </c>
      <c r="Q1313" s="291"/>
      <c r="R1313" s="356" t="s">
        <v>36</v>
      </c>
      <c r="S1313" s="295"/>
      <c r="U1313" s="8" t="str">
        <f t="shared" si="1339"/>
        <v/>
      </c>
      <c r="V1313" s="8" t="str">
        <f t="shared" si="1339"/>
        <v/>
      </c>
      <c r="W1313" s="8" t="str">
        <f t="shared" si="1339"/>
        <v/>
      </c>
      <c r="X1313" s="8" t="str">
        <f t="shared" si="1339"/>
        <v/>
      </c>
    </row>
    <row r="1314" spans="1:24">
      <c r="A1314" s="1">
        <f t="shared" ref="A1314:B1314" si="1342">A1313</f>
        <v>27</v>
      </c>
      <c r="B1314" s="1">
        <f t="shared" si="1342"/>
        <v>0</v>
      </c>
      <c r="C1314" s="348"/>
      <c r="D1314" s="346" t="s">
        <v>59</v>
      </c>
      <c r="E1314" s="346"/>
      <c r="F1314" s="56" t="s">
        <v>164</v>
      </c>
      <c r="G1314" s="23" t="s">
        <v>67</v>
      </c>
      <c r="H1314" s="58" t="s">
        <v>164</v>
      </c>
      <c r="I1314" s="25" t="s">
        <v>67</v>
      </c>
      <c r="J1314" s="60" t="s">
        <v>164</v>
      </c>
      <c r="K1314" s="23" t="s">
        <v>67</v>
      </c>
      <c r="L1314" s="58" t="s">
        <v>164</v>
      </c>
      <c r="M1314" s="25" t="s">
        <v>67</v>
      </c>
      <c r="N1314" s="60" t="s">
        <v>164</v>
      </c>
      <c r="O1314" s="23" t="s">
        <v>67</v>
      </c>
      <c r="P1314" s="58" t="s">
        <v>164</v>
      </c>
      <c r="Q1314" s="26" t="s">
        <v>67</v>
      </c>
      <c r="R1314" s="60" t="s">
        <v>164</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48"/>
      <c r="D1315" s="351" t="s">
        <v>60</v>
      </c>
      <c r="E1315" s="351"/>
      <c r="F1315" s="57" t="s">
        <v>164</v>
      </c>
      <c r="G1315" s="28" t="s">
        <v>67</v>
      </c>
      <c r="H1315" s="59" t="s">
        <v>164</v>
      </c>
      <c r="I1315" s="30" t="s">
        <v>67</v>
      </c>
      <c r="J1315" s="61" t="s">
        <v>164</v>
      </c>
      <c r="K1315" s="28" t="s">
        <v>67</v>
      </c>
      <c r="L1315" s="59" t="s">
        <v>164</v>
      </c>
      <c r="M1315" s="30" t="s">
        <v>67</v>
      </c>
      <c r="N1315" s="61" t="s">
        <v>164</v>
      </c>
      <c r="O1315" s="28" t="s">
        <v>67</v>
      </c>
      <c r="P1315" s="59" t="s">
        <v>164</v>
      </c>
      <c r="Q1315" s="31" t="s">
        <v>67</v>
      </c>
      <c r="R1315" s="61" t="s">
        <v>164</v>
      </c>
      <c r="S1315" s="34" t="s">
        <v>67</v>
      </c>
    </row>
    <row r="1316" spans="1:24">
      <c r="A1316" s="1">
        <f t="shared" ref="A1316:B1316" si="1344">A1315</f>
        <v>27</v>
      </c>
      <c r="B1316" s="1">
        <f t="shared" si="1344"/>
        <v>0</v>
      </c>
      <c r="C1316" s="366" t="s">
        <v>69</v>
      </c>
      <c r="D1316" s="367"/>
      <c r="E1316" s="368"/>
      <c r="F1316" s="357"/>
      <c r="G1316" s="358"/>
      <c r="H1316" s="358"/>
      <c r="I1316" s="358"/>
      <c r="J1316" s="358"/>
      <c r="K1316" s="358"/>
      <c r="L1316" s="358"/>
      <c r="M1316" s="358"/>
      <c r="N1316" s="358"/>
      <c r="O1316" s="358"/>
      <c r="P1316" s="358"/>
      <c r="Q1316" s="358"/>
      <c r="R1316" s="358"/>
      <c r="S1316" s="359"/>
    </row>
    <row r="1317" spans="1:24">
      <c r="A1317" s="1">
        <f t="shared" ref="A1317:B1317" si="1345">A1316</f>
        <v>27</v>
      </c>
      <c r="B1317" s="1">
        <f t="shared" si="1345"/>
        <v>0</v>
      </c>
      <c r="C1317" s="369"/>
      <c r="D1317" s="370"/>
      <c r="E1317" s="371"/>
      <c r="F1317" s="360"/>
      <c r="G1317" s="361"/>
      <c r="H1317" s="361"/>
      <c r="I1317" s="361"/>
      <c r="J1317" s="361"/>
      <c r="K1317" s="361"/>
      <c r="L1317" s="361"/>
      <c r="M1317" s="361"/>
      <c r="N1317" s="361"/>
      <c r="O1317" s="361"/>
      <c r="P1317" s="361"/>
      <c r="Q1317" s="361"/>
      <c r="R1317" s="361"/>
      <c r="S1317" s="362"/>
    </row>
    <row r="1318" spans="1:24">
      <c r="A1318" s="1">
        <f t="shared" ref="A1318:B1318" si="1346">A1317</f>
        <v>27</v>
      </c>
      <c r="B1318" s="1">
        <f t="shared" si="1346"/>
        <v>0</v>
      </c>
      <c r="C1318" s="369"/>
      <c r="D1318" s="370"/>
      <c r="E1318" s="371"/>
      <c r="F1318" s="360"/>
      <c r="G1318" s="361"/>
      <c r="H1318" s="361"/>
      <c r="I1318" s="361"/>
      <c r="J1318" s="361"/>
      <c r="K1318" s="361"/>
      <c r="L1318" s="361"/>
      <c r="M1318" s="361"/>
      <c r="N1318" s="361"/>
      <c r="O1318" s="361"/>
      <c r="P1318" s="361"/>
      <c r="Q1318" s="361"/>
      <c r="R1318" s="361"/>
      <c r="S1318" s="362"/>
    </row>
    <row r="1319" spans="1:24">
      <c r="A1319" s="1">
        <f t="shared" ref="A1319:B1319" si="1347">A1318</f>
        <v>27</v>
      </c>
      <c r="B1319" s="1">
        <f t="shared" si="1347"/>
        <v>0</v>
      </c>
      <c r="C1319" s="369"/>
      <c r="D1319" s="370"/>
      <c r="E1319" s="371"/>
      <c r="F1319" s="360"/>
      <c r="G1319" s="361"/>
      <c r="H1319" s="361"/>
      <c r="I1319" s="361"/>
      <c r="J1319" s="361"/>
      <c r="K1319" s="361"/>
      <c r="L1319" s="361"/>
      <c r="M1319" s="361"/>
      <c r="N1319" s="361"/>
      <c r="O1319" s="361"/>
      <c r="P1319" s="361"/>
      <c r="Q1319" s="361"/>
      <c r="R1319" s="361"/>
      <c r="S1319" s="362"/>
    </row>
    <row r="1320" spans="1:24">
      <c r="A1320" s="1">
        <f t="shared" ref="A1320:B1320" si="1348">A1319</f>
        <v>27</v>
      </c>
      <c r="B1320" s="1">
        <f t="shared" si="1348"/>
        <v>0</v>
      </c>
      <c r="C1320" s="369"/>
      <c r="D1320" s="370"/>
      <c r="E1320" s="371"/>
      <c r="F1320" s="360"/>
      <c r="G1320" s="361"/>
      <c r="H1320" s="361"/>
      <c r="I1320" s="361"/>
      <c r="J1320" s="361"/>
      <c r="K1320" s="361"/>
      <c r="L1320" s="361"/>
      <c r="M1320" s="361"/>
      <c r="N1320" s="361"/>
      <c r="O1320" s="361"/>
      <c r="P1320" s="361"/>
      <c r="Q1320" s="361"/>
      <c r="R1320" s="361"/>
      <c r="S1320" s="362"/>
    </row>
    <row r="1321" spans="1:24">
      <c r="A1321" s="1">
        <f t="shared" ref="A1321:B1321" si="1349">A1320</f>
        <v>27</v>
      </c>
      <c r="B1321" s="1">
        <f t="shared" si="1349"/>
        <v>0</v>
      </c>
      <c r="C1321" s="369"/>
      <c r="D1321" s="370"/>
      <c r="E1321" s="371"/>
      <c r="F1321" s="360"/>
      <c r="G1321" s="361"/>
      <c r="H1321" s="361"/>
      <c r="I1321" s="361"/>
      <c r="J1321" s="361"/>
      <c r="K1321" s="361"/>
      <c r="L1321" s="361"/>
      <c r="M1321" s="361"/>
      <c r="N1321" s="361"/>
      <c r="O1321" s="361"/>
      <c r="P1321" s="361"/>
      <c r="Q1321" s="361"/>
      <c r="R1321" s="361"/>
      <c r="S1321" s="362"/>
    </row>
    <row r="1322" spans="1:24" ht="15" thickBot="1">
      <c r="A1322" s="1">
        <f t="shared" ref="A1322:B1322" si="1350">A1321</f>
        <v>27</v>
      </c>
      <c r="B1322" s="1">
        <f t="shared" si="1350"/>
        <v>0</v>
      </c>
      <c r="C1322" s="372"/>
      <c r="D1322" s="373"/>
      <c r="E1322" s="374"/>
      <c r="F1322" s="363"/>
      <c r="G1322" s="364"/>
      <c r="H1322" s="364"/>
      <c r="I1322" s="364"/>
      <c r="J1322" s="364"/>
      <c r="K1322" s="364"/>
      <c r="L1322" s="364"/>
      <c r="M1322" s="364"/>
      <c r="N1322" s="364"/>
      <c r="O1322" s="364"/>
      <c r="P1322" s="364"/>
      <c r="Q1322" s="364"/>
      <c r="R1322" s="364"/>
      <c r="S1322" s="365"/>
    </row>
    <row r="1323" spans="1:24">
      <c r="A1323" s="1">
        <f t="shared" ref="A1323:B1323" si="1351">A1322</f>
        <v>27</v>
      </c>
      <c r="B1323" s="1">
        <f t="shared" si="1351"/>
        <v>0</v>
      </c>
    </row>
    <row r="1324" spans="1:24" ht="15" thickBot="1">
      <c r="A1324" s="1">
        <f t="shared" ref="A1324:B1324" si="1352">A1323</f>
        <v>27</v>
      </c>
      <c r="B1324" s="1">
        <f t="shared" si="1352"/>
        <v>0</v>
      </c>
      <c r="C1324" s="337" t="s">
        <v>70</v>
      </c>
      <c r="D1324" s="337"/>
      <c r="Q1324" s="338" t="s">
        <v>71</v>
      </c>
      <c r="R1324" s="338"/>
      <c r="S1324" s="338"/>
    </row>
    <row r="1325" spans="1:24">
      <c r="A1325" s="1">
        <f t="shared" ref="A1325:B1325" si="1353">A1324</f>
        <v>27</v>
      </c>
      <c r="B1325" s="1">
        <f t="shared" si="1353"/>
        <v>0</v>
      </c>
      <c r="C1325" s="287" t="s">
        <v>72</v>
      </c>
      <c r="D1325" s="290" t="s">
        <v>73</v>
      </c>
      <c r="E1325" s="290"/>
      <c r="F1325" s="290"/>
      <c r="G1325" s="290"/>
      <c r="H1325" s="290" t="s">
        <v>79</v>
      </c>
      <c r="I1325" s="290"/>
      <c r="J1325" s="290" t="s">
        <v>13</v>
      </c>
      <c r="K1325" s="290"/>
      <c r="L1325" s="290"/>
      <c r="M1325" s="290"/>
      <c r="N1325" s="290"/>
      <c r="O1325" s="290"/>
      <c r="P1325" s="290"/>
      <c r="Q1325" s="290"/>
      <c r="R1325" s="290"/>
      <c r="S1325" s="294"/>
    </row>
    <row r="1326" spans="1:24">
      <c r="A1326" s="1">
        <f t="shared" ref="A1326:B1326" si="1354">A1325</f>
        <v>27</v>
      </c>
      <c r="B1326" s="1">
        <f t="shared" si="1354"/>
        <v>0</v>
      </c>
      <c r="C1326" s="288"/>
      <c r="D1326" s="346" t="s">
        <v>74</v>
      </c>
      <c r="E1326" s="346"/>
      <c r="F1326" s="346"/>
      <c r="G1326" s="346"/>
      <c r="H1326" s="347">
        <f>J1351</f>
        <v>0</v>
      </c>
      <c r="I1326" s="347"/>
      <c r="J1326" s="152"/>
      <c r="K1326" s="152"/>
      <c r="L1326" s="152"/>
      <c r="M1326" s="152"/>
      <c r="N1326" s="152"/>
      <c r="O1326" s="152"/>
      <c r="P1326" s="152"/>
      <c r="Q1326" s="152"/>
      <c r="R1326" s="152"/>
      <c r="S1326" s="305"/>
    </row>
    <row r="1327" spans="1:24">
      <c r="A1327" s="1">
        <f t="shared" ref="A1327:B1327" si="1355">A1326</f>
        <v>27</v>
      </c>
      <c r="B1327" s="1">
        <f t="shared" si="1355"/>
        <v>0</v>
      </c>
      <c r="C1327" s="288"/>
      <c r="D1327" s="340" t="s">
        <v>75</v>
      </c>
      <c r="E1327" s="340"/>
      <c r="F1327" s="340"/>
      <c r="G1327" s="340"/>
      <c r="H1327" s="330"/>
      <c r="I1327" s="330"/>
      <c r="J1327" s="335"/>
      <c r="K1327" s="335"/>
      <c r="L1327" s="335"/>
      <c r="M1327" s="335"/>
      <c r="N1327" s="335"/>
      <c r="O1327" s="335"/>
      <c r="P1327" s="335"/>
      <c r="Q1327" s="335"/>
      <c r="R1327" s="335"/>
      <c r="S1327" s="336"/>
    </row>
    <row r="1328" spans="1:24">
      <c r="A1328" s="1">
        <f t="shared" ref="A1328:B1328" si="1356">A1327</f>
        <v>27</v>
      </c>
      <c r="B1328" s="1">
        <f t="shared" si="1356"/>
        <v>0</v>
      </c>
      <c r="C1328" s="288"/>
      <c r="D1328" s="340" t="s">
        <v>76</v>
      </c>
      <c r="E1328" s="340"/>
      <c r="F1328" s="340"/>
      <c r="G1328" s="340"/>
      <c r="H1328" s="330"/>
      <c r="I1328" s="330"/>
      <c r="J1328" s="335"/>
      <c r="K1328" s="335"/>
      <c r="L1328" s="335"/>
      <c r="M1328" s="335"/>
      <c r="N1328" s="335"/>
      <c r="O1328" s="335"/>
      <c r="P1328" s="335"/>
      <c r="Q1328" s="335"/>
      <c r="R1328" s="335"/>
      <c r="S1328" s="336"/>
    </row>
    <row r="1329" spans="1:21" ht="15" thickBot="1">
      <c r="A1329" s="1">
        <f t="shared" ref="A1329:B1329" si="1357">A1328</f>
        <v>27</v>
      </c>
      <c r="B1329" s="1">
        <f t="shared" si="1357"/>
        <v>0</v>
      </c>
      <c r="C1329" s="288"/>
      <c r="D1329" s="341" t="s">
        <v>77</v>
      </c>
      <c r="E1329" s="341"/>
      <c r="F1329" s="341"/>
      <c r="G1329" s="341"/>
      <c r="H1329" s="342">
        <f>H1351-SUM(H1326:I1328)</f>
        <v>0</v>
      </c>
      <c r="I1329" s="342"/>
      <c r="J1329" s="343"/>
      <c r="K1329" s="343"/>
      <c r="L1329" s="343"/>
      <c r="M1329" s="343"/>
      <c r="N1329" s="343"/>
      <c r="O1329" s="343"/>
      <c r="P1329" s="343"/>
      <c r="Q1329" s="343"/>
      <c r="R1329" s="343"/>
      <c r="S1329" s="344"/>
    </row>
    <row r="1330" spans="1:21" ht="15.6" thickTop="1" thickBot="1">
      <c r="A1330" s="1">
        <f t="shared" ref="A1330:B1330" si="1358">A1329</f>
        <v>27</v>
      </c>
      <c r="B1330" s="1">
        <f t="shared" si="1358"/>
        <v>0</v>
      </c>
      <c r="C1330" s="289"/>
      <c r="D1330" s="345" t="s">
        <v>78</v>
      </c>
      <c r="E1330" s="345"/>
      <c r="F1330" s="345"/>
      <c r="G1330" s="345"/>
      <c r="H1330" s="281">
        <f>SUM(H1326:I1329)</f>
        <v>0</v>
      </c>
      <c r="I1330" s="281"/>
      <c r="J1330" s="285"/>
      <c r="K1330" s="285"/>
      <c r="L1330" s="285"/>
      <c r="M1330" s="285"/>
      <c r="N1330" s="285"/>
      <c r="O1330" s="285"/>
      <c r="P1330" s="285"/>
      <c r="Q1330" s="285"/>
      <c r="R1330" s="285"/>
      <c r="S1330" s="286"/>
    </row>
    <row r="1331" spans="1:21">
      <c r="A1331" s="1">
        <f t="shared" ref="A1331:B1331" si="1359">A1330</f>
        <v>27</v>
      </c>
      <c r="B1331" s="1">
        <f t="shared" si="1359"/>
        <v>0</v>
      </c>
      <c r="C1331" s="287" t="s">
        <v>218</v>
      </c>
      <c r="D1331" s="290" t="s">
        <v>73</v>
      </c>
      <c r="E1331" s="290"/>
      <c r="F1331" s="290" t="s">
        <v>83</v>
      </c>
      <c r="G1331" s="290"/>
      <c r="H1331" s="290" t="s">
        <v>79</v>
      </c>
      <c r="I1331" s="292"/>
      <c r="J1331" s="293"/>
      <c r="K1331" s="290"/>
      <c r="L1331" s="290"/>
      <c r="M1331" s="290"/>
      <c r="N1331" s="290" t="s">
        <v>82</v>
      </c>
      <c r="O1331" s="290"/>
      <c r="P1331" s="290"/>
      <c r="Q1331" s="290"/>
      <c r="R1331" s="290"/>
      <c r="S1331" s="294"/>
    </row>
    <row r="1332" spans="1:21">
      <c r="A1332" s="1">
        <f t="shared" ref="A1332:B1332" si="1360">A1331</f>
        <v>27</v>
      </c>
      <c r="B1332" s="1">
        <f t="shared" si="1360"/>
        <v>0</v>
      </c>
      <c r="C1332" s="288"/>
      <c r="D1332" s="291"/>
      <c r="E1332" s="291"/>
      <c r="F1332" s="291"/>
      <c r="G1332" s="291"/>
      <c r="H1332" s="291"/>
      <c r="I1332" s="291"/>
      <c r="J1332" s="296" t="s">
        <v>80</v>
      </c>
      <c r="K1332" s="297"/>
      <c r="L1332" s="297" t="s">
        <v>81</v>
      </c>
      <c r="M1332" s="339"/>
      <c r="N1332" s="291"/>
      <c r="O1332" s="291"/>
      <c r="P1332" s="291"/>
      <c r="Q1332" s="291"/>
      <c r="R1332" s="291"/>
      <c r="S1332" s="295"/>
    </row>
    <row r="1333" spans="1:21">
      <c r="A1333" s="1">
        <f t="shared" ref="A1333:B1333" si="1361">A1332</f>
        <v>27</v>
      </c>
      <c r="B1333" s="1">
        <f t="shared" si="1361"/>
        <v>0</v>
      </c>
      <c r="C1333" s="288"/>
      <c r="D1333" s="298" t="s">
        <v>88</v>
      </c>
      <c r="E1333" s="298"/>
      <c r="F1333" s="298" t="s">
        <v>88</v>
      </c>
      <c r="G1333" s="298"/>
      <c r="H1333" s="323"/>
      <c r="I1333" s="323"/>
      <c r="J1333" s="324"/>
      <c r="K1333" s="325"/>
      <c r="L1333" s="326">
        <f>H1333-J1333</f>
        <v>0</v>
      </c>
      <c r="M1333" s="327"/>
      <c r="N1333" s="167"/>
      <c r="O1333" s="167"/>
      <c r="P1333" s="167"/>
      <c r="Q1333" s="167"/>
      <c r="R1333" s="167"/>
      <c r="S1333" s="328"/>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8"/>
      <c r="D1334" s="298" t="s">
        <v>99</v>
      </c>
      <c r="E1334" s="298"/>
      <c r="F1334" s="299" t="s">
        <v>84</v>
      </c>
      <c r="G1334" s="299"/>
      <c r="H1334" s="300"/>
      <c r="I1334" s="300"/>
      <c r="J1334" s="301"/>
      <c r="K1334" s="302"/>
      <c r="L1334" s="303">
        <f t="shared" ref="L1334:L1350" si="1364">H1334-J1334</f>
        <v>0</v>
      </c>
      <c r="M1334" s="304"/>
      <c r="N1334" s="152"/>
      <c r="O1334" s="152"/>
      <c r="P1334" s="152"/>
      <c r="Q1334" s="152"/>
      <c r="R1334" s="152"/>
      <c r="S1334" s="305"/>
      <c r="T1334" s="54" t="e">
        <f>HLOOKUP(F1306,リスト!$N$7:$AC$25,3,)</f>
        <v>#N/A</v>
      </c>
      <c r="U1334" s="52" t="e">
        <f t="shared" si="1362"/>
        <v>#N/A</v>
      </c>
    </row>
    <row r="1335" spans="1:21">
      <c r="A1335" s="1">
        <f t="shared" ref="A1335:B1335" si="1365">A1334</f>
        <v>27</v>
      </c>
      <c r="B1335" s="1">
        <f t="shared" si="1365"/>
        <v>0</v>
      </c>
      <c r="C1335" s="288"/>
      <c r="D1335" s="298"/>
      <c r="E1335" s="298"/>
      <c r="F1335" s="329" t="s">
        <v>85</v>
      </c>
      <c r="G1335" s="329"/>
      <c r="H1335" s="330"/>
      <c r="I1335" s="330"/>
      <c r="J1335" s="331"/>
      <c r="K1335" s="332"/>
      <c r="L1335" s="333">
        <f t="shared" si="1364"/>
        <v>0</v>
      </c>
      <c r="M1335" s="334"/>
      <c r="N1335" s="335"/>
      <c r="O1335" s="335"/>
      <c r="P1335" s="335"/>
      <c r="Q1335" s="335"/>
      <c r="R1335" s="335"/>
      <c r="S1335" s="336"/>
      <c r="T1335" s="54" t="e">
        <f>HLOOKUP(F1306,リスト!$N$7:$AC$25,4,)</f>
        <v>#N/A</v>
      </c>
      <c r="U1335" s="52" t="e">
        <f t="shared" si="1362"/>
        <v>#N/A</v>
      </c>
    </row>
    <row r="1336" spans="1:21">
      <c r="A1336" s="1">
        <f t="shared" ref="A1336:B1336" si="1366">A1335</f>
        <v>27</v>
      </c>
      <c r="B1336" s="1">
        <f t="shared" si="1366"/>
        <v>0</v>
      </c>
      <c r="C1336" s="288"/>
      <c r="D1336" s="298"/>
      <c r="E1336" s="298"/>
      <c r="F1336" s="306" t="s">
        <v>86</v>
      </c>
      <c r="G1336" s="306"/>
      <c r="H1336" s="307"/>
      <c r="I1336" s="307"/>
      <c r="J1336" s="308"/>
      <c r="K1336" s="309"/>
      <c r="L1336" s="310">
        <f t="shared" si="1364"/>
        <v>0</v>
      </c>
      <c r="M1336" s="311"/>
      <c r="N1336" s="153"/>
      <c r="O1336" s="153"/>
      <c r="P1336" s="153"/>
      <c r="Q1336" s="153"/>
      <c r="R1336" s="153"/>
      <c r="S1336" s="312"/>
      <c r="T1336" s="54" t="e">
        <f>HLOOKUP(F1306,リスト!$N$7:$AC$25,5,)</f>
        <v>#N/A</v>
      </c>
      <c r="U1336" s="52" t="e">
        <f t="shared" si="1362"/>
        <v>#N/A</v>
      </c>
    </row>
    <row r="1337" spans="1:21">
      <c r="A1337" s="1">
        <f t="shared" ref="A1337:B1337" si="1367">A1336</f>
        <v>27</v>
      </c>
      <c r="B1337" s="1">
        <f t="shared" si="1367"/>
        <v>0</v>
      </c>
      <c r="C1337" s="288"/>
      <c r="D1337" s="298" t="s">
        <v>100</v>
      </c>
      <c r="E1337" s="298"/>
      <c r="F1337" s="299" t="s">
        <v>87</v>
      </c>
      <c r="G1337" s="299"/>
      <c r="H1337" s="300"/>
      <c r="I1337" s="300"/>
      <c r="J1337" s="301"/>
      <c r="K1337" s="302"/>
      <c r="L1337" s="303">
        <f t="shared" si="1364"/>
        <v>0</v>
      </c>
      <c r="M1337" s="304"/>
      <c r="N1337" s="152"/>
      <c r="O1337" s="152"/>
      <c r="P1337" s="152"/>
      <c r="Q1337" s="152"/>
      <c r="R1337" s="152"/>
      <c r="S1337" s="305"/>
      <c r="T1337" s="54" t="e">
        <f>HLOOKUP(F1306,リスト!$N$7:$AC$25,6,)</f>
        <v>#N/A</v>
      </c>
      <c r="U1337" s="52" t="e">
        <f t="shared" si="1362"/>
        <v>#N/A</v>
      </c>
    </row>
    <row r="1338" spans="1:21">
      <c r="A1338" s="1">
        <f t="shared" ref="A1338:B1338" si="1368">A1337</f>
        <v>27</v>
      </c>
      <c r="B1338" s="1">
        <f t="shared" si="1368"/>
        <v>0</v>
      </c>
      <c r="C1338" s="288"/>
      <c r="D1338" s="298"/>
      <c r="E1338" s="298"/>
      <c r="F1338" s="329" t="s">
        <v>89</v>
      </c>
      <c r="G1338" s="329"/>
      <c r="H1338" s="330"/>
      <c r="I1338" s="330"/>
      <c r="J1338" s="331"/>
      <c r="K1338" s="332"/>
      <c r="L1338" s="333">
        <f t="shared" si="1364"/>
        <v>0</v>
      </c>
      <c r="M1338" s="334"/>
      <c r="N1338" s="335"/>
      <c r="O1338" s="335"/>
      <c r="P1338" s="335"/>
      <c r="Q1338" s="335"/>
      <c r="R1338" s="335"/>
      <c r="S1338" s="336"/>
      <c r="T1338" s="54" t="e">
        <f>HLOOKUP(F1306,リスト!$N$7:$AC$25,7,)</f>
        <v>#N/A</v>
      </c>
      <c r="U1338" s="52" t="e">
        <f t="shared" si="1362"/>
        <v>#N/A</v>
      </c>
    </row>
    <row r="1339" spans="1:21" ht="14.4" customHeight="1">
      <c r="A1339" s="1">
        <f t="shared" ref="A1339:B1339" si="1369">A1338</f>
        <v>27</v>
      </c>
      <c r="B1339" s="1">
        <f t="shared" si="1369"/>
        <v>0</v>
      </c>
      <c r="C1339" s="288"/>
      <c r="D1339" s="298"/>
      <c r="E1339" s="298"/>
      <c r="F1339" s="329" t="s">
        <v>215</v>
      </c>
      <c r="G1339" s="329"/>
      <c r="H1339" s="330"/>
      <c r="I1339" s="330"/>
      <c r="J1339" s="331"/>
      <c r="K1339" s="332"/>
      <c r="L1339" s="333">
        <f t="shared" si="1364"/>
        <v>0</v>
      </c>
      <c r="M1339" s="334"/>
      <c r="N1339" s="335"/>
      <c r="O1339" s="335"/>
      <c r="P1339" s="335"/>
      <c r="Q1339" s="335"/>
      <c r="R1339" s="335"/>
      <c r="S1339" s="336"/>
      <c r="T1339" s="54" t="e">
        <f>HLOOKUP(F1306,リスト!$N$7:$AC$25,8,)</f>
        <v>#N/A</v>
      </c>
      <c r="U1339" s="52" t="e">
        <f t="shared" si="1362"/>
        <v>#N/A</v>
      </c>
    </row>
    <row r="1340" spans="1:21">
      <c r="A1340" s="1">
        <f t="shared" ref="A1340:B1340" si="1370">A1339</f>
        <v>27</v>
      </c>
      <c r="B1340" s="1">
        <f t="shared" si="1370"/>
        <v>0</v>
      </c>
      <c r="C1340" s="288"/>
      <c r="D1340" s="298"/>
      <c r="E1340" s="298"/>
      <c r="F1340" s="306" t="s">
        <v>90</v>
      </c>
      <c r="G1340" s="306"/>
      <c r="H1340" s="307"/>
      <c r="I1340" s="307"/>
      <c r="J1340" s="308"/>
      <c r="K1340" s="309"/>
      <c r="L1340" s="310">
        <f t="shared" si="1364"/>
        <v>0</v>
      </c>
      <c r="M1340" s="311"/>
      <c r="N1340" s="153"/>
      <c r="O1340" s="153"/>
      <c r="P1340" s="153"/>
      <c r="Q1340" s="153"/>
      <c r="R1340" s="153"/>
      <c r="S1340" s="312"/>
      <c r="T1340" s="54" t="e">
        <f>HLOOKUP(F1306,リスト!$N$7:$AC$25,9,)</f>
        <v>#N/A</v>
      </c>
      <c r="U1340" s="52" t="e">
        <f t="shared" si="1362"/>
        <v>#N/A</v>
      </c>
    </row>
    <row r="1341" spans="1:21">
      <c r="A1341" s="1">
        <f t="shared" ref="A1341:B1341" si="1371">A1340</f>
        <v>27</v>
      </c>
      <c r="B1341" s="1">
        <f t="shared" si="1371"/>
        <v>0</v>
      </c>
      <c r="C1341" s="288"/>
      <c r="D1341" s="298" t="s">
        <v>101</v>
      </c>
      <c r="E1341" s="298"/>
      <c r="F1341" s="299" t="s">
        <v>91</v>
      </c>
      <c r="G1341" s="299"/>
      <c r="H1341" s="300"/>
      <c r="I1341" s="300"/>
      <c r="J1341" s="301"/>
      <c r="K1341" s="302"/>
      <c r="L1341" s="303">
        <f t="shared" si="1364"/>
        <v>0</v>
      </c>
      <c r="M1341" s="304"/>
      <c r="N1341" s="152"/>
      <c r="O1341" s="152"/>
      <c r="P1341" s="152"/>
      <c r="Q1341" s="152"/>
      <c r="R1341" s="152"/>
      <c r="S1341" s="305"/>
      <c r="T1341" s="54" t="e">
        <f>HLOOKUP(F1306,リスト!$N$7:$AC$25,10,)</f>
        <v>#N/A</v>
      </c>
      <c r="U1341" s="52" t="e">
        <f t="shared" si="1362"/>
        <v>#N/A</v>
      </c>
    </row>
    <row r="1342" spans="1:21">
      <c r="A1342" s="1">
        <f t="shared" ref="A1342:B1342" si="1372">A1341</f>
        <v>27</v>
      </c>
      <c r="B1342" s="1">
        <f t="shared" si="1372"/>
        <v>0</v>
      </c>
      <c r="C1342" s="288"/>
      <c r="D1342" s="298"/>
      <c r="E1342" s="298"/>
      <c r="F1342" s="329" t="s">
        <v>92</v>
      </c>
      <c r="G1342" s="329"/>
      <c r="H1342" s="330"/>
      <c r="I1342" s="330"/>
      <c r="J1342" s="331"/>
      <c r="K1342" s="332"/>
      <c r="L1342" s="333">
        <f t="shared" si="1364"/>
        <v>0</v>
      </c>
      <c r="M1342" s="334"/>
      <c r="N1342" s="335"/>
      <c r="O1342" s="335"/>
      <c r="P1342" s="335"/>
      <c r="Q1342" s="335"/>
      <c r="R1342" s="335"/>
      <c r="S1342" s="336"/>
      <c r="T1342" s="54" t="e">
        <f>HLOOKUP(F1306,リスト!$N$7:$AC$25,11,)</f>
        <v>#N/A</v>
      </c>
      <c r="U1342" s="52" t="e">
        <f t="shared" si="1362"/>
        <v>#N/A</v>
      </c>
    </row>
    <row r="1343" spans="1:21">
      <c r="A1343" s="1">
        <f t="shared" ref="A1343:B1343" si="1373">A1342</f>
        <v>27</v>
      </c>
      <c r="B1343" s="1">
        <f t="shared" si="1373"/>
        <v>0</v>
      </c>
      <c r="C1343" s="288"/>
      <c r="D1343" s="298"/>
      <c r="E1343" s="298"/>
      <c r="F1343" s="306" t="s">
        <v>93</v>
      </c>
      <c r="G1343" s="306"/>
      <c r="H1343" s="307"/>
      <c r="I1343" s="307"/>
      <c r="J1343" s="308"/>
      <c r="K1343" s="309"/>
      <c r="L1343" s="310">
        <f t="shared" si="1364"/>
        <v>0</v>
      </c>
      <c r="M1343" s="311"/>
      <c r="N1343" s="153"/>
      <c r="O1343" s="153"/>
      <c r="P1343" s="153"/>
      <c r="Q1343" s="153"/>
      <c r="R1343" s="153"/>
      <c r="S1343" s="312"/>
      <c r="T1343" s="54" t="e">
        <f>HLOOKUP(F1306,リスト!$N$7:$AC$25,12,)</f>
        <v>#N/A</v>
      </c>
      <c r="U1343" s="52" t="e">
        <f t="shared" si="1362"/>
        <v>#N/A</v>
      </c>
    </row>
    <row r="1344" spans="1:21">
      <c r="A1344" s="1">
        <f t="shared" ref="A1344:B1344" si="1374">A1343</f>
        <v>27</v>
      </c>
      <c r="B1344" s="1">
        <f t="shared" si="1374"/>
        <v>0</v>
      </c>
      <c r="C1344" s="288"/>
      <c r="D1344" s="298" t="s">
        <v>102</v>
      </c>
      <c r="E1344" s="298"/>
      <c r="F1344" s="298" t="s">
        <v>102</v>
      </c>
      <c r="G1344" s="298"/>
      <c r="H1344" s="323"/>
      <c r="I1344" s="323"/>
      <c r="J1344" s="324"/>
      <c r="K1344" s="325"/>
      <c r="L1344" s="326">
        <f t="shared" si="1364"/>
        <v>0</v>
      </c>
      <c r="M1344" s="327"/>
      <c r="N1344" s="167"/>
      <c r="O1344" s="167"/>
      <c r="P1344" s="167"/>
      <c r="Q1344" s="167"/>
      <c r="R1344" s="167"/>
      <c r="S1344" s="328"/>
      <c r="T1344" s="54" t="e">
        <f>HLOOKUP(F1306,リスト!$N$7:$AC$25,13,)</f>
        <v>#N/A</v>
      </c>
      <c r="U1344" s="52" t="e">
        <f t="shared" si="1362"/>
        <v>#N/A</v>
      </c>
    </row>
    <row r="1345" spans="1:24">
      <c r="A1345" s="1">
        <f t="shared" ref="A1345:B1345" si="1375">A1344</f>
        <v>27</v>
      </c>
      <c r="B1345" s="1">
        <f t="shared" si="1375"/>
        <v>0</v>
      </c>
      <c r="C1345" s="288"/>
      <c r="D1345" s="321" t="s">
        <v>105</v>
      </c>
      <c r="E1345" s="298"/>
      <c r="F1345" s="299" t="s">
        <v>94</v>
      </c>
      <c r="G1345" s="299"/>
      <c r="H1345" s="300"/>
      <c r="I1345" s="300"/>
      <c r="J1345" s="301"/>
      <c r="K1345" s="302"/>
      <c r="L1345" s="303">
        <f t="shared" si="1364"/>
        <v>0</v>
      </c>
      <c r="M1345" s="304"/>
      <c r="N1345" s="152"/>
      <c r="O1345" s="152"/>
      <c r="P1345" s="152"/>
      <c r="Q1345" s="152"/>
      <c r="R1345" s="152"/>
      <c r="S1345" s="305"/>
      <c r="T1345" s="54" t="e">
        <f>HLOOKUP(F1306,リスト!$N$7:$AC$25,14,)</f>
        <v>#N/A</v>
      </c>
      <c r="U1345" s="52" t="e">
        <f t="shared" si="1362"/>
        <v>#N/A</v>
      </c>
    </row>
    <row r="1346" spans="1:24">
      <c r="A1346" s="1">
        <f t="shared" ref="A1346:B1346" si="1376">A1345</f>
        <v>27</v>
      </c>
      <c r="B1346" s="1">
        <f t="shared" si="1376"/>
        <v>0</v>
      </c>
      <c r="C1346" s="288"/>
      <c r="D1346" s="298"/>
      <c r="E1346" s="298"/>
      <c r="F1346" s="306" t="s">
        <v>95</v>
      </c>
      <c r="G1346" s="306"/>
      <c r="H1346" s="307"/>
      <c r="I1346" s="307"/>
      <c r="J1346" s="308"/>
      <c r="K1346" s="309"/>
      <c r="L1346" s="310">
        <f t="shared" si="1364"/>
        <v>0</v>
      </c>
      <c r="M1346" s="311"/>
      <c r="N1346" s="153"/>
      <c r="O1346" s="153"/>
      <c r="P1346" s="153"/>
      <c r="Q1346" s="153"/>
      <c r="R1346" s="153"/>
      <c r="S1346" s="312"/>
      <c r="T1346" s="54" t="e">
        <f>HLOOKUP(F1306,リスト!$N$7:$AC$25,15,)</f>
        <v>#N/A</v>
      </c>
      <c r="U1346" s="52" t="e">
        <f t="shared" si="1362"/>
        <v>#N/A</v>
      </c>
    </row>
    <row r="1347" spans="1:24">
      <c r="A1347" s="1">
        <f t="shared" ref="A1347:B1347" si="1377">A1346</f>
        <v>27</v>
      </c>
      <c r="B1347" s="1">
        <f t="shared" si="1377"/>
        <v>0</v>
      </c>
      <c r="C1347" s="288"/>
      <c r="D1347" s="322" t="s">
        <v>103</v>
      </c>
      <c r="E1347" s="322"/>
      <c r="F1347" s="298" t="s">
        <v>96</v>
      </c>
      <c r="G1347" s="298"/>
      <c r="H1347" s="323"/>
      <c r="I1347" s="323"/>
      <c r="J1347" s="324"/>
      <c r="K1347" s="325"/>
      <c r="L1347" s="326">
        <f t="shared" si="1364"/>
        <v>0</v>
      </c>
      <c r="M1347" s="327"/>
      <c r="N1347" s="167"/>
      <c r="O1347" s="167"/>
      <c r="P1347" s="167"/>
      <c r="Q1347" s="167"/>
      <c r="R1347" s="167"/>
      <c r="S1347" s="328"/>
      <c r="T1347" s="54" t="e">
        <f>HLOOKUP(F1306,リスト!$N$7:$AC$25,16,)</f>
        <v>#N/A</v>
      </c>
      <c r="U1347" s="52" t="e">
        <f t="shared" si="1362"/>
        <v>#N/A</v>
      </c>
    </row>
    <row r="1348" spans="1:24">
      <c r="A1348" s="1">
        <f t="shared" ref="A1348:B1348" si="1378">A1347</f>
        <v>27</v>
      </c>
      <c r="B1348" s="1">
        <f t="shared" si="1378"/>
        <v>0</v>
      </c>
      <c r="C1348" s="288"/>
      <c r="D1348" s="298" t="s">
        <v>104</v>
      </c>
      <c r="E1348" s="298"/>
      <c r="F1348" s="299" t="s">
        <v>97</v>
      </c>
      <c r="G1348" s="299"/>
      <c r="H1348" s="300"/>
      <c r="I1348" s="300"/>
      <c r="J1348" s="301"/>
      <c r="K1348" s="302"/>
      <c r="L1348" s="303">
        <f t="shared" si="1364"/>
        <v>0</v>
      </c>
      <c r="M1348" s="304"/>
      <c r="N1348" s="152"/>
      <c r="O1348" s="152"/>
      <c r="P1348" s="152"/>
      <c r="Q1348" s="152"/>
      <c r="R1348" s="152"/>
      <c r="S1348" s="305"/>
      <c r="T1348" s="54" t="e">
        <f>HLOOKUP(F1306,リスト!$N$7:$AC$25,17,)</f>
        <v>#N/A</v>
      </c>
      <c r="U1348" s="52" t="e">
        <f t="shared" si="1362"/>
        <v>#N/A</v>
      </c>
    </row>
    <row r="1349" spans="1:24">
      <c r="A1349" s="1">
        <f t="shared" ref="A1349:B1349" si="1379">A1348</f>
        <v>27</v>
      </c>
      <c r="B1349" s="1">
        <f t="shared" si="1379"/>
        <v>0</v>
      </c>
      <c r="C1349" s="288"/>
      <c r="D1349" s="298"/>
      <c r="E1349" s="298"/>
      <c r="F1349" s="306" t="s">
        <v>98</v>
      </c>
      <c r="G1349" s="306"/>
      <c r="H1349" s="307"/>
      <c r="I1349" s="307"/>
      <c r="J1349" s="308"/>
      <c r="K1349" s="309"/>
      <c r="L1349" s="310">
        <f t="shared" si="1364"/>
        <v>0</v>
      </c>
      <c r="M1349" s="311"/>
      <c r="N1349" s="153"/>
      <c r="O1349" s="153"/>
      <c r="P1349" s="153"/>
      <c r="Q1349" s="153"/>
      <c r="R1349" s="153"/>
      <c r="S1349" s="312"/>
      <c r="T1349" s="54" t="e">
        <f>HLOOKUP(F1306,リスト!$N$7:$AC$25,18,)</f>
        <v>#N/A</v>
      </c>
      <c r="U1349" s="52" t="e">
        <f t="shared" si="1362"/>
        <v>#N/A</v>
      </c>
    </row>
    <row r="1350" spans="1:24" ht="15" thickBot="1">
      <c r="A1350" s="1">
        <f t="shared" ref="A1350:B1350" si="1380">A1349</f>
        <v>27</v>
      </c>
      <c r="B1350" s="1">
        <f t="shared" si="1380"/>
        <v>0</v>
      </c>
      <c r="C1350" s="288"/>
      <c r="D1350" s="313" t="s">
        <v>77</v>
      </c>
      <c r="E1350" s="313"/>
      <c r="F1350" s="313" t="s">
        <v>77</v>
      </c>
      <c r="G1350" s="313"/>
      <c r="H1350" s="314"/>
      <c r="I1350" s="314"/>
      <c r="J1350" s="315"/>
      <c r="K1350" s="316"/>
      <c r="L1350" s="317">
        <f t="shared" si="1364"/>
        <v>0</v>
      </c>
      <c r="M1350" s="318"/>
      <c r="N1350" s="319"/>
      <c r="O1350" s="319"/>
      <c r="P1350" s="319"/>
      <c r="Q1350" s="319"/>
      <c r="R1350" s="319"/>
      <c r="S1350" s="320"/>
      <c r="T1350" s="54" t="e">
        <f>HLOOKUP(F1306,リスト!$N$7:$AC$25,19,)</f>
        <v>#N/A</v>
      </c>
      <c r="U1350" s="52" t="e">
        <f t="shared" si="1362"/>
        <v>#N/A</v>
      </c>
    </row>
    <row r="1351" spans="1:24" ht="15.6" thickTop="1" thickBot="1">
      <c r="A1351" s="1">
        <f t="shared" ref="A1351:B1351" si="1381">A1350</f>
        <v>27</v>
      </c>
      <c r="B1351" s="1">
        <f t="shared" si="1381"/>
        <v>0</v>
      </c>
      <c r="C1351" s="289"/>
      <c r="D1351" s="278" t="s">
        <v>78</v>
      </c>
      <c r="E1351" s="279"/>
      <c r="F1351" s="279"/>
      <c r="G1351" s="280"/>
      <c r="H1351" s="281">
        <f>SUM(H1333:I1350)</f>
        <v>0</v>
      </c>
      <c r="I1351" s="281"/>
      <c r="J1351" s="282">
        <f t="shared" ref="J1351" si="1382">SUM(J1333:K1350)</f>
        <v>0</v>
      </c>
      <c r="K1351" s="283"/>
      <c r="L1351" s="283">
        <f t="shared" ref="L1351" si="1383">SUM(L1333:M1350)</f>
        <v>0</v>
      </c>
      <c r="M1351" s="284"/>
      <c r="N1351" s="285"/>
      <c r="O1351" s="285"/>
      <c r="P1351" s="285"/>
      <c r="Q1351" s="285"/>
      <c r="R1351" s="285"/>
      <c r="S1351" s="286"/>
      <c r="T1351" s="54"/>
    </row>
    <row r="1352" spans="1:24">
      <c r="A1352" s="1">
        <f>F1355</f>
        <v>28</v>
      </c>
      <c r="B1352" s="1">
        <f>IF(H1376&gt;0,1,0)</f>
        <v>0</v>
      </c>
      <c r="C1352" s="198" t="s">
        <v>47</v>
      </c>
      <c r="D1352" s="198"/>
      <c r="E1352" s="198"/>
      <c r="U1352" s="11" t="s">
        <v>49</v>
      </c>
      <c r="V1352" s="11" t="s">
        <v>199</v>
      </c>
    </row>
    <row r="1353" spans="1:24">
      <c r="A1353" s="1">
        <f>A1352</f>
        <v>28</v>
      </c>
      <c r="B1353" s="1">
        <f>B1352</f>
        <v>0</v>
      </c>
      <c r="C1353" s="192" t="str">
        <f>"トップアスリート等を活用した魅力発信事業　"&amp;基本!$G$24</f>
        <v>トップアスリート等を活用した魅力発信事業　事業計画書</v>
      </c>
      <c r="D1353" s="192"/>
      <c r="E1353" s="192"/>
      <c r="F1353" s="192"/>
      <c r="G1353" s="192"/>
      <c r="H1353" s="192"/>
      <c r="I1353" s="192"/>
      <c r="J1353" s="192"/>
      <c r="K1353" s="192"/>
      <c r="L1353" s="192"/>
      <c r="M1353" s="192"/>
      <c r="N1353" s="192"/>
      <c r="O1353" s="192"/>
      <c r="P1353" s="192"/>
      <c r="Q1353" s="192"/>
      <c r="R1353" s="192"/>
      <c r="S1353" s="192"/>
      <c r="U1353" s="16" t="str">
        <f t="shared" ref="U1353:V1356" si="1384">IF(U1303="","",U1303)</f>
        <v>トップアスリート等を活用した魅力発信事業</v>
      </c>
      <c r="V1353" s="16" t="str">
        <f t="shared" si="1384"/>
        <v>魅力発信</v>
      </c>
    </row>
    <row r="1354" spans="1:24" ht="15" thickBot="1">
      <c r="A1354" s="1">
        <f t="shared" ref="A1354:B1354" si="1385">A1353</f>
        <v>28</v>
      </c>
      <c r="B1354" s="1">
        <f t="shared" si="1385"/>
        <v>0</v>
      </c>
      <c r="C1354" s="337" t="s">
        <v>48</v>
      </c>
      <c r="D1354" s="337"/>
      <c r="U1354" s="32" t="str">
        <f t="shared" si="1384"/>
        <v/>
      </c>
      <c r="V1354" s="32" t="str">
        <f t="shared" si="1384"/>
        <v/>
      </c>
    </row>
    <row r="1355" spans="1:24" ht="15" thickBot="1">
      <c r="A1355" s="1">
        <f t="shared" ref="A1355:B1355" si="1386">A1354</f>
        <v>28</v>
      </c>
      <c r="B1355" s="1">
        <f t="shared" si="1386"/>
        <v>0</v>
      </c>
      <c r="C1355" s="375" t="s">
        <v>50</v>
      </c>
      <c r="D1355" s="376"/>
      <c r="E1355" s="376"/>
      <c r="F1355" s="377">
        <f>F1305+1</f>
        <v>28</v>
      </c>
      <c r="G1355" s="378"/>
      <c r="U1355" s="32" t="str">
        <f t="shared" si="1384"/>
        <v/>
      </c>
      <c r="V1355" s="32" t="str">
        <f t="shared" si="1384"/>
        <v/>
      </c>
    </row>
    <row r="1356" spans="1:24">
      <c r="A1356" s="1">
        <f t="shared" ref="A1356:B1356" si="1387">A1355</f>
        <v>28</v>
      </c>
      <c r="B1356" s="1">
        <f t="shared" si="1387"/>
        <v>0</v>
      </c>
      <c r="C1356" s="379" t="s">
        <v>49</v>
      </c>
      <c r="D1356" s="290"/>
      <c r="E1356" s="290"/>
      <c r="F1356" s="380"/>
      <c r="G1356" s="380"/>
      <c r="H1356" s="380"/>
      <c r="I1356" s="380"/>
      <c r="J1356" s="380"/>
      <c r="K1356" s="380"/>
      <c r="L1356" s="380"/>
      <c r="M1356" s="290" t="s">
        <v>53</v>
      </c>
      <c r="N1356" s="290"/>
      <c r="O1356" s="290"/>
      <c r="P1356" s="380"/>
      <c r="Q1356" s="380"/>
      <c r="R1356" s="380"/>
      <c r="S1356" s="381"/>
      <c r="T1356" s="81" t="str">
        <f>IF(F1356="","",VLOOKUP(F1356,U1353:V1356,2,))</f>
        <v/>
      </c>
      <c r="U1356" s="18" t="str">
        <f t="shared" si="1384"/>
        <v/>
      </c>
      <c r="V1356" s="18" t="str">
        <f t="shared" si="1384"/>
        <v/>
      </c>
    </row>
    <row r="1357" spans="1:24">
      <c r="A1357" s="1">
        <f t="shared" ref="A1357:B1357" si="1388">A1356</f>
        <v>28</v>
      </c>
      <c r="B1357" s="1">
        <f t="shared" si="1388"/>
        <v>0</v>
      </c>
      <c r="C1357" s="389" t="s">
        <v>180</v>
      </c>
      <c r="D1357" s="390"/>
      <c r="E1357" s="356"/>
      <c r="F1357" s="386"/>
      <c r="G1357" s="387"/>
      <c r="H1357" s="387"/>
      <c r="I1357" s="387"/>
      <c r="J1357" s="387"/>
      <c r="K1357" s="387"/>
      <c r="L1357" s="387"/>
      <c r="M1357" s="387"/>
      <c r="N1357" s="387"/>
      <c r="O1357" s="387"/>
      <c r="P1357" s="387"/>
      <c r="Q1357" s="387"/>
      <c r="R1357" s="387"/>
      <c r="S1357" s="388"/>
      <c r="U1357" s="55"/>
    </row>
    <row r="1358" spans="1:24">
      <c r="A1358" s="1">
        <f t="shared" ref="A1358:B1358" si="1389">A1357</f>
        <v>28</v>
      </c>
      <c r="B1358" s="1">
        <f t="shared" si="1389"/>
        <v>0</v>
      </c>
      <c r="C1358" s="348" t="s">
        <v>51</v>
      </c>
      <c r="D1358" s="291"/>
      <c r="E1358" s="291"/>
      <c r="F1358" s="382"/>
      <c r="G1358" s="383"/>
      <c r="H1358" s="383"/>
      <c r="I1358" s="20" t="str">
        <f>IF(F1358="","～",IF(J1358="","","～"))</f>
        <v>～</v>
      </c>
      <c r="J1358" s="383"/>
      <c r="K1358" s="383"/>
      <c r="L1358" s="383"/>
      <c r="M1358" s="21" t="s">
        <v>52</v>
      </c>
      <c r="N1358" s="384" t="str">
        <f>IF(T1358=1,IF(F1358="","",IF(J1358="","",IF(F1358=J1358,"日帰り",(J1358-F1358)&amp;"泊"&amp;(J1358-F1358+1)&amp;"日"))),"")</f>
        <v/>
      </c>
      <c r="O1358" s="384"/>
      <c r="P1358" s="384"/>
      <c r="Q1358" s="13" t="s">
        <v>68</v>
      </c>
      <c r="R1358" s="258"/>
      <c r="S1358" s="385"/>
      <c r="T1358" s="53">
        <v>0</v>
      </c>
    </row>
    <row r="1359" spans="1:24">
      <c r="A1359" s="1">
        <f t="shared" ref="A1359:B1359" si="1390">A1358</f>
        <v>28</v>
      </c>
      <c r="B1359" s="1">
        <f t="shared" si="1390"/>
        <v>0</v>
      </c>
      <c r="C1359" s="348" t="s">
        <v>54</v>
      </c>
      <c r="D1359" s="346" t="s">
        <v>55</v>
      </c>
      <c r="E1359" s="346"/>
      <c r="F1359" s="349"/>
      <c r="G1359" s="349"/>
      <c r="H1359" s="349"/>
      <c r="I1359" s="349"/>
      <c r="J1359" s="349"/>
      <c r="K1359" s="349"/>
      <c r="L1359" s="349"/>
      <c r="M1359" s="349"/>
      <c r="N1359" s="349"/>
      <c r="O1359" s="349"/>
      <c r="P1359" s="349"/>
      <c r="Q1359" s="349"/>
      <c r="R1359" s="349"/>
      <c r="S1359" s="350"/>
      <c r="U1359" s="156" t="s">
        <v>53</v>
      </c>
      <c r="V1359" s="156"/>
      <c r="W1359" s="156"/>
      <c r="X1359" s="156"/>
    </row>
    <row r="1360" spans="1:24">
      <c r="A1360" s="1">
        <f t="shared" ref="A1360:B1360" si="1391">A1359</f>
        <v>28</v>
      </c>
      <c r="B1360" s="1">
        <f t="shared" si="1391"/>
        <v>0</v>
      </c>
      <c r="C1360" s="348"/>
      <c r="D1360" s="351" t="s">
        <v>7</v>
      </c>
      <c r="E1360" s="351"/>
      <c r="F1360" s="352"/>
      <c r="G1360" s="352"/>
      <c r="H1360" s="352"/>
      <c r="I1360" s="352"/>
      <c r="J1360" s="352"/>
      <c r="K1360" s="352"/>
      <c r="L1360" s="352"/>
      <c r="M1360" s="352"/>
      <c r="N1360" s="352"/>
      <c r="O1360" s="352"/>
      <c r="P1360" s="352"/>
      <c r="Q1360" s="352"/>
      <c r="R1360" s="352"/>
      <c r="S1360" s="353"/>
      <c r="U1360" s="78" t="str">
        <f>U1353</f>
        <v>トップアスリート等を活用した魅力発信事業</v>
      </c>
      <c r="V1360" s="78" t="str">
        <f>U1354</f>
        <v/>
      </c>
      <c r="W1360" s="78" t="str">
        <f>U1355</f>
        <v/>
      </c>
      <c r="X1360" s="78" t="str">
        <f>U1356</f>
        <v/>
      </c>
    </row>
    <row r="1361" spans="1:24">
      <c r="A1361" s="1">
        <f t="shared" ref="A1361:B1361" si="1392">A1360</f>
        <v>28</v>
      </c>
      <c r="B1361" s="1">
        <f t="shared" si="1392"/>
        <v>0</v>
      </c>
      <c r="C1361" s="348" t="s">
        <v>56</v>
      </c>
      <c r="D1361" s="346" t="s">
        <v>55</v>
      </c>
      <c r="E1361" s="346"/>
      <c r="F1361" s="349"/>
      <c r="G1361" s="349"/>
      <c r="H1361" s="349"/>
      <c r="I1361" s="349"/>
      <c r="J1361" s="349"/>
      <c r="K1361" s="349"/>
      <c r="L1361" s="349"/>
      <c r="M1361" s="349"/>
      <c r="N1361" s="349"/>
      <c r="O1361" s="349"/>
      <c r="P1361" s="349"/>
      <c r="Q1361" s="349"/>
      <c r="R1361" s="349"/>
      <c r="S1361" s="350"/>
      <c r="U1361" s="6" t="str">
        <f t="shared" ref="U1361:X1364" si="1393">IF(U1311="","",U1311)</f>
        <v>①競技普及イベント</v>
      </c>
      <c r="V1361" s="6" t="str">
        <f t="shared" si="1393"/>
        <v/>
      </c>
      <c r="W1361" s="6" t="str">
        <f t="shared" si="1393"/>
        <v/>
      </c>
      <c r="X1361" s="6" t="str">
        <f t="shared" si="1393"/>
        <v/>
      </c>
    </row>
    <row r="1362" spans="1:24">
      <c r="A1362" s="1">
        <f t="shared" ref="A1362:B1362" si="1394">A1361</f>
        <v>28</v>
      </c>
      <c r="B1362" s="1">
        <f t="shared" si="1394"/>
        <v>0</v>
      </c>
      <c r="C1362" s="348"/>
      <c r="D1362" s="351" t="s">
        <v>7</v>
      </c>
      <c r="E1362" s="351"/>
      <c r="F1362" s="352"/>
      <c r="G1362" s="352"/>
      <c r="H1362" s="352"/>
      <c r="I1362" s="352"/>
      <c r="J1362" s="352"/>
      <c r="K1362" s="352"/>
      <c r="L1362" s="352"/>
      <c r="M1362" s="352"/>
      <c r="N1362" s="352"/>
      <c r="O1362" s="352"/>
      <c r="P1362" s="352"/>
      <c r="Q1362" s="352"/>
      <c r="R1362" s="352"/>
      <c r="S1362" s="353"/>
      <c r="U1362" s="8" t="str">
        <f t="shared" si="1393"/>
        <v>②トップレベル大会</v>
      </c>
      <c r="V1362" s="8" t="str">
        <f t="shared" si="1393"/>
        <v/>
      </c>
      <c r="W1362" s="8" t="str">
        <f t="shared" si="1393"/>
        <v/>
      </c>
      <c r="X1362" s="8" t="str">
        <f t="shared" si="1393"/>
        <v/>
      </c>
    </row>
    <row r="1363" spans="1:24">
      <c r="A1363" s="1">
        <f t="shared" ref="A1363:B1363" si="1395">A1362</f>
        <v>28</v>
      </c>
      <c r="B1363" s="1">
        <f t="shared" si="1395"/>
        <v>0</v>
      </c>
      <c r="C1363" s="354" t="s">
        <v>57</v>
      </c>
      <c r="D1363" s="291" t="s">
        <v>58</v>
      </c>
      <c r="E1363" s="291"/>
      <c r="F1363" s="291" t="s">
        <v>61</v>
      </c>
      <c r="G1363" s="355"/>
      <c r="H1363" s="339" t="s">
        <v>62</v>
      </c>
      <c r="I1363" s="296"/>
      <c r="J1363" s="356" t="s">
        <v>63</v>
      </c>
      <c r="K1363" s="355"/>
      <c r="L1363" s="339" t="s">
        <v>64</v>
      </c>
      <c r="M1363" s="296"/>
      <c r="N1363" s="356" t="s">
        <v>65</v>
      </c>
      <c r="O1363" s="355"/>
      <c r="P1363" s="339" t="s">
        <v>66</v>
      </c>
      <c r="Q1363" s="291"/>
      <c r="R1363" s="356" t="s">
        <v>36</v>
      </c>
      <c r="S1363" s="295"/>
      <c r="U1363" s="8" t="str">
        <f t="shared" si="1393"/>
        <v/>
      </c>
      <c r="V1363" s="8" t="str">
        <f t="shared" si="1393"/>
        <v/>
      </c>
      <c r="W1363" s="8" t="str">
        <f t="shared" si="1393"/>
        <v/>
      </c>
      <c r="X1363" s="8" t="str">
        <f t="shared" si="1393"/>
        <v/>
      </c>
    </row>
    <row r="1364" spans="1:24">
      <c r="A1364" s="1">
        <f t="shared" ref="A1364:B1364" si="1396">A1363</f>
        <v>28</v>
      </c>
      <c r="B1364" s="1">
        <f t="shared" si="1396"/>
        <v>0</v>
      </c>
      <c r="C1364" s="348"/>
      <c r="D1364" s="346" t="s">
        <v>59</v>
      </c>
      <c r="E1364" s="346"/>
      <c r="F1364" s="56" t="s">
        <v>164</v>
      </c>
      <c r="G1364" s="23" t="s">
        <v>67</v>
      </c>
      <c r="H1364" s="58" t="s">
        <v>164</v>
      </c>
      <c r="I1364" s="25" t="s">
        <v>67</v>
      </c>
      <c r="J1364" s="60" t="s">
        <v>164</v>
      </c>
      <c r="K1364" s="23" t="s">
        <v>67</v>
      </c>
      <c r="L1364" s="58" t="s">
        <v>164</v>
      </c>
      <c r="M1364" s="25" t="s">
        <v>67</v>
      </c>
      <c r="N1364" s="60" t="s">
        <v>164</v>
      </c>
      <c r="O1364" s="23" t="s">
        <v>67</v>
      </c>
      <c r="P1364" s="58" t="s">
        <v>164</v>
      </c>
      <c r="Q1364" s="26" t="s">
        <v>67</v>
      </c>
      <c r="R1364" s="60" t="s">
        <v>164</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48"/>
      <c r="D1365" s="351" t="s">
        <v>60</v>
      </c>
      <c r="E1365" s="351"/>
      <c r="F1365" s="57" t="s">
        <v>164</v>
      </c>
      <c r="G1365" s="28" t="s">
        <v>67</v>
      </c>
      <c r="H1365" s="59" t="s">
        <v>164</v>
      </c>
      <c r="I1365" s="30" t="s">
        <v>67</v>
      </c>
      <c r="J1365" s="61" t="s">
        <v>164</v>
      </c>
      <c r="K1365" s="28" t="s">
        <v>67</v>
      </c>
      <c r="L1365" s="59" t="s">
        <v>164</v>
      </c>
      <c r="M1365" s="30" t="s">
        <v>67</v>
      </c>
      <c r="N1365" s="61" t="s">
        <v>164</v>
      </c>
      <c r="O1365" s="28" t="s">
        <v>67</v>
      </c>
      <c r="P1365" s="59" t="s">
        <v>164</v>
      </c>
      <c r="Q1365" s="31" t="s">
        <v>67</v>
      </c>
      <c r="R1365" s="61" t="s">
        <v>164</v>
      </c>
      <c r="S1365" s="34" t="s">
        <v>67</v>
      </c>
    </row>
    <row r="1366" spans="1:24">
      <c r="A1366" s="1">
        <f t="shared" ref="A1366:B1366" si="1398">A1365</f>
        <v>28</v>
      </c>
      <c r="B1366" s="1">
        <f t="shared" si="1398"/>
        <v>0</v>
      </c>
      <c r="C1366" s="366" t="s">
        <v>69</v>
      </c>
      <c r="D1366" s="367"/>
      <c r="E1366" s="368"/>
      <c r="F1366" s="357"/>
      <c r="G1366" s="358"/>
      <c r="H1366" s="358"/>
      <c r="I1366" s="358"/>
      <c r="J1366" s="358"/>
      <c r="K1366" s="358"/>
      <c r="L1366" s="358"/>
      <c r="M1366" s="358"/>
      <c r="N1366" s="358"/>
      <c r="O1366" s="358"/>
      <c r="P1366" s="358"/>
      <c r="Q1366" s="358"/>
      <c r="R1366" s="358"/>
      <c r="S1366" s="359"/>
    </row>
    <row r="1367" spans="1:24">
      <c r="A1367" s="1">
        <f t="shared" ref="A1367:B1367" si="1399">A1366</f>
        <v>28</v>
      </c>
      <c r="B1367" s="1">
        <f t="shared" si="1399"/>
        <v>0</v>
      </c>
      <c r="C1367" s="369"/>
      <c r="D1367" s="370"/>
      <c r="E1367" s="371"/>
      <c r="F1367" s="360"/>
      <c r="G1367" s="361"/>
      <c r="H1367" s="361"/>
      <c r="I1367" s="361"/>
      <c r="J1367" s="361"/>
      <c r="K1367" s="361"/>
      <c r="L1367" s="361"/>
      <c r="M1367" s="361"/>
      <c r="N1367" s="361"/>
      <c r="O1367" s="361"/>
      <c r="P1367" s="361"/>
      <c r="Q1367" s="361"/>
      <c r="R1367" s="361"/>
      <c r="S1367" s="362"/>
    </row>
    <row r="1368" spans="1:24">
      <c r="A1368" s="1">
        <f t="shared" ref="A1368:B1368" si="1400">A1367</f>
        <v>28</v>
      </c>
      <c r="B1368" s="1">
        <f t="shared" si="1400"/>
        <v>0</v>
      </c>
      <c r="C1368" s="369"/>
      <c r="D1368" s="370"/>
      <c r="E1368" s="371"/>
      <c r="F1368" s="360"/>
      <c r="G1368" s="361"/>
      <c r="H1368" s="361"/>
      <c r="I1368" s="361"/>
      <c r="J1368" s="361"/>
      <c r="K1368" s="361"/>
      <c r="L1368" s="361"/>
      <c r="M1368" s="361"/>
      <c r="N1368" s="361"/>
      <c r="O1368" s="361"/>
      <c r="P1368" s="361"/>
      <c r="Q1368" s="361"/>
      <c r="R1368" s="361"/>
      <c r="S1368" s="362"/>
    </row>
    <row r="1369" spans="1:24">
      <c r="A1369" s="1">
        <f t="shared" ref="A1369:B1369" si="1401">A1368</f>
        <v>28</v>
      </c>
      <c r="B1369" s="1">
        <f t="shared" si="1401"/>
        <v>0</v>
      </c>
      <c r="C1369" s="369"/>
      <c r="D1369" s="370"/>
      <c r="E1369" s="371"/>
      <c r="F1369" s="360"/>
      <c r="G1369" s="361"/>
      <c r="H1369" s="361"/>
      <c r="I1369" s="361"/>
      <c r="J1369" s="361"/>
      <c r="K1369" s="361"/>
      <c r="L1369" s="361"/>
      <c r="M1369" s="361"/>
      <c r="N1369" s="361"/>
      <c r="O1369" s="361"/>
      <c r="P1369" s="361"/>
      <c r="Q1369" s="361"/>
      <c r="R1369" s="361"/>
      <c r="S1369" s="362"/>
    </row>
    <row r="1370" spans="1:24">
      <c r="A1370" s="1">
        <f t="shared" ref="A1370:B1370" si="1402">A1369</f>
        <v>28</v>
      </c>
      <c r="B1370" s="1">
        <f t="shared" si="1402"/>
        <v>0</v>
      </c>
      <c r="C1370" s="369"/>
      <c r="D1370" s="370"/>
      <c r="E1370" s="371"/>
      <c r="F1370" s="360"/>
      <c r="G1370" s="361"/>
      <c r="H1370" s="361"/>
      <c r="I1370" s="361"/>
      <c r="J1370" s="361"/>
      <c r="K1370" s="361"/>
      <c r="L1370" s="361"/>
      <c r="M1370" s="361"/>
      <c r="N1370" s="361"/>
      <c r="O1370" s="361"/>
      <c r="P1370" s="361"/>
      <c r="Q1370" s="361"/>
      <c r="R1370" s="361"/>
      <c r="S1370" s="362"/>
    </row>
    <row r="1371" spans="1:24">
      <c r="A1371" s="1">
        <f t="shared" ref="A1371:B1371" si="1403">A1370</f>
        <v>28</v>
      </c>
      <c r="B1371" s="1">
        <f t="shared" si="1403"/>
        <v>0</v>
      </c>
      <c r="C1371" s="369"/>
      <c r="D1371" s="370"/>
      <c r="E1371" s="371"/>
      <c r="F1371" s="360"/>
      <c r="G1371" s="361"/>
      <c r="H1371" s="361"/>
      <c r="I1371" s="361"/>
      <c r="J1371" s="361"/>
      <c r="K1371" s="361"/>
      <c r="L1371" s="361"/>
      <c r="M1371" s="361"/>
      <c r="N1371" s="361"/>
      <c r="O1371" s="361"/>
      <c r="P1371" s="361"/>
      <c r="Q1371" s="361"/>
      <c r="R1371" s="361"/>
      <c r="S1371" s="362"/>
    </row>
    <row r="1372" spans="1:24" ht="15" thickBot="1">
      <c r="A1372" s="1">
        <f t="shared" ref="A1372:B1372" si="1404">A1371</f>
        <v>28</v>
      </c>
      <c r="B1372" s="1">
        <f t="shared" si="1404"/>
        <v>0</v>
      </c>
      <c r="C1372" s="372"/>
      <c r="D1372" s="373"/>
      <c r="E1372" s="374"/>
      <c r="F1372" s="363"/>
      <c r="G1372" s="364"/>
      <c r="H1372" s="364"/>
      <c r="I1372" s="364"/>
      <c r="J1372" s="364"/>
      <c r="K1372" s="364"/>
      <c r="L1372" s="364"/>
      <c r="M1372" s="364"/>
      <c r="N1372" s="364"/>
      <c r="O1372" s="364"/>
      <c r="P1372" s="364"/>
      <c r="Q1372" s="364"/>
      <c r="R1372" s="364"/>
      <c r="S1372" s="365"/>
    </row>
    <row r="1373" spans="1:24">
      <c r="A1373" s="1">
        <f t="shared" ref="A1373:B1373" si="1405">A1372</f>
        <v>28</v>
      </c>
      <c r="B1373" s="1">
        <f t="shared" si="1405"/>
        <v>0</v>
      </c>
    </row>
    <row r="1374" spans="1:24" ht="15" thickBot="1">
      <c r="A1374" s="1">
        <f t="shared" ref="A1374:B1374" si="1406">A1373</f>
        <v>28</v>
      </c>
      <c r="B1374" s="1">
        <f t="shared" si="1406"/>
        <v>0</v>
      </c>
      <c r="C1374" s="337" t="s">
        <v>70</v>
      </c>
      <c r="D1374" s="337"/>
      <c r="Q1374" s="338" t="s">
        <v>71</v>
      </c>
      <c r="R1374" s="338"/>
      <c r="S1374" s="338"/>
    </row>
    <row r="1375" spans="1:24">
      <c r="A1375" s="1">
        <f t="shared" ref="A1375:B1375" si="1407">A1374</f>
        <v>28</v>
      </c>
      <c r="B1375" s="1">
        <f t="shared" si="1407"/>
        <v>0</v>
      </c>
      <c r="C1375" s="287" t="s">
        <v>72</v>
      </c>
      <c r="D1375" s="290" t="s">
        <v>73</v>
      </c>
      <c r="E1375" s="290"/>
      <c r="F1375" s="290"/>
      <c r="G1375" s="290"/>
      <c r="H1375" s="290" t="s">
        <v>79</v>
      </c>
      <c r="I1375" s="290"/>
      <c r="J1375" s="290" t="s">
        <v>13</v>
      </c>
      <c r="K1375" s="290"/>
      <c r="L1375" s="290"/>
      <c r="M1375" s="290"/>
      <c r="N1375" s="290"/>
      <c r="O1375" s="290"/>
      <c r="P1375" s="290"/>
      <c r="Q1375" s="290"/>
      <c r="R1375" s="290"/>
      <c r="S1375" s="294"/>
    </row>
    <row r="1376" spans="1:24">
      <c r="A1376" s="1">
        <f t="shared" ref="A1376:B1376" si="1408">A1375</f>
        <v>28</v>
      </c>
      <c r="B1376" s="1">
        <f t="shared" si="1408"/>
        <v>0</v>
      </c>
      <c r="C1376" s="288"/>
      <c r="D1376" s="346" t="s">
        <v>74</v>
      </c>
      <c r="E1376" s="346"/>
      <c r="F1376" s="346"/>
      <c r="G1376" s="346"/>
      <c r="H1376" s="347">
        <f>J1401</f>
        <v>0</v>
      </c>
      <c r="I1376" s="347"/>
      <c r="J1376" s="152"/>
      <c r="K1376" s="152"/>
      <c r="L1376" s="152"/>
      <c r="M1376" s="152"/>
      <c r="N1376" s="152"/>
      <c r="O1376" s="152"/>
      <c r="P1376" s="152"/>
      <c r="Q1376" s="152"/>
      <c r="R1376" s="152"/>
      <c r="S1376" s="305"/>
    </row>
    <row r="1377" spans="1:21">
      <c r="A1377" s="1">
        <f t="shared" ref="A1377:B1377" si="1409">A1376</f>
        <v>28</v>
      </c>
      <c r="B1377" s="1">
        <f t="shared" si="1409"/>
        <v>0</v>
      </c>
      <c r="C1377" s="288"/>
      <c r="D1377" s="340" t="s">
        <v>75</v>
      </c>
      <c r="E1377" s="340"/>
      <c r="F1377" s="340"/>
      <c r="G1377" s="340"/>
      <c r="H1377" s="330"/>
      <c r="I1377" s="330"/>
      <c r="J1377" s="335"/>
      <c r="K1377" s="335"/>
      <c r="L1377" s="335"/>
      <c r="M1377" s="335"/>
      <c r="N1377" s="335"/>
      <c r="O1377" s="335"/>
      <c r="P1377" s="335"/>
      <c r="Q1377" s="335"/>
      <c r="R1377" s="335"/>
      <c r="S1377" s="336"/>
    </row>
    <row r="1378" spans="1:21">
      <c r="A1378" s="1">
        <f t="shared" ref="A1378:B1378" si="1410">A1377</f>
        <v>28</v>
      </c>
      <c r="B1378" s="1">
        <f t="shared" si="1410"/>
        <v>0</v>
      </c>
      <c r="C1378" s="288"/>
      <c r="D1378" s="340" t="s">
        <v>76</v>
      </c>
      <c r="E1378" s="340"/>
      <c r="F1378" s="340"/>
      <c r="G1378" s="340"/>
      <c r="H1378" s="330"/>
      <c r="I1378" s="330"/>
      <c r="J1378" s="335"/>
      <c r="K1378" s="335"/>
      <c r="L1378" s="335"/>
      <c r="M1378" s="335"/>
      <c r="N1378" s="335"/>
      <c r="O1378" s="335"/>
      <c r="P1378" s="335"/>
      <c r="Q1378" s="335"/>
      <c r="R1378" s="335"/>
      <c r="S1378" s="336"/>
    </row>
    <row r="1379" spans="1:21" ht="15" thickBot="1">
      <c r="A1379" s="1">
        <f t="shared" ref="A1379:B1379" si="1411">A1378</f>
        <v>28</v>
      </c>
      <c r="B1379" s="1">
        <f t="shared" si="1411"/>
        <v>0</v>
      </c>
      <c r="C1379" s="288"/>
      <c r="D1379" s="341" t="s">
        <v>77</v>
      </c>
      <c r="E1379" s="341"/>
      <c r="F1379" s="341"/>
      <c r="G1379" s="341"/>
      <c r="H1379" s="342">
        <f>H1401-SUM(H1376:I1378)</f>
        <v>0</v>
      </c>
      <c r="I1379" s="342"/>
      <c r="J1379" s="343"/>
      <c r="K1379" s="343"/>
      <c r="L1379" s="343"/>
      <c r="M1379" s="343"/>
      <c r="N1379" s="343"/>
      <c r="O1379" s="343"/>
      <c r="P1379" s="343"/>
      <c r="Q1379" s="343"/>
      <c r="R1379" s="343"/>
      <c r="S1379" s="344"/>
    </row>
    <row r="1380" spans="1:21" ht="15.6" thickTop="1" thickBot="1">
      <c r="A1380" s="1">
        <f t="shared" ref="A1380:B1380" si="1412">A1379</f>
        <v>28</v>
      </c>
      <c r="B1380" s="1">
        <f t="shared" si="1412"/>
        <v>0</v>
      </c>
      <c r="C1380" s="289"/>
      <c r="D1380" s="345" t="s">
        <v>78</v>
      </c>
      <c r="E1380" s="345"/>
      <c r="F1380" s="345"/>
      <c r="G1380" s="345"/>
      <c r="H1380" s="281">
        <f>SUM(H1376:I1379)</f>
        <v>0</v>
      </c>
      <c r="I1380" s="281"/>
      <c r="J1380" s="285"/>
      <c r="K1380" s="285"/>
      <c r="L1380" s="285"/>
      <c r="M1380" s="285"/>
      <c r="N1380" s="285"/>
      <c r="O1380" s="285"/>
      <c r="P1380" s="285"/>
      <c r="Q1380" s="285"/>
      <c r="R1380" s="285"/>
      <c r="S1380" s="286"/>
    </row>
    <row r="1381" spans="1:21">
      <c r="A1381" s="1">
        <f t="shared" ref="A1381:B1381" si="1413">A1380</f>
        <v>28</v>
      </c>
      <c r="B1381" s="1">
        <f t="shared" si="1413"/>
        <v>0</v>
      </c>
      <c r="C1381" s="287" t="s">
        <v>218</v>
      </c>
      <c r="D1381" s="290" t="s">
        <v>73</v>
      </c>
      <c r="E1381" s="290"/>
      <c r="F1381" s="290" t="s">
        <v>83</v>
      </c>
      <c r="G1381" s="290"/>
      <c r="H1381" s="290" t="s">
        <v>79</v>
      </c>
      <c r="I1381" s="292"/>
      <c r="J1381" s="293"/>
      <c r="K1381" s="290"/>
      <c r="L1381" s="290"/>
      <c r="M1381" s="290"/>
      <c r="N1381" s="290" t="s">
        <v>82</v>
      </c>
      <c r="O1381" s="290"/>
      <c r="P1381" s="290"/>
      <c r="Q1381" s="290"/>
      <c r="R1381" s="290"/>
      <c r="S1381" s="294"/>
    </row>
    <row r="1382" spans="1:21">
      <c r="A1382" s="1">
        <f t="shared" ref="A1382:B1382" si="1414">A1381</f>
        <v>28</v>
      </c>
      <c r="B1382" s="1">
        <f t="shared" si="1414"/>
        <v>0</v>
      </c>
      <c r="C1382" s="288"/>
      <c r="D1382" s="291"/>
      <c r="E1382" s="291"/>
      <c r="F1382" s="291"/>
      <c r="G1382" s="291"/>
      <c r="H1382" s="291"/>
      <c r="I1382" s="291"/>
      <c r="J1382" s="296" t="s">
        <v>80</v>
      </c>
      <c r="K1382" s="297"/>
      <c r="L1382" s="297" t="s">
        <v>81</v>
      </c>
      <c r="M1382" s="339"/>
      <c r="N1382" s="291"/>
      <c r="O1382" s="291"/>
      <c r="P1382" s="291"/>
      <c r="Q1382" s="291"/>
      <c r="R1382" s="291"/>
      <c r="S1382" s="295"/>
    </row>
    <row r="1383" spans="1:21">
      <c r="A1383" s="1">
        <f t="shared" ref="A1383:B1383" si="1415">A1382</f>
        <v>28</v>
      </c>
      <c r="B1383" s="1">
        <f t="shared" si="1415"/>
        <v>0</v>
      </c>
      <c r="C1383" s="288"/>
      <c r="D1383" s="298" t="s">
        <v>88</v>
      </c>
      <c r="E1383" s="298"/>
      <c r="F1383" s="298" t="s">
        <v>88</v>
      </c>
      <c r="G1383" s="298"/>
      <c r="H1383" s="323"/>
      <c r="I1383" s="323"/>
      <c r="J1383" s="324"/>
      <c r="K1383" s="325"/>
      <c r="L1383" s="326">
        <f>H1383-J1383</f>
        <v>0</v>
      </c>
      <c r="M1383" s="327"/>
      <c r="N1383" s="167"/>
      <c r="O1383" s="167"/>
      <c r="P1383" s="167"/>
      <c r="Q1383" s="167"/>
      <c r="R1383" s="167"/>
      <c r="S1383" s="328"/>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8"/>
      <c r="D1384" s="298" t="s">
        <v>99</v>
      </c>
      <c r="E1384" s="298"/>
      <c r="F1384" s="299" t="s">
        <v>84</v>
      </c>
      <c r="G1384" s="299"/>
      <c r="H1384" s="300"/>
      <c r="I1384" s="300"/>
      <c r="J1384" s="301"/>
      <c r="K1384" s="302"/>
      <c r="L1384" s="303">
        <f t="shared" ref="L1384:L1400" si="1418">H1384-J1384</f>
        <v>0</v>
      </c>
      <c r="M1384" s="304"/>
      <c r="N1384" s="152"/>
      <c r="O1384" s="152"/>
      <c r="P1384" s="152"/>
      <c r="Q1384" s="152"/>
      <c r="R1384" s="152"/>
      <c r="S1384" s="305"/>
      <c r="T1384" s="54" t="e">
        <f>HLOOKUP(F1356,リスト!$N$7:$AC$25,3,)</f>
        <v>#N/A</v>
      </c>
      <c r="U1384" s="52" t="e">
        <f t="shared" si="1416"/>
        <v>#N/A</v>
      </c>
    </row>
    <row r="1385" spans="1:21">
      <c r="A1385" s="1">
        <f t="shared" ref="A1385:B1385" si="1419">A1384</f>
        <v>28</v>
      </c>
      <c r="B1385" s="1">
        <f t="shared" si="1419"/>
        <v>0</v>
      </c>
      <c r="C1385" s="288"/>
      <c r="D1385" s="298"/>
      <c r="E1385" s="298"/>
      <c r="F1385" s="329" t="s">
        <v>85</v>
      </c>
      <c r="G1385" s="329"/>
      <c r="H1385" s="330"/>
      <c r="I1385" s="330"/>
      <c r="J1385" s="331"/>
      <c r="K1385" s="332"/>
      <c r="L1385" s="333">
        <f t="shared" si="1418"/>
        <v>0</v>
      </c>
      <c r="M1385" s="334"/>
      <c r="N1385" s="335"/>
      <c r="O1385" s="335"/>
      <c r="P1385" s="335"/>
      <c r="Q1385" s="335"/>
      <c r="R1385" s="335"/>
      <c r="S1385" s="336"/>
      <c r="T1385" s="54" t="e">
        <f>HLOOKUP(F1356,リスト!$N$7:$AC$25,4,)</f>
        <v>#N/A</v>
      </c>
      <c r="U1385" s="52" t="e">
        <f t="shared" si="1416"/>
        <v>#N/A</v>
      </c>
    </row>
    <row r="1386" spans="1:21">
      <c r="A1386" s="1">
        <f t="shared" ref="A1386:B1386" si="1420">A1385</f>
        <v>28</v>
      </c>
      <c r="B1386" s="1">
        <f t="shared" si="1420"/>
        <v>0</v>
      </c>
      <c r="C1386" s="288"/>
      <c r="D1386" s="298"/>
      <c r="E1386" s="298"/>
      <c r="F1386" s="306" t="s">
        <v>86</v>
      </c>
      <c r="G1386" s="306"/>
      <c r="H1386" s="307"/>
      <c r="I1386" s="307"/>
      <c r="J1386" s="308"/>
      <c r="K1386" s="309"/>
      <c r="L1386" s="310">
        <f t="shared" si="1418"/>
        <v>0</v>
      </c>
      <c r="M1386" s="311"/>
      <c r="N1386" s="153"/>
      <c r="O1386" s="153"/>
      <c r="P1386" s="153"/>
      <c r="Q1386" s="153"/>
      <c r="R1386" s="153"/>
      <c r="S1386" s="312"/>
      <c r="T1386" s="54" t="e">
        <f>HLOOKUP(F1356,リスト!$N$7:$AC$25,5,)</f>
        <v>#N/A</v>
      </c>
      <c r="U1386" s="52" t="e">
        <f t="shared" si="1416"/>
        <v>#N/A</v>
      </c>
    </row>
    <row r="1387" spans="1:21">
      <c r="A1387" s="1">
        <f t="shared" ref="A1387:B1387" si="1421">A1386</f>
        <v>28</v>
      </c>
      <c r="B1387" s="1">
        <f t="shared" si="1421"/>
        <v>0</v>
      </c>
      <c r="C1387" s="288"/>
      <c r="D1387" s="298" t="s">
        <v>100</v>
      </c>
      <c r="E1387" s="298"/>
      <c r="F1387" s="299" t="s">
        <v>87</v>
      </c>
      <c r="G1387" s="299"/>
      <c r="H1387" s="300"/>
      <c r="I1387" s="300"/>
      <c r="J1387" s="301"/>
      <c r="K1387" s="302"/>
      <c r="L1387" s="303">
        <f t="shared" si="1418"/>
        <v>0</v>
      </c>
      <c r="M1387" s="304"/>
      <c r="N1387" s="152"/>
      <c r="O1387" s="152"/>
      <c r="P1387" s="152"/>
      <c r="Q1387" s="152"/>
      <c r="R1387" s="152"/>
      <c r="S1387" s="305"/>
      <c r="T1387" s="54" t="e">
        <f>HLOOKUP(F1356,リスト!$N$7:$AC$25,6,)</f>
        <v>#N/A</v>
      </c>
      <c r="U1387" s="52" t="e">
        <f t="shared" si="1416"/>
        <v>#N/A</v>
      </c>
    </row>
    <row r="1388" spans="1:21">
      <c r="A1388" s="1">
        <f t="shared" ref="A1388:B1388" si="1422">A1387</f>
        <v>28</v>
      </c>
      <c r="B1388" s="1">
        <f t="shared" si="1422"/>
        <v>0</v>
      </c>
      <c r="C1388" s="288"/>
      <c r="D1388" s="298"/>
      <c r="E1388" s="298"/>
      <c r="F1388" s="329" t="s">
        <v>89</v>
      </c>
      <c r="G1388" s="329"/>
      <c r="H1388" s="330"/>
      <c r="I1388" s="330"/>
      <c r="J1388" s="331"/>
      <c r="K1388" s="332"/>
      <c r="L1388" s="333">
        <f t="shared" si="1418"/>
        <v>0</v>
      </c>
      <c r="M1388" s="334"/>
      <c r="N1388" s="335"/>
      <c r="O1388" s="335"/>
      <c r="P1388" s="335"/>
      <c r="Q1388" s="335"/>
      <c r="R1388" s="335"/>
      <c r="S1388" s="336"/>
      <c r="T1388" s="54" t="e">
        <f>HLOOKUP(F1356,リスト!$N$7:$AC$25,7,)</f>
        <v>#N/A</v>
      </c>
      <c r="U1388" s="52" t="e">
        <f t="shared" si="1416"/>
        <v>#N/A</v>
      </c>
    </row>
    <row r="1389" spans="1:21" ht="14.4" customHeight="1">
      <c r="A1389" s="1">
        <f t="shared" ref="A1389:B1389" si="1423">A1388</f>
        <v>28</v>
      </c>
      <c r="B1389" s="1">
        <f t="shared" si="1423"/>
        <v>0</v>
      </c>
      <c r="C1389" s="288"/>
      <c r="D1389" s="298"/>
      <c r="E1389" s="298"/>
      <c r="F1389" s="329" t="s">
        <v>215</v>
      </c>
      <c r="G1389" s="329"/>
      <c r="H1389" s="330"/>
      <c r="I1389" s="330"/>
      <c r="J1389" s="331"/>
      <c r="K1389" s="332"/>
      <c r="L1389" s="333">
        <f t="shared" si="1418"/>
        <v>0</v>
      </c>
      <c r="M1389" s="334"/>
      <c r="N1389" s="335"/>
      <c r="O1389" s="335"/>
      <c r="P1389" s="335"/>
      <c r="Q1389" s="335"/>
      <c r="R1389" s="335"/>
      <c r="S1389" s="336"/>
      <c r="T1389" s="54" t="e">
        <f>HLOOKUP(F1356,リスト!$N$7:$AC$25,8,)</f>
        <v>#N/A</v>
      </c>
      <c r="U1389" s="52" t="e">
        <f t="shared" si="1416"/>
        <v>#N/A</v>
      </c>
    </row>
    <row r="1390" spans="1:21">
      <c r="A1390" s="1">
        <f t="shared" ref="A1390:B1390" si="1424">A1389</f>
        <v>28</v>
      </c>
      <c r="B1390" s="1">
        <f t="shared" si="1424"/>
        <v>0</v>
      </c>
      <c r="C1390" s="288"/>
      <c r="D1390" s="298"/>
      <c r="E1390" s="298"/>
      <c r="F1390" s="306" t="s">
        <v>90</v>
      </c>
      <c r="G1390" s="306"/>
      <c r="H1390" s="307"/>
      <c r="I1390" s="307"/>
      <c r="J1390" s="308"/>
      <c r="K1390" s="309"/>
      <c r="L1390" s="310">
        <f t="shared" si="1418"/>
        <v>0</v>
      </c>
      <c r="M1390" s="311"/>
      <c r="N1390" s="153"/>
      <c r="O1390" s="153"/>
      <c r="P1390" s="153"/>
      <c r="Q1390" s="153"/>
      <c r="R1390" s="153"/>
      <c r="S1390" s="312"/>
      <c r="T1390" s="54" t="e">
        <f>HLOOKUP(F1356,リスト!$N$7:$AC$25,9,)</f>
        <v>#N/A</v>
      </c>
      <c r="U1390" s="52" t="e">
        <f t="shared" si="1416"/>
        <v>#N/A</v>
      </c>
    </row>
    <row r="1391" spans="1:21">
      <c r="A1391" s="1">
        <f t="shared" ref="A1391:B1391" si="1425">A1390</f>
        <v>28</v>
      </c>
      <c r="B1391" s="1">
        <f t="shared" si="1425"/>
        <v>0</v>
      </c>
      <c r="C1391" s="288"/>
      <c r="D1391" s="298" t="s">
        <v>101</v>
      </c>
      <c r="E1391" s="298"/>
      <c r="F1391" s="299" t="s">
        <v>91</v>
      </c>
      <c r="G1391" s="299"/>
      <c r="H1391" s="300"/>
      <c r="I1391" s="300"/>
      <c r="J1391" s="301"/>
      <c r="K1391" s="302"/>
      <c r="L1391" s="303">
        <f t="shared" si="1418"/>
        <v>0</v>
      </c>
      <c r="M1391" s="304"/>
      <c r="N1391" s="152"/>
      <c r="O1391" s="152"/>
      <c r="P1391" s="152"/>
      <c r="Q1391" s="152"/>
      <c r="R1391" s="152"/>
      <c r="S1391" s="305"/>
      <c r="T1391" s="54" t="e">
        <f>HLOOKUP(F1356,リスト!$N$7:$AC$25,10,)</f>
        <v>#N/A</v>
      </c>
      <c r="U1391" s="52" t="e">
        <f t="shared" si="1416"/>
        <v>#N/A</v>
      </c>
    </row>
    <row r="1392" spans="1:21">
      <c r="A1392" s="1">
        <f t="shared" ref="A1392:B1392" si="1426">A1391</f>
        <v>28</v>
      </c>
      <c r="B1392" s="1">
        <f t="shared" si="1426"/>
        <v>0</v>
      </c>
      <c r="C1392" s="288"/>
      <c r="D1392" s="298"/>
      <c r="E1392" s="298"/>
      <c r="F1392" s="329" t="s">
        <v>92</v>
      </c>
      <c r="G1392" s="329"/>
      <c r="H1392" s="330"/>
      <c r="I1392" s="330"/>
      <c r="J1392" s="331"/>
      <c r="K1392" s="332"/>
      <c r="L1392" s="333">
        <f t="shared" si="1418"/>
        <v>0</v>
      </c>
      <c r="M1392" s="334"/>
      <c r="N1392" s="335"/>
      <c r="O1392" s="335"/>
      <c r="P1392" s="335"/>
      <c r="Q1392" s="335"/>
      <c r="R1392" s="335"/>
      <c r="S1392" s="336"/>
      <c r="T1392" s="54" t="e">
        <f>HLOOKUP(F1356,リスト!$N$7:$AC$25,11,)</f>
        <v>#N/A</v>
      </c>
      <c r="U1392" s="52" t="e">
        <f t="shared" si="1416"/>
        <v>#N/A</v>
      </c>
    </row>
    <row r="1393" spans="1:22">
      <c r="A1393" s="1">
        <f t="shared" ref="A1393:B1393" si="1427">A1392</f>
        <v>28</v>
      </c>
      <c r="B1393" s="1">
        <f t="shared" si="1427"/>
        <v>0</v>
      </c>
      <c r="C1393" s="288"/>
      <c r="D1393" s="298"/>
      <c r="E1393" s="298"/>
      <c r="F1393" s="306" t="s">
        <v>93</v>
      </c>
      <c r="G1393" s="306"/>
      <c r="H1393" s="307"/>
      <c r="I1393" s="307"/>
      <c r="J1393" s="308"/>
      <c r="K1393" s="309"/>
      <c r="L1393" s="310">
        <f t="shared" si="1418"/>
        <v>0</v>
      </c>
      <c r="M1393" s="311"/>
      <c r="N1393" s="153"/>
      <c r="O1393" s="153"/>
      <c r="P1393" s="153"/>
      <c r="Q1393" s="153"/>
      <c r="R1393" s="153"/>
      <c r="S1393" s="312"/>
      <c r="T1393" s="54" t="e">
        <f>HLOOKUP(F1356,リスト!$N$7:$AC$25,12,)</f>
        <v>#N/A</v>
      </c>
      <c r="U1393" s="52" t="e">
        <f t="shared" si="1416"/>
        <v>#N/A</v>
      </c>
    </row>
    <row r="1394" spans="1:22">
      <c r="A1394" s="1">
        <f t="shared" ref="A1394:B1394" si="1428">A1393</f>
        <v>28</v>
      </c>
      <c r="B1394" s="1">
        <f t="shared" si="1428"/>
        <v>0</v>
      </c>
      <c r="C1394" s="288"/>
      <c r="D1394" s="298" t="s">
        <v>102</v>
      </c>
      <c r="E1394" s="298"/>
      <c r="F1394" s="298" t="s">
        <v>102</v>
      </c>
      <c r="G1394" s="298"/>
      <c r="H1394" s="323"/>
      <c r="I1394" s="323"/>
      <c r="J1394" s="324"/>
      <c r="K1394" s="325"/>
      <c r="L1394" s="326">
        <f t="shared" si="1418"/>
        <v>0</v>
      </c>
      <c r="M1394" s="327"/>
      <c r="N1394" s="167"/>
      <c r="O1394" s="167"/>
      <c r="P1394" s="167"/>
      <c r="Q1394" s="167"/>
      <c r="R1394" s="167"/>
      <c r="S1394" s="328"/>
      <c r="T1394" s="54" t="e">
        <f>HLOOKUP(F1356,リスト!$N$7:$AC$25,13,)</f>
        <v>#N/A</v>
      </c>
      <c r="U1394" s="52" t="e">
        <f t="shared" si="1416"/>
        <v>#N/A</v>
      </c>
    </row>
    <row r="1395" spans="1:22">
      <c r="A1395" s="1">
        <f t="shared" ref="A1395:B1395" si="1429">A1394</f>
        <v>28</v>
      </c>
      <c r="B1395" s="1">
        <f t="shared" si="1429"/>
        <v>0</v>
      </c>
      <c r="C1395" s="288"/>
      <c r="D1395" s="321" t="s">
        <v>105</v>
      </c>
      <c r="E1395" s="298"/>
      <c r="F1395" s="299" t="s">
        <v>94</v>
      </c>
      <c r="G1395" s="299"/>
      <c r="H1395" s="300"/>
      <c r="I1395" s="300"/>
      <c r="J1395" s="301"/>
      <c r="K1395" s="302"/>
      <c r="L1395" s="303">
        <f t="shared" si="1418"/>
        <v>0</v>
      </c>
      <c r="M1395" s="304"/>
      <c r="N1395" s="152"/>
      <c r="O1395" s="152"/>
      <c r="P1395" s="152"/>
      <c r="Q1395" s="152"/>
      <c r="R1395" s="152"/>
      <c r="S1395" s="305"/>
      <c r="T1395" s="54" t="e">
        <f>HLOOKUP(F1356,リスト!$N$7:$AC$25,14,)</f>
        <v>#N/A</v>
      </c>
      <c r="U1395" s="52" t="e">
        <f t="shared" si="1416"/>
        <v>#N/A</v>
      </c>
    </row>
    <row r="1396" spans="1:22">
      <c r="A1396" s="1">
        <f t="shared" ref="A1396:B1396" si="1430">A1395</f>
        <v>28</v>
      </c>
      <c r="B1396" s="1">
        <f t="shared" si="1430"/>
        <v>0</v>
      </c>
      <c r="C1396" s="288"/>
      <c r="D1396" s="298"/>
      <c r="E1396" s="298"/>
      <c r="F1396" s="306" t="s">
        <v>95</v>
      </c>
      <c r="G1396" s="306"/>
      <c r="H1396" s="307"/>
      <c r="I1396" s="307"/>
      <c r="J1396" s="308"/>
      <c r="K1396" s="309"/>
      <c r="L1396" s="310">
        <f t="shared" si="1418"/>
        <v>0</v>
      </c>
      <c r="M1396" s="311"/>
      <c r="N1396" s="153"/>
      <c r="O1396" s="153"/>
      <c r="P1396" s="153"/>
      <c r="Q1396" s="153"/>
      <c r="R1396" s="153"/>
      <c r="S1396" s="312"/>
      <c r="T1396" s="54" t="e">
        <f>HLOOKUP(F1356,リスト!$N$7:$AC$25,15,)</f>
        <v>#N/A</v>
      </c>
      <c r="U1396" s="52" t="e">
        <f t="shared" si="1416"/>
        <v>#N/A</v>
      </c>
    </row>
    <row r="1397" spans="1:22">
      <c r="A1397" s="1">
        <f t="shared" ref="A1397:B1397" si="1431">A1396</f>
        <v>28</v>
      </c>
      <c r="B1397" s="1">
        <f t="shared" si="1431"/>
        <v>0</v>
      </c>
      <c r="C1397" s="288"/>
      <c r="D1397" s="322" t="s">
        <v>103</v>
      </c>
      <c r="E1397" s="322"/>
      <c r="F1397" s="298" t="s">
        <v>96</v>
      </c>
      <c r="G1397" s="298"/>
      <c r="H1397" s="323"/>
      <c r="I1397" s="323"/>
      <c r="J1397" s="324"/>
      <c r="K1397" s="325"/>
      <c r="L1397" s="326">
        <f t="shared" si="1418"/>
        <v>0</v>
      </c>
      <c r="M1397" s="327"/>
      <c r="N1397" s="167"/>
      <c r="O1397" s="167"/>
      <c r="P1397" s="167"/>
      <c r="Q1397" s="167"/>
      <c r="R1397" s="167"/>
      <c r="S1397" s="328"/>
      <c r="T1397" s="54" t="e">
        <f>HLOOKUP(F1356,リスト!$N$7:$AC$25,16,)</f>
        <v>#N/A</v>
      </c>
      <c r="U1397" s="52" t="e">
        <f t="shared" si="1416"/>
        <v>#N/A</v>
      </c>
    </row>
    <row r="1398" spans="1:22">
      <c r="A1398" s="1">
        <f t="shared" ref="A1398:B1398" si="1432">A1397</f>
        <v>28</v>
      </c>
      <c r="B1398" s="1">
        <f t="shared" si="1432"/>
        <v>0</v>
      </c>
      <c r="C1398" s="288"/>
      <c r="D1398" s="298" t="s">
        <v>104</v>
      </c>
      <c r="E1398" s="298"/>
      <c r="F1398" s="299" t="s">
        <v>97</v>
      </c>
      <c r="G1398" s="299"/>
      <c r="H1398" s="300"/>
      <c r="I1398" s="300"/>
      <c r="J1398" s="301"/>
      <c r="K1398" s="302"/>
      <c r="L1398" s="303">
        <f t="shared" si="1418"/>
        <v>0</v>
      </c>
      <c r="M1398" s="304"/>
      <c r="N1398" s="152"/>
      <c r="O1398" s="152"/>
      <c r="P1398" s="152"/>
      <c r="Q1398" s="152"/>
      <c r="R1398" s="152"/>
      <c r="S1398" s="305"/>
      <c r="T1398" s="54" t="e">
        <f>HLOOKUP(F1356,リスト!$N$7:$AC$25,17,)</f>
        <v>#N/A</v>
      </c>
      <c r="U1398" s="52" t="e">
        <f t="shared" si="1416"/>
        <v>#N/A</v>
      </c>
    </row>
    <row r="1399" spans="1:22">
      <c r="A1399" s="1">
        <f t="shared" ref="A1399:B1399" si="1433">A1398</f>
        <v>28</v>
      </c>
      <c r="B1399" s="1">
        <f t="shared" si="1433"/>
        <v>0</v>
      </c>
      <c r="C1399" s="288"/>
      <c r="D1399" s="298"/>
      <c r="E1399" s="298"/>
      <c r="F1399" s="306" t="s">
        <v>98</v>
      </c>
      <c r="G1399" s="306"/>
      <c r="H1399" s="307"/>
      <c r="I1399" s="307"/>
      <c r="J1399" s="308"/>
      <c r="K1399" s="309"/>
      <c r="L1399" s="310">
        <f t="shared" si="1418"/>
        <v>0</v>
      </c>
      <c r="M1399" s="311"/>
      <c r="N1399" s="153"/>
      <c r="O1399" s="153"/>
      <c r="P1399" s="153"/>
      <c r="Q1399" s="153"/>
      <c r="R1399" s="153"/>
      <c r="S1399" s="312"/>
      <c r="T1399" s="54" t="e">
        <f>HLOOKUP(F1356,リスト!$N$7:$AC$25,18,)</f>
        <v>#N/A</v>
      </c>
      <c r="U1399" s="52" t="e">
        <f t="shared" si="1416"/>
        <v>#N/A</v>
      </c>
    </row>
    <row r="1400" spans="1:22" ht="15" thickBot="1">
      <c r="A1400" s="1">
        <f t="shared" ref="A1400:B1400" si="1434">A1399</f>
        <v>28</v>
      </c>
      <c r="B1400" s="1">
        <f t="shared" si="1434"/>
        <v>0</v>
      </c>
      <c r="C1400" s="288"/>
      <c r="D1400" s="313" t="s">
        <v>77</v>
      </c>
      <c r="E1400" s="313"/>
      <c r="F1400" s="313" t="s">
        <v>77</v>
      </c>
      <c r="G1400" s="313"/>
      <c r="H1400" s="314"/>
      <c r="I1400" s="314"/>
      <c r="J1400" s="315"/>
      <c r="K1400" s="316"/>
      <c r="L1400" s="317">
        <f t="shared" si="1418"/>
        <v>0</v>
      </c>
      <c r="M1400" s="318"/>
      <c r="N1400" s="319"/>
      <c r="O1400" s="319"/>
      <c r="P1400" s="319"/>
      <c r="Q1400" s="319"/>
      <c r="R1400" s="319"/>
      <c r="S1400" s="320"/>
      <c r="T1400" s="54" t="e">
        <f>HLOOKUP(F1356,リスト!$N$7:$AC$25,19,)</f>
        <v>#N/A</v>
      </c>
      <c r="U1400" s="52" t="e">
        <f t="shared" si="1416"/>
        <v>#N/A</v>
      </c>
    </row>
    <row r="1401" spans="1:22" ht="15.6" thickTop="1" thickBot="1">
      <c r="A1401" s="1">
        <f t="shared" ref="A1401:B1401" si="1435">A1400</f>
        <v>28</v>
      </c>
      <c r="B1401" s="1">
        <f t="shared" si="1435"/>
        <v>0</v>
      </c>
      <c r="C1401" s="289"/>
      <c r="D1401" s="278" t="s">
        <v>78</v>
      </c>
      <c r="E1401" s="279"/>
      <c r="F1401" s="279"/>
      <c r="G1401" s="280"/>
      <c r="H1401" s="281">
        <f>SUM(H1383:I1400)</f>
        <v>0</v>
      </c>
      <c r="I1401" s="281"/>
      <c r="J1401" s="282">
        <f t="shared" ref="J1401" si="1436">SUM(J1383:K1400)</f>
        <v>0</v>
      </c>
      <c r="K1401" s="283"/>
      <c r="L1401" s="283">
        <f t="shared" ref="L1401" si="1437">SUM(L1383:M1400)</f>
        <v>0</v>
      </c>
      <c r="M1401" s="284"/>
      <c r="N1401" s="285"/>
      <c r="O1401" s="285"/>
      <c r="P1401" s="285"/>
      <c r="Q1401" s="285"/>
      <c r="R1401" s="285"/>
      <c r="S1401" s="286"/>
      <c r="T1401" s="54"/>
    </row>
    <row r="1402" spans="1:22">
      <c r="A1402" s="1">
        <f>F1405</f>
        <v>29</v>
      </c>
      <c r="B1402" s="1">
        <f>IF(H1426&gt;0,1,0)</f>
        <v>0</v>
      </c>
      <c r="C1402" s="198" t="s">
        <v>47</v>
      </c>
      <c r="D1402" s="198"/>
      <c r="E1402" s="198"/>
      <c r="U1402" s="11" t="s">
        <v>49</v>
      </c>
      <c r="V1402" s="11" t="s">
        <v>199</v>
      </c>
    </row>
    <row r="1403" spans="1:22">
      <c r="A1403" s="1">
        <f>A1402</f>
        <v>29</v>
      </c>
      <c r="B1403" s="1">
        <f>B1402</f>
        <v>0</v>
      </c>
      <c r="C1403" s="192" t="str">
        <f>"トップアスリート等を活用した魅力発信事業　"&amp;基本!$G$24</f>
        <v>トップアスリート等を活用した魅力発信事業　事業計画書</v>
      </c>
      <c r="D1403" s="192"/>
      <c r="E1403" s="192"/>
      <c r="F1403" s="192"/>
      <c r="G1403" s="192"/>
      <c r="H1403" s="192"/>
      <c r="I1403" s="192"/>
      <c r="J1403" s="192"/>
      <c r="K1403" s="192"/>
      <c r="L1403" s="192"/>
      <c r="M1403" s="192"/>
      <c r="N1403" s="192"/>
      <c r="O1403" s="192"/>
      <c r="P1403" s="192"/>
      <c r="Q1403" s="192"/>
      <c r="R1403" s="192"/>
      <c r="S1403" s="192"/>
      <c r="U1403" s="16" t="str">
        <f t="shared" ref="U1403:V1406" si="1438">IF(U1353="","",U1353)</f>
        <v>トップアスリート等を活用した魅力発信事業</v>
      </c>
      <c r="V1403" s="16" t="str">
        <f t="shared" si="1438"/>
        <v>魅力発信</v>
      </c>
    </row>
    <row r="1404" spans="1:22" ht="15" thickBot="1">
      <c r="A1404" s="1">
        <f t="shared" ref="A1404:B1404" si="1439">A1403</f>
        <v>29</v>
      </c>
      <c r="B1404" s="1">
        <f t="shared" si="1439"/>
        <v>0</v>
      </c>
      <c r="C1404" s="337" t="s">
        <v>48</v>
      </c>
      <c r="D1404" s="337"/>
      <c r="U1404" s="32" t="str">
        <f t="shared" si="1438"/>
        <v/>
      </c>
      <c r="V1404" s="32" t="str">
        <f t="shared" si="1438"/>
        <v/>
      </c>
    </row>
    <row r="1405" spans="1:22" ht="15" thickBot="1">
      <c r="A1405" s="1">
        <f t="shared" ref="A1405:B1405" si="1440">A1404</f>
        <v>29</v>
      </c>
      <c r="B1405" s="1">
        <f t="shared" si="1440"/>
        <v>0</v>
      </c>
      <c r="C1405" s="375" t="s">
        <v>50</v>
      </c>
      <c r="D1405" s="376"/>
      <c r="E1405" s="376"/>
      <c r="F1405" s="377">
        <f>F1355+1</f>
        <v>29</v>
      </c>
      <c r="G1405" s="378"/>
      <c r="U1405" s="32" t="str">
        <f t="shared" si="1438"/>
        <v/>
      </c>
      <c r="V1405" s="32" t="str">
        <f t="shared" si="1438"/>
        <v/>
      </c>
    </row>
    <row r="1406" spans="1:22">
      <c r="A1406" s="1">
        <f t="shared" ref="A1406:B1406" si="1441">A1405</f>
        <v>29</v>
      </c>
      <c r="B1406" s="1">
        <f t="shared" si="1441"/>
        <v>0</v>
      </c>
      <c r="C1406" s="379" t="s">
        <v>49</v>
      </c>
      <c r="D1406" s="290"/>
      <c r="E1406" s="290"/>
      <c r="F1406" s="380"/>
      <c r="G1406" s="380"/>
      <c r="H1406" s="380"/>
      <c r="I1406" s="380"/>
      <c r="J1406" s="380"/>
      <c r="K1406" s="380"/>
      <c r="L1406" s="380"/>
      <c r="M1406" s="290" t="s">
        <v>53</v>
      </c>
      <c r="N1406" s="290"/>
      <c r="O1406" s="290"/>
      <c r="P1406" s="380"/>
      <c r="Q1406" s="380"/>
      <c r="R1406" s="380"/>
      <c r="S1406" s="381"/>
      <c r="T1406" s="81" t="str">
        <f>IF(F1406="","",VLOOKUP(F1406,U1403:V1406,2,))</f>
        <v/>
      </c>
      <c r="U1406" s="18" t="str">
        <f t="shared" si="1438"/>
        <v/>
      </c>
      <c r="V1406" s="18" t="str">
        <f t="shared" si="1438"/>
        <v/>
      </c>
    </row>
    <row r="1407" spans="1:22">
      <c r="A1407" s="1">
        <f t="shared" ref="A1407:B1407" si="1442">A1406</f>
        <v>29</v>
      </c>
      <c r="B1407" s="1">
        <f t="shared" si="1442"/>
        <v>0</v>
      </c>
      <c r="C1407" s="389" t="s">
        <v>180</v>
      </c>
      <c r="D1407" s="390"/>
      <c r="E1407" s="356"/>
      <c r="F1407" s="386"/>
      <c r="G1407" s="387"/>
      <c r="H1407" s="387"/>
      <c r="I1407" s="387"/>
      <c r="J1407" s="387"/>
      <c r="K1407" s="387"/>
      <c r="L1407" s="387"/>
      <c r="M1407" s="387"/>
      <c r="N1407" s="387"/>
      <c r="O1407" s="387"/>
      <c r="P1407" s="387"/>
      <c r="Q1407" s="387"/>
      <c r="R1407" s="387"/>
      <c r="S1407" s="388"/>
      <c r="U1407" s="55"/>
    </row>
    <row r="1408" spans="1:22">
      <c r="A1408" s="1">
        <f t="shared" ref="A1408:B1408" si="1443">A1407</f>
        <v>29</v>
      </c>
      <c r="B1408" s="1">
        <f t="shared" si="1443"/>
        <v>0</v>
      </c>
      <c r="C1408" s="348" t="s">
        <v>51</v>
      </c>
      <c r="D1408" s="291"/>
      <c r="E1408" s="291"/>
      <c r="F1408" s="382"/>
      <c r="G1408" s="383"/>
      <c r="H1408" s="383"/>
      <c r="I1408" s="20" t="str">
        <f>IF(F1408="","～",IF(J1408="","","～"))</f>
        <v>～</v>
      </c>
      <c r="J1408" s="383"/>
      <c r="K1408" s="383"/>
      <c r="L1408" s="383"/>
      <c r="M1408" s="21" t="s">
        <v>52</v>
      </c>
      <c r="N1408" s="384" t="str">
        <f>IF(T1408=1,IF(F1408="","",IF(J1408="","",IF(F1408=J1408,"日帰り",(J1408-F1408)&amp;"泊"&amp;(J1408-F1408+1)&amp;"日"))),"")</f>
        <v/>
      </c>
      <c r="O1408" s="384"/>
      <c r="P1408" s="384"/>
      <c r="Q1408" s="13" t="s">
        <v>68</v>
      </c>
      <c r="R1408" s="258"/>
      <c r="S1408" s="385"/>
      <c r="T1408" s="53">
        <v>0</v>
      </c>
    </row>
    <row r="1409" spans="1:24">
      <c r="A1409" s="1">
        <f t="shared" ref="A1409:B1409" si="1444">A1408</f>
        <v>29</v>
      </c>
      <c r="B1409" s="1">
        <f t="shared" si="1444"/>
        <v>0</v>
      </c>
      <c r="C1409" s="348" t="s">
        <v>54</v>
      </c>
      <c r="D1409" s="346" t="s">
        <v>55</v>
      </c>
      <c r="E1409" s="346"/>
      <c r="F1409" s="349"/>
      <c r="G1409" s="349"/>
      <c r="H1409" s="349"/>
      <c r="I1409" s="349"/>
      <c r="J1409" s="349"/>
      <c r="K1409" s="349"/>
      <c r="L1409" s="349"/>
      <c r="M1409" s="349"/>
      <c r="N1409" s="349"/>
      <c r="O1409" s="349"/>
      <c r="P1409" s="349"/>
      <c r="Q1409" s="349"/>
      <c r="R1409" s="349"/>
      <c r="S1409" s="350"/>
      <c r="U1409" s="156" t="s">
        <v>53</v>
      </c>
      <c r="V1409" s="156"/>
      <c r="W1409" s="156"/>
      <c r="X1409" s="156"/>
    </row>
    <row r="1410" spans="1:24">
      <c r="A1410" s="1">
        <f t="shared" ref="A1410:B1410" si="1445">A1409</f>
        <v>29</v>
      </c>
      <c r="B1410" s="1">
        <f t="shared" si="1445"/>
        <v>0</v>
      </c>
      <c r="C1410" s="348"/>
      <c r="D1410" s="351" t="s">
        <v>7</v>
      </c>
      <c r="E1410" s="351"/>
      <c r="F1410" s="352"/>
      <c r="G1410" s="352"/>
      <c r="H1410" s="352"/>
      <c r="I1410" s="352"/>
      <c r="J1410" s="352"/>
      <c r="K1410" s="352"/>
      <c r="L1410" s="352"/>
      <c r="M1410" s="352"/>
      <c r="N1410" s="352"/>
      <c r="O1410" s="352"/>
      <c r="P1410" s="352"/>
      <c r="Q1410" s="352"/>
      <c r="R1410" s="352"/>
      <c r="S1410" s="353"/>
      <c r="U1410" s="78" t="str">
        <f>U1403</f>
        <v>トップアスリート等を活用した魅力発信事業</v>
      </c>
      <c r="V1410" s="78" t="str">
        <f>U1404</f>
        <v/>
      </c>
      <c r="W1410" s="78" t="str">
        <f>U1405</f>
        <v/>
      </c>
      <c r="X1410" s="78" t="str">
        <f>U1406</f>
        <v/>
      </c>
    </row>
    <row r="1411" spans="1:24">
      <c r="A1411" s="1">
        <f t="shared" ref="A1411:B1411" si="1446">A1410</f>
        <v>29</v>
      </c>
      <c r="B1411" s="1">
        <f t="shared" si="1446"/>
        <v>0</v>
      </c>
      <c r="C1411" s="348" t="s">
        <v>56</v>
      </c>
      <c r="D1411" s="346" t="s">
        <v>55</v>
      </c>
      <c r="E1411" s="346"/>
      <c r="F1411" s="349"/>
      <c r="G1411" s="349"/>
      <c r="H1411" s="349"/>
      <c r="I1411" s="349"/>
      <c r="J1411" s="349"/>
      <c r="K1411" s="349"/>
      <c r="L1411" s="349"/>
      <c r="M1411" s="349"/>
      <c r="N1411" s="349"/>
      <c r="O1411" s="349"/>
      <c r="P1411" s="349"/>
      <c r="Q1411" s="349"/>
      <c r="R1411" s="349"/>
      <c r="S1411" s="350"/>
      <c r="U1411" s="6" t="str">
        <f t="shared" ref="U1411:X1414" si="1447">IF(U1361="","",U1361)</f>
        <v>①競技普及イベント</v>
      </c>
      <c r="V1411" s="6" t="str">
        <f t="shared" si="1447"/>
        <v/>
      </c>
      <c r="W1411" s="6" t="str">
        <f t="shared" si="1447"/>
        <v/>
      </c>
      <c r="X1411" s="6" t="str">
        <f t="shared" si="1447"/>
        <v/>
      </c>
    </row>
    <row r="1412" spans="1:24">
      <c r="A1412" s="1">
        <f t="shared" ref="A1412:B1412" si="1448">A1411</f>
        <v>29</v>
      </c>
      <c r="B1412" s="1">
        <f t="shared" si="1448"/>
        <v>0</v>
      </c>
      <c r="C1412" s="348"/>
      <c r="D1412" s="351" t="s">
        <v>7</v>
      </c>
      <c r="E1412" s="351"/>
      <c r="F1412" s="352"/>
      <c r="G1412" s="352"/>
      <c r="H1412" s="352"/>
      <c r="I1412" s="352"/>
      <c r="J1412" s="352"/>
      <c r="K1412" s="352"/>
      <c r="L1412" s="352"/>
      <c r="M1412" s="352"/>
      <c r="N1412" s="352"/>
      <c r="O1412" s="352"/>
      <c r="P1412" s="352"/>
      <c r="Q1412" s="352"/>
      <c r="R1412" s="352"/>
      <c r="S1412" s="353"/>
      <c r="U1412" s="8" t="str">
        <f t="shared" si="1447"/>
        <v>②トップレベル大会</v>
      </c>
      <c r="V1412" s="8" t="str">
        <f t="shared" si="1447"/>
        <v/>
      </c>
      <c r="W1412" s="8" t="str">
        <f t="shared" si="1447"/>
        <v/>
      </c>
      <c r="X1412" s="8" t="str">
        <f t="shared" si="1447"/>
        <v/>
      </c>
    </row>
    <row r="1413" spans="1:24">
      <c r="A1413" s="1">
        <f t="shared" ref="A1413:B1413" si="1449">A1412</f>
        <v>29</v>
      </c>
      <c r="B1413" s="1">
        <f t="shared" si="1449"/>
        <v>0</v>
      </c>
      <c r="C1413" s="354" t="s">
        <v>57</v>
      </c>
      <c r="D1413" s="291" t="s">
        <v>58</v>
      </c>
      <c r="E1413" s="291"/>
      <c r="F1413" s="291" t="s">
        <v>61</v>
      </c>
      <c r="G1413" s="355"/>
      <c r="H1413" s="339" t="s">
        <v>62</v>
      </c>
      <c r="I1413" s="296"/>
      <c r="J1413" s="356" t="s">
        <v>63</v>
      </c>
      <c r="K1413" s="355"/>
      <c r="L1413" s="339" t="s">
        <v>64</v>
      </c>
      <c r="M1413" s="296"/>
      <c r="N1413" s="356" t="s">
        <v>65</v>
      </c>
      <c r="O1413" s="355"/>
      <c r="P1413" s="339" t="s">
        <v>66</v>
      </c>
      <c r="Q1413" s="291"/>
      <c r="R1413" s="356" t="s">
        <v>36</v>
      </c>
      <c r="S1413" s="295"/>
      <c r="U1413" s="8" t="str">
        <f t="shared" si="1447"/>
        <v/>
      </c>
      <c r="V1413" s="8" t="str">
        <f t="shared" si="1447"/>
        <v/>
      </c>
      <c r="W1413" s="8" t="str">
        <f t="shared" si="1447"/>
        <v/>
      </c>
      <c r="X1413" s="8" t="str">
        <f t="shared" si="1447"/>
        <v/>
      </c>
    </row>
    <row r="1414" spans="1:24">
      <c r="A1414" s="1">
        <f t="shared" ref="A1414:B1414" si="1450">A1413</f>
        <v>29</v>
      </c>
      <c r="B1414" s="1">
        <f t="shared" si="1450"/>
        <v>0</v>
      </c>
      <c r="C1414" s="348"/>
      <c r="D1414" s="346" t="s">
        <v>59</v>
      </c>
      <c r="E1414" s="346"/>
      <c r="F1414" s="56" t="s">
        <v>164</v>
      </c>
      <c r="G1414" s="23" t="s">
        <v>67</v>
      </c>
      <c r="H1414" s="58" t="s">
        <v>164</v>
      </c>
      <c r="I1414" s="25" t="s">
        <v>67</v>
      </c>
      <c r="J1414" s="60" t="s">
        <v>164</v>
      </c>
      <c r="K1414" s="23" t="s">
        <v>67</v>
      </c>
      <c r="L1414" s="58" t="s">
        <v>164</v>
      </c>
      <c r="M1414" s="25" t="s">
        <v>67</v>
      </c>
      <c r="N1414" s="60" t="s">
        <v>164</v>
      </c>
      <c r="O1414" s="23" t="s">
        <v>67</v>
      </c>
      <c r="P1414" s="58" t="s">
        <v>164</v>
      </c>
      <c r="Q1414" s="26" t="s">
        <v>67</v>
      </c>
      <c r="R1414" s="60" t="s">
        <v>164</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48"/>
      <c r="D1415" s="351" t="s">
        <v>60</v>
      </c>
      <c r="E1415" s="351"/>
      <c r="F1415" s="57" t="s">
        <v>164</v>
      </c>
      <c r="G1415" s="28" t="s">
        <v>67</v>
      </c>
      <c r="H1415" s="59" t="s">
        <v>164</v>
      </c>
      <c r="I1415" s="30" t="s">
        <v>67</v>
      </c>
      <c r="J1415" s="61" t="s">
        <v>164</v>
      </c>
      <c r="K1415" s="28" t="s">
        <v>67</v>
      </c>
      <c r="L1415" s="59" t="s">
        <v>164</v>
      </c>
      <c r="M1415" s="30" t="s">
        <v>67</v>
      </c>
      <c r="N1415" s="61" t="s">
        <v>164</v>
      </c>
      <c r="O1415" s="28" t="s">
        <v>67</v>
      </c>
      <c r="P1415" s="59" t="s">
        <v>164</v>
      </c>
      <c r="Q1415" s="31" t="s">
        <v>67</v>
      </c>
      <c r="R1415" s="61" t="s">
        <v>164</v>
      </c>
      <c r="S1415" s="34" t="s">
        <v>67</v>
      </c>
    </row>
    <row r="1416" spans="1:24">
      <c r="A1416" s="1">
        <f t="shared" ref="A1416:B1416" si="1452">A1415</f>
        <v>29</v>
      </c>
      <c r="B1416" s="1">
        <f t="shared" si="1452"/>
        <v>0</v>
      </c>
      <c r="C1416" s="366" t="s">
        <v>69</v>
      </c>
      <c r="D1416" s="367"/>
      <c r="E1416" s="368"/>
      <c r="F1416" s="357"/>
      <c r="G1416" s="358"/>
      <c r="H1416" s="358"/>
      <c r="I1416" s="358"/>
      <c r="J1416" s="358"/>
      <c r="K1416" s="358"/>
      <c r="L1416" s="358"/>
      <c r="M1416" s="358"/>
      <c r="N1416" s="358"/>
      <c r="O1416" s="358"/>
      <c r="P1416" s="358"/>
      <c r="Q1416" s="358"/>
      <c r="R1416" s="358"/>
      <c r="S1416" s="359"/>
    </row>
    <row r="1417" spans="1:24">
      <c r="A1417" s="1">
        <f t="shared" ref="A1417:B1417" si="1453">A1416</f>
        <v>29</v>
      </c>
      <c r="B1417" s="1">
        <f t="shared" si="1453"/>
        <v>0</v>
      </c>
      <c r="C1417" s="369"/>
      <c r="D1417" s="370"/>
      <c r="E1417" s="371"/>
      <c r="F1417" s="360"/>
      <c r="G1417" s="361"/>
      <c r="H1417" s="361"/>
      <c r="I1417" s="361"/>
      <c r="J1417" s="361"/>
      <c r="K1417" s="361"/>
      <c r="L1417" s="361"/>
      <c r="M1417" s="361"/>
      <c r="N1417" s="361"/>
      <c r="O1417" s="361"/>
      <c r="P1417" s="361"/>
      <c r="Q1417" s="361"/>
      <c r="R1417" s="361"/>
      <c r="S1417" s="362"/>
    </row>
    <row r="1418" spans="1:24">
      <c r="A1418" s="1">
        <f t="shared" ref="A1418:B1418" si="1454">A1417</f>
        <v>29</v>
      </c>
      <c r="B1418" s="1">
        <f t="shared" si="1454"/>
        <v>0</v>
      </c>
      <c r="C1418" s="369"/>
      <c r="D1418" s="370"/>
      <c r="E1418" s="371"/>
      <c r="F1418" s="360"/>
      <c r="G1418" s="361"/>
      <c r="H1418" s="361"/>
      <c r="I1418" s="361"/>
      <c r="J1418" s="361"/>
      <c r="K1418" s="361"/>
      <c r="L1418" s="361"/>
      <c r="M1418" s="361"/>
      <c r="N1418" s="361"/>
      <c r="O1418" s="361"/>
      <c r="P1418" s="361"/>
      <c r="Q1418" s="361"/>
      <c r="R1418" s="361"/>
      <c r="S1418" s="362"/>
    </row>
    <row r="1419" spans="1:24">
      <c r="A1419" s="1">
        <f t="shared" ref="A1419:B1419" si="1455">A1418</f>
        <v>29</v>
      </c>
      <c r="B1419" s="1">
        <f t="shared" si="1455"/>
        <v>0</v>
      </c>
      <c r="C1419" s="369"/>
      <c r="D1419" s="370"/>
      <c r="E1419" s="371"/>
      <c r="F1419" s="360"/>
      <c r="G1419" s="361"/>
      <c r="H1419" s="361"/>
      <c r="I1419" s="361"/>
      <c r="J1419" s="361"/>
      <c r="K1419" s="361"/>
      <c r="L1419" s="361"/>
      <c r="M1419" s="361"/>
      <c r="N1419" s="361"/>
      <c r="O1419" s="361"/>
      <c r="P1419" s="361"/>
      <c r="Q1419" s="361"/>
      <c r="R1419" s="361"/>
      <c r="S1419" s="362"/>
    </row>
    <row r="1420" spans="1:24">
      <c r="A1420" s="1">
        <f t="shared" ref="A1420:B1420" si="1456">A1419</f>
        <v>29</v>
      </c>
      <c r="B1420" s="1">
        <f t="shared" si="1456"/>
        <v>0</v>
      </c>
      <c r="C1420" s="369"/>
      <c r="D1420" s="370"/>
      <c r="E1420" s="371"/>
      <c r="F1420" s="360"/>
      <c r="G1420" s="361"/>
      <c r="H1420" s="361"/>
      <c r="I1420" s="361"/>
      <c r="J1420" s="361"/>
      <c r="K1420" s="361"/>
      <c r="L1420" s="361"/>
      <c r="M1420" s="361"/>
      <c r="N1420" s="361"/>
      <c r="O1420" s="361"/>
      <c r="P1420" s="361"/>
      <c r="Q1420" s="361"/>
      <c r="R1420" s="361"/>
      <c r="S1420" s="362"/>
    </row>
    <row r="1421" spans="1:24">
      <c r="A1421" s="1">
        <f t="shared" ref="A1421:B1421" si="1457">A1420</f>
        <v>29</v>
      </c>
      <c r="B1421" s="1">
        <f t="shared" si="1457"/>
        <v>0</v>
      </c>
      <c r="C1421" s="369"/>
      <c r="D1421" s="370"/>
      <c r="E1421" s="371"/>
      <c r="F1421" s="360"/>
      <c r="G1421" s="361"/>
      <c r="H1421" s="361"/>
      <c r="I1421" s="361"/>
      <c r="J1421" s="361"/>
      <c r="K1421" s="361"/>
      <c r="L1421" s="361"/>
      <c r="M1421" s="361"/>
      <c r="N1421" s="361"/>
      <c r="O1421" s="361"/>
      <c r="P1421" s="361"/>
      <c r="Q1421" s="361"/>
      <c r="R1421" s="361"/>
      <c r="S1421" s="362"/>
    </row>
    <row r="1422" spans="1:24" ht="15" thickBot="1">
      <c r="A1422" s="1">
        <f t="shared" ref="A1422:B1422" si="1458">A1421</f>
        <v>29</v>
      </c>
      <c r="B1422" s="1">
        <f t="shared" si="1458"/>
        <v>0</v>
      </c>
      <c r="C1422" s="372"/>
      <c r="D1422" s="373"/>
      <c r="E1422" s="374"/>
      <c r="F1422" s="363"/>
      <c r="G1422" s="364"/>
      <c r="H1422" s="364"/>
      <c r="I1422" s="364"/>
      <c r="J1422" s="364"/>
      <c r="K1422" s="364"/>
      <c r="L1422" s="364"/>
      <c r="M1422" s="364"/>
      <c r="N1422" s="364"/>
      <c r="O1422" s="364"/>
      <c r="P1422" s="364"/>
      <c r="Q1422" s="364"/>
      <c r="R1422" s="364"/>
      <c r="S1422" s="365"/>
    </row>
    <row r="1423" spans="1:24">
      <c r="A1423" s="1">
        <f t="shared" ref="A1423:B1423" si="1459">A1422</f>
        <v>29</v>
      </c>
      <c r="B1423" s="1">
        <f t="shared" si="1459"/>
        <v>0</v>
      </c>
    </row>
    <row r="1424" spans="1:24" ht="15" thickBot="1">
      <c r="A1424" s="1">
        <f t="shared" ref="A1424:B1424" si="1460">A1423</f>
        <v>29</v>
      </c>
      <c r="B1424" s="1">
        <f t="shared" si="1460"/>
        <v>0</v>
      </c>
      <c r="C1424" s="337" t="s">
        <v>70</v>
      </c>
      <c r="D1424" s="337"/>
      <c r="Q1424" s="338" t="s">
        <v>71</v>
      </c>
      <c r="R1424" s="338"/>
      <c r="S1424" s="338"/>
    </row>
    <row r="1425" spans="1:21">
      <c r="A1425" s="1">
        <f t="shared" ref="A1425:B1425" si="1461">A1424</f>
        <v>29</v>
      </c>
      <c r="B1425" s="1">
        <f t="shared" si="1461"/>
        <v>0</v>
      </c>
      <c r="C1425" s="287" t="s">
        <v>72</v>
      </c>
      <c r="D1425" s="290" t="s">
        <v>73</v>
      </c>
      <c r="E1425" s="290"/>
      <c r="F1425" s="290"/>
      <c r="G1425" s="290"/>
      <c r="H1425" s="290" t="s">
        <v>79</v>
      </c>
      <c r="I1425" s="290"/>
      <c r="J1425" s="290" t="s">
        <v>13</v>
      </c>
      <c r="K1425" s="290"/>
      <c r="L1425" s="290"/>
      <c r="M1425" s="290"/>
      <c r="N1425" s="290"/>
      <c r="O1425" s="290"/>
      <c r="P1425" s="290"/>
      <c r="Q1425" s="290"/>
      <c r="R1425" s="290"/>
      <c r="S1425" s="294"/>
    </row>
    <row r="1426" spans="1:21">
      <c r="A1426" s="1">
        <f t="shared" ref="A1426:B1426" si="1462">A1425</f>
        <v>29</v>
      </c>
      <c r="B1426" s="1">
        <f t="shared" si="1462"/>
        <v>0</v>
      </c>
      <c r="C1426" s="288"/>
      <c r="D1426" s="346" t="s">
        <v>74</v>
      </c>
      <c r="E1426" s="346"/>
      <c r="F1426" s="346"/>
      <c r="G1426" s="346"/>
      <c r="H1426" s="347">
        <f>J1451</f>
        <v>0</v>
      </c>
      <c r="I1426" s="347"/>
      <c r="J1426" s="152"/>
      <c r="K1426" s="152"/>
      <c r="L1426" s="152"/>
      <c r="M1426" s="152"/>
      <c r="N1426" s="152"/>
      <c r="O1426" s="152"/>
      <c r="P1426" s="152"/>
      <c r="Q1426" s="152"/>
      <c r="R1426" s="152"/>
      <c r="S1426" s="305"/>
    </row>
    <row r="1427" spans="1:21">
      <c r="A1427" s="1">
        <f t="shared" ref="A1427:B1427" si="1463">A1426</f>
        <v>29</v>
      </c>
      <c r="B1427" s="1">
        <f t="shared" si="1463"/>
        <v>0</v>
      </c>
      <c r="C1427" s="288"/>
      <c r="D1427" s="340" t="s">
        <v>75</v>
      </c>
      <c r="E1427" s="340"/>
      <c r="F1427" s="340"/>
      <c r="G1427" s="340"/>
      <c r="H1427" s="330"/>
      <c r="I1427" s="330"/>
      <c r="J1427" s="335"/>
      <c r="K1427" s="335"/>
      <c r="L1427" s="335"/>
      <c r="M1427" s="335"/>
      <c r="N1427" s="335"/>
      <c r="O1427" s="335"/>
      <c r="P1427" s="335"/>
      <c r="Q1427" s="335"/>
      <c r="R1427" s="335"/>
      <c r="S1427" s="336"/>
    </row>
    <row r="1428" spans="1:21">
      <c r="A1428" s="1">
        <f t="shared" ref="A1428:B1428" si="1464">A1427</f>
        <v>29</v>
      </c>
      <c r="B1428" s="1">
        <f t="shared" si="1464"/>
        <v>0</v>
      </c>
      <c r="C1428" s="288"/>
      <c r="D1428" s="340" t="s">
        <v>76</v>
      </c>
      <c r="E1428" s="340"/>
      <c r="F1428" s="340"/>
      <c r="G1428" s="340"/>
      <c r="H1428" s="330"/>
      <c r="I1428" s="330"/>
      <c r="J1428" s="335"/>
      <c r="K1428" s="335"/>
      <c r="L1428" s="335"/>
      <c r="M1428" s="335"/>
      <c r="N1428" s="335"/>
      <c r="O1428" s="335"/>
      <c r="P1428" s="335"/>
      <c r="Q1428" s="335"/>
      <c r="R1428" s="335"/>
      <c r="S1428" s="336"/>
    </row>
    <row r="1429" spans="1:21" ht="15" thickBot="1">
      <c r="A1429" s="1">
        <f t="shared" ref="A1429:B1429" si="1465">A1428</f>
        <v>29</v>
      </c>
      <c r="B1429" s="1">
        <f t="shared" si="1465"/>
        <v>0</v>
      </c>
      <c r="C1429" s="288"/>
      <c r="D1429" s="341" t="s">
        <v>77</v>
      </c>
      <c r="E1429" s="341"/>
      <c r="F1429" s="341"/>
      <c r="G1429" s="341"/>
      <c r="H1429" s="342">
        <f>H1451-SUM(H1426:I1428)</f>
        <v>0</v>
      </c>
      <c r="I1429" s="342"/>
      <c r="J1429" s="343"/>
      <c r="K1429" s="343"/>
      <c r="L1429" s="343"/>
      <c r="M1429" s="343"/>
      <c r="N1429" s="343"/>
      <c r="O1429" s="343"/>
      <c r="P1429" s="343"/>
      <c r="Q1429" s="343"/>
      <c r="R1429" s="343"/>
      <c r="S1429" s="344"/>
    </row>
    <row r="1430" spans="1:21" ht="15.6" thickTop="1" thickBot="1">
      <c r="A1430" s="1">
        <f t="shared" ref="A1430:B1430" si="1466">A1429</f>
        <v>29</v>
      </c>
      <c r="B1430" s="1">
        <f t="shared" si="1466"/>
        <v>0</v>
      </c>
      <c r="C1430" s="289"/>
      <c r="D1430" s="345" t="s">
        <v>78</v>
      </c>
      <c r="E1430" s="345"/>
      <c r="F1430" s="345"/>
      <c r="G1430" s="345"/>
      <c r="H1430" s="281">
        <f>SUM(H1426:I1429)</f>
        <v>0</v>
      </c>
      <c r="I1430" s="281"/>
      <c r="J1430" s="285"/>
      <c r="K1430" s="285"/>
      <c r="L1430" s="285"/>
      <c r="M1430" s="285"/>
      <c r="N1430" s="285"/>
      <c r="O1430" s="285"/>
      <c r="P1430" s="285"/>
      <c r="Q1430" s="285"/>
      <c r="R1430" s="285"/>
      <c r="S1430" s="286"/>
    </row>
    <row r="1431" spans="1:21">
      <c r="A1431" s="1">
        <f t="shared" ref="A1431:B1431" si="1467">A1430</f>
        <v>29</v>
      </c>
      <c r="B1431" s="1">
        <f t="shared" si="1467"/>
        <v>0</v>
      </c>
      <c r="C1431" s="287" t="s">
        <v>218</v>
      </c>
      <c r="D1431" s="290" t="s">
        <v>73</v>
      </c>
      <c r="E1431" s="290"/>
      <c r="F1431" s="290" t="s">
        <v>83</v>
      </c>
      <c r="G1431" s="290"/>
      <c r="H1431" s="290" t="s">
        <v>79</v>
      </c>
      <c r="I1431" s="292"/>
      <c r="J1431" s="293"/>
      <c r="K1431" s="290"/>
      <c r="L1431" s="290"/>
      <c r="M1431" s="290"/>
      <c r="N1431" s="290" t="s">
        <v>82</v>
      </c>
      <c r="O1431" s="290"/>
      <c r="P1431" s="290"/>
      <c r="Q1431" s="290"/>
      <c r="R1431" s="290"/>
      <c r="S1431" s="294"/>
    </row>
    <row r="1432" spans="1:21">
      <c r="A1432" s="1">
        <f t="shared" ref="A1432:B1432" si="1468">A1431</f>
        <v>29</v>
      </c>
      <c r="B1432" s="1">
        <f t="shared" si="1468"/>
        <v>0</v>
      </c>
      <c r="C1432" s="288"/>
      <c r="D1432" s="291"/>
      <c r="E1432" s="291"/>
      <c r="F1432" s="291"/>
      <c r="G1432" s="291"/>
      <c r="H1432" s="291"/>
      <c r="I1432" s="291"/>
      <c r="J1432" s="296" t="s">
        <v>80</v>
      </c>
      <c r="K1432" s="297"/>
      <c r="L1432" s="297" t="s">
        <v>81</v>
      </c>
      <c r="M1432" s="339"/>
      <c r="N1432" s="291"/>
      <c r="O1432" s="291"/>
      <c r="P1432" s="291"/>
      <c r="Q1432" s="291"/>
      <c r="R1432" s="291"/>
      <c r="S1432" s="295"/>
    </row>
    <row r="1433" spans="1:21">
      <c r="A1433" s="1">
        <f t="shared" ref="A1433:B1433" si="1469">A1432</f>
        <v>29</v>
      </c>
      <c r="B1433" s="1">
        <f t="shared" si="1469"/>
        <v>0</v>
      </c>
      <c r="C1433" s="288"/>
      <c r="D1433" s="298" t="s">
        <v>88</v>
      </c>
      <c r="E1433" s="298"/>
      <c r="F1433" s="298" t="s">
        <v>88</v>
      </c>
      <c r="G1433" s="298"/>
      <c r="H1433" s="323"/>
      <c r="I1433" s="323"/>
      <c r="J1433" s="324"/>
      <c r="K1433" s="325"/>
      <c r="L1433" s="326">
        <f>H1433-J1433</f>
        <v>0</v>
      </c>
      <c r="M1433" s="327"/>
      <c r="N1433" s="167"/>
      <c r="O1433" s="167"/>
      <c r="P1433" s="167"/>
      <c r="Q1433" s="167"/>
      <c r="R1433" s="167"/>
      <c r="S1433" s="328"/>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8"/>
      <c r="D1434" s="298" t="s">
        <v>99</v>
      </c>
      <c r="E1434" s="298"/>
      <c r="F1434" s="299" t="s">
        <v>84</v>
      </c>
      <c r="G1434" s="299"/>
      <c r="H1434" s="300"/>
      <c r="I1434" s="300"/>
      <c r="J1434" s="301"/>
      <c r="K1434" s="302"/>
      <c r="L1434" s="303">
        <f t="shared" ref="L1434:L1450" si="1472">H1434-J1434</f>
        <v>0</v>
      </c>
      <c r="M1434" s="304"/>
      <c r="N1434" s="152"/>
      <c r="O1434" s="152"/>
      <c r="P1434" s="152"/>
      <c r="Q1434" s="152"/>
      <c r="R1434" s="152"/>
      <c r="S1434" s="305"/>
      <c r="T1434" s="54" t="e">
        <f>HLOOKUP(F1406,リスト!$N$7:$AC$25,3,)</f>
        <v>#N/A</v>
      </c>
      <c r="U1434" s="52" t="e">
        <f t="shared" si="1470"/>
        <v>#N/A</v>
      </c>
    </row>
    <row r="1435" spans="1:21">
      <c r="A1435" s="1">
        <f t="shared" ref="A1435:B1435" si="1473">A1434</f>
        <v>29</v>
      </c>
      <c r="B1435" s="1">
        <f t="shared" si="1473"/>
        <v>0</v>
      </c>
      <c r="C1435" s="288"/>
      <c r="D1435" s="298"/>
      <c r="E1435" s="298"/>
      <c r="F1435" s="329" t="s">
        <v>85</v>
      </c>
      <c r="G1435" s="329"/>
      <c r="H1435" s="330"/>
      <c r="I1435" s="330"/>
      <c r="J1435" s="331"/>
      <c r="K1435" s="332"/>
      <c r="L1435" s="333">
        <f t="shared" si="1472"/>
        <v>0</v>
      </c>
      <c r="M1435" s="334"/>
      <c r="N1435" s="335"/>
      <c r="O1435" s="335"/>
      <c r="P1435" s="335"/>
      <c r="Q1435" s="335"/>
      <c r="R1435" s="335"/>
      <c r="S1435" s="336"/>
      <c r="T1435" s="54" t="e">
        <f>HLOOKUP(F1406,リスト!$N$7:$AC$25,4,)</f>
        <v>#N/A</v>
      </c>
      <c r="U1435" s="52" t="e">
        <f t="shared" si="1470"/>
        <v>#N/A</v>
      </c>
    </row>
    <row r="1436" spans="1:21">
      <c r="A1436" s="1">
        <f t="shared" ref="A1436:B1436" si="1474">A1435</f>
        <v>29</v>
      </c>
      <c r="B1436" s="1">
        <f t="shared" si="1474"/>
        <v>0</v>
      </c>
      <c r="C1436" s="288"/>
      <c r="D1436" s="298"/>
      <c r="E1436" s="298"/>
      <c r="F1436" s="306" t="s">
        <v>86</v>
      </c>
      <c r="G1436" s="306"/>
      <c r="H1436" s="307"/>
      <c r="I1436" s="307"/>
      <c r="J1436" s="308"/>
      <c r="K1436" s="309"/>
      <c r="L1436" s="310">
        <f t="shared" si="1472"/>
        <v>0</v>
      </c>
      <c r="M1436" s="311"/>
      <c r="N1436" s="153"/>
      <c r="O1436" s="153"/>
      <c r="P1436" s="153"/>
      <c r="Q1436" s="153"/>
      <c r="R1436" s="153"/>
      <c r="S1436" s="312"/>
      <c r="T1436" s="54" t="e">
        <f>HLOOKUP(F1406,リスト!$N$7:$AC$25,5,)</f>
        <v>#N/A</v>
      </c>
      <c r="U1436" s="52" t="e">
        <f t="shared" si="1470"/>
        <v>#N/A</v>
      </c>
    </row>
    <row r="1437" spans="1:21">
      <c r="A1437" s="1">
        <f t="shared" ref="A1437:B1437" si="1475">A1436</f>
        <v>29</v>
      </c>
      <c r="B1437" s="1">
        <f t="shared" si="1475"/>
        <v>0</v>
      </c>
      <c r="C1437" s="288"/>
      <c r="D1437" s="298" t="s">
        <v>100</v>
      </c>
      <c r="E1437" s="298"/>
      <c r="F1437" s="299" t="s">
        <v>87</v>
      </c>
      <c r="G1437" s="299"/>
      <c r="H1437" s="300"/>
      <c r="I1437" s="300"/>
      <c r="J1437" s="301"/>
      <c r="K1437" s="302"/>
      <c r="L1437" s="303">
        <f t="shared" si="1472"/>
        <v>0</v>
      </c>
      <c r="M1437" s="304"/>
      <c r="N1437" s="152"/>
      <c r="O1437" s="152"/>
      <c r="P1437" s="152"/>
      <c r="Q1437" s="152"/>
      <c r="R1437" s="152"/>
      <c r="S1437" s="305"/>
      <c r="T1437" s="54" t="e">
        <f>HLOOKUP(F1406,リスト!$N$7:$AC$25,6,)</f>
        <v>#N/A</v>
      </c>
      <c r="U1437" s="52" t="e">
        <f t="shared" si="1470"/>
        <v>#N/A</v>
      </c>
    </row>
    <row r="1438" spans="1:21">
      <c r="A1438" s="1">
        <f t="shared" ref="A1438:B1438" si="1476">A1437</f>
        <v>29</v>
      </c>
      <c r="B1438" s="1">
        <f t="shared" si="1476"/>
        <v>0</v>
      </c>
      <c r="C1438" s="288"/>
      <c r="D1438" s="298"/>
      <c r="E1438" s="298"/>
      <c r="F1438" s="329" t="s">
        <v>89</v>
      </c>
      <c r="G1438" s="329"/>
      <c r="H1438" s="330"/>
      <c r="I1438" s="330"/>
      <c r="J1438" s="331"/>
      <c r="K1438" s="332"/>
      <c r="L1438" s="333">
        <f t="shared" si="1472"/>
        <v>0</v>
      </c>
      <c r="M1438" s="334"/>
      <c r="N1438" s="335"/>
      <c r="O1438" s="335"/>
      <c r="P1438" s="335"/>
      <c r="Q1438" s="335"/>
      <c r="R1438" s="335"/>
      <c r="S1438" s="336"/>
      <c r="T1438" s="54" t="e">
        <f>HLOOKUP(F1406,リスト!$N$7:$AC$25,7,)</f>
        <v>#N/A</v>
      </c>
      <c r="U1438" s="52" t="e">
        <f t="shared" si="1470"/>
        <v>#N/A</v>
      </c>
    </row>
    <row r="1439" spans="1:21" ht="14.4" customHeight="1">
      <c r="A1439" s="1">
        <f t="shared" ref="A1439:B1439" si="1477">A1438</f>
        <v>29</v>
      </c>
      <c r="B1439" s="1">
        <f t="shared" si="1477"/>
        <v>0</v>
      </c>
      <c r="C1439" s="288"/>
      <c r="D1439" s="298"/>
      <c r="E1439" s="298"/>
      <c r="F1439" s="329" t="s">
        <v>215</v>
      </c>
      <c r="G1439" s="329"/>
      <c r="H1439" s="330"/>
      <c r="I1439" s="330"/>
      <c r="J1439" s="331"/>
      <c r="K1439" s="332"/>
      <c r="L1439" s="333">
        <f t="shared" si="1472"/>
        <v>0</v>
      </c>
      <c r="M1439" s="334"/>
      <c r="N1439" s="335"/>
      <c r="O1439" s="335"/>
      <c r="P1439" s="335"/>
      <c r="Q1439" s="335"/>
      <c r="R1439" s="335"/>
      <c r="S1439" s="336"/>
      <c r="T1439" s="54" t="e">
        <f>HLOOKUP(F1406,リスト!$N$7:$AC$25,8,)</f>
        <v>#N/A</v>
      </c>
      <c r="U1439" s="52" t="e">
        <f t="shared" si="1470"/>
        <v>#N/A</v>
      </c>
    </row>
    <row r="1440" spans="1:21">
      <c r="A1440" s="1">
        <f t="shared" ref="A1440:B1440" si="1478">A1439</f>
        <v>29</v>
      </c>
      <c r="B1440" s="1">
        <f t="shared" si="1478"/>
        <v>0</v>
      </c>
      <c r="C1440" s="288"/>
      <c r="D1440" s="298"/>
      <c r="E1440" s="298"/>
      <c r="F1440" s="306" t="s">
        <v>90</v>
      </c>
      <c r="G1440" s="306"/>
      <c r="H1440" s="307"/>
      <c r="I1440" s="307"/>
      <c r="J1440" s="308"/>
      <c r="K1440" s="309"/>
      <c r="L1440" s="310">
        <f t="shared" si="1472"/>
        <v>0</v>
      </c>
      <c r="M1440" s="311"/>
      <c r="N1440" s="153"/>
      <c r="O1440" s="153"/>
      <c r="P1440" s="153"/>
      <c r="Q1440" s="153"/>
      <c r="R1440" s="153"/>
      <c r="S1440" s="312"/>
      <c r="T1440" s="54" t="e">
        <f>HLOOKUP(F1406,リスト!$N$7:$AC$25,9,)</f>
        <v>#N/A</v>
      </c>
      <c r="U1440" s="52" t="e">
        <f t="shared" si="1470"/>
        <v>#N/A</v>
      </c>
    </row>
    <row r="1441" spans="1:22">
      <c r="A1441" s="1">
        <f t="shared" ref="A1441:B1441" si="1479">A1440</f>
        <v>29</v>
      </c>
      <c r="B1441" s="1">
        <f t="shared" si="1479"/>
        <v>0</v>
      </c>
      <c r="C1441" s="288"/>
      <c r="D1441" s="298" t="s">
        <v>101</v>
      </c>
      <c r="E1441" s="298"/>
      <c r="F1441" s="299" t="s">
        <v>91</v>
      </c>
      <c r="G1441" s="299"/>
      <c r="H1441" s="300"/>
      <c r="I1441" s="300"/>
      <c r="J1441" s="301"/>
      <c r="K1441" s="302"/>
      <c r="L1441" s="303">
        <f t="shared" si="1472"/>
        <v>0</v>
      </c>
      <c r="M1441" s="304"/>
      <c r="N1441" s="152"/>
      <c r="O1441" s="152"/>
      <c r="P1441" s="152"/>
      <c r="Q1441" s="152"/>
      <c r="R1441" s="152"/>
      <c r="S1441" s="305"/>
      <c r="T1441" s="54" t="e">
        <f>HLOOKUP(F1406,リスト!$N$7:$AC$25,10,)</f>
        <v>#N/A</v>
      </c>
      <c r="U1441" s="52" t="e">
        <f t="shared" si="1470"/>
        <v>#N/A</v>
      </c>
    </row>
    <row r="1442" spans="1:22">
      <c r="A1442" s="1">
        <f t="shared" ref="A1442:B1442" si="1480">A1441</f>
        <v>29</v>
      </c>
      <c r="B1442" s="1">
        <f t="shared" si="1480"/>
        <v>0</v>
      </c>
      <c r="C1442" s="288"/>
      <c r="D1442" s="298"/>
      <c r="E1442" s="298"/>
      <c r="F1442" s="329" t="s">
        <v>92</v>
      </c>
      <c r="G1442" s="329"/>
      <c r="H1442" s="330"/>
      <c r="I1442" s="330"/>
      <c r="J1442" s="331"/>
      <c r="K1442" s="332"/>
      <c r="L1442" s="333">
        <f t="shared" si="1472"/>
        <v>0</v>
      </c>
      <c r="M1442" s="334"/>
      <c r="N1442" s="335"/>
      <c r="O1442" s="335"/>
      <c r="P1442" s="335"/>
      <c r="Q1442" s="335"/>
      <c r="R1442" s="335"/>
      <c r="S1442" s="336"/>
      <c r="T1442" s="54" t="e">
        <f>HLOOKUP(F1406,リスト!$N$7:$AC$25,11,)</f>
        <v>#N/A</v>
      </c>
      <c r="U1442" s="52" t="e">
        <f t="shared" si="1470"/>
        <v>#N/A</v>
      </c>
    </row>
    <row r="1443" spans="1:22">
      <c r="A1443" s="1">
        <f t="shared" ref="A1443:B1443" si="1481">A1442</f>
        <v>29</v>
      </c>
      <c r="B1443" s="1">
        <f t="shared" si="1481"/>
        <v>0</v>
      </c>
      <c r="C1443" s="288"/>
      <c r="D1443" s="298"/>
      <c r="E1443" s="298"/>
      <c r="F1443" s="306" t="s">
        <v>93</v>
      </c>
      <c r="G1443" s="306"/>
      <c r="H1443" s="307"/>
      <c r="I1443" s="307"/>
      <c r="J1443" s="308"/>
      <c r="K1443" s="309"/>
      <c r="L1443" s="310">
        <f t="shared" si="1472"/>
        <v>0</v>
      </c>
      <c r="M1443" s="311"/>
      <c r="N1443" s="153"/>
      <c r="O1443" s="153"/>
      <c r="P1443" s="153"/>
      <c r="Q1443" s="153"/>
      <c r="R1443" s="153"/>
      <c r="S1443" s="312"/>
      <c r="T1443" s="54" t="e">
        <f>HLOOKUP(F1406,リスト!$N$7:$AC$25,12,)</f>
        <v>#N/A</v>
      </c>
      <c r="U1443" s="52" t="e">
        <f t="shared" si="1470"/>
        <v>#N/A</v>
      </c>
    </row>
    <row r="1444" spans="1:22">
      <c r="A1444" s="1">
        <f t="shared" ref="A1444:B1444" si="1482">A1443</f>
        <v>29</v>
      </c>
      <c r="B1444" s="1">
        <f t="shared" si="1482"/>
        <v>0</v>
      </c>
      <c r="C1444" s="288"/>
      <c r="D1444" s="298" t="s">
        <v>102</v>
      </c>
      <c r="E1444" s="298"/>
      <c r="F1444" s="298" t="s">
        <v>102</v>
      </c>
      <c r="G1444" s="298"/>
      <c r="H1444" s="323"/>
      <c r="I1444" s="323"/>
      <c r="J1444" s="324"/>
      <c r="K1444" s="325"/>
      <c r="L1444" s="326">
        <f t="shared" si="1472"/>
        <v>0</v>
      </c>
      <c r="M1444" s="327"/>
      <c r="N1444" s="167"/>
      <c r="O1444" s="167"/>
      <c r="P1444" s="167"/>
      <c r="Q1444" s="167"/>
      <c r="R1444" s="167"/>
      <c r="S1444" s="328"/>
      <c r="T1444" s="54" t="e">
        <f>HLOOKUP(F1406,リスト!$N$7:$AC$25,13,)</f>
        <v>#N/A</v>
      </c>
      <c r="U1444" s="52" t="e">
        <f t="shared" si="1470"/>
        <v>#N/A</v>
      </c>
    </row>
    <row r="1445" spans="1:22">
      <c r="A1445" s="1">
        <f t="shared" ref="A1445:B1445" si="1483">A1444</f>
        <v>29</v>
      </c>
      <c r="B1445" s="1">
        <f t="shared" si="1483"/>
        <v>0</v>
      </c>
      <c r="C1445" s="288"/>
      <c r="D1445" s="321" t="s">
        <v>105</v>
      </c>
      <c r="E1445" s="298"/>
      <c r="F1445" s="299" t="s">
        <v>94</v>
      </c>
      <c r="G1445" s="299"/>
      <c r="H1445" s="300"/>
      <c r="I1445" s="300"/>
      <c r="J1445" s="301"/>
      <c r="K1445" s="302"/>
      <c r="L1445" s="303">
        <f t="shared" si="1472"/>
        <v>0</v>
      </c>
      <c r="M1445" s="304"/>
      <c r="N1445" s="152"/>
      <c r="O1445" s="152"/>
      <c r="P1445" s="152"/>
      <c r="Q1445" s="152"/>
      <c r="R1445" s="152"/>
      <c r="S1445" s="305"/>
      <c r="T1445" s="54" t="e">
        <f>HLOOKUP(F1406,リスト!$N$7:$AC$25,14,)</f>
        <v>#N/A</v>
      </c>
      <c r="U1445" s="52" t="e">
        <f t="shared" si="1470"/>
        <v>#N/A</v>
      </c>
    </row>
    <row r="1446" spans="1:22">
      <c r="A1446" s="1">
        <f t="shared" ref="A1446:B1446" si="1484">A1445</f>
        <v>29</v>
      </c>
      <c r="B1446" s="1">
        <f t="shared" si="1484"/>
        <v>0</v>
      </c>
      <c r="C1446" s="288"/>
      <c r="D1446" s="298"/>
      <c r="E1446" s="298"/>
      <c r="F1446" s="306" t="s">
        <v>95</v>
      </c>
      <c r="G1446" s="306"/>
      <c r="H1446" s="307"/>
      <c r="I1446" s="307"/>
      <c r="J1446" s="308"/>
      <c r="K1446" s="309"/>
      <c r="L1446" s="310">
        <f t="shared" si="1472"/>
        <v>0</v>
      </c>
      <c r="M1446" s="311"/>
      <c r="N1446" s="153"/>
      <c r="O1446" s="153"/>
      <c r="P1446" s="153"/>
      <c r="Q1446" s="153"/>
      <c r="R1446" s="153"/>
      <c r="S1446" s="312"/>
      <c r="T1446" s="54" t="e">
        <f>HLOOKUP(F1406,リスト!$N$7:$AC$25,15,)</f>
        <v>#N/A</v>
      </c>
      <c r="U1446" s="52" t="e">
        <f t="shared" si="1470"/>
        <v>#N/A</v>
      </c>
    </row>
    <row r="1447" spans="1:22">
      <c r="A1447" s="1">
        <f t="shared" ref="A1447:B1447" si="1485">A1446</f>
        <v>29</v>
      </c>
      <c r="B1447" s="1">
        <f t="shared" si="1485"/>
        <v>0</v>
      </c>
      <c r="C1447" s="288"/>
      <c r="D1447" s="322" t="s">
        <v>103</v>
      </c>
      <c r="E1447" s="322"/>
      <c r="F1447" s="298" t="s">
        <v>96</v>
      </c>
      <c r="G1447" s="298"/>
      <c r="H1447" s="323"/>
      <c r="I1447" s="323"/>
      <c r="J1447" s="324"/>
      <c r="K1447" s="325"/>
      <c r="L1447" s="326">
        <f t="shared" si="1472"/>
        <v>0</v>
      </c>
      <c r="M1447" s="327"/>
      <c r="N1447" s="167"/>
      <c r="O1447" s="167"/>
      <c r="P1447" s="167"/>
      <c r="Q1447" s="167"/>
      <c r="R1447" s="167"/>
      <c r="S1447" s="328"/>
      <c r="T1447" s="54" t="e">
        <f>HLOOKUP(F1406,リスト!$N$7:$AC$25,16,)</f>
        <v>#N/A</v>
      </c>
      <c r="U1447" s="52" t="e">
        <f t="shared" si="1470"/>
        <v>#N/A</v>
      </c>
    </row>
    <row r="1448" spans="1:22">
      <c r="A1448" s="1">
        <f t="shared" ref="A1448:B1448" si="1486">A1447</f>
        <v>29</v>
      </c>
      <c r="B1448" s="1">
        <f t="shared" si="1486"/>
        <v>0</v>
      </c>
      <c r="C1448" s="288"/>
      <c r="D1448" s="298" t="s">
        <v>104</v>
      </c>
      <c r="E1448" s="298"/>
      <c r="F1448" s="299" t="s">
        <v>97</v>
      </c>
      <c r="G1448" s="299"/>
      <c r="H1448" s="300"/>
      <c r="I1448" s="300"/>
      <c r="J1448" s="301"/>
      <c r="K1448" s="302"/>
      <c r="L1448" s="303">
        <f t="shared" si="1472"/>
        <v>0</v>
      </c>
      <c r="M1448" s="304"/>
      <c r="N1448" s="152"/>
      <c r="O1448" s="152"/>
      <c r="P1448" s="152"/>
      <c r="Q1448" s="152"/>
      <c r="R1448" s="152"/>
      <c r="S1448" s="305"/>
      <c r="T1448" s="54" t="e">
        <f>HLOOKUP(F1406,リスト!$N$7:$AC$25,17,)</f>
        <v>#N/A</v>
      </c>
      <c r="U1448" s="52" t="e">
        <f t="shared" si="1470"/>
        <v>#N/A</v>
      </c>
    </row>
    <row r="1449" spans="1:22">
      <c r="A1449" s="1">
        <f t="shared" ref="A1449:B1449" si="1487">A1448</f>
        <v>29</v>
      </c>
      <c r="B1449" s="1">
        <f t="shared" si="1487"/>
        <v>0</v>
      </c>
      <c r="C1449" s="288"/>
      <c r="D1449" s="298"/>
      <c r="E1449" s="298"/>
      <c r="F1449" s="306" t="s">
        <v>98</v>
      </c>
      <c r="G1449" s="306"/>
      <c r="H1449" s="307"/>
      <c r="I1449" s="307"/>
      <c r="J1449" s="308"/>
      <c r="K1449" s="309"/>
      <c r="L1449" s="310">
        <f t="shared" si="1472"/>
        <v>0</v>
      </c>
      <c r="M1449" s="311"/>
      <c r="N1449" s="153"/>
      <c r="O1449" s="153"/>
      <c r="P1449" s="153"/>
      <c r="Q1449" s="153"/>
      <c r="R1449" s="153"/>
      <c r="S1449" s="312"/>
      <c r="T1449" s="54" t="e">
        <f>HLOOKUP(F1406,リスト!$N$7:$AC$25,18,)</f>
        <v>#N/A</v>
      </c>
      <c r="U1449" s="52" t="e">
        <f t="shared" si="1470"/>
        <v>#N/A</v>
      </c>
    </row>
    <row r="1450" spans="1:22" ht="15" thickBot="1">
      <c r="A1450" s="1">
        <f t="shared" ref="A1450:B1450" si="1488">A1449</f>
        <v>29</v>
      </c>
      <c r="B1450" s="1">
        <f t="shared" si="1488"/>
        <v>0</v>
      </c>
      <c r="C1450" s="288"/>
      <c r="D1450" s="313" t="s">
        <v>77</v>
      </c>
      <c r="E1450" s="313"/>
      <c r="F1450" s="313" t="s">
        <v>77</v>
      </c>
      <c r="G1450" s="313"/>
      <c r="H1450" s="314"/>
      <c r="I1450" s="314"/>
      <c r="J1450" s="315"/>
      <c r="K1450" s="316"/>
      <c r="L1450" s="317">
        <f t="shared" si="1472"/>
        <v>0</v>
      </c>
      <c r="M1450" s="318"/>
      <c r="N1450" s="319"/>
      <c r="O1450" s="319"/>
      <c r="P1450" s="319"/>
      <c r="Q1450" s="319"/>
      <c r="R1450" s="319"/>
      <c r="S1450" s="320"/>
      <c r="T1450" s="54" t="e">
        <f>HLOOKUP(F1406,リスト!$N$7:$AC$25,19,)</f>
        <v>#N/A</v>
      </c>
      <c r="U1450" s="52" t="e">
        <f t="shared" si="1470"/>
        <v>#N/A</v>
      </c>
    </row>
    <row r="1451" spans="1:22" ht="15.6" thickTop="1" thickBot="1">
      <c r="A1451" s="1">
        <f t="shared" ref="A1451:B1451" si="1489">A1450</f>
        <v>29</v>
      </c>
      <c r="B1451" s="1">
        <f t="shared" si="1489"/>
        <v>0</v>
      </c>
      <c r="C1451" s="289"/>
      <c r="D1451" s="278" t="s">
        <v>78</v>
      </c>
      <c r="E1451" s="279"/>
      <c r="F1451" s="279"/>
      <c r="G1451" s="280"/>
      <c r="H1451" s="281">
        <f>SUM(H1433:I1450)</f>
        <v>0</v>
      </c>
      <c r="I1451" s="281"/>
      <c r="J1451" s="282">
        <f t="shared" ref="J1451" si="1490">SUM(J1433:K1450)</f>
        <v>0</v>
      </c>
      <c r="K1451" s="283"/>
      <c r="L1451" s="283">
        <f t="shared" ref="L1451" si="1491">SUM(L1433:M1450)</f>
        <v>0</v>
      </c>
      <c r="M1451" s="284"/>
      <c r="N1451" s="285"/>
      <c r="O1451" s="285"/>
      <c r="P1451" s="285"/>
      <c r="Q1451" s="285"/>
      <c r="R1451" s="285"/>
      <c r="S1451" s="286"/>
      <c r="T1451" s="54"/>
    </row>
    <row r="1452" spans="1:22">
      <c r="A1452" s="1">
        <f>F1455</f>
        <v>30</v>
      </c>
      <c r="B1452" s="1">
        <f>IF(H1476&gt;0,1,0)</f>
        <v>0</v>
      </c>
      <c r="C1452" s="198" t="s">
        <v>47</v>
      </c>
      <c r="D1452" s="198"/>
      <c r="E1452" s="198"/>
      <c r="U1452" s="11" t="s">
        <v>49</v>
      </c>
      <c r="V1452" s="11" t="s">
        <v>199</v>
      </c>
    </row>
    <row r="1453" spans="1:22">
      <c r="A1453" s="1">
        <f>A1452</f>
        <v>30</v>
      </c>
      <c r="B1453" s="1">
        <f>B1452</f>
        <v>0</v>
      </c>
      <c r="C1453" s="192" t="str">
        <f>"トップアスリート等を活用した魅力発信事業　"&amp;基本!$G$24</f>
        <v>トップアスリート等を活用した魅力発信事業　事業計画書</v>
      </c>
      <c r="D1453" s="192"/>
      <c r="E1453" s="192"/>
      <c r="F1453" s="192"/>
      <c r="G1453" s="192"/>
      <c r="H1453" s="192"/>
      <c r="I1453" s="192"/>
      <c r="J1453" s="192"/>
      <c r="K1453" s="192"/>
      <c r="L1453" s="192"/>
      <c r="M1453" s="192"/>
      <c r="N1453" s="192"/>
      <c r="O1453" s="192"/>
      <c r="P1453" s="192"/>
      <c r="Q1453" s="192"/>
      <c r="R1453" s="192"/>
      <c r="S1453" s="192"/>
      <c r="U1453" s="16" t="str">
        <f t="shared" ref="U1453:V1456" si="1492">IF(U1403="","",U1403)</f>
        <v>トップアスリート等を活用した魅力発信事業</v>
      </c>
      <c r="V1453" s="16" t="str">
        <f t="shared" si="1492"/>
        <v>魅力発信</v>
      </c>
    </row>
    <row r="1454" spans="1:22" ht="15" thickBot="1">
      <c r="A1454" s="1">
        <f t="shared" ref="A1454:B1454" si="1493">A1453</f>
        <v>30</v>
      </c>
      <c r="B1454" s="1">
        <f t="shared" si="1493"/>
        <v>0</v>
      </c>
      <c r="C1454" s="337" t="s">
        <v>48</v>
      </c>
      <c r="D1454" s="337"/>
      <c r="U1454" s="32" t="str">
        <f t="shared" si="1492"/>
        <v/>
      </c>
      <c r="V1454" s="32" t="str">
        <f t="shared" si="1492"/>
        <v/>
      </c>
    </row>
    <row r="1455" spans="1:22" ht="15" thickBot="1">
      <c r="A1455" s="1">
        <f t="shared" ref="A1455:B1455" si="1494">A1454</f>
        <v>30</v>
      </c>
      <c r="B1455" s="1">
        <f t="shared" si="1494"/>
        <v>0</v>
      </c>
      <c r="C1455" s="375" t="s">
        <v>50</v>
      </c>
      <c r="D1455" s="376"/>
      <c r="E1455" s="376"/>
      <c r="F1455" s="377">
        <f>F1405+1</f>
        <v>30</v>
      </c>
      <c r="G1455" s="378"/>
      <c r="U1455" s="32" t="str">
        <f t="shared" si="1492"/>
        <v/>
      </c>
      <c r="V1455" s="32" t="str">
        <f t="shared" si="1492"/>
        <v/>
      </c>
    </row>
    <row r="1456" spans="1:22">
      <c r="A1456" s="1">
        <f t="shared" ref="A1456:B1456" si="1495">A1455</f>
        <v>30</v>
      </c>
      <c r="B1456" s="1">
        <f t="shared" si="1495"/>
        <v>0</v>
      </c>
      <c r="C1456" s="379" t="s">
        <v>49</v>
      </c>
      <c r="D1456" s="290"/>
      <c r="E1456" s="290"/>
      <c r="F1456" s="380"/>
      <c r="G1456" s="380"/>
      <c r="H1456" s="380"/>
      <c r="I1456" s="380"/>
      <c r="J1456" s="380"/>
      <c r="K1456" s="380"/>
      <c r="L1456" s="380"/>
      <c r="M1456" s="290" t="s">
        <v>53</v>
      </c>
      <c r="N1456" s="290"/>
      <c r="O1456" s="290"/>
      <c r="P1456" s="380"/>
      <c r="Q1456" s="380"/>
      <c r="R1456" s="380"/>
      <c r="S1456" s="381"/>
      <c r="T1456" s="81" t="str">
        <f>IF(F1456="","",VLOOKUP(F1456,U1453:V1456,2,))</f>
        <v/>
      </c>
      <c r="U1456" s="18" t="str">
        <f t="shared" si="1492"/>
        <v/>
      </c>
      <c r="V1456" s="18" t="str">
        <f t="shared" si="1492"/>
        <v/>
      </c>
    </row>
    <row r="1457" spans="1:24">
      <c r="A1457" s="1">
        <f t="shared" ref="A1457:B1457" si="1496">A1456</f>
        <v>30</v>
      </c>
      <c r="B1457" s="1">
        <f t="shared" si="1496"/>
        <v>0</v>
      </c>
      <c r="C1457" s="389" t="s">
        <v>180</v>
      </c>
      <c r="D1457" s="390"/>
      <c r="E1457" s="356"/>
      <c r="F1457" s="386"/>
      <c r="G1457" s="387"/>
      <c r="H1457" s="387"/>
      <c r="I1457" s="387"/>
      <c r="J1457" s="387"/>
      <c r="K1457" s="387"/>
      <c r="L1457" s="387"/>
      <c r="M1457" s="387"/>
      <c r="N1457" s="387"/>
      <c r="O1457" s="387"/>
      <c r="P1457" s="387"/>
      <c r="Q1457" s="387"/>
      <c r="R1457" s="387"/>
      <c r="S1457" s="388"/>
      <c r="U1457" s="55"/>
    </row>
    <row r="1458" spans="1:24">
      <c r="A1458" s="1">
        <f t="shared" ref="A1458:B1458" si="1497">A1457</f>
        <v>30</v>
      </c>
      <c r="B1458" s="1">
        <f t="shared" si="1497"/>
        <v>0</v>
      </c>
      <c r="C1458" s="348" t="s">
        <v>51</v>
      </c>
      <c r="D1458" s="291"/>
      <c r="E1458" s="291"/>
      <c r="F1458" s="382"/>
      <c r="G1458" s="383"/>
      <c r="H1458" s="383"/>
      <c r="I1458" s="20" t="str">
        <f>IF(F1458="","～",IF(J1458="","","～"))</f>
        <v>～</v>
      </c>
      <c r="J1458" s="383"/>
      <c r="K1458" s="383"/>
      <c r="L1458" s="383"/>
      <c r="M1458" s="21" t="s">
        <v>52</v>
      </c>
      <c r="N1458" s="384" t="str">
        <f>IF(T1458=1,IF(F1458="","",IF(J1458="","",IF(F1458=J1458,"日帰り",(J1458-F1458)&amp;"泊"&amp;(J1458-F1458+1)&amp;"日"))),"")</f>
        <v/>
      </c>
      <c r="O1458" s="384"/>
      <c r="P1458" s="384"/>
      <c r="Q1458" s="13" t="s">
        <v>68</v>
      </c>
      <c r="R1458" s="258"/>
      <c r="S1458" s="385"/>
      <c r="T1458" s="53">
        <v>0</v>
      </c>
    </row>
    <row r="1459" spans="1:24">
      <c r="A1459" s="1">
        <f t="shared" ref="A1459:B1459" si="1498">A1458</f>
        <v>30</v>
      </c>
      <c r="B1459" s="1">
        <f t="shared" si="1498"/>
        <v>0</v>
      </c>
      <c r="C1459" s="348" t="s">
        <v>54</v>
      </c>
      <c r="D1459" s="346" t="s">
        <v>55</v>
      </c>
      <c r="E1459" s="346"/>
      <c r="F1459" s="349"/>
      <c r="G1459" s="349"/>
      <c r="H1459" s="349"/>
      <c r="I1459" s="349"/>
      <c r="J1459" s="349"/>
      <c r="K1459" s="349"/>
      <c r="L1459" s="349"/>
      <c r="M1459" s="349"/>
      <c r="N1459" s="349"/>
      <c r="O1459" s="349"/>
      <c r="P1459" s="349"/>
      <c r="Q1459" s="349"/>
      <c r="R1459" s="349"/>
      <c r="S1459" s="350"/>
      <c r="U1459" s="156" t="s">
        <v>53</v>
      </c>
      <c r="V1459" s="156"/>
      <c r="W1459" s="156"/>
      <c r="X1459" s="156"/>
    </row>
    <row r="1460" spans="1:24">
      <c r="A1460" s="1">
        <f t="shared" ref="A1460:B1460" si="1499">A1459</f>
        <v>30</v>
      </c>
      <c r="B1460" s="1">
        <f t="shared" si="1499"/>
        <v>0</v>
      </c>
      <c r="C1460" s="348"/>
      <c r="D1460" s="351" t="s">
        <v>7</v>
      </c>
      <c r="E1460" s="351"/>
      <c r="F1460" s="352"/>
      <c r="G1460" s="352"/>
      <c r="H1460" s="352"/>
      <c r="I1460" s="352"/>
      <c r="J1460" s="352"/>
      <c r="K1460" s="352"/>
      <c r="L1460" s="352"/>
      <c r="M1460" s="352"/>
      <c r="N1460" s="352"/>
      <c r="O1460" s="352"/>
      <c r="P1460" s="352"/>
      <c r="Q1460" s="352"/>
      <c r="R1460" s="352"/>
      <c r="S1460" s="353"/>
      <c r="U1460" s="78" t="str">
        <f>U1453</f>
        <v>トップアスリート等を活用した魅力発信事業</v>
      </c>
      <c r="V1460" s="78" t="str">
        <f>U1454</f>
        <v/>
      </c>
      <c r="W1460" s="78" t="str">
        <f>U1455</f>
        <v/>
      </c>
      <c r="X1460" s="78" t="str">
        <f>U1456</f>
        <v/>
      </c>
    </row>
    <row r="1461" spans="1:24">
      <c r="A1461" s="1">
        <f t="shared" ref="A1461:B1461" si="1500">A1460</f>
        <v>30</v>
      </c>
      <c r="B1461" s="1">
        <f t="shared" si="1500"/>
        <v>0</v>
      </c>
      <c r="C1461" s="348" t="s">
        <v>56</v>
      </c>
      <c r="D1461" s="346" t="s">
        <v>55</v>
      </c>
      <c r="E1461" s="346"/>
      <c r="F1461" s="349"/>
      <c r="G1461" s="349"/>
      <c r="H1461" s="349"/>
      <c r="I1461" s="349"/>
      <c r="J1461" s="349"/>
      <c r="K1461" s="349"/>
      <c r="L1461" s="349"/>
      <c r="M1461" s="349"/>
      <c r="N1461" s="349"/>
      <c r="O1461" s="349"/>
      <c r="P1461" s="349"/>
      <c r="Q1461" s="349"/>
      <c r="R1461" s="349"/>
      <c r="S1461" s="350"/>
      <c r="U1461" s="6" t="str">
        <f t="shared" ref="U1461:X1464" si="1501">IF(U1411="","",U1411)</f>
        <v>①競技普及イベント</v>
      </c>
      <c r="V1461" s="6" t="str">
        <f t="shared" si="1501"/>
        <v/>
      </c>
      <c r="W1461" s="6" t="str">
        <f t="shared" si="1501"/>
        <v/>
      </c>
      <c r="X1461" s="6" t="str">
        <f t="shared" si="1501"/>
        <v/>
      </c>
    </row>
    <row r="1462" spans="1:24">
      <c r="A1462" s="1">
        <f t="shared" ref="A1462:B1462" si="1502">A1461</f>
        <v>30</v>
      </c>
      <c r="B1462" s="1">
        <f t="shared" si="1502"/>
        <v>0</v>
      </c>
      <c r="C1462" s="348"/>
      <c r="D1462" s="351" t="s">
        <v>7</v>
      </c>
      <c r="E1462" s="351"/>
      <c r="F1462" s="352"/>
      <c r="G1462" s="352"/>
      <c r="H1462" s="352"/>
      <c r="I1462" s="352"/>
      <c r="J1462" s="352"/>
      <c r="K1462" s="352"/>
      <c r="L1462" s="352"/>
      <c r="M1462" s="352"/>
      <c r="N1462" s="352"/>
      <c r="O1462" s="352"/>
      <c r="P1462" s="352"/>
      <c r="Q1462" s="352"/>
      <c r="R1462" s="352"/>
      <c r="S1462" s="353"/>
      <c r="U1462" s="8" t="str">
        <f t="shared" si="1501"/>
        <v>②トップレベル大会</v>
      </c>
      <c r="V1462" s="8" t="str">
        <f t="shared" si="1501"/>
        <v/>
      </c>
      <c r="W1462" s="8" t="str">
        <f t="shared" si="1501"/>
        <v/>
      </c>
      <c r="X1462" s="8" t="str">
        <f t="shared" si="1501"/>
        <v/>
      </c>
    </row>
    <row r="1463" spans="1:24">
      <c r="A1463" s="1">
        <f t="shared" ref="A1463:B1463" si="1503">A1462</f>
        <v>30</v>
      </c>
      <c r="B1463" s="1">
        <f t="shared" si="1503"/>
        <v>0</v>
      </c>
      <c r="C1463" s="354" t="s">
        <v>57</v>
      </c>
      <c r="D1463" s="291" t="s">
        <v>58</v>
      </c>
      <c r="E1463" s="291"/>
      <c r="F1463" s="291" t="s">
        <v>61</v>
      </c>
      <c r="G1463" s="355"/>
      <c r="H1463" s="339" t="s">
        <v>62</v>
      </c>
      <c r="I1463" s="296"/>
      <c r="J1463" s="356" t="s">
        <v>63</v>
      </c>
      <c r="K1463" s="355"/>
      <c r="L1463" s="339" t="s">
        <v>64</v>
      </c>
      <c r="M1463" s="296"/>
      <c r="N1463" s="356" t="s">
        <v>65</v>
      </c>
      <c r="O1463" s="355"/>
      <c r="P1463" s="339" t="s">
        <v>66</v>
      </c>
      <c r="Q1463" s="291"/>
      <c r="R1463" s="356" t="s">
        <v>36</v>
      </c>
      <c r="S1463" s="295"/>
      <c r="U1463" s="8" t="str">
        <f t="shared" si="1501"/>
        <v/>
      </c>
      <c r="V1463" s="8" t="str">
        <f t="shared" si="1501"/>
        <v/>
      </c>
      <c r="W1463" s="8" t="str">
        <f t="shared" si="1501"/>
        <v/>
      </c>
      <c r="X1463" s="8" t="str">
        <f t="shared" si="1501"/>
        <v/>
      </c>
    </row>
    <row r="1464" spans="1:24">
      <c r="A1464" s="1">
        <f t="shared" ref="A1464:B1464" si="1504">A1463</f>
        <v>30</v>
      </c>
      <c r="B1464" s="1">
        <f t="shared" si="1504"/>
        <v>0</v>
      </c>
      <c r="C1464" s="348"/>
      <c r="D1464" s="346" t="s">
        <v>59</v>
      </c>
      <c r="E1464" s="346"/>
      <c r="F1464" s="56" t="s">
        <v>164</v>
      </c>
      <c r="G1464" s="23" t="s">
        <v>67</v>
      </c>
      <c r="H1464" s="58" t="s">
        <v>164</v>
      </c>
      <c r="I1464" s="25" t="s">
        <v>67</v>
      </c>
      <c r="J1464" s="60" t="s">
        <v>164</v>
      </c>
      <c r="K1464" s="23" t="s">
        <v>67</v>
      </c>
      <c r="L1464" s="58" t="s">
        <v>164</v>
      </c>
      <c r="M1464" s="25" t="s">
        <v>67</v>
      </c>
      <c r="N1464" s="60" t="s">
        <v>164</v>
      </c>
      <c r="O1464" s="23" t="s">
        <v>67</v>
      </c>
      <c r="P1464" s="58" t="s">
        <v>164</v>
      </c>
      <c r="Q1464" s="26" t="s">
        <v>67</v>
      </c>
      <c r="R1464" s="60" t="s">
        <v>164</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48"/>
      <c r="D1465" s="351" t="s">
        <v>60</v>
      </c>
      <c r="E1465" s="351"/>
      <c r="F1465" s="57" t="s">
        <v>164</v>
      </c>
      <c r="G1465" s="28" t="s">
        <v>67</v>
      </c>
      <c r="H1465" s="59" t="s">
        <v>164</v>
      </c>
      <c r="I1465" s="30" t="s">
        <v>67</v>
      </c>
      <c r="J1465" s="61" t="s">
        <v>164</v>
      </c>
      <c r="K1465" s="28" t="s">
        <v>67</v>
      </c>
      <c r="L1465" s="59" t="s">
        <v>164</v>
      </c>
      <c r="M1465" s="30" t="s">
        <v>67</v>
      </c>
      <c r="N1465" s="61" t="s">
        <v>164</v>
      </c>
      <c r="O1465" s="28" t="s">
        <v>67</v>
      </c>
      <c r="P1465" s="59" t="s">
        <v>164</v>
      </c>
      <c r="Q1465" s="31" t="s">
        <v>67</v>
      </c>
      <c r="R1465" s="61" t="s">
        <v>164</v>
      </c>
      <c r="S1465" s="34" t="s">
        <v>67</v>
      </c>
    </row>
    <row r="1466" spans="1:24">
      <c r="A1466" s="1">
        <f t="shared" ref="A1466:B1466" si="1506">A1465</f>
        <v>30</v>
      </c>
      <c r="B1466" s="1">
        <f t="shared" si="1506"/>
        <v>0</v>
      </c>
      <c r="C1466" s="366" t="s">
        <v>69</v>
      </c>
      <c r="D1466" s="367"/>
      <c r="E1466" s="368"/>
      <c r="F1466" s="357"/>
      <c r="G1466" s="358"/>
      <c r="H1466" s="358"/>
      <c r="I1466" s="358"/>
      <c r="J1466" s="358"/>
      <c r="K1466" s="358"/>
      <c r="L1466" s="358"/>
      <c r="M1466" s="358"/>
      <c r="N1466" s="358"/>
      <c r="O1466" s="358"/>
      <c r="P1466" s="358"/>
      <c r="Q1466" s="358"/>
      <c r="R1466" s="358"/>
      <c r="S1466" s="359"/>
    </row>
    <row r="1467" spans="1:24">
      <c r="A1467" s="1">
        <f t="shared" ref="A1467:B1467" si="1507">A1466</f>
        <v>30</v>
      </c>
      <c r="B1467" s="1">
        <f t="shared" si="1507"/>
        <v>0</v>
      </c>
      <c r="C1467" s="369"/>
      <c r="D1467" s="370"/>
      <c r="E1467" s="371"/>
      <c r="F1467" s="360"/>
      <c r="G1467" s="361"/>
      <c r="H1467" s="361"/>
      <c r="I1467" s="361"/>
      <c r="J1467" s="361"/>
      <c r="K1467" s="361"/>
      <c r="L1467" s="361"/>
      <c r="M1467" s="361"/>
      <c r="N1467" s="361"/>
      <c r="O1467" s="361"/>
      <c r="P1467" s="361"/>
      <c r="Q1467" s="361"/>
      <c r="R1467" s="361"/>
      <c r="S1467" s="362"/>
    </row>
    <row r="1468" spans="1:24">
      <c r="A1468" s="1">
        <f t="shared" ref="A1468:B1468" si="1508">A1467</f>
        <v>30</v>
      </c>
      <c r="B1468" s="1">
        <f t="shared" si="1508"/>
        <v>0</v>
      </c>
      <c r="C1468" s="369"/>
      <c r="D1468" s="370"/>
      <c r="E1468" s="371"/>
      <c r="F1468" s="360"/>
      <c r="G1468" s="361"/>
      <c r="H1468" s="361"/>
      <c r="I1468" s="361"/>
      <c r="J1468" s="361"/>
      <c r="K1468" s="361"/>
      <c r="L1468" s="361"/>
      <c r="M1468" s="361"/>
      <c r="N1468" s="361"/>
      <c r="O1468" s="361"/>
      <c r="P1468" s="361"/>
      <c r="Q1468" s="361"/>
      <c r="R1468" s="361"/>
      <c r="S1468" s="362"/>
    </row>
    <row r="1469" spans="1:24">
      <c r="A1469" s="1">
        <f t="shared" ref="A1469:B1469" si="1509">A1468</f>
        <v>30</v>
      </c>
      <c r="B1469" s="1">
        <f t="shared" si="1509"/>
        <v>0</v>
      </c>
      <c r="C1469" s="369"/>
      <c r="D1469" s="370"/>
      <c r="E1469" s="371"/>
      <c r="F1469" s="360"/>
      <c r="G1469" s="361"/>
      <c r="H1469" s="361"/>
      <c r="I1469" s="361"/>
      <c r="J1469" s="361"/>
      <c r="K1469" s="361"/>
      <c r="L1469" s="361"/>
      <c r="M1469" s="361"/>
      <c r="N1469" s="361"/>
      <c r="O1469" s="361"/>
      <c r="P1469" s="361"/>
      <c r="Q1469" s="361"/>
      <c r="R1469" s="361"/>
      <c r="S1469" s="362"/>
    </row>
    <row r="1470" spans="1:24">
      <c r="A1470" s="1">
        <f t="shared" ref="A1470:B1470" si="1510">A1469</f>
        <v>30</v>
      </c>
      <c r="B1470" s="1">
        <f t="shared" si="1510"/>
        <v>0</v>
      </c>
      <c r="C1470" s="369"/>
      <c r="D1470" s="370"/>
      <c r="E1470" s="371"/>
      <c r="F1470" s="360"/>
      <c r="G1470" s="361"/>
      <c r="H1470" s="361"/>
      <c r="I1470" s="361"/>
      <c r="J1470" s="361"/>
      <c r="K1470" s="361"/>
      <c r="L1470" s="361"/>
      <c r="M1470" s="361"/>
      <c r="N1470" s="361"/>
      <c r="O1470" s="361"/>
      <c r="P1470" s="361"/>
      <c r="Q1470" s="361"/>
      <c r="R1470" s="361"/>
      <c r="S1470" s="362"/>
    </row>
    <row r="1471" spans="1:24">
      <c r="A1471" s="1">
        <f t="shared" ref="A1471:B1471" si="1511">A1470</f>
        <v>30</v>
      </c>
      <c r="B1471" s="1">
        <f t="shared" si="1511"/>
        <v>0</v>
      </c>
      <c r="C1471" s="369"/>
      <c r="D1471" s="370"/>
      <c r="E1471" s="371"/>
      <c r="F1471" s="360"/>
      <c r="G1471" s="361"/>
      <c r="H1471" s="361"/>
      <c r="I1471" s="361"/>
      <c r="J1471" s="361"/>
      <c r="K1471" s="361"/>
      <c r="L1471" s="361"/>
      <c r="M1471" s="361"/>
      <c r="N1471" s="361"/>
      <c r="O1471" s="361"/>
      <c r="P1471" s="361"/>
      <c r="Q1471" s="361"/>
      <c r="R1471" s="361"/>
      <c r="S1471" s="362"/>
    </row>
    <row r="1472" spans="1:24" ht="15" thickBot="1">
      <c r="A1472" s="1">
        <f t="shared" ref="A1472:B1472" si="1512">A1471</f>
        <v>30</v>
      </c>
      <c r="B1472" s="1">
        <f t="shared" si="1512"/>
        <v>0</v>
      </c>
      <c r="C1472" s="372"/>
      <c r="D1472" s="373"/>
      <c r="E1472" s="374"/>
      <c r="F1472" s="363"/>
      <c r="G1472" s="364"/>
      <c r="H1472" s="364"/>
      <c r="I1472" s="364"/>
      <c r="J1472" s="364"/>
      <c r="K1472" s="364"/>
      <c r="L1472" s="364"/>
      <c r="M1472" s="364"/>
      <c r="N1472" s="364"/>
      <c r="O1472" s="364"/>
      <c r="P1472" s="364"/>
      <c r="Q1472" s="364"/>
      <c r="R1472" s="364"/>
      <c r="S1472" s="365"/>
    </row>
    <row r="1473" spans="1:21">
      <c r="A1473" s="1">
        <f t="shared" ref="A1473:B1473" si="1513">A1472</f>
        <v>30</v>
      </c>
      <c r="B1473" s="1">
        <f t="shared" si="1513"/>
        <v>0</v>
      </c>
    </row>
    <row r="1474" spans="1:21" ht="15" thickBot="1">
      <c r="A1474" s="1">
        <f t="shared" ref="A1474:B1474" si="1514">A1473</f>
        <v>30</v>
      </c>
      <c r="B1474" s="1">
        <f t="shared" si="1514"/>
        <v>0</v>
      </c>
      <c r="C1474" s="337" t="s">
        <v>70</v>
      </c>
      <c r="D1474" s="337"/>
      <c r="Q1474" s="338" t="s">
        <v>71</v>
      </c>
      <c r="R1474" s="338"/>
      <c r="S1474" s="338"/>
    </row>
    <row r="1475" spans="1:21">
      <c r="A1475" s="1">
        <f t="shared" ref="A1475:B1475" si="1515">A1474</f>
        <v>30</v>
      </c>
      <c r="B1475" s="1">
        <f t="shared" si="1515"/>
        <v>0</v>
      </c>
      <c r="C1475" s="287" t="s">
        <v>72</v>
      </c>
      <c r="D1475" s="290" t="s">
        <v>73</v>
      </c>
      <c r="E1475" s="290"/>
      <c r="F1475" s="290"/>
      <c r="G1475" s="290"/>
      <c r="H1475" s="290" t="s">
        <v>79</v>
      </c>
      <c r="I1475" s="290"/>
      <c r="J1475" s="290" t="s">
        <v>13</v>
      </c>
      <c r="K1475" s="290"/>
      <c r="L1475" s="290"/>
      <c r="M1475" s="290"/>
      <c r="N1475" s="290"/>
      <c r="O1475" s="290"/>
      <c r="P1475" s="290"/>
      <c r="Q1475" s="290"/>
      <c r="R1475" s="290"/>
      <c r="S1475" s="294"/>
    </row>
    <row r="1476" spans="1:21">
      <c r="A1476" s="1">
        <f t="shared" ref="A1476:B1476" si="1516">A1475</f>
        <v>30</v>
      </c>
      <c r="B1476" s="1">
        <f t="shared" si="1516"/>
        <v>0</v>
      </c>
      <c r="C1476" s="288"/>
      <c r="D1476" s="346" t="s">
        <v>74</v>
      </c>
      <c r="E1476" s="346"/>
      <c r="F1476" s="346"/>
      <c r="G1476" s="346"/>
      <c r="H1476" s="347">
        <f>J1501</f>
        <v>0</v>
      </c>
      <c r="I1476" s="347"/>
      <c r="J1476" s="152"/>
      <c r="K1476" s="152"/>
      <c r="L1476" s="152"/>
      <c r="M1476" s="152"/>
      <c r="N1476" s="152"/>
      <c r="O1476" s="152"/>
      <c r="P1476" s="152"/>
      <c r="Q1476" s="152"/>
      <c r="R1476" s="152"/>
      <c r="S1476" s="305"/>
    </row>
    <row r="1477" spans="1:21">
      <c r="A1477" s="1">
        <f t="shared" ref="A1477:B1477" si="1517">A1476</f>
        <v>30</v>
      </c>
      <c r="B1477" s="1">
        <f t="shared" si="1517"/>
        <v>0</v>
      </c>
      <c r="C1477" s="288"/>
      <c r="D1477" s="340" t="s">
        <v>75</v>
      </c>
      <c r="E1477" s="340"/>
      <c r="F1477" s="340"/>
      <c r="G1477" s="340"/>
      <c r="H1477" s="330"/>
      <c r="I1477" s="330"/>
      <c r="J1477" s="335"/>
      <c r="K1477" s="335"/>
      <c r="L1477" s="335"/>
      <c r="M1477" s="335"/>
      <c r="N1477" s="335"/>
      <c r="O1477" s="335"/>
      <c r="P1477" s="335"/>
      <c r="Q1477" s="335"/>
      <c r="R1477" s="335"/>
      <c r="S1477" s="336"/>
    </row>
    <row r="1478" spans="1:21">
      <c r="A1478" s="1">
        <f t="shared" ref="A1478:B1478" si="1518">A1477</f>
        <v>30</v>
      </c>
      <c r="B1478" s="1">
        <f t="shared" si="1518"/>
        <v>0</v>
      </c>
      <c r="C1478" s="288"/>
      <c r="D1478" s="340" t="s">
        <v>76</v>
      </c>
      <c r="E1478" s="340"/>
      <c r="F1478" s="340"/>
      <c r="G1478" s="340"/>
      <c r="H1478" s="330"/>
      <c r="I1478" s="330"/>
      <c r="J1478" s="335"/>
      <c r="K1478" s="335"/>
      <c r="L1478" s="335"/>
      <c r="M1478" s="335"/>
      <c r="N1478" s="335"/>
      <c r="O1478" s="335"/>
      <c r="P1478" s="335"/>
      <c r="Q1478" s="335"/>
      <c r="R1478" s="335"/>
      <c r="S1478" s="336"/>
    </row>
    <row r="1479" spans="1:21" ht="15" thickBot="1">
      <c r="A1479" s="1">
        <f t="shared" ref="A1479:B1479" si="1519">A1478</f>
        <v>30</v>
      </c>
      <c r="B1479" s="1">
        <f t="shared" si="1519"/>
        <v>0</v>
      </c>
      <c r="C1479" s="288"/>
      <c r="D1479" s="341" t="s">
        <v>77</v>
      </c>
      <c r="E1479" s="341"/>
      <c r="F1479" s="341"/>
      <c r="G1479" s="341"/>
      <c r="H1479" s="342">
        <f>H1501-SUM(H1476:I1478)</f>
        <v>0</v>
      </c>
      <c r="I1479" s="342"/>
      <c r="J1479" s="343"/>
      <c r="K1479" s="343"/>
      <c r="L1479" s="343"/>
      <c r="M1479" s="343"/>
      <c r="N1479" s="343"/>
      <c r="O1479" s="343"/>
      <c r="P1479" s="343"/>
      <c r="Q1479" s="343"/>
      <c r="R1479" s="343"/>
      <c r="S1479" s="344"/>
    </row>
    <row r="1480" spans="1:21" ht="15.6" thickTop="1" thickBot="1">
      <c r="A1480" s="1">
        <f t="shared" ref="A1480:B1480" si="1520">A1479</f>
        <v>30</v>
      </c>
      <c r="B1480" s="1">
        <f t="shared" si="1520"/>
        <v>0</v>
      </c>
      <c r="C1480" s="289"/>
      <c r="D1480" s="345" t="s">
        <v>78</v>
      </c>
      <c r="E1480" s="345"/>
      <c r="F1480" s="345"/>
      <c r="G1480" s="345"/>
      <c r="H1480" s="281">
        <f>SUM(H1476:I1479)</f>
        <v>0</v>
      </c>
      <c r="I1480" s="281"/>
      <c r="J1480" s="285"/>
      <c r="K1480" s="285"/>
      <c r="L1480" s="285"/>
      <c r="M1480" s="285"/>
      <c r="N1480" s="285"/>
      <c r="O1480" s="285"/>
      <c r="P1480" s="285"/>
      <c r="Q1480" s="285"/>
      <c r="R1480" s="285"/>
      <c r="S1480" s="286"/>
    </row>
    <row r="1481" spans="1:21">
      <c r="A1481" s="1">
        <f t="shared" ref="A1481:B1481" si="1521">A1480</f>
        <v>30</v>
      </c>
      <c r="B1481" s="1">
        <f t="shared" si="1521"/>
        <v>0</v>
      </c>
      <c r="C1481" s="287" t="s">
        <v>218</v>
      </c>
      <c r="D1481" s="290" t="s">
        <v>73</v>
      </c>
      <c r="E1481" s="290"/>
      <c r="F1481" s="290" t="s">
        <v>83</v>
      </c>
      <c r="G1481" s="290"/>
      <c r="H1481" s="290" t="s">
        <v>79</v>
      </c>
      <c r="I1481" s="292"/>
      <c r="J1481" s="293"/>
      <c r="K1481" s="290"/>
      <c r="L1481" s="290"/>
      <c r="M1481" s="290"/>
      <c r="N1481" s="290" t="s">
        <v>82</v>
      </c>
      <c r="O1481" s="290"/>
      <c r="P1481" s="290"/>
      <c r="Q1481" s="290"/>
      <c r="R1481" s="290"/>
      <c r="S1481" s="294"/>
    </row>
    <row r="1482" spans="1:21">
      <c r="A1482" s="1">
        <f t="shared" ref="A1482:B1482" si="1522">A1481</f>
        <v>30</v>
      </c>
      <c r="B1482" s="1">
        <f t="shared" si="1522"/>
        <v>0</v>
      </c>
      <c r="C1482" s="288"/>
      <c r="D1482" s="291"/>
      <c r="E1482" s="291"/>
      <c r="F1482" s="291"/>
      <c r="G1482" s="291"/>
      <c r="H1482" s="291"/>
      <c r="I1482" s="291"/>
      <c r="J1482" s="296" t="s">
        <v>80</v>
      </c>
      <c r="K1482" s="297"/>
      <c r="L1482" s="297" t="s">
        <v>81</v>
      </c>
      <c r="M1482" s="339"/>
      <c r="N1482" s="291"/>
      <c r="O1482" s="291"/>
      <c r="P1482" s="291"/>
      <c r="Q1482" s="291"/>
      <c r="R1482" s="291"/>
      <c r="S1482" s="295"/>
    </row>
    <row r="1483" spans="1:21">
      <c r="A1483" s="1">
        <f t="shared" ref="A1483:B1483" si="1523">A1482</f>
        <v>30</v>
      </c>
      <c r="B1483" s="1">
        <f t="shared" si="1523"/>
        <v>0</v>
      </c>
      <c r="C1483" s="288"/>
      <c r="D1483" s="298" t="s">
        <v>88</v>
      </c>
      <c r="E1483" s="298"/>
      <c r="F1483" s="298" t="s">
        <v>88</v>
      </c>
      <c r="G1483" s="298"/>
      <c r="H1483" s="323"/>
      <c r="I1483" s="323"/>
      <c r="J1483" s="324"/>
      <c r="K1483" s="325"/>
      <c r="L1483" s="326">
        <f>H1483-J1483</f>
        <v>0</v>
      </c>
      <c r="M1483" s="327"/>
      <c r="N1483" s="167"/>
      <c r="O1483" s="167"/>
      <c r="P1483" s="167"/>
      <c r="Q1483" s="167"/>
      <c r="R1483" s="167"/>
      <c r="S1483" s="328"/>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8"/>
      <c r="D1484" s="298" t="s">
        <v>99</v>
      </c>
      <c r="E1484" s="298"/>
      <c r="F1484" s="299" t="s">
        <v>84</v>
      </c>
      <c r="G1484" s="299"/>
      <c r="H1484" s="300"/>
      <c r="I1484" s="300"/>
      <c r="J1484" s="301"/>
      <c r="K1484" s="302"/>
      <c r="L1484" s="303">
        <f t="shared" ref="L1484:L1500" si="1526">H1484-J1484</f>
        <v>0</v>
      </c>
      <c r="M1484" s="304"/>
      <c r="N1484" s="152"/>
      <c r="O1484" s="152"/>
      <c r="P1484" s="152"/>
      <c r="Q1484" s="152"/>
      <c r="R1484" s="152"/>
      <c r="S1484" s="305"/>
      <c r="T1484" s="54" t="e">
        <f>HLOOKUP(F1456,リスト!$N$7:$AC$25,3,)</f>
        <v>#N/A</v>
      </c>
      <c r="U1484" s="52" t="e">
        <f t="shared" si="1524"/>
        <v>#N/A</v>
      </c>
    </row>
    <row r="1485" spans="1:21">
      <c r="A1485" s="1">
        <f t="shared" ref="A1485:B1485" si="1527">A1484</f>
        <v>30</v>
      </c>
      <c r="B1485" s="1">
        <f t="shared" si="1527"/>
        <v>0</v>
      </c>
      <c r="C1485" s="288"/>
      <c r="D1485" s="298"/>
      <c r="E1485" s="298"/>
      <c r="F1485" s="329" t="s">
        <v>85</v>
      </c>
      <c r="G1485" s="329"/>
      <c r="H1485" s="330"/>
      <c r="I1485" s="330"/>
      <c r="J1485" s="331"/>
      <c r="K1485" s="332"/>
      <c r="L1485" s="333">
        <f t="shared" si="1526"/>
        <v>0</v>
      </c>
      <c r="M1485" s="334"/>
      <c r="N1485" s="335"/>
      <c r="O1485" s="335"/>
      <c r="P1485" s="335"/>
      <c r="Q1485" s="335"/>
      <c r="R1485" s="335"/>
      <c r="S1485" s="336"/>
      <c r="T1485" s="54" t="e">
        <f>HLOOKUP(F1456,リスト!$N$7:$AC$25,4,)</f>
        <v>#N/A</v>
      </c>
      <c r="U1485" s="52" t="e">
        <f t="shared" si="1524"/>
        <v>#N/A</v>
      </c>
    </row>
    <row r="1486" spans="1:21">
      <c r="A1486" s="1">
        <f t="shared" ref="A1486:B1486" si="1528">A1485</f>
        <v>30</v>
      </c>
      <c r="B1486" s="1">
        <f t="shared" si="1528"/>
        <v>0</v>
      </c>
      <c r="C1486" s="288"/>
      <c r="D1486" s="298"/>
      <c r="E1486" s="298"/>
      <c r="F1486" s="306" t="s">
        <v>86</v>
      </c>
      <c r="G1486" s="306"/>
      <c r="H1486" s="307"/>
      <c r="I1486" s="307"/>
      <c r="J1486" s="308"/>
      <c r="K1486" s="309"/>
      <c r="L1486" s="310">
        <f t="shared" si="1526"/>
        <v>0</v>
      </c>
      <c r="M1486" s="311"/>
      <c r="N1486" s="153"/>
      <c r="O1486" s="153"/>
      <c r="P1486" s="153"/>
      <c r="Q1486" s="153"/>
      <c r="R1486" s="153"/>
      <c r="S1486" s="312"/>
      <c r="T1486" s="54" t="e">
        <f>HLOOKUP(F1456,リスト!$N$7:$AC$25,5,)</f>
        <v>#N/A</v>
      </c>
      <c r="U1486" s="52" t="e">
        <f t="shared" si="1524"/>
        <v>#N/A</v>
      </c>
    </row>
    <row r="1487" spans="1:21">
      <c r="A1487" s="1">
        <f t="shared" ref="A1487:B1487" si="1529">A1486</f>
        <v>30</v>
      </c>
      <c r="B1487" s="1">
        <f t="shared" si="1529"/>
        <v>0</v>
      </c>
      <c r="C1487" s="288"/>
      <c r="D1487" s="298" t="s">
        <v>100</v>
      </c>
      <c r="E1487" s="298"/>
      <c r="F1487" s="299" t="s">
        <v>87</v>
      </c>
      <c r="G1487" s="299"/>
      <c r="H1487" s="300"/>
      <c r="I1487" s="300"/>
      <c r="J1487" s="301"/>
      <c r="K1487" s="302"/>
      <c r="L1487" s="303">
        <f t="shared" si="1526"/>
        <v>0</v>
      </c>
      <c r="M1487" s="304"/>
      <c r="N1487" s="152"/>
      <c r="O1487" s="152"/>
      <c r="P1487" s="152"/>
      <c r="Q1487" s="152"/>
      <c r="R1487" s="152"/>
      <c r="S1487" s="305"/>
      <c r="T1487" s="54" t="e">
        <f>HLOOKUP(F1456,リスト!$N$7:$AC$25,6,)</f>
        <v>#N/A</v>
      </c>
      <c r="U1487" s="52" t="e">
        <f t="shared" si="1524"/>
        <v>#N/A</v>
      </c>
    </row>
    <row r="1488" spans="1:21">
      <c r="A1488" s="1">
        <f t="shared" ref="A1488:B1488" si="1530">A1487</f>
        <v>30</v>
      </c>
      <c r="B1488" s="1">
        <f t="shared" si="1530"/>
        <v>0</v>
      </c>
      <c r="C1488" s="288"/>
      <c r="D1488" s="298"/>
      <c r="E1488" s="298"/>
      <c r="F1488" s="329" t="s">
        <v>89</v>
      </c>
      <c r="G1488" s="329"/>
      <c r="H1488" s="330"/>
      <c r="I1488" s="330"/>
      <c r="J1488" s="331"/>
      <c r="K1488" s="332"/>
      <c r="L1488" s="333">
        <f t="shared" si="1526"/>
        <v>0</v>
      </c>
      <c r="M1488" s="334"/>
      <c r="N1488" s="335"/>
      <c r="O1488" s="335"/>
      <c r="P1488" s="335"/>
      <c r="Q1488" s="335"/>
      <c r="R1488" s="335"/>
      <c r="S1488" s="336"/>
      <c r="T1488" s="54" t="e">
        <f>HLOOKUP(F1456,リスト!$N$7:$AC$25,7,)</f>
        <v>#N/A</v>
      </c>
      <c r="U1488" s="52" t="e">
        <f t="shared" si="1524"/>
        <v>#N/A</v>
      </c>
    </row>
    <row r="1489" spans="1:21" ht="14.4" customHeight="1">
      <c r="A1489" s="1">
        <f t="shared" ref="A1489:B1489" si="1531">A1488</f>
        <v>30</v>
      </c>
      <c r="B1489" s="1">
        <f t="shared" si="1531"/>
        <v>0</v>
      </c>
      <c r="C1489" s="288"/>
      <c r="D1489" s="298"/>
      <c r="E1489" s="298"/>
      <c r="F1489" s="329" t="s">
        <v>215</v>
      </c>
      <c r="G1489" s="329"/>
      <c r="H1489" s="330"/>
      <c r="I1489" s="330"/>
      <c r="J1489" s="331"/>
      <c r="K1489" s="332"/>
      <c r="L1489" s="333">
        <f t="shared" si="1526"/>
        <v>0</v>
      </c>
      <c r="M1489" s="334"/>
      <c r="N1489" s="335"/>
      <c r="O1489" s="335"/>
      <c r="P1489" s="335"/>
      <c r="Q1489" s="335"/>
      <c r="R1489" s="335"/>
      <c r="S1489" s="336"/>
      <c r="T1489" s="54" t="e">
        <f>HLOOKUP(F1456,リスト!$N$7:$AC$25,8,)</f>
        <v>#N/A</v>
      </c>
      <c r="U1489" s="52" t="e">
        <f t="shared" si="1524"/>
        <v>#N/A</v>
      </c>
    </row>
    <row r="1490" spans="1:21">
      <c r="A1490" s="1">
        <f t="shared" ref="A1490:B1490" si="1532">A1489</f>
        <v>30</v>
      </c>
      <c r="B1490" s="1">
        <f t="shared" si="1532"/>
        <v>0</v>
      </c>
      <c r="C1490" s="288"/>
      <c r="D1490" s="298"/>
      <c r="E1490" s="298"/>
      <c r="F1490" s="306" t="s">
        <v>90</v>
      </c>
      <c r="G1490" s="306"/>
      <c r="H1490" s="307"/>
      <c r="I1490" s="307"/>
      <c r="J1490" s="308"/>
      <c r="K1490" s="309"/>
      <c r="L1490" s="310">
        <f t="shared" si="1526"/>
        <v>0</v>
      </c>
      <c r="M1490" s="311"/>
      <c r="N1490" s="153"/>
      <c r="O1490" s="153"/>
      <c r="P1490" s="153"/>
      <c r="Q1490" s="153"/>
      <c r="R1490" s="153"/>
      <c r="S1490" s="312"/>
      <c r="T1490" s="54" t="e">
        <f>HLOOKUP(F1456,リスト!$N$7:$AC$25,9,)</f>
        <v>#N/A</v>
      </c>
      <c r="U1490" s="52" t="e">
        <f t="shared" si="1524"/>
        <v>#N/A</v>
      </c>
    </row>
    <row r="1491" spans="1:21">
      <c r="A1491" s="1">
        <f t="shared" ref="A1491:B1491" si="1533">A1490</f>
        <v>30</v>
      </c>
      <c r="B1491" s="1">
        <f t="shared" si="1533"/>
        <v>0</v>
      </c>
      <c r="C1491" s="288"/>
      <c r="D1491" s="298" t="s">
        <v>101</v>
      </c>
      <c r="E1491" s="298"/>
      <c r="F1491" s="299" t="s">
        <v>91</v>
      </c>
      <c r="G1491" s="299"/>
      <c r="H1491" s="300"/>
      <c r="I1491" s="300"/>
      <c r="J1491" s="301"/>
      <c r="K1491" s="302"/>
      <c r="L1491" s="303">
        <f t="shared" si="1526"/>
        <v>0</v>
      </c>
      <c r="M1491" s="304"/>
      <c r="N1491" s="152"/>
      <c r="O1491" s="152"/>
      <c r="P1491" s="152"/>
      <c r="Q1491" s="152"/>
      <c r="R1491" s="152"/>
      <c r="S1491" s="305"/>
      <c r="T1491" s="54" t="e">
        <f>HLOOKUP(F1456,リスト!$N$7:$AC$25,10,)</f>
        <v>#N/A</v>
      </c>
      <c r="U1491" s="52" t="e">
        <f t="shared" si="1524"/>
        <v>#N/A</v>
      </c>
    </row>
    <row r="1492" spans="1:21">
      <c r="A1492" s="1">
        <f t="shared" ref="A1492:B1492" si="1534">A1491</f>
        <v>30</v>
      </c>
      <c r="B1492" s="1">
        <f t="shared" si="1534"/>
        <v>0</v>
      </c>
      <c r="C1492" s="288"/>
      <c r="D1492" s="298"/>
      <c r="E1492" s="298"/>
      <c r="F1492" s="329" t="s">
        <v>92</v>
      </c>
      <c r="G1492" s="329"/>
      <c r="H1492" s="330"/>
      <c r="I1492" s="330"/>
      <c r="J1492" s="331"/>
      <c r="K1492" s="332"/>
      <c r="L1492" s="333">
        <f t="shared" si="1526"/>
        <v>0</v>
      </c>
      <c r="M1492" s="334"/>
      <c r="N1492" s="335"/>
      <c r="O1492" s="335"/>
      <c r="P1492" s="335"/>
      <c r="Q1492" s="335"/>
      <c r="R1492" s="335"/>
      <c r="S1492" s="336"/>
      <c r="T1492" s="54" t="e">
        <f>HLOOKUP(F1456,リスト!$N$7:$AC$25,11,)</f>
        <v>#N/A</v>
      </c>
      <c r="U1492" s="52" t="e">
        <f t="shared" si="1524"/>
        <v>#N/A</v>
      </c>
    </row>
    <row r="1493" spans="1:21">
      <c r="A1493" s="1">
        <f t="shared" ref="A1493:B1493" si="1535">A1492</f>
        <v>30</v>
      </c>
      <c r="B1493" s="1">
        <f t="shared" si="1535"/>
        <v>0</v>
      </c>
      <c r="C1493" s="288"/>
      <c r="D1493" s="298"/>
      <c r="E1493" s="298"/>
      <c r="F1493" s="306" t="s">
        <v>93</v>
      </c>
      <c r="G1493" s="306"/>
      <c r="H1493" s="307"/>
      <c r="I1493" s="307"/>
      <c r="J1493" s="308"/>
      <c r="K1493" s="309"/>
      <c r="L1493" s="310">
        <f t="shared" si="1526"/>
        <v>0</v>
      </c>
      <c r="M1493" s="311"/>
      <c r="N1493" s="153"/>
      <c r="O1493" s="153"/>
      <c r="P1493" s="153"/>
      <c r="Q1493" s="153"/>
      <c r="R1493" s="153"/>
      <c r="S1493" s="312"/>
      <c r="T1493" s="54" t="e">
        <f>HLOOKUP(F1456,リスト!$N$7:$AC$25,12,)</f>
        <v>#N/A</v>
      </c>
      <c r="U1493" s="52" t="e">
        <f t="shared" si="1524"/>
        <v>#N/A</v>
      </c>
    </row>
    <row r="1494" spans="1:21">
      <c r="A1494" s="1">
        <f t="shared" ref="A1494:B1494" si="1536">A1493</f>
        <v>30</v>
      </c>
      <c r="B1494" s="1">
        <f t="shared" si="1536"/>
        <v>0</v>
      </c>
      <c r="C1494" s="288"/>
      <c r="D1494" s="298" t="s">
        <v>102</v>
      </c>
      <c r="E1494" s="298"/>
      <c r="F1494" s="298" t="s">
        <v>102</v>
      </c>
      <c r="G1494" s="298"/>
      <c r="H1494" s="323"/>
      <c r="I1494" s="323"/>
      <c r="J1494" s="324"/>
      <c r="K1494" s="325"/>
      <c r="L1494" s="326">
        <f t="shared" si="1526"/>
        <v>0</v>
      </c>
      <c r="M1494" s="327"/>
      <c r="N1494" s="167"/>
      <c r="O1494" s="167"/>
      <c r="P1494" s="167"/>
      <c r="Q1494" s="167"/>
      <c r="R1494" s="167"/>
      <c r="S1494" s="328"/>
      <c r="T1494" s="54" t="e">
        <f>HLOOKUP(F1456,リスト!$N$7:$AC$25,13,)</f>
        <v>#N/A</v>
      </c>
      <c r="U1494" s="52" t="e">
        <f t="shared" si="1524"/>
        <v>#N/A</v>
      </c>
    </row>
    <row r="1495" spans="1:21">
      <c r="A1495" s="1">
        <f t="shared" ref="A1495:B1495" si="1537">A1494</f>
        <v>30</v>
      </c>
      <c r="B1495" s="1">
        <f t="shared" si="1537"/>
        <v>0</v>
      </c>
      <c r="C1495" s="288"/>
      <c r="D1495" s="321" t="s">
        <v>105</v>
      </c>
      <c r="E1495" s="298"/>
      <c r="F1495" s="299" t="s">
        <v>94</v>
      </c>
      <c r="G1495" s="299"/>
      <c r="H1495" s="300"/>
      <c r="I1495" s="300"/>
      <c r="J1495" s="301"/>
      <c r="K1495" s="302"/>
      <c r="L1495" s="303">
        <f t="shared" si="1526"/>
        <v>0</v>
      </c>
      <c r="M1495" s="304"/>
      <c r="N1495" s="152"/>
      <c r="O1495" s="152"/>
      <c r="P1495" s="152"/>
      <c r="Q1495" s="152"/>
      <c r="R1495" s="152"/>
      <c r="S1495" s="305"/>
      <c r="T1495" s="54" t="e">
        <f>HLOOKUP(F1456,リスト!$N$7:$AC$25,14,)</f>
        <v>#N/A</v>
      </c>
      <c r="U1495" s="52" t="e">
        <f t="shared" si="1524"/>
        <v>#N/A</v>
      </c>
    </row>
    <row r="1496" spans="1:21">
      <c r="A1496" s="1">
        <f t="shared" ref="A1496:B1496" si="1538">A1495</f>
        <v>30</v>
      </c>
      <c r="B1496" s="1">
        <f t="shared" si="1538"/>
        <v>0</v>
      </c>
      <c r="C1496" s="288"/>
      <c r="D1496" s="298"/>
      <c r="E1496" s="298"/>
      <c r="F1496" s="306" t="s">
        <v>95</v>
      </c>
      <c r="G1496" s="306"/>
      <c r="H1496" s="307"/>
      <c r="I1496" s="307"/>
      <c r="J1496" s="308"/>
      <c r="K1496" s="309"/>
      <c r="L1496" s="310">
        <f t="shared" si="1526"/>
        <v>0</v>
      </c>
      <c r="M1496" s="311"/>
      <c r="N1496" s="153"/>
      <c r="O1496" s="153"/>
      <c r="P1496" s="153"/>
      <c r="Q1496" s="153"/>
      <c r="R1496" s="153"/>
      <c r="S1496" s="312"/>
      <c r="T1496" s="54" t="e">
        <f>HLOOKUP(F1456,リスト!$N$7:$AC$25,15,)</f>
        <v>#N/A</v>
      </c>
      <c r="U1496" s="52" t="e">
        <f t="shared" si="1524"/>
        <v>#N/A</v>
      </c>
    </row>
    <row r="1497" spans="1:21">
      <c r="A1497" s="1">
        <f t="shared" ref="A1497:B1497" si="1539">A1496</f>
        <v>30</v>
      </c>
      <c r="B1497" s="1">
        <f t="shared" si="1539"/>
        <v>0</v>
      </c>
      <c r="C1497" s="288"/>
      <c r="D1497" s="322" t="s">
        <v>103</v>
      </c>
      <c r="E1497" s="322"/>
      <c r="F1497" s="298" t="s">
        <v>96</v>
      </c>
      <c r="G1497" s="298"/>
      <c r="H1497" s="323"/>
      <c r="I1497" s="323"/>
      <c r="J1497" s="324"/>
      <c r="K1497" s="325"/>
      <c r="L1497" s="326">
        <f t="shared" si="1526"/>
        <v>0</v>
      </c>
      <c r="M1497" s="327"/>
      <c r="N1497" s="167"/>
      <c r="O1497" s="167"/>
      <c r="P1497" s="167"/>
      <c r="Q1497" s="167"/>
      <c r="R1497" s="167"/>
      <c r="S1497" s="328"/>
      <c r="T1497" s="54" t="e">
        <f>HLOOKUP(F1456,リスト!$N$7:$AC$25,16,)</f>
        <v>#N/A</v>
      </c>
      <c r="U1497" s="52" t="e">
        <f t="shared" si="1524"/>
        <v>#N/A</v>
      </c>
    </row>
    <row r="1498" spans="1:21">
      <c r="A1498" s="1">
        <f t="shared" ref="A1498:B1498" si="1540">A1497</f>
        <v>30</v>
      </c>
      <c r="B1498" s="1">
        <f t="shared" si="1540"/>
        <v>0</v>
      </c>
      <c r="C1498" s="288"/>
      <c r="D1498" s="298" t="s">
        <v>104</v>
      </c>
      <c r="E1498" s="298"/>
      <c r="F1498" s="299" t="s">
        <v>97</v>
      </c>
      <c r="G1498" s="299"/>
      <c r="H1498" s="300"/>
      <c r="I1498" s="300"/>
      <c r="J1498" s="301"/>
      <c r="K1498" s="302"/>
      <c r="L1498" s="303">
        <f t="shared" si="1526"/>
        <v>0</v>
      </c>
      <c r="M1498" s="304"/>
      <c r="N1498" s="152"/>
      <c r="O1498" s="152"/>
      <c r="P1498" s="152"/>
      <c r="Q1498" s="152"/>
      <c r="R1498" s="152"/>
      <c r="S1498" s="305"/>
      <c r="T1498" s="54" t="e">
        <f>HLOOKUP(F1456,リスト!$N$7:$AC$25,17,)</f>
        <v>#N/A</v>
      </c>
      <c r="U1498" s="52" t="e">
        <f t="shared" si="1524"/>
        <v>#N/A</v>
      </c>
    </row>
    <row r="1499" spans="1:21">
      <c r="A1499" s="1">
        <f t="shared" ref="A1499:B1499" si="1541">A1498</f>
        <v>30</v>
      </c>
      <c r="B1499" s="1">
        <f t="shared" si="1541"/>
        <v>0</v>
      </c>
      <c r="C1499" s="288"/>
      <c r="D1499" s="298"/>
      <c r="E1499" s="298"/>
      <c r="F1499" s="306" t="s">
        <v>98</v>
      </c>
      <c r="G1499" s="306"/>
      <c r="H1499" s="307"/>
      <c r="I1499" s="307"/>
      <c r="J1499" s="308"/>
      <c r="K1499" s="309"/>
      <c r="L1499" s="310">
        <f t="shared" si="1526"/>
        <v>0</v>
      </c>
      <c r="M1499" s="311"/>
      <c r="N1499" s="153"/>
      <c r="O1499" s="153"/>
      <c r="P1499" s="153"/>
      <c r="Q1499" s="153"/>
      <c r="R1499" s="153"/>
      <c r="S1499" s="312"/>
      <c r="T1499" s="54" t="e">
        <f>HLOOKUP(F1456,リスト!$N$7:$AC$25,18,)</f>
        <v>#N/A</v>
      </c>
      <c r="U1499" s="52" t="e">
        <f t="shared" si="1524"/>
        <v>#N/A</v>
      </c>
    </row>
    <row r="1500" spans="1:21" ht="15" thickBot="1">
      <c r="A1500" s="1">
        <f t="shared" ref="A1500:B1500" si="1542">A1499</f>
        <v>30</v>
      </c>
      <c r="B1500" s="1">
        <f t="shared" si="1542"/>
        <v>0</v>
      </c>
      <c r="C1500" s="288"/>
      <c r="D1500" s="313" t="s">
        <v>77</v>
      </c>
      <c r="E1500" s="313"/>
      <c r="F1500" s="313" t="s">
        <v>77</v>
      </c>
      <c r="G1500" s="313"/>
      <c r="H1500" s="314"/>
      <c r="I1500" s="314"/>
      <c r="J1500" s="315"/>
      <c r="K1500" s="316"/>
      <c r="L1500" s="317">
        <f t="shared" si="1526"/>
        <v>0</v>
      </c>
      <c r="M1500" s="318"/>
      <c r="N1500" s="319"/>
      <c r="O1500" s="319"/>
      <c r="P1500" s="319"/>
      <c r="Q1500" s="319"/>
      <c r="R1500" s="319"/>
      <c r="S1500" s="320"/>
      <c r="T1500" s="54" t="e">
        <f>HLOOKUP(F1456,リスト!$N$7:$AC$25,19,)</f>
        <v>#N/A</v>
      </c>
      <c r="U1500" s="52" t="e">
        <f t="shared" si="1524"/>
        <v>#N/A</v>
      </c>
    </row>
    <row r="1501" spans="1:21" ht="15.6" thickTop="1" thickBot="1">
      <c r="A1501" s="1">
        <f t="shared" ref="A1501:B1501" si="1543">A1500</f>
        <v>30</v>
      </c>
      <c r="B1501" s="1">
        <f t="shared" si="1543"/>
        <v>0</v>
      </c>
      <c r="C1501" s="289"/>
      <c r="D1501" s="278" t="s">
        <v>78</v>
      </c>
      <c r="E1501" s="279"/>
      <c r="F1501" s="279"/>
      <c r="G1501" s="280"/>
      <c r="H1501" s="281">
        <f>SUM(H1483:I1500)</f>
        <v>0</v>
      </c>
      <c r="I1501" s="281"/>
      <c r="J1501" s="282">
        <f t="shared" ref="J1501" si="1544">SUM(J1483:K1500)</f>
        <v>0</v>
      </c>
      <c r="K1501" s="283"/>
      <c r="L1501" s="283">
        <f t="shared" ref="L1501" si="1545">SUM(L1483:M1500)</f>
        <v>0</v>
      </c>
      <c r="M1501" s="284"/>
      <c r="N1501" s="285"/>
      <c r="O1501" s="285"/>
      <c r="P1501" s="285"/>
      <c r="Q1501" s="285"/>
      <c r="R1501" s="285"/>
      <c r="S1501" s="286"/>
      <c r="T1501" s="54"/>
    </row>
    <row r="1502" spans="1:21" ht="21.6" customHeight="1">
      <c r="A1502" s="1">
        <v>1</v>
      </c>
      <c r="B1502" s="1">
        <v>1</v>
      </c>
      <c r="C1502" s="198" t="s">
        <v>192</v>
      </c>
      <c r="D1502" s="198"/>
      <c r="E1502" s="198"/>
      <c r="T1502" s="1"/>
    </row>
    <row r="1503" spans="1:21" ht="21.6" customHeight="1">
      <c r="A1503" s="1">
        <f t="shared" ref="A1503:B1505" si="1546">A1502</f>
        <v>1</v>
      </c>
      <c r="B1503" s="1">
        <f t="shared" si="1546"/>
        <v>1</v>
      </c>
      <c r="C1503" s="192" t="str">
        <f>"トップアスリート等を活用した魅力発信事業　"&amp;基本!$G$25&amp;"(総括表)"</f>
        <v>トップアスリート等を活用した魅力発信事業　収支予算書(総括表)</v>
      </c>
      <c r="D1503" s="192"/>
      <c r="E1503" s="192"/>
      <c r="F1503" s="192"/>
      <c r="G1503" s="192"/>
      <c r="H1503" s="192"/>
      <c r="I1503" s="192"/>
      <c r="J1503" s="192"/>
      <c r="K1503" s="192"/>
      <c r="L1503" s="192"/>
      <c r="M1503" s="192"/>
      <c r="N1503" s="192"/>
      <c r="O1503" s="192"/>
      <c r="P1503" s="192"/>
      <c r="Q1503" s="192"/>
      <c r="R1503" s="192"/>
      <c r="S1503" s="192"/>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37"/>
      <c r="D1505" s="337"/>
      <c r="Q1505" s="338" t="s">
        <v>71</v>
      </c>
      <c r="R1505" s="338"/>
      <c r="S1505" s="338"/>
      <c r="T1505" s="1"/>
    </row>
    <row r="1506" spans="1:21" ht="21.6" customHeight="1">
      <c r="A1506" s="1">
        <f t="shared" ref="A1506:A1535" si="1547">A1505</f>
        <v>1</v>
      </c>
      <c r="B1506" s="1">
        <f t="shared" ref="B1506:B1535" si="1548">B1505</f>
        <v>1</v>
      </c>
      <c r="C1506" s="287" t="s">
        <v>72</v>
      </c>
      <c r="D1506" s="290" t="s">
        <v>73</v>
      </c>
      <c r="E1506" s="290"/>
      <c r="F1506" s="290"/>
      <c r="G1506" s="290"/>
      <c r="H1506" s="290" t="s">
        <v>79</v>
      </c>
      <c r="I1506" s="290"/>
      <c r="J1506" s="290" t="s">
        <v>13</v>
      </c>
      <c r="K1506" s="290"/>
      <c r="L1506" s="290"/>
      <c r="M1506" s="290"/>
      <c r="N1506" s="290"/>
      <c r="O1506" s="290"/>
      <c r="P1506" s="290"/>
      <c r="Q1506" s="290"/>
      <c r="R1506" s="290"/>
      <c r="S1506" s="294"/>
      <c r="T1506" s="1"/>
    </row>
    <row r="1507" spans="1:21" ht="21.6" customHeight="1">
      <c r="A1507" s="1">
        <f t="shared" si="1547"/>
        <v>1</v>
      </c>
      <c r="B1507" s="1">
        <f t="shared" si="1548"/>
        <v>1</v>
      </c>
      <c r="C1507" s="288"/>
      <c r="D1507" s="346" t="s">
        <v>74</v>
      </c>
      <c r="E1507" s="346"/>
      <c r="F1507" s="346"/>
      <c r="G1507" s="346"/>
      <c r="H1507" s="347">
        <f>SUM(H26,H76,H126,H176,H226,H276,H326,H376,H426,H476,H526,H576,H626,H676,H726,H776,H826,H876,H926,H976,H1026,H1076,H1126,H1176,H1226,H1276,H1326,H1376,H1426,H1476)</f>
        <v>0</v>
      </c>
      <c r="I1507" s="347"/>
      <c r="J1507" s="152"/>
      <c r="K1507" s="152"/>
      <c r="L1507" s="152"/>
      <c r="M1507" s="152"/>
      <c r="N1507" s="152"/>
      <c r="O1507" s="152"/>
      <c r="P1507" s="152"/>
      <c r="Q1507" s="152"/>
      <c r="R1507" s="152"/>
      <c r="S1507" s="305"/>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8"/>
      <c r="D1508" s="340" t="s">
        <v>75</v>
      </c>
      <c r="E1508" s="340"/>
      <c r="F1508" s="340"/>
      <c r="G1508" s="340"/>
      <c r="H1508" s="392">
        <f>SUM(H27,H77,H127,H177,H227,H277,H327,H377,H427,H477,H527,H577,H627,H677,H727,H777,H827,H877,H927,H977,H1027,H1077,H1127,H1177,H1227,H1277,H1327,H1377,H1427,H1477)</f>
        <v>0</v>
      </c>
      <c r="I1508" s="392"/>
      <c r="J1508" s="335"/>
      <c r="K1508" s="335"/>
      <c r="L1508" s="335"/>
      <c r="M1508" s="335"/>
      <c r="N1508" s="335"/>
      <c r="O1508" s="335"/>
      <c r="P1508" s="335"/>
      <c r="Q1508" s="335"/>
      <c r="R1508" s="335"/>
      <c r="S1508" s="336"/>
      <c r="T1508" s="1"/>
    </row>
    <row r="1509" spans="1:21" ht="21.6" customHeight="1">
      <c r="A1509" s="1">
        <f t="shared" si="1547"/>
        <v>1</v>
      </c>
      <c r="B1509" s="1">
        <f t="shared" si="1548"/>
        <v>1</v>
      </c>
      <c r="C1509" s="288"/>
      <c r="D1509" s="340" t="s">
        <v>76</v>
      </c>
      <c r="E1509" s="340"/>
      <c r="F1509" s="340"/>
      <c r="G1509" s="340"/>
      <c r="H1509" s="392">
        <f>SUM(H28,H78,H128,H178,H228,H278,H328,H378,H428,H478,H528,H578,H628,H678,H728,H778,H828,H878,H928,H978,H1028,H1078,H1128,H1178,H1228,H1278,H1328,H1378,H1428,H1478)</f>
        <v>0</v>
      </c>
      <c r="I1509" s="392"/>
      <c r="J1509" s="335"/>
      <c r="K1509" s="335"/>
      <c r="L1509" s="335"/>
      <c r="M1509" s="335"/>
      <c r="N1509" s="335"/>
      <c r="O1509" s="335"/>
      <c r="P1509" s="335"/>
      <c r="Q1509" s="335"/>
      <c r="R1509" s="335"/>
      <c r="S1509" s="336"/>
    </row>
    <row r="1510" spans="1:21" ht="21.6" customHeight="1" thickBot="1">
      <c r="A1510" s="1">
        <f t="shared" si="1547"/>
        <v>1</v>
      </c>
      <c r="B1510" s="1">
        <f t="shared" si="1548"/>
        <v>1</v>
      </c>
      <c r="C1510" s="288"/>
      <c r="D1510" s="341" t="s">
        <v>77</v>
      </c>
      <c r="E1510" s="341"/>
      <c r="F1510" s="341"/>
      <c r="G1510" s="341"/>
      <c r="H1510" s="342">
        <f>SUM(H29,H79,H129,H179,H229,H279,H329,H379,H429,H479,H529,H579,H629,H679,H729,H779,H829,H879,H929,H979,H1029,H1079,H1129,H1179,H1229,H1279,H1329,H1379,H1429,H1479)</f>
        <v>0</v>
      </c>
      <c r="I1510" s="342"/>
      <c r="J1510" s="343"/>
      <c r="K1510" s="343"/>
      <c r="L1510" s="343"/>
      <c r="M1510" s="343"/>
      <c r="N1510" s="343"/>
      <c r="O1510" s="343"/>
      <c r="P1510" s="343"/>
      <c r="Q1510" s="343"/>
      <c r="R1510" s="343"/>
      <c r="S1510" s="344"/>
    </row>
    <row r="1511" spans="1:21" ht="21.6" customHeight="1" thickTop="1" thickBot="1">
      <c r="A1511" s="1">
        <f t="shared" si="1547"/>
        <v>1</v>
      </c>
      <c r="B1511" s="1">
        <f t="shared" si="1548"/>
        <v>1</v>
      </c>
      <c r="C1511" s="289"/>
      <c r="D1511" s="345" t="s">
        <v>78</v>
      </c>
      <c r="E1511" s="345"/>
      <c r="F1511" s="345"/>
      <c r="G1511" s="345"/>
      <c r="H1511" s="281">
        <f>SUM(H1507:I1510)</f>
        <v>0</v>
      </c>
      <c r="I1511" s="281"/>
      <c r="J1511" s="285"/>
      <c r="K1511" s="285"/>
      <c r="L1511" s="285"/>
      <c r="M1511" s="285"/>
      <c r="N1511" s="285"/>
      <c r="O1511" s="285"/>
      <c r="P1511" s="285"/>
      <c r="Q1511" s="285"/>
      <c r="R1511" s="285"/>
      <c r="S1511" s="286"/>
    </row>
    <row r="1512" spans="1:21" ht="21.6" customHeight="1">
      <c r="A1512" s="1">
        <f t="shared" si="1547"/>
        <v>1</v>
      </c>
      <c r="B1512" s="1">
        <f t="shared" si="1548"/>
        <v>1</v>
      </c>
      <c r="C1512" s="287" t="s">
        <v>218</v>
      </c>
      <c r="D1512" s="290" t="s">
        <v>73</v>
      </c>
      <c r="E1512" s="290"/>
      <c r="F1512" s="290" t="s">
        <v>83</v>
      </c>
      <c r="G1512" s="290"/>
      <c r="H1512" s="290" t="s">
        <v>79</v>
      </c>
      <c r="I1512" s="292"/>
      <c r="J1512" s="293"/>
      <c r="K1512" s="290"/>
      <c r="L1512" s="290"/>
      <c r="M1512" s="290"/>
      <c r="N1512" s="290" t="s">
        <v>82</v>
      </c>
      <c r="O1512" s="290"/>
      <c r="P1512" s="290"/>
      <c r="Q1512" s="290"/>
      <c r="R1512" s="290"/>
      <c r="S1512" s="294"/>
    </row>
    <row r="1513" spans="1:21" ht="21.6" customHeight="1">
      <c r="A1513" s="1">
        <f t="shared" si="1547"/>
        <v>1</v>
      </c>
      <c r="B1513" s="1">
        <f t="shared" si="1548"/>
        <v>1</v>
      </c>
      <c r="C1513" s="288"/>
      <c r="D1513" s="291"/>
      <c r="E1513" s="291"/>
      <c r="F1513" s="291"/>
      <c r="G1513" s="291"/>
      <c r="H1513" s="291"/>
      <c r="I1513" s="291"/>
      <c r="J1513" s="296" t="s">
        <v>80</v>
      </c>
      <c r="K1513" s="297"/>
      <c r="L1513" s="297" t="s">
        <v>81</v>
      </c>
      <c r="M1513" s="339"/>
      <c r="N1513" s="291"/>
      <c r="O1513" s="291"/>
      <c r="P1513" s="291"/>
      <c r="Q1513" s="291"/>
      <c r="R1513" s="291"/>
      <c r="S1513" s="295"/>
    </row>
    <row r="1514" spans="1:21" ht="21.6" customHeight="1">
      <c r="A1514" s="1">
        <f t="shared" si="1547"/>
        <v>1</v>
      </c>
      <c r="B1514" s="1">
        <f t="shared" si="1548"/>
        <v>1</v>
      </c>
      <c r="C1514" s="288"/>
      <c r="D1514" s="298" t="s">
        <v>88</v>
      </c>
      <c r="E1514" s="298"/>
      <c r="F1514" s="298" t="s">
        <v>88</v>
      </c>
      <c r="G1514" s="298"/>
      <c r="H1514" s="393">
        <f t="shared" ref="H1514:H1531" si="1549">SUM(H33,H83,H133,H183,H233,H283,H333,H383,H433,H483,H533,H583,H633,H683,H733,H783,H833,H883,H933,H983,H1033,H1083,H1133,H1183,H1233,H1283,H1333,H1383,H1433,H1483)</f>
        <v>0</v>
      </c>
      <c r="I1514" s="393"/>
      <c r="J1514" s="394">
        <f t="shared" ref="J1514:J1531" si="1550">SUM(J33,J83,J133,J183,J233,J283,J333,J383,J433,J483,J533,J583,J633,J683,J733,J783,J833,J883,J933,J983,J1033,J1083,J1133,J1183,J1233,J1283,J1333,J1383,J1433,J1483)</f>
        <v>0</v>
      </c>
      <c r="K1514" s="326"/>
      <c r="L1514" s="326">
        <f>H1514-J1514</f>
        <v>0</v>
      </c>
      <c r="M1514" s="327"/>
      <c r="N1514" s="167"/>
      <c r="O1514" s="167"/>
      <c r="P1514" s="167"/>
      <c r="Q1514" s="167"/>
      <c r="R1514" s="167"/>
      <c r="S1514" s="328"/>
      <c r="T1514" s="54"/>
      <c r="U1514" s="52"/>
    </row>
    <row r="1515" spans="1:21" ht="21.6" customHeight="1">
      <c r="A1515" s="1">
        <f t="shared" si="1547"/>
        <v>1</v>
      </c>
      <c r="B1515" s="1">
        <f t="shared" si="1548"/>
        <v>1</v>
      </c>
      <c r="C1515" s="288"/>
      <c r="D1515" s="298" t="s">
        <v>99</v>
      </c>
      <c r="E1515" s="298"/>
      <c r="F1515" s="299" t="s">
        <v>84</v>
      </c>
      <c r="G1515" s="299"/>
      <c r="H1515" s="347">
        <f t="shared" si="1549"/>
        <v>0</v>
      </c>
      <c r="I1515" s="347"/>
      <c r="J1515" s="395">
        <f t="shared" si="1550"/>
        <v>0</v>
      </c>
      <c r="K1515" s="303"/>
      <c r="L1515" s="303">
        <f t="shared" ref="L1515:L1531" si="1551">H1515-J1515</f>
        <v>0</v>
      </c>
      <c r="M1515" s="304"/>
      <c r="N1515" s="152"/>
      <c r="O1515" s="152"/>
      <c r="P1515" s="152"/>
      <c r="Q1515" s="152"/>
      <c r="R1515" s="152"/>
      <c r="S1515" s="305"/>
      <c r="T1515" s="54"/>
      <c r="U1515" s="52"/>
    </row>
    <row r="1516" spans="1:21" ht="21.6" customHeight="1">
      <c r="A1516" s="1">
        <f t="shared" si="1547"/>
        <v>1</v>
      </c>
      <c r="B1516" s="1">
        <f t="shared" si="1548"/>
        <v>1</v>
      </c>
      <c r="C1516" s="288"/>
      <c r="D1516" s="298"/>
      <c r="E1516" s="298"/>
      <c r="F1516" s="329" t="s">
        <v>85</v>
      </c>
      <c r="G1516" s="329"/>
      <c r="H1516" s="392">
        <f t="shared" si="1549"/>
        <v>0</v>
      </c>
      <c r="I1516" s="392"/>
      <c r="J1516" s="396">
        <f t="shared" si="1550"/>
        <v>0</v>
      </c>
      <c r="K1516" s="333"/>
      <c r="L1516" s="333">
        <f t="shared" si="1551"/>
        <v>0</v>
      </c>
      <c r="M1516" s="334"/>
      <c r="N1516" s="335"/>
      <c r="O1516" s="335"/>
      <c r="P1516" s="335"/>
      <c r="Q1516" s="335"/>
      <c r="R1516" s="335"/>
      <c r="S1516" s="336"/>
      <c r="T1516" s="54"/>
      <c r="U1516" s="52"/>
    </row>
    <row r="1517" spans="1:21" ht="21.6" customHeight="1">
      <c r="A1517" s="1">
        <f t="shared" si="1547"/>
        <v>1</v>
      </c>
      <c r="B1517" s="1">
        <f t="shared" si="1548"/>
        <v>1</v>
      </c>
      <c r="C1517" s="288"/>
      <c r="D1517" s="298"/>
      <c r="E1517" s="298"/>
      <c r="F1517" s="306" t="s">
        <v>86</v>
      </c>
      <c r="G1517" s="306"/>
      <c r="H1517" s="397">
        <f t="shared" si="1549"/>
        <v>0</v>
      </c>
      <c r="I1517" s="397"/>
      <c r="J1517" s="398">
        <f t="shared" si="1550"/>
        <v>0</v>
      </c>
      <c r="K1517" s="310"/>
      <c r="L1517" s="310">
        <f t="shared" si="1551"/>
        <v>0</v>
      </c>
      <c r="M1517" s="311"/>
      <c r="N1517" s="153"/>
      <c r="O1517" s="153"/>
      <c r="P1517" s="153"/>
      <c r="Q1517" s="153"/>
      <c r="R1517" s="153"/>
      <c r="S1517" s="312"/>
      <c r="T1517" s="54"/>
      <c r="U1517" s="52"/>
    </row>
    <row r="1518" spans="1:21" ht="21.6" customHeight="1">
      <c r="A1518" s="1">
        <f t="shared" si="1547"/>
        <v>1</v>
      </c>
      <c r="B1518" s="1">
        <f t="shared" si="1548"/>
        <v>1</v>
      </c>
      <c r="C1518" s="288"/>
      <c r="D1518" s="298" t="s">
        <v>100</v>
      </c>
      <c r="E1518" s="298"/>
      <c r="F1518" s="299" t="s">
        <v>87</v>
      </c>
      <c r="G1518" s="299"/>
      <c r="H1518" s="347">
        <f t="shared" si="1549"/>
        <v>0</v>
      </c>
      <c r="I1518" s="347"/>
      <c r="J1518" s="395">
        <f t="shared" si="1550"/>
        <v>0</v>
      </c>
      <c r="K1518" s="303"/>
      <c r="L1518" s="303">
        <f t="shared" si="1551"/>
        <v>0</v>
      </c>
      <c r="M1518" s="304"/>
      <c r="N1518" s="152"/>
      <c r="O1518" s="152"/>
      <c r="P1518" s="152"/>
      <c r="Q1518" s="152"/>
      <c r="R1518" s="152"/>
      <c r="S1518" s="305"/>
      <c r="T1518" s="54"/>
      <c r="U1518" s="52"/>
    </row>
    <row r="1519" spans="1:21" ht="21.6" customHeight="1">
      <c r="A1519" s="1">
        <f t="shared" si="1547"/>
        <v>1</v>
      </c>
      <c r="B1519" s="1">
        <f t="shared" si="1548"/>
        <v>1</v>
      </c>
      <c r="C1519" s="288"/>
      <c r="D1519" s="298"/>
      <c r="E1519" s="298"/>
      <c r="F1519" s="329" t="s">
        <v>89</v>
      </c>
      <c r="G1519" s="329"/>
      <c r="H1519" s="392">
        <f t="shared" si="1549"/>
        <v>0</v>
      </c>
      <c r="I1519" s="392"/>
      <c r="J1519" s="396">
        <f t="shared" si="1550"/>
        <v>0</v>
      </c>
      <c r="K1519" s="333"/>
      <c r="L1519" s="333">
        <f t="shared" si="1551"/>
        <v>0</v>
      </c>
      <c r="M1519" s="334"/>
      <c r="N1519" s="335"/>
      <c r="O1519" s="335"/>
      <c r="P1519" s="335"/>
      <c r="Q1519" s="335"/>
      <c r="R1519" s="335"/>
      <c r="S1519" s="336"/>
      <c r="T1519" s="54"/>
      <c r="U1519" s="52"/>
    </row>
    <row r="1520" spans="1:21" ht="21.6" customHeight="1">
      <c r="A1520" s="1">
        <f t="shared" si="1547"/>
        <v>1</v>
      </c>
      <c r="B1520" s="1">
        <f t="shared" si="1548"/>
        <v>1</v>
      </c>
      <c r="C1520" s="288"/>
      <c r="D1520" s="298"/>
      <c r="E1520" s="298"/>
      <c r="F1520" s="329" t="s">
        <v>215</v>
      </c>
      <c r="G1520" s="329"/>
      <c r="H1520" s="392">
        <f t="shared" si="1549"/>
        <v>0</v>
      </c>
      <c r="I1520" s="392"/>
      <c r="J1520" s="396">
        <f t="shared" si="1550"/>
        <v>0</v>
      </c>
      <c r="K1520" s="333"/>
      <c r="L1520" s="333">
        <f t="shared" si="1551"/>
        <v>0</v>
      </c>
      <c r="M1520" s="334"/>
      <c r="N1520" s="335"/>
      <c r="O1520" s="335"/>
      <c r="P1520" s="335"/>
      <c r="Q1520" s="335"/>
      <c r="R1520" s="335"/>
      <c r="S1520" s="336"/>
      <c r="T1520" s="54"/>
      <c r="U1520" s="52"/>
    </row>
    <row r="1521" spans="1:21" ht="21.6" customHeight="1">
      <c r="A1521" s="1">
        <f t="shared" si="1547"/>
        <v>1</v>
      </c>
      <c r="B1521" s="1">
        <f t="shared" si="1548"/>
        <v>1</v>
      </c>
      <c r="C1521" s="288"/>
      <c r="D1521" s="298"/>
      <c r="E1521" s="298"/>
      <c r="F1521" s="306" t="s">
        <v>90</v>
      </c>
      <c r="G1521" s="306"/>
      <c r="H1521" s="397">
        <f t="shared" si="1549"/>
        <v>0</v>
      </c>
      <c r="I1521" s="397"/>
      <c r="J1521" s="398">
        <f t="shared" si="1550"/>
        <v>0</v>
      </c>
      <c r="K1521" s="310"/>
      <c r="L1521" s="310">
        <f t="shared" si="1551"/>
        <v>0</v>
      </c>
      <c r="M1521" s="311"/>
      <c r="N1521" s="153"/>
      <c r="O1521" s="153"/>
      <c r="P1521" s="153"/>
      <c r="Q1521" s="153"/>
      <c r="R1521" s="153"/>
      <c r="S1521" s="312"/>
      <c r="T1521" s="54"/>
      <c r="U1521" s="52"/>
    </row>
    <row r="1522" spans="1:21" ht="21.6" customHeight="1">
      <c r="A1522" s="1">
        <f t="shared" si="1547"/>
        <v>1</v>
      </c>
      <c r="B1522" s="1">
        <f t="shared" si="1548"/>
        <v>1</v>
      </c>
      <c r="C1522" s="288"/>
      <c r="D1522" s="298" t="s">
        <v>101</v>
      </c>
      <c r="E1522" s="298"/>
      <c r="F1522" s="299" t="s">
        <v>91</v>
      </c>
      <c r="G1522" s="299"/>
      <c r="H1522" s="347">
        <f t="shared" si="1549"/>
        <v>0</v>
      </c>
      <c r="I1522" s="347"/>
      <c r="J1522" s="395">
        <f t="shared" si="1550"/>
        <v>0</v>
      </c>
      <c r="K1522" s="303"/>
      <c r="L1522" s="303">
        <f t="shared" si="1551"/>
        <v>0</v>
      </c>
      <c r="M1522" s="304"/>
      <c r="N1522" s="152"/>
      <c r="O1522" s="152"/>
      <c r="P1522" s="152"/>
      <c r="Q1522" s="152"/>
      <c r="R1522" s="152"/>
      <c r="S1522" s="305"/>
      <c r="T1522" s="54"/>
      <c r="U1522" s="52"/>
    </row>
    <row r="1523" spans="1:21" ht="21.6" customHeight="1">
      <c r="A1523" s="1">
        <f t="shared" si="1547"/>
        <v>1</v>
      </c>
      <c r="B1523" s="1">
        <f t="shared" si="1548"/>
        <v>1</v>
      </c>
      <c r="C1523" s="288"/>
      <c r="D1523" s="298"/>
      <c r="E1523" s="298"/>
      <c r="F1523" s="329" t="s">
        <v>92</v>
      </c>
      <c r="G1523" s="329"/>
      <c r="H1523" s="392">
        <f t="shared" si="1549"/>
        <v>0</v>
      </c>
      <c r="I1523" s="392"/>
      <c r="J1523" s="396">
        <f t="shared" si="1550"/>
        <v>0</v>
      </c>
      <c r="K1523" s="333"/>
      <c r="L1523" s="333">
        <f t="shared" si="1551"/>
        <v>0</v>
      </c>
      <c r="M1523" s="334"/>
      <c r="N1523" s="335"/>
      <c r="O1523" s="335"/>
      <c r="P1523" s="335"/>
      <c r="Q1523" s="335"/>
      <c r="R1523" s="335"/>
      <c r="S1523" s="336"/>
      <c r="T1523" s="54"/>
      <c r="U1523" s="52"/>
    </row>
    <row r="1524" spans="1:21" ht="21.6" customHeight="1">
      <c r="A1524" s="1">
        <f t="shared" si="1547"/>
        <v>1</v>
      </c>
      <c r="B1524" s="1">
        <f t="shared" si="1548"/>
        <v>1</v>
      </c>
      <c r="C1524" s="288"/>
      <c r="D1524" s="298"/>
      <c r="E1524" s="298"/>
      <c r="F1524" s="306" t="s">
        <v>93</v>
      </c>
      <c r="G1524" s="306"/>
      <c r="H1524" s="397">
        <f t="shared" si="1549"/>
        <v>0</v>
      </c>
      <c r="I1524" s="397"/>
      <c r="J1524" s="398">
        <f t="shared" si="1550"/>
        <v>0</v>
      </c>
      <c r="K1524" s="310"/>
      <c r="L1524" s="310">
        <f t="shared" si="1551"/>
        <v>0</v>
      </c>
      <c r="M1524" s="311"/>
      <c r="N1524" s="153"/>
      <c r="O1524" s="153"/>
      <c r="P1524" s="153"/>
      <c r="Q1524" s="153"/>
      <c r="R1524" s="153"/>
      <c r="S1524" s="312"/>
      <c r="T1524" s="54"/>
      <c r="U1524" s="52"/>
    </row>
    <row r="1525" spans="1:21" ht="21.6" customHeight="1">
      <c r="A1525" s="1">
        <f t="shared" si="1547"/>
        <v>1</v>
      </c>
      <c r="B1525" s="1">
        <f t="shared" si="1548"/>
        <v>1</v>
      </c>
      <c r="C1525" s="288"/>
      <c r="D1525" s="298" t="s">
        <v>102</v>
      </c>
      <c r="E1525" s="298"/>
      <c r="F1525" s="298" t="s">
        <v>102</v>
      </c>
      <c r="G1525" s="298"/>
      <c r="H1525" s="393">
        <f t="shared" si="1549"/>
        <v>0</v>
      </c>
      <c r="I1525" s="393"/>
      <c r="J1525" s="394">
        <f t="shared" si="1550"/>
        <v>0</v>
      </c>
      <c r="K1525" s="326"/>
      <c r="L1525" s="326">
        <f t="shared" si="1551"/>
        <v>0</v>
      </c>
      <c r="M1525" s="327"/>
      <c r="N1525" s="167"/>
      <c r="O1525" s="167"/>
      <c r="P1525" s="167"/>
      <c r="Q1525" s="167"/>
      <c r="R1525" s="167"/>
      <c r="S1525" s="328"/>
      <c r="T1525" s="54"/>
      <c r="U1525" s="52"/>
    </row>
    <row r="1526" spans="1:21" ht="21.6" customHeight="1">
      <c r="A1526" s="1">
        <f t="shared" si="1547"/>
        <v>1</v>
      </c>
      <c r="B1526" s="1">
        <f t="shared" si="1548"/>
        <v>1</v>
      </c>
      <c r="C1526" s="288"/>
      <c r="D1526" s="321" t="s">
        <v>105</v>
      </c>
      <c r="E1526" s="298"/>
      <c r="F1526" s="299" t="s">
        <v>94</v>
      </c>
      <c r="G1526" s="299"/>
      <c r="H1526" s="347">
        <f t="shared" si="1549"/>
        <v>0</v>
      </c>
      <c r="I1526" s="347"/>
      <c r="J1526" s="395">
        <f t="shared" si="1550"/>
        <v>0</v>
      </c>
      <c r="K1526" s="303"/>
      <c r="L1526" s="303">
        <f t="shared" si="1551"/>
        <v>0</v>
      </c>
      <c r="M1526" s="304"/>
      <c r="N1526" s="152"/>
      <c r="O1526" s="152"/>
      <c r="P1526" s="152"/>
      <c r="Q1526" s="152"/>
      <c r="R1526" s="152"/>
      <c r="S1526" s="305"/>
      <c r="T1526" s="54"/>
      <c r="U1526" s="52"/>
    </row>
    <row r="1527" spans="1:21" ht="21.6" customHeight="1">
      <c r="A1527" s="1">
        <f t="shared" si="1547"/>
        <v>1</v>
      </c>
      <c r="B1527" s="1">
        <f t="shared" si="1548"/>
        <v>1</v>
      </c>
      <c r="C1527" s="288"/>
      <c r="D1527" s="298"/>
      <c r="E1527" s="298"/>
      <c r="F1527" s="306" t="s">
        <v>95</v>
      </c>
      <c r="G1527" s="306"/>
      <c r="H1527" s="397">
        <f t="shared" si="1549"/>
        <v>0</v>
      </c>
      <c r="I1527" s="397"/>
      <c r="J1527" s="398">
        <f t="shared" si="1550"/>
        <v>0</v>
      </c>
      <c r="K1527" s="310"/>
      <c r="L1527" s="310">
        <f t="shared" si="1551"/>
        <v>0</v>
      </c>
      <c r="M1527" s="311"/>
      <c r="N1527" s="153"/>
      <c r="O1527" s="153"/>
      <c r="P1527" s="153"/>
      <c r="Q1527" s="153"/>
      <c r="R1527" s="153"/>
      <c r="S1527" s="312"/>
      <c r="T1527" s="54"/>
      <c r="U1527" s="52"/>
    </row>
    <row r="1528" spans="1:21" ht="21.6" customHeight="1">
      <c r="A1528" s="1">
        <f t="shared" si="1547"/>
        <v>1</v>
      </c>
      <c r="B1528" s="1">
        <f t="shared" si="1548"/>
        <v>1</v>
      </c>
      <c r="C1528" s="288"/>
      <c r="D1528" s="322" t="s">
        <v>103</v>
      </c>
      <c r="E1528" s="322"/>
      <c r="F1528" s="298" t="s">
        <v>96</v>
      </c>
      <c r="G1528" s="298"/>
      <c r="H1528" s="393">
        <f t="shared" si="1549"/>
        <v>0</v>
      </c>
      <c r="I1528" s="393"/>
      <c r="J1528" s="394">
        <f t="shared" si="1550"/>
        <v>0</v>
      </c>
      <c r="K1528" s="326"/>
      <c r="L1528" s="326">
        <f t="shared" si="1551"/>
        <v>0</v>
      </c>
      <c r="M1528" s="327"/>
      <c r="N1528" s="167"/>
      <c r="O1528" s="167"/>
      <c r="P1528" s="167"/>
      <c r="Q1528" s="167"/>
      <c r="R1528" s="167"/>
      <c r="S1528" s="328"/>
      <c r="T1528" s="54"/>
      <c r="U1528" s="52"/>
    </row>
    <row r="1529" spans="1:21" ht="21.6" customHeight="1">
      <c r="A1529" s="1">
        <f t="shared" si="1547"/>
        <v>1</v>
      </c>
      <c r="B1529" s="1">
        <f t="shared" si="1548"/>
        <v>1</v>
      </c>
      <c r="C1529" s="288"/>
      <c r="D1529" s="298" t="s">
        <v>104</v>
      </c>
      <c r="E1529" s="298"/>
      <c r="F1529" s="299" t="s">
        <v>97</v>
      </c>
      <c r="G1529" s="299"/>
      <c r="H1529" s="347">
        <f t="shared" si="1549"/>
        <v>0</v>
      </c>
      <c r="I1529" s="347"/>
      <c r="J1529" s="395">
        <f t="shared" si="1550"/>
        <v>0</v>
      </c>
      <c r="K1529" s="303"/>
      <c r="L1529" s="303">
        <f t="shared" si="1551"/>
        <v>0</v>
      </c>
      <c r="M1529" s="304"/>
      <c r="N1529" s="152"/>
      <c r="O1529" s="152"/>
      <c r="P1529" s="152"/>
      <c r="Q1529" s="152"/>
      <c r="R1529" s="152"/>
      <c r="S1529" s="305"/>
      <c r="T1529" s="54"/>
      <c r="U1529" s="52"/>
    </row>
    <row r="1530" spans="1:21" ht="21.6" customHeight="1">
      <c r="A1530" s="1">
        <f t="shared" si="1547"/>
        <v>1</v>
      </c>
      <c r="B1530" s="1">
        <f t="shared" si="1548"/>
        <v>1</v>
      </c>
      <c r="C1530" s="288"/>
      <c r="D1530" s="298"/>
      <c r="E1530" s="298"/>
      <c r="F1530" s="306" t="s">
        <v>98</v>
      </c>
      <c r="G1530" s="306"/>
      <c r="H1530" s="397">
        <f t="shared" si="1549"/>
        <v>0</v>
      </c>
      <c r="I1530" s="397"/>
      <c r="J1530" s="398">
        <f t="shared" si="1550"/>
        <v>0</v>
      </c>
      <c r="K1530" s="310"/>
      <c r="L1530" s="310">
        <f t="shared" si="1551"/>
        <v>0</v>
      </c>
      <c r="M1530" s="311"/>
      <c r="N1530" s="153"/>
      <c r="O1530" s="153"/>
      <c r="P1530" s="153"/>
      <c r="Q1530" s="153"/>
      <c r="R1530" s="153"/>
      <c r="S1530" s="312"/>
      <c r="T1530" s="54"/>
      <c r="U1530" s="52"/>
    </row>
    <row r="1531" spans="1:21" ht="21.6" customHeight="1" thickBot="1">
      <c r="A1531" s="1">
        <f t="shared" si="1547"/>
        <v>1</v>
      </c>
      <c r="B1531" s="1">
        <f t="shared" si="1548"/>
        <v>1</v>
      </c>
      <c r="C1531" s="288"/>
      <c r="D1531" s="313" t="s">
        <v>77</v>
      </c>
      <c r="E1531" s="313"/>
      <c r="F1531" s="313" t="s">
        <v>77</v>
      </c>
      <c r="G1531" s="313"/>
      <c r="H1531" s="410">
        <f t="shared" si="1549"/>
        <v>0</v>
      </c>
      <c r="I1531" s="410"/>
      <c r="J1531" s="411">
        <f t="shared" si="1550"/>
        <v>0</v>
      </c>
      <c r="K1531" s="317"/>
      <c r="L1531" s="317">
        <f t="shared" si="1551"/>
        <v>0</v>
      </c>
      <c r="M1531" s="318"/>
      <c r="N1531" s="319"/>
      <c r="O1531" s="319"/>
      <c r="P1531" s="319"/>
      <c r="Q1531" s="319"/>
      <c r="R1531" s="319"/>
      <c r="S1531" s="320"/>
      <c r="T1531" s="54"/>
      <c r="U1531" s="52"/>
    </row>
    <row r="1532" spans="1:21" ht="21.6" customHeight="1" thickTop="1" thickBot="1">
      <c r="A1532" s="1">
        <f t="shared" si="1547"/>
        <v>1</v>
      </c>
      <c r="B1532" s="1">
        <f t="shared" si="1548"/>
        <v>1</v>
      </c>
      <c r="C1532" s="289"/>
      <c r="D1532" s="278" t="s">
        <v>78</v>
      </c>
      <c r="E1532" s="279"/>
      <c r="F1532" s="279"/>
      <c r="G1532" s="280"/>
      <c r="H1532" s="281">
        <f>SUM(H1514:I1531)</f>
        <v>0</v>
      </c>
      <c r="I1532" s="281"/>
      <c r="J1532" s="282">
        <f t="shared" ref="J1532" si="1552">SUM(J1514:K1531)</f>
        <v>0</v>
      </c>
      <c r="K1532" s="283"/>
      <c r="L1532" s="283">
        <f t="shared" ref="L1532" si="1553">SUM(L1514:M1531)</f>
        <v>0</v>
      </c>
      <c r="M1532" s="284"/>
      <c r="N1532" s="285"/>
      <c r="O1532" s="285"/>
      <c r="P1532" s="285"/>
      <c r="Q1532" s="285"/>
      <c r="R1532" s="285"/>
      <c r="S1532" s="286"/>
      <c r="T1532" s="54"/>
    </row>
    <row r="1533" spans="1:21" ht="21.6" customHeight="1">
      <c r="A1533" s="1">
        <f t="shared" si="1547"/>
        <v>1</v>
      </c>
      <c r="B1533" s="1">
        <f t="shared" si="1548"/>
        <v>1</v>
      </c>
      <c r="C1533" s="391" t="s">
        <v>106</v>
      </c>
      <c r="D1533" s="391"/>
      <c r="E1533" s="391"/>
      <c r="F1533" s="391"/>
      <c r="G1533" s="391"/>
      <c r="H1533" s="391"/>
      <c r="I1533" s="391"/>
      <c r="J1533" s="391"/>
      <c r="K1533" s="391"/>
      <c r="L1533" s="391"/>
      <c r="M1533" s="391"/>
      <c r="N1533" s="391"/>
      <c r="O1533" s="391"/>
      <c r="P1533" s="391"/>
      <c r="Q1533" s="391"/>
      <c r="R1533" s="391"/>
      <c r="S1533" s="391"/>
    </row>
    <row r="1534" spans="1:21" ht="21.6" customHeight="1">
      <c r="A1534" s="1">
        <f t="shared" si="1547"/>
        <v>1</v>
      </c>
      <c r="B1534" s="1">
        <f t="shared" si="1548"/>
        <v>1</v>
      </c>
      <c r="C1534" s="198" t="s">
        <v>107</v>
      </c>
      <c r="D1534" s="198"/>
      <c r="E1534" s="198"/>
      <c r="F1534" s="198"/>
      <c r="G1534" s="198"/>
      <c r="H1534" s="198"/>
      <c r="I1534" s="198"/>
      <c r="J1534" s="198"/>
      <c r="K1534" s="198"/>
      <c r="L1534" s="198"/>
      <c r="M1534" s="198"/>
      <c r="N1534" s="198"/>
      <c r="O1534" s="198"/>
      <c r="P1534" s="198"/>
      <c r="Q1534" s="198"/>
      <c r="R1534" s="198"/>
      <c r="S1534" s="198"/>
      <c r="T1534" s="50" t="str">
        <f>IF(J1518*3&gt;H1507,"消耗品費は原則、補助金総額の1/3以内です!!","")</f>
        <v/>
      </c>
    </row>
    <row r="1535" spans="1:21" ht="21.6" customHeight="1">
      <c r="A1535" s="1">
        <f t="shared" si="1547"/>
        <v>1</v>
      </c>
      <c r="B1535" s="1">
        <f t="shared" si="1548"/>
        <v>1</v>
      </c>
      <c r="C1535" s="198" t="s">
        <v>219</v>
      </c>
      <c r="D1535" s="198"/>
      <c r="E1535" s="198"/>
      <c r="F1535" s="198"/>
      <c r="G1535" s="198"/>
      <c r="H1535" s="198"/>
      <c r="I1535" s="198"/>
      <c r="J1535" s="198"/>
      <c r="K1535" s="198"/>
      <c r="L1535" s="198"/>
      <c r="M1535" s="198"/>
      <c r="N1535" s="198"/>
      <c r="O1535" s="198"/>
      <c r="P1535" s="198"/>
      <c r="Q1535" s="198"/>
      <c r="R1535" s="198"/>
      <c r="S1535" s="198"/>
      <c r="T1535" s="50" t="str">
        <f>IF(J1528+J1531&gt;0,"別途、協議書を作成してください!!","")</f>
        <v/>
      </c>
    </row>
    <row r="1536" spans="1:21">
      <c r="A1536" s="1">
        <v>1</v>
      </c>
      <c r="B1536" s="1">
        <v>1</v>
      </c>
      <c r="C1536" s="198" t="s">
        <v>193</v>
      </c>
      <c r="D1536" s="198"/>
      <c r="E1536" s="198"/>
      <c r="T1536" s="1"/>
    </row>
    <row r="1537" spans="1:20">
      <c r="A1537" s="1">
        <f>A1536</f>
        <v>1</v>
      </c>
      <c r="B1537" s="1">
        <f>B1536</f>
        <v>1</v>
      </c>
      <c r="C1537" s="192" t="str">
        <f>"トップアスリート等を活用した魅力発信事業　"&amp;基本!$G$24&amp;"総括表"</f>
        <v>トップアスリート等を活用した魅力発信事業　事業計画書総括表</v>
      </c>
      <c r="D1537" s="192"/>
      <c r="E1537" s="192"/>
      <c r="F1537" s="192"/>
      <c r="G1537" s="192"/>
      <c r="H1537" s="192"/>
      <c r="I1537" s="192"/>
      <c r="J1537" s="192"/>
      <c r="K1537" s="192"/>
      <c r="L1537" s="192"/>
      <c r="M1537" s="192"/>
      <c r="N1537" s="192"/>
      <c r="O1537" s="192"/>
      <c r="P1537" s="192"/>
      <c r="Q1537" s="192"/>
      <c r="R1537" s="192"/>
      <c r="S1537" s="192"/>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38" t="s">
        <v>195</v>
      </c>
      <c r="N1539" s="338"/>
      <c r="O1539" s="338"/>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13" t="s">
        <v>163</v>
      </c>
      <c r="D1541" s="203" t="s">
        <v>49</v>
      </c>
      <c r="E1541" s="203"/>
      <c r="F1541" s="203" t="s">
        <v>51</v>
      </c>
      <c r="G1541" s="203"/>
      <c r="H1541" s="203" t="s">
        <v>54</v>
      </c>
      <c r="I1541" s="203"/>
      <c r="J1541" s="203"/>
      <c r="K1541" s="203"/>
      <c r="L1541" s="203" t="s">
        <v>198</v>
      </c>
      <c r="M1541" s="203"/>
      <c r="N1541" s="203"/>
      <c r="O1541" s="203"/>
      <c r="P1541" s="203" t="s">
        <v>197</v>
      </c>
      <c r="Q1541" s="203"/>
      <c r="R1541" s="412" t="s">
        <v>212</v>
      </c>
      <c r="S1541" s="203"/>
    </row>
    <row r="1542" spans="1:20">
      <c r="A1542" s="1">
        <f t="shared" si="1554"/>
        <v>1</v>
      </c>
      <c r="B1542" s="1">
        <f t="shared" si="1554"/>
        <v>1</v>
      </c>
      <c r="C1542" s="414"/>
      <c r="D1542" s="203"/>
      <c r="E1542" s="203"/>
      <c r="F1542" s="203"/>
      <c r="G1542" s="203"/>
      <c r="H1542" s="203"/>
      <c r="I1542" s="203"/>
      <c r="J1542" s="203"/>
      <c r="K1542" s="203"/>
      <c r="L1542" s="203"/>
      <c r="M1542" s="203"/>
      <c r="N1542" s="203"/>
      <c r="O1542" s="203"/>
      <c r="P1542" s="62" t="s">
        <v>59</v>
      </c>
      <c r="Q1542" s="62" t="s">
        <v>60</v>
      </c>
      <c r="R1542" s="203"/>
      <c r="S1542" s="203"/>
    </row>
    <row r="1543" spans="1:20" ht="10.8" customHeight="1">
      <c r="A1543" s="1">
        <f t="shared" si="1554"/>
        <v>1</v>
      </c>
      <c r="B1543" s="1">
        <f t="shared" si="1554"/>
        <v>1</v>
      </c>
      <c r="C1543" s="252">
        <v>1</v>
      </c>
      <c r="D1543" s="203" t="str">
        <f>IF(T6="","",T6)</f>
        <v/>
      </c>
      <c r="E1543" s="203"/>
      <c r="F1543" s="399" t="str">
        <f>IF(F8="","",F8)</f>
        <v/>
      </c>
      <c r="G1543" s="400"/>
      <c r="H1543" s="401" t="str">
        <f>IF(F9="","",F9)</f>
        <v/>
      </c>
      <c r="I1543" s="401"/>
      <c r="J1543" s="401"/>
      <c r="K1543" s="401"/>
      <c r="L1543" s="401" t="str">
        <f>IF(F7="","",F7)</f>
        <v/>
      </c>
      <c r="M1543" s="401"/>
      <c r="N1543" s="401"/>
      <c r="O1543" s="401"/>
      <c r="P1543" s="419" t="str">
        <f>R14</f>
        <v>-</v>
      </c>
      <c r="Q1543" s="419" t="str">
        <f>R15</f>
        <v>-</v>
      </c>
      <c r="R1543" s="393">
        <f>H26/1000</f>
        <v>0</v>
      </c>
      <c r="S1543" s="393"/>
    </row>
    <row r="1544" spans="1:20" ht="10.8" customHeight="1">
      <c r="A1544" s="1">
        <f t="shared" si="1554"/>
        <v>1</v>
      </c>
      <c r="B1544" s="1">
        <f t="shared" si="1554"/>
        <v>1</v>
      </c>
      <c r="C1544" s="252"/>
      <c r="D1544" s="203"/>
      <c r="E1544" s="203"/>
      <c r="F1544" s="403" t="str">
        <f>IF(J8="","",J8)</f>
        <v/>
      </c>
      <c r="G1544" s="404"/>
      <c r="H1544" s="401"/>
      <c r="I1544" s="401"/>
      <c r="J1544" s="401"/>
      <c r="K1544" s="401"/>
      <c r="L1544" s="401"/>
      <c r="M1544" s="401"/>
      <c r="N1544" s="401"/>
      <c r="O1544" s="401"/>
      <c r="P1544" s="419"/>
      <c r="Q1544" s="419"/>
      <c r="R1544" s="393"/>
      <c r="S1544" s="393"/>
    </row>
    <row r="1545" spans="1:20" ht="10.8" customHeight="1">
      <c r="A1545" s="1">
        <f t="shared" si="1554"/>
        <v>1</v>
      </c>
      <c r="B1545" s="1">
        <f t="shared" si="1554"/>
        <v>1</v>
      </c>
      <c r="C1545" s="252">
        <f>C1543+1</f>
        <v>2</v>
      </c>
      <c r="D1545" s="203" t="str">
        <f>IF(T56="","",T56)</f>
        <v/>
      </c>
      <c r="E1545" s="203"/>
      <c r="F1545" s="399" t="str">
        <f>IF(F58="","",F58)</f>
        <v/>
      </c>
      <c r="G1545" s="400"/>
      <c r="H1545" s="401" t="str">
        <f>IF(F59="","",F59)</f>
        <v/>
      </c>
      <c r="I1545" s="401"/>
      <c r="J1545" s="401"/>
      <c r="K1545" s="401"/>
      <c r="L1545" s="401" t="str">
        <f>IF(F57="","",F57)</f>
        <v/>
      </c>
      <c r="M1545" s="401"/>
      <c r="N1545" s="401"/>
      <c r="O1545" s="401"/>
      <c r="P1545" s="419" t="str">
        <f>R64</f>
        <v>-</v>
      </c>
      <c r="Q1545" s="419" t="str">
        <f>R65</f>
        <v>-</v>
      </c>
      <c r="R1545" s="393">
        <f>H76/1000</f>
        <v>0</v>
      </c>
      <c r="S1545" s="393"/>
    </row>
    <row r="1546" spans="1:20" ht="10.8" customHeight="1">
      <c r="A1546" s="1">
        <f t="shared" si="1554"/>
        <v>1</v>
      </c>
      <c r="B1546" s="1">
        <f t="shared" si="1554"/>
        <v>1</v>
      </c>
      <c r="C1546" s="252"/>
      <c r="D1546" s="203"/>
      <c r="E1546" s="203"/>
      <c r="F1546" s="403" t="str">
        <f>IF(J58="","",J58)</f>
        <v/>
      </c>
      <c r="G1546" s="404"/>
      <c r="H1546" s="401"/>
      <c r="I1546" s="401"/>
      <c r="J1546" s="401"/>
      <c r="K1546" s="401"/>
      <c r="L1546" s="401"/>
      <c r="M1546" s="401"/>
      <c r="N1546" s="401"/>
      <c r="O1546" s="401"/>
      <c r="P1546" s="419"/>
      <c r="Q1546" s="419"/>
      <c r="R1546" s="393"/>
      <c r="S1546" s="393"/>
    </row>
    <row r="1547" spans="1:20" ht="10.8" customHeight="1">
      <c r="A1547" s="1">
        <f t="shared" si="1554"/>
        <v>1</v>
      </c>
      <c r="B1547" s="1">
        <f t="shared" si="1554"/>
        <v>1</v>
      </c>
      <c r="C1547" s="252">
        <f t="shared" ref="C1547" si="1555">C1545+1</f>
        <v>3</v>
      </c>
      <c r="D1547" s="203" t="str">
        <f>IF(T106="","",T106)</f>
        <v/>
      </c>
      <c r="E1547" s="203"/>
      <c r="F1547" s="399" t="str">
        <f>IF(F108="","",F108)</f>
        <v/>
      </c>
      <c r="G1547" s="400"/>
      <c r="H1547" s="401" t="str">
        <f>IF(F109="","",F109)</f>
        <v/>
      </c>
      <c r="I1547" s="401"/>
      <c r="J1547" s="401"/>
      <c r="K1547" s="401"/>
      <c r="L1547" s="401" t="str">
        <f>IF(F107="","",F107)</f>
        <v/>
      </c>
      <c r="M1547" s="401"/>
      <c r="N1547" s="401"/>
      <c r="O1547" s="401"/>
      <c r="P1547" s="419" t="str">
        <f>R114</f>
        <v>-</v>
      </c>
      <c r="Q1547" s="419" t="str">
        <f>R115</f>
        <v>-</v>
      </c>
      <c r="R1547" s="393">
        <f>H126/1000</f>
        <v>0</v>
      </c>
      <c r="S1547" s="393"/>
    </row>
    <row r="1548" spans="1:20" ht="10.8" customHeight="1">
      <c r="A1548" s="1">
        <f t="shared" si="1554"/>
        <v>1</v>
      </c>
      <c r="B1548" s="1">
        <f t="shared" si="1554"/>
        <v>1</v>
      </c>
      <c r="C1548" s="252"/>
      <c r="D1548" s="203"/>
      <c r="E1548" s="203"/>
      <c r="F1548" s="403" t="str">
        <f>IF(J108="","",J108)</f>
        <v/>
      </c>
      <c r="G1548" s="404"/>
      <c r="H1548" s="401"/>
      <c r="I1548" s="401"/>
      <c r="J1548" s="401"/>
      <c r="K1548" s="401"/>
      <c r="L1548" s="401"/>
      <c r="M1548" s="401"/>
      <c r="N1548" s="401"/>
      <c r="O1548" s="401"/>
      <c r="P1548" s="419"/>
      <c r="Q1548" s="419"/>
      <c r="R1548" s="393"/>
      <c r="S1548" s="393"/>
    </row>
    <row r="1549" spans="1:20" ht="10.8" customHeight="1">
      <c r="A1549" s="1">
        <f t="shared" si="1554"/>
        <v>1</v>
      </c>
      <c r="B1549" s="1">
        <f t="shared" si="1554"/>
        <v>1</v>
      </c>
      <c r="C1549" s="252">
        <f t="shared" ref="C1549" si="1556">C1547+1</f>
        <v>4</v>
      </c>
      <c r="D1549" s="203" t="str">
        <f>IF(T156="","",T156)</f>
        <v/>
      </c>
      <c r="E1549" s="203"/>
      <c r="F1549" s="399" t="str">
        <f>IF(F158="","",F158)</f>
        <v/>
      </c>
      <c r="G1549" s="400"/>
      <c r="H1549" s="401" t="str">
        <f>IF(F159="","",F159)</f>
        <v/>
      </c>
      <c r="I1549" s="401"/>
      <c r="J1549" s="401"/>
      <c r="K1549" s="401"/>
      <c r="L1549" s="401" t="str">
        <f>IF(F157="","",F157)</f>
        <v/>
      </c>
      <c r="M1549" s="401"/>
      <c r="N1549" s="401"/>
      <c r="O1549" s="401"/>
      <c r="P1549" s="419" t="str">
        <f>R164</f>
        <v>-</v>
      </c>
      <c r="Q1549" s="419" t="str">
        <f>R165</f>
        <v>-</v>
      </c>
      <c r="R1549" s="393">
        <f>H176/1000</f>
        <v>0</v>
      </c>
      <c r="S1549" s="393"/>
    </row>
    <row r="1550" spans="1:20" ht="10.8" customHeight="1">
      <c r="A1550" s="1">
        <f t="shared" si="1554"/>
        <v>1</v>
      </c>
      <c r="B1550" s="1">
        <f t="shared" si="1554"/>
        <v>1</v>
      </c>
      <c r="C1550" s="252"/>
      <c r="D1550" s="203"/>
      <c r="E1550" s="203"/>
      <c r="F1550" s="403" t="str">
        <f>IF(J158="","",J158)</f>
        <v/>
      </c>
      <c r="G1550" s="404"/>
      <c r="H1550" s="401"/>
      <c r="I1550" s="401"/>
      <c r="J1550" s="401"/>
      <c r="K1550" s="401"/>
      <c r="L1550" s="401"/>
      <c r="M1550" s="401"/>
      <c r="N1550" s="401"/>
      <c r="O1550" s="401"/>
      <c r="P1550" s="419"/>
      <c r="Q1550" s="419"/>
      <c r="R1550" s="393"/>
      <c r="S1550" s="393"/>
    </row>
    <row r="1551" spans="1:20" ht="10.8" customHeight="1">
      <c r="A1551" s="1">
        <f t="shared" si="1554"/>
        <v>1</v>
      </c>
      <c r="B1551" s="1">
        <f t="shared" si="1554"/>
        <v>1</v>
      </c>
      <c r="C1551" s="252">
        <f t="shared" ref="C1551" si="1557">C1549+1</f>
        <v>5</v>
      </c>
      <c r="D1551" s="203" t="str">
        <f>IF(T206="","",T206)</f>
        <v/>
      </c>
      <c r="E1551" s="203"/>
      <c r="F1551" s="399" t="str">
        <f>IF(F208="","",F208)</f>
        <v/>
      </c>
      <c r="G1551" s="400"/>
      <c r="H1551" s="401" t="str">
        <f>IF(F209="","",F209)</f>
        <v/>
      </c>
      <c r="I1551" s="401"/>
      <c r="J1551" s="401"/>
      <c r="K1551" s="401"/>
      <c r="L1551" s="401" t="str">
        <f>IF(F207="","",F207)</f>
        <v/>
      </c>
      <c r="M1551" s="401"/>
      <c r="N1551" s="401"/>
      <c r="O1551" s="401"/>
      <c r="P1551" s="419" t="str">
        <f>R214</f>
        <v>-</v>
      </c>
      <c r="Q1551" s="419" t="str">
        <f>R215</f>
        <v>-</v>
      </c>
      <c r="R1551" s="393">
        <f>H226/1000</f>
        <v>0</v>
      </c>
      <c r="S1551" s="393"/>
    </row>
    <row r="1552" spans="1:20" ht="10.8" customHeight="1">
      <c r="A1552" s="1">
        <f t="shared" si="1554"/>
        <v>1</v>
      </c>
      <c r="B1552" s="1">
        <f t="shared" si="1554"/>
        <v>1</v>
      </c>
      <c r="C1552" s="252"/>
      <c r="D1552" s="203"/>
      <c r="E1552" s="203"/>
      <c r="F1552" s="403" t="str">
        <f>IF(J208="","",J208)</f>
        <v/>
      </c>
      <c r="G1552" s="404"/>
      <c r="H1552" s="401"/>
      <c r="I1552" s="401"/>
      <c r="J1552" s="401"/>
      <c r="K1552" s="401"/>
      <c r="L1552" s="401"/>
      <c r="M1552" s="401"/>
      <c r="N1552" s="401"/>
      <c r="O1552" s="401"/>
      <c r="P1552" s="419"/>
      <c r="Q1552" s="419"/>
      <c r="R1552" s="393"/>
      <c r="S1552" s="393"/>
    </row>
    <row r="1553" spans="1:19" ht="10.8" customHeight="1">
      <c r="A1553" s="1">
        <f t="shared" si="1554"/>
        <v>1</v>
      </c>
      <c r="B1553" s="1">
        <f t="shared" si="1554"/>
        <v>1</v>
      </c>
      <c r="C1553" s="252">
        <f t="shared" ref="C1553" si="1558">C1551+1</f>
        <v>6</v>
      </c>
      <c r="D1553" s="203" t="str">
        <f>IF(T256="","",T256)</f>
        <v/>
      </c>
      <c r="E1553" s="203"/>
      <c r="F1553" s="399" t="str">
        <f>IF(F258="","",F258)</f>
        <v/>
      </c>
      <c r="G1553" s="400"/>
      <c r="H1553" s="401" t="str">
        <f>IF(F259="","",F259)</f>
        <v/>
      </c>
      <c r="I1553" s="401"/>
      <c r="J1553" s="401"/>
      <c r="K1553" s="401"/>
      <c r="L1553" s="401" t="str">
        <f>IF(F257="","",F257)</f>
        <v/>
      </c>
      <c r="M1553" s="401"/>
      <c r="N1553" s="401"/>
      <c r="O1553" s="401"/>
      <c r="P1553" s="419" t="str">
        <f>R264</f>
        <v>-</v>
      </c>
      <c r="Q1553" s="419" t="str">
        <f>R265</f>
        <v>-</v>
      </c>
      <c r="R1553" s="393">
        <f>H276/1000</f>
        <v>0</v>
      </c>
      <c r="S1553" s="393"/>
    </row>
    <row r="1554" spans="1:19" ht="10.8" customHeight="1">
      <c r="A1554" s="1">
        <f t="shared" ref="A1554:B1569" si="1559">A1553</f>
        <v>1</v>
      </c>
      <c r="B1554" s="1">
        <f t="shared" si="1559"/>
        <v>1</v>
      </c>
      <c r="C1554" s="252"/>
      <c r="D1554" s="203"/>
      <c r="E1554" s="203"/>
      <c r="F1554" s="403" t="str">
        <f>IF(J258="","",J258)</f>
        <v/>
      </c>
      <c r="G1554" s="404"/>
      <c r="H1554" s="401"/>
      <c r="I1554" s="401"/>
      <c r="J1554" s="401"/>
      <c r="K1554" s="401"/>
      <c r="L1554" s="401"/>
      <c r="M1554" s="401"/>
      <c r="N1554" s="401"/>
      <c r="O1554" s="401"/>
      <c r="P1554" s="419"/>
      <c r="Q1554" s="419"/>
      <c r="R1554" s="393"/>
      <c r="S1554" s="393"/>
    </row>
    <row r="1555" spans="1:19" ht="10.8" customHeight="1">
      <c r="A1555" s="1">
        <f t="shared" si="1559"/>
        <v>1</v>
      </c>
      <c r="B1555" s="1">
        <f t="shared" si="1559"/>
        <v>1</v>
      </c>
      <c r="C1555" s="252">
        <f t="shared" ref="C1555" si="1560">C1553+1</f>
        <v>7</v>
      </c>
      <c r="D1555" s="203" t="str">
        <f>IF(T306="","",T306)</f>
        <v/>
      </c>
      <c r="E1555" s="203"/>
      <c r="F1555" s="399" t="str">
        <f>IF(F308="","",F308)</f>
        <v/>
      </c>
      <c r="G1555" s="400"/>
      <c r="H1555" s="401" t="str">
        <f>IF(F309="","",F309)</f>
        <v/>
      </c>
      <c r="I1555" s="401"/>
      <c r="J1555" s="401"/>
      <c r="K1555" s="401"/>
      <c r="L1555" s="401" t="str">
        <f>IF(F307="","",F307)</f>
        <v/>
      </c>
      <c r="M1555" s="401"/>
      <c r="N1555" s="401"/>
      <c r="O1555" s="401"/>
      <c r="P1555" s="419" t="str">
        <f>R314</f>
        <v>-</v>
      </c>
      <c r="Q1555" s="419" t="str">
        <f>R315</f>
        <v>-</v>
      </c>
      <c r="R1555" s="393">
        <f>H326/1000</f>
        <v>0</v>
      </c>
      <c r="S1555" s="393"/>
    </row>
    <row r="1556" spans="1:19" ht="10.8" customHeight="1">
      <c r="A1556" s="1">
        <f t="shared" si="1559"/>
        <v>1</v>
      </c>
      <c r="B1556" s="1">
        <f t="shared" si="1559"/>
        <v>1</v>
      </c>
      <c r="C1556" s="252"/>
      <c r="D1556" s="203"/>
      <c r="E1556" s="203"/>
      <c r="F1556" s="403" t="str">
        <f>IF(J308="","",J308)</f>
        <v/>
      </c>
      <c r="G1556" s="404"/>
      <c r="H1556" s="401"/>
      <c r="I1556" s="401"/>
      <c r="J1556" s="401"/>
      <c r="K1556" s="401"/>
      <c r="L1556" s="401"/>
      <c r="M1556" s="401"/>
      <c r="N1556" s="401"/>
      <c r="O1556" s="401"/>
      <c r="P1556" s="419"/>
      <c r="Q1556" s="419"/>
      <c r="R1556" s="393"/>
      <c r="S1556" s="393"/>
    </row>
    <row r="1557" spans="1:19" ht="10.8" customHeight="1">
      <c r="A1557" s="1">
        <f t="shared" si="1559"/>
        <v>1</v>
      </c>
      <c r="B1557" s="1">
        <f t="shared" si="1559"/>
        <v>1</v>
      </c>
      <c r="C1557" s="252">
        <f t="shared" ref="C1557" si="1561">C1555+1</f>
        <v>8</v>
      </c>
      <c r="D1557" s="203" t="str">
        <f>IF(T356="","",T356)</f>
        <v/>
      </c>
      <c r="E1557" s="203"/>
      <c r="F1557" s="399" t="str">
        <f>IF(F358="","",F358)</f>
        <v/>
      </c>
      <c r="G1557" s="400"/>
      <c r="H1557" s="401" t="str">
        <f>IF(F359="","",F359)</f>
        <v/>
      </c>
      <c r="I1557" s="401"/>
      <c r="J1557" s="401"/>
      <c r="K1557" s="401"/>
      <c r="L1557" s="401" t="str">
        <f>IF(F357="","",F357)</f>
        <v/>
      </c>
      <c r="M1557" s="401"/>
      <c r="N1557" s="401"/>
      <c r="O1557" s="401"/>
      <c r="P1557" s="419" t="str">
        <f>R364</f>
        <v>-</v>
      </c>
      <c r="Q1557" s="419" t="str">
        <f>R365</f>
        <v>-</v>
      </c>
      <c r="R1557" s="393">
        <f>H376/1000</f>
        <v>0</v>
      </c>
      <c r="S1557" s="393"/>
    </row>
    <row r="1558" spans="1:19" ht="10.8" customHeight="1">
      <c r="A1558" s="1">
        <f t="shared" si="1559"/>
        <v>1</v>
      </c>
      <c r="B1558" s="1">
        <f t="shared" si="1559"/>
        <v>1</v>
      </c>
      <c r="C1558" s="252"/>
      <c r="D1558" s="203"/>
      <c r="E1558" s="203"/>
      <c r="F1558" s="403" t="str">
        <f>IF(J358="","",J358)</f>
        <v/>
      </c>
      <c r="G1558" s="404"/>
      <c r="H1558" s="401"/>
      <c r="I1558" s="401"/>
      <c r="J1558" s="401"/>
      <c r="K1558" s="401"/>
      <c r="L1558" s="401"/>
      <c r="M1558" s="401"/>
      <c r="N1558" s="401"/>
      <c r="O1558" s="401"/>
      <c r="P1558" s="419"/>
      <c r="Q1558" s="419"/>
      <c r="R1558" s="393"/>
      <c r="S1558" s="393"/>
    </row>
    <row r="1559" spans="1:19" ht="10.8" customHeight="1">
      <c r="A1559" s="1">
        <f t="shared" si="1559"/>
        <v>1</v>
      </c>
      <c r="B1559" s="1">
        <f t="shared" si="1559"/>
        <v>1</v>
      </c>
      <c r="C1559" s="252">
        <f t="shared" ref="C1559" si="1562">C1557+1</f>
        <v>9</v>
      </c>
      <c r="D1559" s="203" t="str">
        <f>IF(T406="","",T406)</f>
        <v/>
      </c>
      <c r="E1559" s="203"/>
      <c r="F1559" s="399" t="str">
        <f>IF(F408="","",F408)</f>
        <v/>
      </c>
      <c r="G1559" s="400"/>
      <c r="H1559" s="401" t="str">
        <f>IF(F409="","",F409)</f>
        <v/>
      </c>
      <c r="I1559" s="401"/>
      <c r="J1559" s="401"/>
      <c r="K1559" s="401"/>
      <c r="L1559" s="401" t="str">
        <f>IF(F407="","",F407)</f>
        <v/>
      </c>
      <c r="M1559" s="401"/>
      <c r="N1559" s="401"/>
      <c r="O1559" s="401"/>
      <c r="P1559" s="419" t="str">
        <f>R414</f>
        <v>-</v>
      </c>
      <c r="Q1559" s="419" t="str">
        <f>R415</f>
        <v>-</v>
      </c>
      <c r="R1559" s="393">
        <f>H426/1000</f>
        <v>0</v>
      </c>
      <c r="S1559" s="393"/>
    </row>
    <row r="1560" spans="1:19" ht="10.8" customHeight="1">
      <c r="A1560" s="1">
        <f t="shared" si="1559"/>
        <v>1</v>
      </c>
      <c r="B1560" s="1">
        <f t="shared" si="1559"/>
        <v>1</v>
      </c>
      <c r="C1560" s="252"/>
      <c r="D1560" s="203"/>
      <c r="E1560" s="203"/>
      <c r="F1560" s="403" t="str">
        <f>IF(J408="","",J408)</f>
        <v/>
      </c>
      <c r="G1560" s="404"/>
      <c r="H1560" s="401"/>
      <c r="I1560" s="401"/>
      <c r="J1560" s="401"/>
      <c r="K1560" s="401"/>
      <c r="L1560" s="401"/>
      <c r="M1560" s="401"/>
      <c r="N1560" s="401"/>
      <c r="O1560" s="401"/>
      <c r="P1560" s="419"/>
      <c r="Q1560" s="419"/>
      <c r="R1560" s="393"/>
      <c r="S1560" s="393"/>
    </row>
    <row r="1561" spans="1:19" ht="10.8" customHeight="1">
      <c r="A1561" s="1">
        <f t="shared" si="1559"/>
        <v>1</v>
      </c>
      <c r="B1561" s="1">
        <f t="shared" si="1559"/>
        <v>1</v>
      </c>
      <c r="C1561" s="252">
        <f t="shared" ref="C1561" si="1563">C1559+1</f>
        <v>10</v>
      </c>
      <c r="D1561" s="203" t="str">
        <f>IF(T456="","",T456)</f>
        <v/>
      </c>
      <c r="E1561" s="203"/>
      <c r="F1561" s="399" t="str">
        <f>IF(F458="","",F458)</f>
        <v/>
      </c>
      <c r="G1561" s="400"/>
      <c r="H1561" s="401" t="str">
        <f>IF(F459="","",F459)</f>
        <v/>
      </c>
      <c r="I1561" s="401"/>
      <c r="J1561" s="401"/>
      <c r="K1561" s="401"/>
      <c r="L1561" s="401" t="str">
        <f>IF(F457="","",F457)</f>
        <v/>
      </c>
      <c r="M1561" s="401"/>
      <c r="N1561" s="401"/>
      <c r="O1561" s="401"/>
      <c r="P1561" s="419" t="str">
        <f>R464</f>
        <v>-</v>
      </c>
      <c r="Q1561" s="419" t="str">
        <f>R465</f>
        <v>-</v>
      </c>
      <c r="R1561" s="393">
        <f>H476/1000</f>
        <v>0</v>
      </c>
      <c r="S1561" s="393"/>
    </row>
    <row r="1562" spans="1:19" ht="10.8" customHeight="1">
      <c r="A1562" s="1">
        <f t="shared" si="1559"/>
        <v>1</v>
      </c>
      <c r="B1562" s="1">
        <f t="shared" si="1559"/>
        <v>1</v>
      </c>
      <c r="C1562" s="252"/>
      <c r="D1562" s="203"/>
      <c r="E1562" s="203"/>
      <c r="F1562" s="403" t="str">
        <f>IF(J458="","",J458)</f>
        <v/>
      </c>
      <c r="G1562" s="404"/>
      <c r="H1562" s="401"/>
      <c r="I1562" s="401"/>
      <c r="J1562" s="401"/>
      <c r="K1562" s="401"/>
      <c r="L1562" s="401"/>
      <c r="M1562" s="401"/>
      <c r="N1562" s="401"/>
      <c r="O1562" s="401"/>
      <c r="P1562" s="419"/>
      <c r="Q1562" s="419"/>
      <c r="R1562" s="393"/>
      <c r="S1562" s="393"/>
    </row>
    <row r="1563" spans="1:19" ht="10.8" customHeight="1">
      <c r="A1563" s="1">
        <f t="shared" si="1559"/>
        <v>1</v>
      </c>
      <c r="B1563" s="1">
        <f t="shared" si="1559"/>
        <v>1</v>
      </c>
      <c r="C1563" s="252">
        <f t="shared" ref="C1563" si="1564">C1561+1</f>
        <v>11</v>
      </c>
      <c r="D1563" s="203" t="str">
        <f>IF(T506="","",T506)</f>
        <v/>
      </c>
      <c r="E1563" s="203"/>
      <c r="F1563" s="399" t="str">
        <f>IF(F508="","",F508)</f>
        <v/>
      </c>
      <c r="G1563" s="400"/>
      <c r="H1563" s="401" t="str">
        <f>IF(F509="","",F509)</f>
        <v/>
      </c>
      <c r="I1563" s="401"/>
      <c r="J1563" s="401"/>
      <c r="K1563" s="401"/>
      <c r="L1563" s="401" t="str">
        <f>IF(F507="","",F507)</f>
        <v/>
      </c>
      <c r="M1563" s="401"/>
      <c r="N1563" s="401"/>
      <c r="O1563" s="401"/>
      <c r="P1563" s="419" t="str">
        <f>R514</f>
        <v>-</v>
      </c>
      <c r="Q1563" s="419" t="str">
        <f>R515</f>
        <v>-</v>
      </c>
      <c r="R1563" s="393">
        <f>H526/1000</f>
        <v>0</v>
      </c>
      <c r="S1563" s="393"/>
    </row>
    <row r="1564" spans="1:19" ht="10.8" customHeight="1">
      <c r="A1564" s="1">
        <f t="shared" si="1559"/>
        <v>1</v>
      </c>
      <c r="B1564" s="1">
        <f t="shared" si="1559"/>
        <v>1</v>
      </c>
      <c r="C1564" s="252"/>
      <c r="D1564" s="203"/>
      <c r="E1564" s="203"/>
      <c r="F1564" s="403" t="str">
        <f>IF(J508="","",J508)</f>
        <v/>
      </c>
      <c r="G1564" s="404"/>
      <c r="H1564" s="401"/>
      <c r="I1564" s="401"/>
      <c r="J1564" s="401"/>
      <c r="K1564" s="401"/>
      <c r="L1564" s="401"/>
      <c r="M1564" s="401"/>
      <c r="N1564" s="401"/>
      <c r="O1564" s="401"/>
      <c r="P1564" s="419"/>
      <c r="Q1564" s="419"/>
      <c r="R1564" s="393"/>
      <c r="S1564" s="393"/>
    </row>
    <row r="1565" spans="1:19" ht="10.8" customHeight="1">
      <c r="A1565" s="1">
        <f t="shared" si="1559"/>
        <v>1</v>
      </c>
      <c r="B1565" s="1">
        <f t="shared" si="1559"/>
        <v>1</v>
      </c>
      <c r="C1565" s="252">
        <f t="shared" ref="C1565" si="1565">C1563+1</f>
        <v>12</v>
      </c>
      <c r="D1565" s="203" t="str">
        <f>IF(T556="","",T556)</f>
        <v/>
      </c>
      <c r="E1565" s="203"/>
      <c r="F1565" s="399" t="str">
        <f>IF(F558="","",F558)</f>
        <v/>
      </c>
      <c r="G1565" s="400"/>
      <c r="H1565" s="401" t="str">
        <f>IF(F559="","",F559)</f>
        <v/>
      </c>
      <c r="I1565" s="401"/>
      <c r="J1565" s="401"/>
      <c r="K1565" s="401"/>
      <c r="L1565" s="401" t="str">
        <f>IF(F557="","",F557)</f>
        <v/>
      </c>
      <c r="M1565" s="401"/>
      <c r="N1565" s="401"/>
      <c r="O1565" s="401"/>
      <c r="P1565" s="419" t="str">
        <f>R564</f>
        <v>-</v>
      </c>
      <c r="Q1565" s="419" t="str">
        <f>R565</f>
        <v>-</v>
      </c>
      <c r="R1565" s="393">
        <f>H576/1000</f>
        <v>0</v>
      </c>
      <c r="S1565" s="393"/>
    </row>
    <row r="1566" spans="1:19" ht="10.8" customHeight="1">
      <c r="A1566" s="1">
        <f t="shared" si="1559"/>
        <v>1</v>
      </c>
      <c r="B1566" s="1">
        <f t="shared" si="1559"/>
        <v>1</v>
      </c>
      <c r="C1566" s="252"/>
      <c r="D1566" s="203"/>
      <c r="E1566" s="203"/>
      <c r="F1566" s="403" t="str">
        <f>IF(J558="","",J558)</f>
        <v/>
      </c>
      <c r="G1566" s="404"/>
      <c r="H1566" s="401"/>
      <c r="I1566" s="401"/>
      <c r="J1566" s="401"/>
      <c r="K1566" s="401"/>
      <c r="L1566" s="401"/>
      <c r="M1566" s="401"/>
      <c r="N1566" s="401"/>
      <c r="O1566" s="401"/>
      <c r="P1566" s="419"/>
      <c r="Q1566" s="419"/>
      <c r="R1566" s="393"/>
      <c r="S1566" s="393"/>
    </row>
    <row r="1567" spans="1:19" ht="10.8" customHeight="1">
      <c r="A1567" s="1">
        <f t="shared" si="1559"/>
        <v>1</v>
      </c>
      <c r="B1567" s="1">
        <f t="shared" si="1559"/>
        <v>1</v>
      </c>
      <c r="C1567" s="252">
        <f t="shared" ref="C1567" si="1566">C1565+1</f>
        <v>13</v>
      </c>
      <c r="D1567" s="203" t="str">
        <f>IF(T606="","",T606)</f>
        <v/>
      </c>
      <c r="E1567" s="203"/>
      <c r="F1567" s="399" t="str">
        <f>IF(F608="","",F608)</f>
        <v/>
      </c>
      <c r="G1567" s="400"/>
      <c r="H1567" s="401" t="str">
        <f>IF(F609="","",F609)</f>
        <v/>
      </c>
      <c r="I1567" s="401"/>
      <c r="J1567" s="401"/>
      <c r="K1567" s="401"/>
      <c r="L1567" s="401" t="str">
        <f>IF(F607="","",F607)</f>
        <v/>
      </c>
      <c r="M1567" s="401"/>
      <c r="N1567" s="401"/>
      <c r="O1567" s="401"/>
      <c r="P1567" s="419" t="str">
        <f>R614</f>
        <v>-</v>
      </c>
      <c r="Q1567" s="419" t="str">
        <f>R615</f>
        <v>-</v>
      </c>
      <c r="R1567" s="393">
        <f>H626/1000</f>
        <v>0</v>
      </c>
      <c r="S1567" s="393"/>
    </row>
    <row r="1568" spans="1:19" ht="10.8" customHeight="1">
      <c r="A1568" s="1">
        <f t="shared" si="1559"/>
        <v>1</v>
      </c>
      <c r="B1568" s="1">
        <f t="shared" si="1559"/>
        <v>1</v>
      </c>
      <c r="C1568" s="252"/>
      <c r="D1568" s="203"/>
      <c r="E1568" s="203"/>
      <c r="F1568" s="403" t="str">
        <f>IF(J608="","",J608)</f>
        <v/>
      </c>
      <c r="G1568" s="404"/>
      <c r="H1568" s="401"/>
      <c r="I1568" s="401"/>
      <c r="J1568" s="401"/>
      <c r="K1568" s="401"/>
      <c r="L1568" s="401"/>
      <c r="M1568" s="401"/>
      <c r="N1568" s="401"/>
      <c r="O1568" s="401"/>
      <c r="P1568" s="419"/>
      <c r="Q1568" s="419"/>
      <c r="R1568" s="393"/>
      <c r="S1568" s="393"/>
    </row>
    <row r="1569" spans="1:19" ht="10.8" customHeight="1">
      <c r="A1569" s="1">
        <f t="shared" si="1559"/>
        <v>1</v>
      </c>
      <c r="B1569" s="1">
        <f t="shared" si="1559"/>
        <v>1</v>
      </c>
      <c r="C1569" s="252">
        <f t="shared" ref="C1569" si="1567">C1567+1</f>
        <v>14</v>
      </c>
      <c r="D1569" s="203" t="str">
        <f>IF(T656="","",T656)</f>
        <v/>
      </c>
      <c r="E1569" s="203"/>
      <c r="F1569" s="399" t="str">
        <f>IF(F658="","",F658)</f>
        <v/>
      </c>
      <c r="G1569" s="400"/>
      <c r="H1569" s="401" t="str">
        <f>IF(F659="","",F659)</f>
        <v/>
      </c>
      <c r="I1569" s="401"/>
      <c r="J1569" s="401"/>
      <c r="K1569" s="401"/>
      <c r="L1569" s="401" t="str">
        <f>IF(F657="","",F657)</f>
        <v/>
      </c>
      <c r="M1569" s="401"/>
      <c r="N1569" s="401"/>
      <c r="O1569" s="401"/>
      <c r="P1569" s="419" t="str">
        <f>R664</f>
        <v>-</v>
      </c>
      <c r="Q1569" s="419" t="str">
        <f>R665</f>
        <v>-</v>
      </c>
      <c r="R1569" s="393">
        <f>H676/1000</f>
        <v>0</v>
      </c>
      <c r="S1569" s="393"/>
    </row>
    <row r="1570" spans="1:19" ht="10.8" customHeight="1">
      <c r="A1570" s="1">
        <f t="shared" ref="A1570:B1585" si="1568">A1569</f>
        <v>1</v>
      </c>
      <c r="B1570" s="1">
        <f t="shared" si="1568"/>
        <v>1</v>
      </c>
      <c r="C1570" s="252"/>
      <c r="D1570" s="203"/>
      <c r="E1570" s="203"/>
      <c r="F1570" s="403" t="str">
        <f>IF(J658="","",J658)</f>
        <v/>
      </c>
      <c r="G1570" s="404"/>
      <c r="H1570" s="401"/>
      <c r="I1570" s="401"/>
      <c r="J1570" s="401"/>
      <c r="K1570" s="401"/>
      <c r="L1570" s="401"/>
      <c r="M1570" s="401"/>
      <c r="N1570" s="401"/>
      <c r="O1570" s="401"/>
      <c r="P1570" s="419"/>
      <c r="Q1570" s="419"/>
      <c r="R1570" s="393"/>
      <c r="S1570" s="393"/>
    </row>
    <row r="1571" spans="1:19" ht="10.8" customHeight="1">
      <c r="A1571" s="1">
        <f t="shared" si="1568"/>
        <v>1</v>
      </c>
      <c r="B1571" s="1">
        <f t="shared" si="1568"/>
        <v>1</v>
      </c>
      <c r="C1571" s="252">
        <f t="shared" ref="C1571" si="1569">C1569+1</f>
        <v>15</v>
      </c>
      <c r="D1571" s="203" t="str">
        <f>IF(T706="","",T706)</f>
        <v/>
      </c>
      <c r="E1571" s="203"/>
      <c r="F1571" s="399" t="str">
        <f>IF(F708="","",F708)</f>
        <v/>
      </c>
      <c r="G1571" s="400"/>
      <c r="H1571" s="401" t="str">
        <f>IF(F709="","",F709)</f>
        <v/>
      </c>
      <c r="I1571" s="401"/>
      <c r="J1571" s="401"/>
      <c r="K1571" s="401"/>
      <c r="L1571" s="401" t="str">
        <f>IF(F707="","",F707)</f>
        <v/>
      </c>
      <c r="M1571" s="401"/>
      <c r="N1571" s="401"/>
      <c r="O1571" s="401"/>
      <c r="P1571" s="419" t="str">
        <f>R714</f>
        <v>-</v>
      </c>
      <c r="Q1571" s="419" t="str">
        <f>R715</f>
        <v>-</v>
      </c>
      <c r="R1571" s="393">
        <f>H726/1000</f>
        <v>0</v>
      </c>
      <c r="S1571" s="393"/>
    </row>
    <row r="1572" spans="1:19" ht="10.8" customHeight="1">
      <c r="A1572" s="1">
        <f t="shared" si="1568"/>
        <v>1</v>
      </c>
      <c r="B1572" s="1">
        <f t="shared" si="1568"/>
        <v>1</v>
      </c>
      <c r="C1572" s="252"/>
      <c r="D1572" s="203"/>
      <c r="E1572" s="203"/>
      <c r="F1572" s="403" t="str">
        <f>IF(J708="","",J708)</f>
        <v/>
      </c>
      <c r="G1572" s="404"/>
      <c r="H1572" s="401"/>
      <c r="I1572" s="401"/>
      <c r="J1572" s="401"/>
      <c r="K1572" s="401"/>
      <c r="L1572" s="401"/>
      <c r="M1572" s="401"/>
      <c r="N1572" s="401"/>
      <c r="O1572" s="401"/>
      <c r="P1572" s="419"/>
      <c r="Q1572" s="419"/>
      <c r="R1572" s="393"/>
      <c r="S1572" s="393"/>
    </row>
    <row r="1573" spans="1:19" ht="10.8" customHeight="1">
      <c r="A1573" s="1">
        <f t="shared" si="1568"/>
        <v>1</v>
      </c>
      <c r="B1573" s="1">
        <f t="shared" si="1568"/>
        <v>1</v>
      </c>
      <c r="C1573" s="252">
        <f t="shared" ref="C1573" si="1570">C1571+1</f>
        <v>16</v>
      </c>
      <c r="D1573" s="203" t="str">
        <f>IF(T756="","",T756)</f>
        <v/>
      </c>
      <c r="E1573" s="203"/>
      <c r="F1573" s="399" t="str">
        <f>IF(F758="","",F758)</f>
        <v/>
      </c>
      <c r="G1573" s="400"/>
      <c r="H1573" s="401" t="str">
        <f>IF(F759="","",F759)</f>
        <v/>
      </c>
      <c r="I1573" s="401"/>
      <c r="J1573" s="401"/>
      <c r="K1573" s="401"/>
      <c r="L1573" s="401" t="str">
        <f>IF(F757="","",F757)</f>
        <v/>
      </c>
      <c r="M1573" s="401"/>
      <c r="N1573" s="401"/>
      <c r="O1573" s="401"/>
      <c r="P1573" s="419" t="str">
        <f>R764</f>
        <v>-</v>
      </c>
      <c r="Q1573" s="419" t="str">
        <f>R765</f>
        <v>-</v>
      </c>
      <c r="R1573" s="393">
        <f>H776/1000</f>
        <v>0</v>
      </c>
      <c r="S1573" s="393"/>
    </row>
    <row r="1574" spans="1:19" ht="10.8" customHeight="1">
      <c r="A1574" s="1">
        <f t="shared" si="1568"/>
        <v>1</v>
      </c>
      <c r="B1574" s="1">
        <f t="shared" si="1568"/>
        <v>1</v>
      </c>
      <c r="C1574" s="252"/>
      <c r="D1574" s="203"/>
      <c r="E1574" s="203"/>
      <c r="F1574" s="403" t="str">
        <f>IF(J758="","",J758)</f>
        <v/>
      </c>
      <c r="G1574" s="404"/>
      <c r="H1574" s="401"/>
      <c r="I1574" s="401"/>
      <c r="J1574" s="401"/>
      <c r="K1574" s="401"/>
      <c r="L1574" s="401"/>
      <c r="M1574" s="401"/>
      <c r="N1574" s="401"/>
      <c r="O1574" s="401"/>
      <c r="P1574" s="419"/>
      <c r="Q1574" s="419"/>
      <c r="R1574" s="393"/>
      <c r="S1574" s="393"/>
    </row>
    <row r="1575" spans="1:19" ht="10.8" customHeight="1">
      <c r="A1575" s="1">
        <f t="shared" si="1568"/>
        <v>1</v>
      </c>
      <c r="B1575" s="1">
        <f t="shared" si="1568"/>
        <v>1</v>
      </c>
      <c r="C1575" s="252">
        <f t="shared" ref="C1575" si="1571">C1573+1</f>
        <v>17</v>
      </c>
      <c r="D1575" s="203" t="str">
        <f>IF(T806="","",T806)</f>
        <v/>
      </c>
      <c r="E1575" s="203"/>
      <c r="F1575" s="399" t="str">
        <f>IF(F808="","",F808)</f>
        <v/>
      </c>
      <c r="G1575" s="400"/>
      <c r="H1575" s="401" t="str">
        <f>IF(F809="","",F809)</f>
        <v/>
      </c>
      <c r="I1575" s="401"/>
      <c r="J1575" s="401"/>
      <c r="K1575" s="401"/>
      <c r="L1575" s="401" t="str">
        <f>IF(F807="","",F807)</f>
        <v/>
      </c>
      <c r="M1575" s="401"/>
      <c r="N1575" s="401"/>
      <c r="O1575" s="401"/>
      <c r="P1575" s="419" t="str">
        <f>R814</f>
        <v>-</v>
      </c>
      <c r="Q1575" s="419" t="str">
        <f>R815</f>
        <v>-</v>
      </c>
      <c r="R1575" s="393">
        <f>H826/1000</f>
        <v>0</v>
      </c>
      <c r="S1575" s="393"/>
    </row>
    <row r="1576" spans="1:19" ht="10.8" customHeight="1">
      <c r="A1576" s="1">
        <f t="shared" si="1568"/>
        <v>1</v>
      </c>
      <c r="B1576" s="1">
        <f t="shared" si="1568"/>
        <v>1</v>
      </c>
      <c r="C1576" s="252"/>
      <c r="D1576" s="203"/>
      <c r="E1576" s="203"/>
      <c r="F1576" s="403" t="str">
        <f>IF(J808="","",J808)</f>
        <v/>
      </c>
      <c r="G1576" s="404"/>
      <c r="H1576" s="401"/>
      <c r="I1576" s="401"/>
      <c r="J1576" s="401"/>
      <c r="K1576" s="401"/>
      <c r="L1576" s="401"/>
      <c r="M1576" s="401"/>
      <c r="N1576" s="401"/>
      <c r="O1576" s="401"/>
      <c r="P1576" s="419"/>
      <c r="Q1576" s="419"/>
      <c r="R1576" s="393"/>
      <c r="S1576" s="393"/>
    </row>
    <row r="1577" spans="1:19" ht="10.8" customHeight="1">
      <c r="A1577" s="1">
        <f t="shared" si="1568"/>
        <v>1</v>
      </c>
      <c r="B1577" s="1">
        <f t="shared" si="1568"/>
        <v>1</v>
      </c>
      <c r="C1577" s="252">
        <f t="shared" ref="C1577" si="1572">C1575+1</f>
        <v>18</v>
      </c>
      <c r="D1577" s="203" t="str">
        <f>IF(T856="","",T856)</f>
        <v/>
      </c>
      <c r="E1577" s="203"/>
      <c r="F1577" s="399" t="str">
        <f>IF(F858="","",F858)</f>
        <v/>
      </c>
      <c r="G1577" s="400"/>
      <c r="H1577" s="401" t="str">
        <f>IF(F859="","",F859)</f>
        <v/>
      </c>
      <c r="I1577" s="401"/>
      <c r="J1577" s="401"/>
      <c r="K1577" s="401"/>
      <c r="L1577" s="401" t="str">
        <f>IF(F857="","",F857)</f>
        <v/>
      </c>
      <c r="M1577" s="401"/>
      <c r="N1577" s="401"/>
      <c r="O1577" s="401"/>
      <c r="P1577" s="419" t="str">
        <f>R864</f>
        <v>-</v>
      </c>
      <c r="Q1577" s="419" t="str">
        <f>R865</f>
        <v>-</v>
      </c>
      <c r="R1577" s="393">
        <f>H876/1000</f>
        <v>0</v>
      </c>
      <c r="S1577" s="393"/>
    </row>
    <row r="1578" spans="1:19" ht="10.8" customHeight="1">
      <c r="A1578" s="1">
        <f t="shared" si="1568"/>
        <v>1</v>
      </c>
      <c r="B1578" s="1">
        <f t="shared" si="1568"/>
        <v>1</v>
      </c>
      <c r="C1578" s="252"/>
      <c r="D1578" s="203"/>
      <c r="E1578" s="203"/>
      <c r="F1578" s="403" t="str">
        <f>IF(J858="","",J858)</f>
        <v/>
      </c>
      <c r="G1578" s="404"/>
      <c r="H1578" s="401"/>
      <c r="I1578" s="401"/>
      <c r="J1578" s="401"/>
      <c r="K1578" s="401"/>
      <c r="L1578" s="401"/>
      <c r="M1578" s="401"/>
      <c r="N1578" s="401"/>
      <c r="O1578" s="401"/>
      <c r="P1578" s="419"/>
      <c r="Q1578" s="419"/>
      <c r="R1578" s="393"/>
      <c r="S1578" s="393"/>
    </row>
    <row r="1579" spans="1:19" ht="10.8" customHeight="1">
      <c r="A1579" s="1">
        <f t="shared" si="1568"/>
        <v>1</v>
      </c>
      <c r="B1579" s="1">
        <f t="shared" si="1568"/>
        <v>1</v>
      </c>
      <c r="C1579" s="252">
        <f t="shared" ref="C1579" si="1573">C1577+1</f>
        <v>19</v>
      </c>
      <c r="D1579" s="203" t="str">
        <f>IF(T906="","",T906)</f>
        <v/>
      </c>
      <c r="E1579" s="203"/>
      <c r="F1579" s="399" t="str">
        <f>IF(F908="","",F908)</f>
        <v/>
      </c>
      <c r="G1579" s="400"/>
      <c r="H1579" s="401" t="str">
        <f>IF(F909="","",F909)</f>
        <v/>
      </c>
      <c r="I1579" s="401"/>
      <c r="J1579" s="401"/>
      <c r="K1579" s="401"/>
      <c r="L1579" s="401" t="str">
        <f>IF(F907="","",F907)</f>
        <v/>
      </c>
      <c r="M1579" s="401"/>
      <c r="N1579" s="401"/>
      <c r="O1579" s="401"/>
      <c r="P1579" s="419" t="str">
        <f>R914</f>
        <v>-</v>
      </c>
      <c r="Q1579" s="419" t="str">
        <f>R915</f>
        <v>-</v>
      </c>
      <c r="R1579" s="393">
        <f>H926/1000</f>
        <v>0</v>
      </c>
      <c r="S1579" s="393"/>
    </row>
    <row r="1580" spans="1:19" ht="10.8" customHeight="1">
      <c r="A1580" s="1">
        <f t="shared" si="1568"/>
        <v>1</v>
      </c>
      <c r="B1580" s="1">
        <f t="shared" si="1568"/>
        <v>1</v>
      </c>
      <c r="C1580" s="252"/>
      <c r="D1580" s="203"/>
      <c r="E1580" s="203"/>
      <c r="F1580" s="403" t="str">
        <f>IF(J908="","",J908)</f>
        <v/>
      </c>
      <c r="G1580" s="404"/>
      <c r="H1580" s="401"/>
      <c r="I1580" s="401"/>
      <c r="J1580" s="401"/>
      <c r="K1580" s="401"/>
      <c r="L1580" s="401"/>
      <c r="M1580" s="401"/>
      <c r="N1580" s="401"/>
      <c r="O1580" s="401"/>
      <c r="P1580" s="419"/>
      <c r="Q1580" s="419"/>
      <c r="R1580" s="393"/>
      <c r="S1580" s="393"/>
    </row>
    <row r="1581" spans="1:19" ht="10.8" customHeight="1">
      <c r="A1581" s="1">
        <f t="shared" si="1568"/>
        <v>1</v>
      </c>
      <c r="B1581" s="1">
        <f t="shared" si="1568"/>
        <v>1</v>
      </c>
      <c r="C1581" s="252">
        <f t="shared" ref="C1581" si="1574">C1579+1</f>
        <v>20</v>
      </c>
      <c r="D1581" s="203" t="str">
        <f>IF(T956="","",T956)</f>
        <v/>
      </c>
      <c r="E1581" s="203"/>
      <c r="F1581" s="399" t="str">
        <f>IF(F958="","",F958)</f>
        <v/>
      </c>
      <c r="G1581" s="400"/>
      <c r="H1581" s="401" t="str">
        <f>IF(F959="","",F959)</f>
        <v/>
      </c>
      <c r="I1581" s="401"/>
      <c r="J1581" s="401"/>
      <c r="K1581" s="401"/>
      <c r="L1581" s="401" t="str">
        <f>IF(F957="","",F957)</f>
        <v/>
      </c>
      <c r="M1581" s="401"/>
      <c r="N1581" s="401"/>
      <c r="O1581" s="401"/>
      <c r="P1581" s="419" t="str">
        <f>R964</f>
        <v>-</v>
      </c>
      <c r="Q1581" s="419" t="str">
        <f>R965</f>
        <v>-</v>
      </c>
      <c r="R1581" s="393">
        <f>H976/1000</f>
        <v>0</v>
      </c>
      <c r="S1581" s="393"/>
    </row>
    <row r="1582" spans="1:19" ht="10.8" customHeight="1">
      <c r="A1582" s="1">
        <f t="shared" si="1568"/>
        <v>1</v>
      </c>
      <c r="B1582" s="1">
        <f t="shared" si="1568"/>
        <v>1</v>
      </c>
      <c r="C1582" s="252"/>
      <c r="D1582" s="203"/>
      <c r="E1582" s="203"/>
      <c r="F1582" s="403" t="str">
        <f>IF(J958="","",J958)</f>
        <v/>
      </c>
      <c r="G1582" s="404"/>
      <c r="H1582" s="401"/>
      <c r="I1582" s="401"/>
      <c r="J1582" s="401"/>
      <c r="K1582" s="401"/>
      <c r="L1582" s="401"/>
      <c r="M1582" s="401"/>
      <c r="N1582" s="401"/>
      <c r="O1582" s="401"/>
      <c r="P1582" s="419"/>
      <c r="Q1582" s="419"/>
      <c r="R1582" s="393"/>
      <c r="S1582" s="393"/>
    </row>
    <row r="1583" spans="1:19" ht="10.8" customHeight="1">
      <c r="A1583" s="1">
        <f t="shared" si="1568"/>
        <v>1</v>
      </c>
      <c r="B1583" s="1">
        <f t="shared" si="1568"/>
        <v>1</v>
      </c>
      <c r="C1583" s="252">
        <f t="shared" ref="C1583" si="1575">C1581+1</f>
        <v>21</v>
      </c>
      <c r="D1583" s="203" t="str">
        <f>IF(T1006="","",T1006)</f>
        <v/>
      </c>
      <c r="E1583" s="203"/>
      <c r="F1583" s="399" t="str">
        <f>IF(F1008="","",F1008)</f>
        <v/>
      </c>
      <c r="G1583" s="400"/>
      <c r="H1583" s="401" t="str">
        <f>IF(F1009="","",F1009)</f>
        <v/>
      </c>
      <c r="I1583" s="401"/>
      <c r="J1583" s="401"/>
      <c r="K1583" s="401"/>
      <c r="L1583" s="401" t="str">
        <f>IF(F1007="","",F1007)</f>
        <v/>
      </c>
      <c r="M1583" s="401"/>
      <c r="N1583" s="401"/>
      <c r="O1583" s="401"/>
      <c r="P1583" s="419" t="str">
        <f>R1014</f>
        <v>-</v>
      </c>
      <c r="Q1583" s="419" t="str">
        <f>R1015</f>
        <v>-</v>
      </c>
      <c r="R1583" s="393">
        <f>H1026/1000</f>
        <v>0</v>
      </c>
      <c r="S1583" s="393"/>
    </row>
    <row r="1584" spans="1:19" ht="10.8" customHeight="1">
      <c r="A1584" s="1">
        <f t="shared" si="1568"/>
        <v>1</v>
      </c>
      <c r="B1584" s="1">
        <f t="shared" si="1568"/>
        <v>1</v>
      </c>
      <c r="C1584" s="252"/>
      <c r="D1584" s="203"/>
      <c r="E1584" s="203"/>
      <c r="F1584" s="403" t="str">
        <f>IF(J1008="","",J1008)</f>
        <v/>
      </c>
      <c r="G1584" s="404"/>
      <c r="H1584" s="401"/>
      <c r="I1584" s="401"/>
      <c r="J1584" s="401"/>
      <c r="K1584" s="401"/>
      <c r="L1584" s="401"/>
      <c r="M1584" s="401"/>
      <c r="N1584" s="401"/>
      <c r="O1584" s="401"/>
      <c r="P1584" s="419"/>
      <c r="Q1584" s="419"/>
      <c r="R1584" s="393"/>
      <c r="S1584" s="393"/>
    </row>
    <row r="1585" spans="1:19" ht="10.8" customHeight="1">
      <c r="A1585" s="1">
        <f t="shared" si="1568"/>
        <v>1</v>
      </c>
      <c r="B1585" s="1">
        <f t="shared" si="1568"/>
        <v>1</v>
      </c>
      <c r="C1585" s="252">
        <f t="shared" ref="C1585" si="1576">C1583+1</f>
        <v>22</v>
      </c>
      <c r="D1585" s="203" t="str">
        <f>IF(T1056="","",T1056)</f>
        <v/>
      </c>
      <c r="E1585" s="203"/>
      <c r="F1585" s="399" t="str">
        <f>IF(F1058="","",F1058)</f>
        <v/>
      </c>
      <c r="G1585" s="400"/>
      <c r="H1585" s="401" t="str">
        <f>IF(F1059="","",F1059)</f>
        <v/>
      </c>
      <c r="I1585" s="401"/>
      <c r="J1585" s="401"/>
      <c r="K1585" s="401"/>
      <c r="L1585" s="401" t="str">
        <f>IF(F1057="","",F1057)</f>
        <v/>
      </c>
      <c r="M1585" s="401"/>
      <c r="N1585" s="401"/>
      <c r="O1585" s="401"/>
      <c r="P1585" s="419" t="str">
        <f>R1064</f>
        <v>-</v>
      </c>
      <c r="Q1585" s="419" t="str">
        <f>R1065</f>
        <v>-</v>
      </c>
      <c r="R1585" s="393">
        <f>H1076/1000</f>
        <v>0</v>
      </c>
      <c r="S1585" s="393"/>
    </row>
    <row r="1586" spans="1:19" ht="10.8" customHeight="1">
      <c r="A1586" s="1">
        <f t="shared" ref="A1586:B1601" si="1577">A1585</f>
        <v>1</v>
      </c>
      <c r="B1586" s="1">
        <f t="shared" si="1577"/>
        <v>1</v>
      </c>
      <c r="C1586" s="252"/>
      <c r="D1586" s="203"/>
      <c r="E1586" s="203"/>
      <c r="F1586" s="403" t="str">
        <f>IF(J1058="","",J1058)</f>
        <v/>
      </c>
      <c r="G1586" s="404"/>
      <c r="H1586" s="401"/>
      <c r="I1586" s="401"/>
      <c r="J1586" s="401"/>
      <c r="K1586" s="401"/>
      <c r="L1586" s="401"/>
      <c r="M1586" s="401"/>
      <c r="N1586" s="401"/>
      <c r="O1586" s="401"/>
      <c r="P1586" s="419"/>
      <c r="Q1586" s="419"/>
      <c r="R1586" s="393"/>
      <c r="S1586" s="393"/>
    </row>
    <row r="1587" spans="1:19" ht="10.8" customHeight="1">
      <c r="A1587" s="1">
        <f t="shared" si="1577"/>
        <v>1</v>
      </c>
      <c r="B1587" s="1">
        <f t="shared" si="1577"/>
        <v>1</v>
      </c>
      <c r="C1587" s="252">
        <f t="shared" ref="C1587" si="1578">C1585+1</f>
        <v>23</v>
      </c>
      <c r="D1587" s="203" t="str">
        <f>IF(T1106="","",T1106)</f>
        <v/>
      </c>
      <c r="E1587" s="203"/>
      <c r="F1587" s="399" t="str">
        <f>IF(F1108="","",F1108)</f>
        <v/>
      </c>
      <c r="G1587" s="400"/>
      <c r="H1587" s="401" t="str">
        <f>IF(F1109="","",F1109)</f>
        <v/>
      </c>
      <c r="I1587" s="401"/>
      <c r="J1587" s="401"/>
      <c r="K1587" s="401"/>
      <c r="L1587" s="401" t="str">
        <f>IF(F1107="","",F1107)</f>
        <v/>
      </c>
      <c r="M1587" s="401"/>
      <c r="N1587" s="401"/>
      <c r="O1587" s="401"/>
      <c r="P1587" s="419" t="str">
        <f>R1114</f>
        <v>-</v>
      </c>
      <c r="Q1587" s="419" t="str">
        <f>R1115</f>
        <v>-</v>
      </c>
      <c r="R1587" s="393">
        <f>H1126/1000</f>
        <v>0</v>
      </c>
      <c r="S1587" s="393"/>
    </row>
    <row r="1588" spans="1:19" ht="10.8" customHeight="1">
      <c r="A1588" s="1">
        <f t="shared" si="1577"/>
        <v>1</v>
      </c>
      <c r="B1588" s="1">
        <f t="shared" si="1577"/>
        <v>1</v>
      </c>
      <c r="C1588" s="252"/>
      <c r="D1588" s="203"/>
      <c r="E1588" s="203"/>
      <c r="F1588" s="403" t="str">
        <f>IF(J1108="","",J1108)</f>
        <v/>
      </c>
      <c r="G1588" s="404"/>
      <c r="H1588" s="401"/>
      <c r="I1588" s="401"/>
      <c r="J1588" s="401"/>
      <c r="K1588" s="401"/>
      <c r="L1588" s="401"/>
      <c r="M1588" s="401"/>
      <c r="N1588" s="401"/>
      <c r="O1588" s="401"/>
      <c r="P1588" s="419"/>
      <c r="Q1588" s="419"/>
      <c r="R1588" s="393"/>
      <c r="S1588" s="393"/>
    </row>
    <row r="1589" spans="1:19" ht="10.8" customHeight="1">
      <c r="A1589" s="1">
        <f t="shared" si="1577"/>
        <v>1</v>
      </c>
      <c r="B1589" s="1">
        <f t="shared" si="1577"/>
        <v>1</v>
      </c>
      <c r="C1589" s="252">
        <f t="shared" ref="C1589" si="1579">C1587+1</f>
        <v>24</v>
      </c>
      <c r="D1589" s="203" t="str">
        <f>IF(T1156="","",T1156)</f>
        <v/>
      </c>
      <c r="E1589" s="203"/>
      <c r="F1589" s="399" t="str">
        <f>IF(F1158="","",F1158)</f>
        <v/>
      </c>
      <c r="G1589" s="400"/>
      <c r="H1589" s="401" t="str">
        <f>IF(F1159="","",F1159)</f>
        <v/>
      </c>
      <c r="I1589" s="401"/>
      <c r="J1589" s="401"/>
      <c r="K1589" s="401"/>
      <c r="L1589" s="401" t="str">
        <f>IF(F1157="","",F1157)</f>
        <v/>
      </c>
      <c r="M1589" s="401"/>
      <c r="N1589" s="401"/>
      <c r="O1589" s="401"/>
      <c r="P1589" s="419" t="str">
        <f>R1164</f>
        <v>-</v>
      </c>
      <c r="Q1589" s="419" t="str">
        <f>R1165</f>
        <v>-</v>
      </c>
      <c r="R1589" s="393">
        <f>H1176/1000</f>
        <v>0</v>
      </c>
      <c r="S1589" s="393"/>
    </row>
    <row r="1590" spans="1:19" ht="10.8" customHeight="1">
      <c r="A1590" s="1">
        <f t="shared" si="1577"/>
        <v>1</v>
      </c>
      <c r="B1590" s="1">
        <f t="shared" si="1577"/>
        <v>1</v>
      </c>
      <c r="C1590" s="252"/>
      <c r="D1590" s="203"/>
      <c r="E1590" s="203"/>
      <c r="F1590" s="403" t="str">
        <f>IF(J1158="","",J1158)</f>
        <v/>
      </c>
      <c r="G1590" s="404"/>
      <c r="H1590" s="401"/>
      <c r="I1590" s="401"/>
      <c r="J1590" s="401"/>
      <c r="K1590" s="401"/>
      <c r="L1590" s="401"/>
      <c r="M1590" s="401"/>
      <c r="N1590" s="401"/>
      <c r="O1590" s="401"/>
      <c r="P1590" s="419"/>
      <c r="Q1590" s="419"/>
      <c r="R1590" s="393"/>
      <c r="S1590" s="393"/>
    </row>
    <row r="1591" spans="1:19" ht="10.8" customHeight="1">
      <c r="A1591" s="1">
        <f t="shared" si="1577"/>
        <v>1</v>
      </c>
      <c r="B1591" s="1">
        <f t="shared" si="1577"/>
        <v>1</v>
      </c>
      <c r="C1591" s="252">
        <f t="shared" ref="C1591" si="1580">C1589+1</f>
        <v>25</v>
      </c>
      <c r="D1591" s="203" t="str">
        <f>IF(T1206="","",T1206)</f>
        <v/>
      </c>
      <c r="E1591" s="203"/>
      <c r="F1591" s="399" t="str">
        <f>IF(F1208="","",F1208)</f>
        <v/>
      </c>
      <c r="G1591" s="400"/>
      <c r="H1591" s="401" t="str">
        <f>IF(F1209="","",F1209)</f>
        <v/>
      </c>
      <c r="I1591" s="401"/>
      <c r="J1591" s="401"/>
      <c r="K1591" s="401"/>
      <c r="L1591" s="401" t="str">
        <f>IF(F1207="","",F1207)</f>
        <v/>
      </c>
      <c r="M1591" s="401"/>
      <c r="N1591" s="401"/>
      <c r="O1591" s="401"/>
      <c r="P1591" s="419" t="str">
        <f>R1214</f>
        <v>-</v>
      </c>
      <c r="Q1591" s="419" t="str">
        <f>R1215</f>
        <v>-</v>
      </c>
      <c r="R1591" s="393">
        <f>H1226/1000</f>
        <v>0</v>
      </c>
      <c r="S1591" s="393"/>
    </row>
    <row r="1592" spans="1:19" ht="10.8" customHeight="1">
      <c r="A1592" s="1">
        <f t="shared" si="1577"/>
        <v>1</v>
      </c>
      <c r="B1592" s="1">
        <f t="shared" si="1577"/>
        <v>1</v>
      </c>
      <c r="C1592" s="252"/>
      <c r="D1592" s="203"/>
      <c r="E1592" s="203"/>
      <c r="F1592" s="403" t="str">
        <f>IF(J1208="","",J1208)</f>
        <v/>
      </c>
      <c r="G1592" s="404"/>
      <c r="H1592" s="401"/>
      <c r="I1592" s="401"/>
      <c r="J1592" s="401"/>
      <c r="K1592" s="401"/>
      <c r="L1592" s="401"/>
      <c r="M1592" s="401"/>
      <c r="N1592" s="401"/>
      <c r="O1592" s="401"/>
      <c r="P1592" s="419"/>
      <c r="Q1592" s="419"/>
      <c r="R1592" s="393"/>
      <c r="S1592" s="393"/>
    </row>
    <row r="1593" spans="1:19" ht="10.8" customHeight="1">
      <c r="A1593" s="1">
        <f t="shared" si="1577"/>
        <v>1</v>
      </c>
      <c r="B1593" s="1">
        <f t="shared" si="1577"/>
        <v>1</v>
      </c>
      <c r="C1593" s="252">
        <f t="shared" ref="C1593" si="1581">C1591+1</f>
        <v>26</v>
      </c>
      <c r="D1593" s="203" t="str">
        <f>IF(T1256="","",T1256)</f>
        <v/>
      </c>
      <c r="E1593" s="203"/>
      <c r="F1593" s="399" t="str">
        <f>IF(F1258="","",F1258)</f>
        <v/>
      </c>
      <c r="G1593" s="400"/>
      <c r="H1593" s="401" t="str">
        <f>IF(F1259="","",F1259)</f>
        <v/>
      </c>
      <c r="I1593" s="401"/>
      <c r="J1593" s="401"/>
      <c r="K1593" s="401"/>
      <c r="L1593" s="401" t="str">
        <f>IF(F1257="","",F1257)</f>
        <v/>
      </c>
      <c r="M1593" s="401"/>
      <c r="N1593" s="401"/>
      <c r="O1593" s="401"/>
      <c r="P1593" s="419" t="str">
        <f>R1264</f>
        <v>-</v>
      </c>
      <c r="Q1593" s="419" t="str">
        <f>R1265</f>
        <v>-</v>
      </c>
      <c r="R1593" s="393">
        <f>H1276/1000</f>
        <v>0</v>
      </c>
      <c r="S1593" s="393"/>
    </row>
    <row r="1594" spans="1:19" ht="10.8" customHeight="1">
      <c r="A1594" s="1">
        <f t="shared" si="1577"/>
        <v>1</v>
      </c>
      <c r="B1594" s="1">
        <f t="shared" si="1577"/>
        <v>1</v>
      </c>
      <c r="C1594" s="252"/>
      <c r="D1594" s="203"/>
      <c r="E1594" s="203"/>
      <c r="F1594" s="403" t="str">
        <f>IF(J1258="","",J1258)</f>
        <v/>
      </c>
      <c r="G1594" s="404"/>
      <c r="H1594" s="401"/>
      <c r="I1594" s="401"/>
      <c r="J1594" s="401"/>
      <c r="K1594" s="401"/>
      <c r="L1594" s="401"/>
      <c r="M1594" s="401"/>
      <c r="N1594" s="401"/>
      <c r="O1594" s="401"/>
      <c r="P1594" s="419"/>
      <c r="Q1594" s="419"/>
      <c r="R1594" s="393"/>
      <c r="S1594" s="393"/>
    </row>
    <row r="1595" spans="1:19" ht="10.8" customHeight="1">
      <c r="A1595" s="1">
        <f t="shared" si="1577"/>
        <v>1</v>
      </c>
      <c r="B1595" s="1">
        <f t="shared" si="1577"/>
        <v>1</v>
      </c>
      <c r="C1595" s="252">
        <f t="shared" ref="C1595" si="1582">C1593+1</f>
        <v>27</v>
      </c>
      <c r="D1595" s="203" t="str">
        <f>IF(T1306="","",T1306)</f>
        <v/>
      </c>
      <c r="E1595" s="203"/>
      <c r="F1595" s="399" t="str">
        <f>IF(F1308="","",F1308)</f>
        <v/>
      </c>
      <c r="G1595" s="400"/>
      <c r="H1595" s="401" t="str">
        <f>IF(F1309="","",F1309)</f>
        <v/>
      </c>
      <c r="I1595" s="401"/>
      <c r="J1595" s="401"/>
      <c r="K1595" s="401"/>
      <c r="L1595" s="401" t="str">
        <f>IF(F1307="","",F1307)</f>
        <v/>
      </c>
      <c r="M1595" s="401"/>
      <c r="N1595" s="401"/>
      <c r="O1595" s="401"/>
      <c r="P1595" s="419" t="str">
        <f>R1314</f>
        <v>-</v>
      </c>
      <c r="Q1595" s="419" t="str">
        <f>R1315</f>
        <v>-</v>
      </c>
      <c r="R1595" s="393">
        <f>H1326/1000</f>
        <v>0</v>
      </c>
      <c r="S1595" s="393"/>
    </row>
    <row r="1596" spans="1:19" ht="10.8" customHeight="1">
      <c r="A1596" s="1">
        <f t="shared" si="1577"/>
        <v>1</v>
      </c>
      <c r="B1596" s="1">
        <f t="shared" si="1577"/>
        <v>1</v>
      </c>
      <c r="C1596" s="252"/>
      <c r="D1596" s="203"/>
      <c r="E1596" s="203"/>
      <c r="F1596" s="403" t="str">
        <f>IF(J1308="","",J1308)</f>
        <v/>
      </c>
      <c r="G1596" s="404"/>
      <c r="H1596" s="401"/>
      <c r="I1596" s="401"/>
      <c r="J1596" s="401"/>
      <c r="K1596" s="401"/>
      <c r="L1596" s="401"/>
      <c r="M1596" s="401"/>
      <c r="N1596" s="401"/>
      <c r="O1596" s="401"/>
      <c r="P1596" s="419"/>
      <c r="Q1596" s="419"/>
      <c r="R1596" s="393"/>
      <c r="S1596" s="393"/>
    </row>
    <row r="1597" spans="1:19" ht="10.8" customHeight="1">
      <c r="A1597" s="1">
        <f t="shared" si="1577"/>
        <v>1</v>
      </c>
      <c r="B1597" s="1">
        <f t="shared" si="1577"/>
        <v>1</v>
      </c>
      <c r="C1597" s="252">
        <f t="shared" ref="C1597" si="1583">C1595+1</f>
        <v>28</v>
      </c>
      <c r="D1597" s="203" t="str">
        <f>IF(T1356="","",T1356)</f>
        <v/>
      </c>
      <c r="E1597" s="203"/>
      <c r="F1597" s="399" t="str">
        <f>IF(F1358="","",F1358)</f>
        <v/>
      </c>
      <c r="G1597" s="400"/>
      <c r="H1597" s="401" t="str">
        <f>IF(F1359="","",F1359)</f>
        <v/>
      </c>
      <c r="I1597" s="401"/>
      <c r="J1597" s="401"/>
      <c r="K1597" s="401"/>
      <c r="L1597" s="401" t="str">
        <f>IF(F1357="","",F1357)</f>
        <v/>
      </c>
      <c r="M1597" s="401"/>
      <c r="N1597" s="401"/>
      <c r="O1597" s="401"/>
      <c r="P1597" s="419" t="str">
        <f>R1364</f>
        <v>-</v>
      </c>
      <c r="Q1597" s="419" t="str">
        <f>R1365</f>
        <v>-</v>
      </c>
      <c r="R1597" s="393">
        <f>H1376/1000</f>
        <v>0</v>
      </c>
      <c r="S1597" s="393"/>
    </row>
    <row r="1598" spans="1:19" ht="10.8" customHeight="1">
      <c r="A1598" s="1">
        <f t="shared" si="1577"/>
        <v>1</v>
      </c>
      <c r="B1598" s="1">
        <f t="shared" si="1577"/>
        <v>1</v>
      </c>
      <c r="C1598" s="252"/>
      <c r="D1598" s="203"/>
      <c r="E1598" s="203"/>
      <c r="F1598" s="403" t="str">
        <f>IF(J1358="","",J1358)</f>
        <v/>
      </c>
      <c r="G1598" s="404"/>
      <c r="H1598" s="401"/>
      <c r="I1598" s="401"/>
      <c r="J1598" s="401"/>
      <c r="K1598" s="401"/>
      <c r="L1598" s="401"/>
      <c r="M1598" s="401"/>
      <c r="N1598" s="401"/>
      <c r="O1598" s="401"/>
      <c r="P1598" s="419"/>
      <c r="Q1598" s="419"/>
      <c r="R1598" s="393"/>
      <c r="S1598" s="393"/>
    </row>
    <row r="1599" spans="1:19" ht="10.8" customHeight="1">
      <c r="A1599" s="1">
        <f t="shared" si="1577"/>
        <v>1</v>
      </c>
      <c r="B1599" s="1">
        <f t="shared" si="1577"/>
        <v>1</v>
      </c>
      <c r="C1599" s="252">
        <f t="shared" ref="C1599" si="1584">C1597+1</f>
        <v>29</v>
      </c>
      <c r="D1599" s="203" t="str">
        <f>IF(T1406="","",T1406)</f>
        <v/>
      </c>
      <c r="E1599" s="203"/>
      <c r="F1599" s="399" t="str">
        <f>IF(F1408="","",F1408)</f>
        <v/>
      </c>
      <c r="G1599" s="400"/>
      <c r="H1599" s="401" t="str">
        <f>IF(F1409="","",F1409)</f>
        <v/>
      </c>
      <c r="I1599" s="401"/>
      <c r="J1599" s="401"/>
      <c r="K1599" s="401"/>
      <c r="L1599" s="401" t="str">
        <f>IF(F1407="","",F1407)</f>
        <v/>
      </c>
      <c r="M1599" s="401"/>
      <c r="N1599" s="401"/>
      <c r="O1599" s="401"/>
      <c r="P1599" s="419" t="str">
        <f>R1414</f>
        <v>-</v>
      </c>
      <c r="Q1599" s="419" t="str">
        <f>R1415</f>
        <v>-</v>
      </c>
      <c r="R1599" s="393">
        <f>H1426/1000</f>
        <v>0</v>
      </c>
      <c r="S1599" s="393"/>
    </row>
    <row r="1600" spans="1:19" ht="10.8" customHeight="1">
      <c r="A1600" s="1">
        <f t="shared" si="1577"/>
        <v>1</v>
      </c>
      <c r="B1600" s="1">
        <f t="shared" si="1577"/>
        <v>1</v>
      </c>
      <c r="C1600" s="252"/>
      <c r="D1600" s="203"/>
      <c r="E1600" s="203"/>
      <c r="F1600" s="403" t="str">
        <f>IF(J1408="","",J1408)</f>
        <v/>
      </c>
      <c r="G1600" s="404"/>
      <c r="H1600" s="401"/>
      <c r="I1600" s="401"/>
      <c r="J1600" s="401"/>
      <c r="K1600" s="401"/>
      <c r="L1600" s="401"/>
      <c r="M1600" s="401"/>
      <c r="N1600" s="401"/>
      <c r="O1600" s="401"/>
      <c r="P1600" s="419"/>
      <c r="Q1600" s="419"/>
      <c r="R1600" s="393"/>
      <c r="S1600" s="393"/>
    </row>
    <row r="1601" spans="1:19" ht="10.8" customHeight="1">
      <c r="A1601" s="1">
        <f t="shared" si="1577"/>
        <v>1</v>
      </c>
      <c r="B1601" s="1">
        <f t="shared" si="1577"/>
        <v>1</v>
      </c>
      <c r="C1601" s="252">
        <f t="shared" ref="C1601" si="1585">C1599+1</f>
        <v>30</v>
      </c>
      <c r="D1601" s="203" t="str">
        <f>IF(T1456="","",T1456)</f>
        <v/>
      </c>
      <c r="E1601" s="203"/>
      <c r="F1601" s="399" t="str">
        <f>IF(F1458="","",F1458)</f>
        <v/>
      </c>
      <c r="G1601" s="400"/>
      <c r="H1601" s="401" t="str">
        <f>IF(F1459="","",F1459)</f>
        <v/>
      </c>
      <c r="I1601" s="401"/>
      <c r="J1601" s="401"/>
      <c r="K1601" s="401"/>
      <c r="L1601" s="401" t="str">
        <f>IF(F1457="","",F1457)</f>
        <v/>
      </c>
      <c r="M1601" s="401"/>
      <c r="N1601" s="401"/>
      <c r="O1601" s="401"/>
      <c r="P1601" s="419" t="str">
        <f>R1464</f>
        <v>-</v>
      </c>
      <c r="Q1601" s="419" t="str">
        <f>R1465</f>
        <v>-</v>
      </c>
      <c r="R1601" s="393">
        <f>H1476/1000</f>
        <v>0</v>
      </c>
      <c r="S1601" s="393"/>
    </row>
    <row r="1602" spans="1:19" ht="10.8" customHeight="1">
      <c r="A1602" s="1">
        <f t="shared" ref="A1602:B1602" si="1586">A1601</f>
        <v>1</v>
      </c>
      <c r="B1602" s="1">
        <f t="shared" si="1586"/>
        <v>1</v>
      </c>
      <c r="C1602" s="252"/>
      <c r="D1602" s="203"/>
      <c r="E1602" s="203"/>
      <c r="F1602" s="403" t="str">
        <f>IF(J1458="","",J1458)</f>
        <v/>
      </c>
      <c r="G1602" s="404"/>
      <c r="H1602" s="401"/>
      <c r="I1602" s="401"/>
      <c r="J1602" s="401"/>
      <c r="K1602" s="401"/>
      <c r="L1602" s="401"/>
      <c r="M1602" s="401"/>
      <c r="N1602" s="401"/>
      <c r="O1602" s="401"/>
      <c r="P1602" s="419"/>
      <c r="Q1602" s="419"/>
      <c r="R1602" s="393"/>
      <c r="S1602" s="393"/>
    </row>
  </sheetData>
  <sheetProtection sheet="1" selectLockedCells="1" autoFilter="0"/>
  <autoFilter ref="A1:X1602" xr:uid="{A818F31C-BB6F-4FED-AF85-ADDB3C659BAB}">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s>
  <phoneticPr fontId="3"/>
  <conditionalFormatting sqref="F6:L6">
    <cfRule type="containsBlanks" dxfId="178" priority="230">
      <formula>LEN(TRIM(F6))=0</formula>
    </cfRule>
  </conditionalFormatting>
  <conditionalFormatting sqref="F56:L56">
    <cfRule type="containsBlanks" dxfId="177" priority="229">
      <formula>LEN(TRIM(F56))=0</formula>
    </cfRule>
  </conditionalFormatting>
  <conditionalFormatting sqref="F106:L106">
    <cfRule type="containsBlanks" dxfId="176" priority="166">
      <formula>LEN(TRIM(F106))=0</formula>
    </cfRule>
  </conditionalFormatting>
  <conditionalFormatting sqref="F156:L156">
    <cfRule type="containsBlanks" dxfId="175" priority="160">
      <formula>LEN(TRIM(F156))=0</formula>
    </cfRule>
  </conditionalFormatting>
  <conditionalFormatting sqref="F206:L206">
    <cfRule type="containsBlanks" dxfId="174" priority="154">
      <formula>LEN(TRIM(F206))=0</formula>
    </cfRule>
  </conditionalFormatting>
  <conditionalFormatting sqref="F256:L256">
    <cfRule type="containsBlanks" dxfId="173" priority="148">
      <formula>LEN(TRIM(F256))=0</formula>
    </cfRule>
  </conditionalFormatting>
  <conditionalFormatting sqref="F306:L306">
    <cfRule type="containsBlanks" dxfId="172" priority="142">
      <formula>LEN(TRIM(F306))=0</formula>
    </cfRule>
  </conditionalFormatting>
  <conditionalFormatting sqref="F356:L356">
    <cfRule type="containsBlanks" dxfId="171" priority="136">
      <formula>LEN(TRIM(F356))=0</formula>
    </cfRule>
  </conditionalFormatting>
  <conditionalFormatting sqref="F406:L406">
    <cfRule type="containsBlanks" dxfId="170" priority="130">
      <formula>LEN(TRIM(F406))=0</formula>
    </cfRule>
  </conditionalFormatting>
  <conditionalFormatting sqref="F456:L456">
    <cfRule type="containsBlanks" dxfId="169" priority="124">
      <formula>LEN(TRIM(F456))=0</formula>
    </cfRule>
  </conditionalFormatting>
  <conditionalFormatting sqref="F506:L506">
    <cfRule type="containsBlanks" dxfId="168" priority="118">
      <formula>LEN(TRIM(F506))=0</formula>
    </cfRule>
  </conditionalFormatting>
  <conditionalFormatting sqref="F556:L556">
    <cfRule type="containsBlanks" dxfId="167" priority="112">
      <formula>LEN(TRIM(F556))=0</formula>
    </cfRule>
  </conditionalFormatting>
  <conditionalFormatting sqref="F606:L606">
    <cfRule type="containsBlanks" dxfId="166" priority="106">
      <formula>LEN(TRIM(F606))=0</formula>
    </cfRule>
  </conditionalFormatting>
  <conditionalFormatting sqref="F656:L656">
    <cfRule type="containsBlanks" dxfId="165" priority="100">
      <formula>LEN(TRIM(F656))=0</formula>
    </cfRule>
  </conditionalFormatting>
  <conditionalFormatting sqref="F706:L706">
    <cfRule type="containsBlanks" dxfId="164" priority="94">
      <formula>LEN(TRIM(F706))=0</formula>
    </cfRule>
  </conditionalFormatting>
  <conditionalFormatting sqref="F756:L756">
    <cfRule type="containsBlanks" dxfId="163" priority="88">
      <formula>LEN(TRIM(F756))=0</formula>
    </cfRule>
  </conditionalFormatting>
  <conditionalFormatting sqref="F806:L806">
    <cfRule type="containsBlanks" dxfId="162" priority="82">
      <formula>LEN(TRIM(F806))=0</formula>
    </cfRule>
  </conditionalFormatting>
  <conditionalFormatting sqref="F856:L856">
    <cfRule type="containsBlanks" dxfId="161" priority="76">
      <formula>LEN(TRIM(F856))=0</formula>
    </cfRule>
  </conditionalFormatting>
  <conditionalFormatting sqref="F906:L906">
    <cfRule type="containsBlanks" dxfId="160" priority="70">
      <formula>LEN(TRIM(F906))=0</formula>
    </cfRule>
  </conditionalFormatting>
  <conditionalFormatting sqref="F956:L956">
    <cfRule type="containsBlanks" dxfId="159" priority="64">
      <formula>LEN(TRIM(F956))=0</formula>
    </cfRule>
  </conditionalFormatting>
  <conditionalFormatting sqref="F1006:L1006">
    <cfRule type="containsBlanks" dxfId="158" priority="58">
      <formula>LEN(TRIM(F1006))=0</formula>
    </cfRule>
  </conditionalFormatting>
  <conditionalFormatting sqref="F1056:L1056">
    <cfRule type="containsBlanks" dxfId="157" priority="52">
      <formula>LEN(TRIM(F1056))=0</formula>
    </cfRule>
  </conditionalFormatting>
  <conditionalFormatting sqref="F1106:L1106">
    <cfRule type="containsBlanks" dxfId="156" priority="46">
      <formula>LEN(TRIM(F1106))=0</formula>
    </cfRule>
  </conditionalFormatting>
  <conditionalFormatting sqref="F1156:L1156">
    <cfRule type="containsBlanks" dxfId="155" priority="40">
      <formula>LEN(TRIM(F1156))=0</formula>
    </cfRule>
  </conditionalFormatting>
  <conditionalFormatting sqref="F1206:L1206">
    <cfRule type="containsBlanks" dxfId="154" priority="34">
      <formula>LEN(TRIM(F1206))=0</formula>
    </cfRule>
  </conditionalFormatting>
  <conditionalFormatting sqref="F1256:L1256">
    <cfRule type="containsBlanks" dxfId="153" priority="28">
      <formula>LEN(TRIM(F1256))=0</formula>
    </cfRule>
  </conditionalFormatting>
  <conditionalFormatting sqref="F1306:L1306">
    <cfRule type="containsBlanks" dxfId="152" priority="22">
      <formula>LEN(TRIM(F1306))=0</formula>
    </cfRule>
  </conditionalFormatting>
  <conditionalFormatting sqref="F1356:L1356">
    <cfRule type="containsBlanks" dxfId="151" priority="16">
      <formula>LEN(TRIM(F1356))=0</formula>
    </cfRule>
  </conditionalFormatting>
  <conditionalFormatting sqref="F1406:L1406">
    <cfRule type="containsBlanks" dxfId="150" priority="10">
      <formula>LEN(TRIM(F1406))=0</formula>
    </cfRule>
  </conditionalFormatting>
  <conditionalFormatting sqref="F1456:L1456">
    <cfRule type="containsBlanks" dxfId="149" priority="4">
      <formula>LEN(TRIM(F1456))=0</formula>
    </cfRule>
  </conditionalFormatting>
  <conditionalFormatting sqref="F7:S7">
    <cfRule type="containsBlanks" dxfId="148" priority="228">
      <formula>LEN(TRIM(F7))=0</formula>
    </cfRule>
  </conditionalFormatting>
  <conditionalFormatting sqref="F9:S10">
    <cfRule type="containsBlanks" dxfId="147" priority="226">
      <formula>LEN(TRIM(F9))=0</formula>
    </cfRule>
  </conditionalFormatting>
  <conditionalFormatting sqref="F16:S22">
    <cfRule type="containsBlanks" dxfId="146" priority="224">
      <formula>LEN(TRIM(F16))=0</formula>
    </cfRule>
  </conditionalFormatting>
  <conditionalFormatting sqref="F57:S57">
    <cfRule type="containsBlanks" dxfId="145" priority="227">
      <formula>LEN(TRIM(F57))=0</formula>
    </cfRule>
  </conditionalFormatting>
  <conditionalFormatting sqref="F59:S60">
    <cfRule type="containsBlanks" dxfId="144" priority="225">
      <formula>LEN(TRIM(F59))=0</formula>
    </cfRule>
  </conditionalFormatting>
  <conditionalFormatting sqref="F66:S72">
    <cfRule type="containsBlanks" dxfId="143" priority="223">
      <formula>LEN(TRIM(F66))=0</formula>
    </cfRule>
  </conditionalFormatting>
  <conditionalFormatting sqref="F107:S107">
    <cfRule type="containsBlanks" dxfId="142" priority="165">
      <formula>LEN(TRIM(F107))=0</formula>
    </cfRule>
  </conditionalFormatting>
  <conditionalFormatting sqref="F109:S110">
    <cfRule type="containsBlanks" dxfId="141" priority="164">
      <formula>LEN(TRIM(F109))=0</formula>
    </cfRule>
  </conditionalFormatting>
  <conditionalFormatting sqref="F116:S122">
    <cfRule type="containsBlanks" dxfId="140" priority="163">
      <formula>LEN(TRIM(F116))=0</formula>
    </cfRule>
  </conditionalFormatting>
  <conditionalFormatting sqref="F157:S157">
    <cfRule type="containsBlanks" dxfId="139" priority="159">
      <formula>LEN(TRIM(F157))=0</formula>
    </cfRule>
  </conditionalFormatting>
  <conditionalFormatting sqref="F159:S160">
    <cfRule type="containsBlanks" dxfId="138" priority="158">
      <formula>LEN(TRIM(F159))=0</formula>
    </cfRule>
  </conditionalFormatting>
  <conditionalFormatting sqref="F166:S172">
    <cfRule type="containsBlanks" dxfId="137" priority="157">
      <formula>LEN(TRIM(F166))=0</formula>
    </cfRule>
  </conditionalFormatting>
  <conditionalFormatting sqref="F207:S207">
    <cfRule type="containsBlanks" dxfId="136" priority="153">
      <formula>LEN(TRIM(F207))=0</formula>
    </cfRule>
  </conditionalFormatting>
  <conditionalFormatting sqref="F209:S210">
    <cfRule type="containsBlanks" dxfId="135" priority="152">
      <formula>LEN(TRIM(F209))=0</formula>
    </cfRule>
  </conditionalFormatting>
  <conditionalFormatting sqref="F216:S222">
    <cfRule type="containsBlanks" dxfId="134" priority="151">
      <formula>LEN(TRIM(F216))=0</formula>
    </cfRule>
  </conditionalFormatting>
  <conditionalFormatting sqref="F257:S257">
    <cfRule type="containsBlanks" dxfId="133" priority="147">
      <formula>LEN(TRIM(F257))=0</formula>
    </cfRule>
  </conditionalFormatting>
  <conditionalFormatting sqref="F259:S260">
    <cfRule type="containsBlanks" dxfId="132" priority="146">
      <formula>LEN(TRIM(F259))=0</formula>
    </cfRule>
  </conditionalFormatting>
  <conditionalFormatting sqref="F266:S272">
    <cfRule type="containsBlanks" dxfId="131" priority="145">
      <formula>LEN(TRIM(F266))=0</formula>
    </cfRule>
  </conditionalFormatting>
  <conditionalFormatting sqref="F307:S307">
    <cfRule type="containsBlanks" dxfId="130" priority="141">
      <formula>LEN(TRIM(F307))=0</formula>
    </cfRule>
  </conditionalFormatting>
  <conditionalFormatting sqref="F309:S310">
    <cfRule type="containsBlanks" dxfId="129" priority="140">
      <formula>LEN(TRIM(F309))=0</formula>
    </cfRule>
  </conditionalFormatting>
  <conditionalFormatting sqref="F316:S322">
    <cfRule type="containsBlanks" dxfId="128" priority="139">
      <formula>LEN(TRIM(F316))=0</formula>
    </cfRule>
  </conditionalFormatting>
  <conditionalFormatting sqref="F357:S357">
    <cfRule type="containsBlanks" dxfId="127" priority="135">
      <formula>LEN(TRIM(F357))=0</formula>
    </cfRule>
  </conditionalFormatting>
  <conditionalFormatting sqref="F359:S360">
    <cfRule type="containsBlanks" dxfId="126" priority="134">
      <formula>LEN(TRIM(F359))=0</formula>
    </cfRule>
  </conditionalFormatting>
  <conditionalFormatting sqref="F366:S372">
    <cfRule type="containsBlanks" dxfId="125" priority="133">
      <formula>LEN(TRIM(F366))=0</formula>
    </cfRule>
  </conditionalFormatting>
  <conditionalFormatting sqref="F407:S407">
    <cfRule type="containsBlanks" dxfId="124" priority="129">
      <formula>LEN(TRIM(F407))=0</formula>
    </cfRule>
  </conditionalFormatting>
  <conditionalFormatting sqref="F409:S410">
    <cfRule type="containsBlanks" dxfId="123" priority="128">
      <formula>LEN(TRIM(F409))=0</formula>
    </cfRule>
  </conditionalFormatting>
  <conditionalFormatting sqref="F416:S422">
    <cfRule type="containsBlanks" dxfId="122" priority="127">
      <formula>LEN(TRIM(F416))=0</formula>
    </cfRule>
  </conditionalFormatting>
  <conditionalFormatting sqref="F457:S457">
    <cfRule type="containsBlanks" dxfId="121" priority="123">
      <formula>LEN(TRIM(F457))=0</formula>
    </cfRule>
  </conditionalFormatting>
  <conditionalFormatting sqref="F459:S460">
    <cfRule type="containsBlanks" dxfId="120" priority="122">
      <formula>LEN(TRIM(F459))=0</formula>
    </cfRule>
  </conditionalFormatting>
  <conditionalFormatting sqref="F466:S472">
    <cfRule type="containsBlanks" dxfId="119" priority="121">
      <formula>LEN(TRIM(F466))=0</formula>
    </cfRule>
  </conditionalFormatting>
  <conditionalFormatting sqref="F507:S507">
    <cfRule type="containsBlanks" dxfId="118" priority="117">
      <formula>LEN(TRIM(F507))=0</formula>
    </cfRule>
  </conditionalFormatting>
  <conditionalFormatting sqref="F509:S510">
    <cfRule type="containsBlanks" dxfId="117" priority="116">
      <formula>LEN(TRIM(F509))=0</formula>
    </cfRule>
  </conditionalFormatting>
  <conditionalFormatting sqref="F516:S522">
    <cfRule type="containsBlanks" dxfId="116" priority="115">
      <formula>LEN(TRIM(F516))=0</formula>
    </cfRule>
  </conditionalFormatting>
  <conditionalFormatting sqref="F557:S557">
    <cfRule type="containsBlanks" dxfId="115" priority="111">
      <formula>LEN(TRIM(F557))=0</formula>
    </cfRule>
  </conditionalFormatting>
  <conditionalFormatting sqref="F559:S560">
    <cfRule type="containsBlanks" dxfId="114" priority="110">
      <formula>LEN(TRIM(F559))=0</formula>
    </cfRule>
  </conditionalFormatting>
  <conditionalFormatting sqref="F566:S572">
    <cfRule type="containsBlanks" dxfId="113" priority="109">
      <formula>LEN(TRIM(F566))=0</formula>
    </cfRule>
  </conditionalFormatting>
  <conditionalFormatting sqref="F607:S607">
    <cfRule type="containsBlanks" dxfId="112" priority="105">
      <formula>LEN(TRIM(F607))=0</formula>
    </cfRule>
  </conditionalFormatting>
  <conditionalFormatting sqref="F609:S610">
    <cfRule type="containsBlanks" dxfId="111" priority="104">
      <formula>LEN(TRIM(F609))=0</formula>
    </cfRule>
  </conditionalFormatting>
  <conditionalFormatting sqref="F616:S622">
    <cfRule type="containsBlanks" dxfId="110" priority="103">
      <formula>LEN(TRIM(F616))=0</formula>
    </cfRule>
  </conditionalFormatting>
  <conditionalFormatting sqref="F657:S657">
    <cfRule type="containsBlanks" dxfId="109" priority="99">
      <formula>LEN(TRIM(F657))=0</formula>
    </cfRule>
  </conditionalFormatting>
  <conditionalFormatting sqref="F659:S660">
    <cfRule type="containsBlanks" dxfId="108" priority="98">
      <formula>LEN(TRIM(F659))=0</formula>
    </cfRule>
  </conditionalFormatting>
  <conditionalFormatting sqref="F666:S672">
    <cfRule type="containsBlanks" dxfId="107" priority="97">
      <formula>LEN(TRIM(F666))=0</formula>
    </cfRule>
  </conditionalFormatting>
  <conditionalFormatting sqref="F707:S707">
    <cfRule type="containsBlanks" dxfId="106" priority="93">
      <formula>LEN(TRIM(F707))=0</formula>
    </cfRule>
  </conditionalFormatting>
  <conditionalFormatting sqref="F709:S710">
    <cfRule type="containsBlanks" dxfId="105" priority="92">
      <formula>LEN(TRIM(F709))=0</formula>
    </cfRule>
  </conditionalFormatting>
  <conditionalFormatting sqref="F716:S722">
    <cfRule type="containsBlanks" dxfId="104" priority="91">
      <formula>LEN(TRIM(F716))=0</formula>
    </cfRule>
  </conditionalFormatting>
  <conditionalFormatting sqref="F757:S757">
    <cfRule type="containsBlanks" dxfId="103" priority="87">
      <formula>LEN(TRIM(F757))=0</formula>
    </cfRule>
  </conditionalFormatting>
  <conditionalFormatting sqref="F759:S760">
    <cfRule type="containsBlanks" dxfId="102" priority="86">
      <formula>LEN(TRIM(F759))=0</formula>
    </cfRule>
  </conditionalFormatting>
  <conditionalFormatting sqref="F766:S772">
    <cfRule type="containsBlanks" dxfId="101" priority="85">
      <formula>LEN(TRIM(F766))=0</formula>
    </cfRule>
  </conditionalFormatting>
  <conditionalFormatting sqref="F807:S807">
    <cfRule type="containsBlanks" dxfId="100" priority="81">
      <formula>LEN(TRIM(F807))=0</formula>
    </cfRule>
  </conditionalFormatting>
  <conditionalFormatting sqref="F809:S810">
    <cfRule type="containsBlanks" dxfId="99" priority="80">
      <formula>LEN(TRIM(F809))=0</formula>
    </cfRule>
  </conditionalFormatting>
  <conditionalFormatting sqref="F816:S822">
    <cfRule type="containsBlanks" dxfId="98" priority="79">
      <formula>LEN(TRIM(F816))=0</formula>
    </cfRule>
  </conditionalFormatting>
  <conditionalFormatting sqref="F857:S857">
    <cfRule type="containsBlanks" dxfId="97" priority="75">
      <formula>LEN(TRIM(F857))=0</formula>
    </cfRule>
  </conditionalFormatting>
  <conditionalFormatting sqref="F859:S860">
    <cfRule type="containsBlanks" dxfId="96" priority="74">
      <formula>LEN(TRIM(F859))=0</formula>
    </cfRule>
  </conditionalFormatting>
  <conditionalFormatting sqref="F866:S872">
    <cfRule type="containsBlanks" dxfId="95" priority="73">
      <formula>LEN(TRIM(F866))=0</formula>
    </cfRule>
  </conditionalFormatting>
  <conditionalFormatting sqref="F907:S907">
    <cfRule type="containsBlanks" dxfId="94" priority="69">
      <formula>LEN(TRIM(F907))=0</formula>
    </cfRule>
  </conditionalFormatting>
  <conditionalFormatting sqref="F909:S910">
    <cfRule type="containsBlanks" dxfId="93" priority="68">
      <formula>LEN(TRIM(F909))=0</formula>
    </cfRule>
  </conditionalFormatting>
  <conditionalFormatting sqref="F916:S922">
    <cfRule type="containsBlanks" dxfId="92" priority="67">
      <formula>LEN(TRIM(F916))=0</formula>
    </cfRule>
  </conditionalFormatting>
  <conditionalFormatting sqref="F957:S957">
    <cfRule type="containsBlanks" dxfId="91" priority="63">
      <formula>LEN(TRIM(F957))=0</formula>
    </cfRule>
  </conditionalFormatting>
  <conditionalFormatting sqref="F959:S960">
    <cfRule type="containsBlanks" dxfId="90" priority="62">
      <formula>LEN(TRIM(F959))=0</formula>
    </cfRule>
  </conditionalFormatting>
  <conditionalFormatting sqref="F966:S972">
    <cfRule type="containsBlanks" dxfId="89" priority="61">
      <formula>LEN(TRIM(F966))=0</formula>
    </cfRule>
  </conditionalFormatting>
  <conditionalFormatting sqref="F1007:S1007">
    <cfRule type="containsBlanks" dxfId="88" priority="57">
      <formula>LEN(TRIM(F1007))=0</formula>
    </cfRule>
  </conditionalFormatting>
  <conditionalFormatting sqref="F1009:S1010">
    <cfRule type="containsBlanks" dxfId="87" priority="56">
      <formula>LEN(TRIM(F1009))=0</formula>
    </cfRule>
  </conditionalFormatting>
  <conditionalFormatting sqref="F1016:S1022">
    <cfRule type="containsBlanks" dxfId="86" priority="55">
      <formula>LEN(TRIM(F1016))=0</formula>
    </cfRule>
  </conditionalFormatting>
  <conditionalFormatting sqref="F1057:S1057">
    <cfRule type="containsBlanks" dxfId="85" priority="51">
      <formula>LEN(TRIM(F1057))=0</formula>
    </cfRule>
  </conditionalFormatting>
  <conditionalFormatting sqref="F1059:S1060">
    <cfRule type="containsBlanks" dxfId="84" priority="50">
      <formula>LEN(TRIM(F1059))=0</formula>
    </cfRule>
  </conditionalFormatting>
  <conditionalFormatting sqref="F1066:S1072">
    <cfRule type="containsBlanks" dxfId="83" priority="49">
      <formula>LEN(TRIM(F1066))=0</formula>
    </cfRule>
  </conditionalFormatting>
  <conditionalFormatting sqref="F1107:S1107">
    <cfRule type="containsBlanks" dxfId="82" priority="45">
      <formula>LEN(TRIM(F1107))=0</formula>
    </cfRule>
  </conditionalFormatting>
  <conditionalFormatting sqref="F1109:S1110">
    <cfRule type="containsBlanks" dxfId="81" priority="44">
      <formula>LEN(TRIM(F1109))=0</formula>
    </cfRule>
  </conditionalFormatting>
  <conditionalFormatting sqref="F1116:S1122">
    <cfRule type="containsBlanks" dxfId="80" priority="43">
      <formula>LEN(TRIM(F1116))=0</formula>
    </cfRule>
  </conditionalFormatting>
  <conditionalFormatting sqref="F1157:S1157">
    <cfRule type="containsBlanks" dxfId="79" priority="39">
      <formula>LEN(TRIM(F1157))=0</formula>
    </cfRule>
  </conditionalFormatting>
  <conditionalFormatting sqref="F1159:S1160">
    <cfRule type="containsBlanks" dxfId="78" priority="38">
      <formula>LEN(TRIM(F1159))=0</formula>
    </cfRule>
  </conditionalFormatting>
  <conditionalFormatting sqref="F1166:S1172">
    <cfRule type="containsBlanks" dxfId="77" priority="37">
      <formula>LEN(TRIM(F1166))=0</formula>
    </cfRule>
  </conditionalFormatting>
  <conditionalFormatting sqref="F1207:S1207">
    <cfRule type="containsBlanks" dxfId="76" priority="33">
      <formula>LEN(TRIM(F1207))=0</formula>
    </cfRule>
  </conditionalFormatting>
  <conditionalFormatting sqref="F1209:S1210">
    <cfRule type="containsBlanks" dxfId="75" priority="32">
      <formula>LEN(TRIM(F1209))=0</formula>
    </cfRule>
  </conditionalFormatting>
  <conditionalFormatting sqref="F1216:S1222">
    <cfRule type="containsBlanks" dxfId="74" priority="31">
      <formula>LEN(TRIM(F1216))=0</formula>
    </cfRule>
  </conditionalFormatting>
  <conditionalFormatting sqref="F1257:S1257">
    <cfRule type="containsBlanks" dxfId="73" priority="27">
      <formula>LEN(TRIM(F1257))=0</formula>
    </cfRule>
  </conditionalFormatting>
  <conditionalFormatting sqref="F1259:S1260">
    <cfRule type="containsBlanks" dxfId="72" priority="26">
      <formula>LEN(TRIM(F1259))=0</formula>
    </cfRule>
  </conditionalFormatting>
  <conditionalFormatting sqref="F1266:S1272">
    <cfRule type="containsBlanks" dxfId="71" priority="25">
      <formula>LEN(TRIM(F1266))=0</formula>
    </cfRule>
  </conditionalFormatting>
  <conditionalFormatting sqref="F1307:S1307">
    <cfRule type="containsBlanks" dxfId="70" priority="21">
      <formula>LEN(TRIM(F1307))=0</formula>
    </cfRule>
  </conditionalFormatting>
  <conditionalFormatting sqref="F1309:S1310">
    <cfRule type="containsBlanks" dxfId="69" priority="20">
      <formula>LEN(TRIM(F1309))=0</formula>
    </cfRule>
  </conditionalFormatting>
  <conditionalFormatting sqref="F1316:S1322">
    <cfRule type="containsBlanks" dxfId="68" priority="19">
      <formula>LEN(TRIM(F1316))=0</formula>
    </cfRule>
  </conditionalFormatting>
  <conditionalFormatting sqref="F1357:S1357">
    <cfRule type="containsBlanks" dxfId="67" priority="15">
      <formula>LEN(TRIM(F1357))=0</formula>
    </cfRule>
  </conditionalFormatting>
  <conditionalFormatting sqref="F1359:S1360">
    <cfRule type="containsBlanks" dxfId="66" priority="14">
      <formula>LEN(TRIM(F1359))=0</formula>
    </cfRule>
  </conditionalFormatting>
  <conditionalFormatting sqref="F1366:S1372">
    <cfRule type="containsBlanks" dxfId="65" priority="13">
      <formula>LEN(TRIM(F1366))=0</formula>
    </cfRule>
  </conditionalFormatting>
  <conditionalFormatting sqref="F1407:S1407">
    <cfRule type="containsBlanks" dxfId="64" priority="9">
      <formula>LEN(TRIM(F1407))=0</formula>
    </cfRule>
  </conditionalFormatting>
  <conditionalFormatting sqref="F1409:S1410">
    <cfRule type="containsBlanks" dxfId="63" priority="8">
      <formula>LEN(TRIM(F1409))=0</formula>
    </cfRule>
  </conditionalFormatting>
  <conditionalFormatting sqref="F1416:S1422">
    <cfRule type="containsBlanks" dxfId="62" priority="7">
      <formula>LEN(TRIM(F1416))=0</formula>
    </cfRule>
  </conditionalFormatting>
  <conditionalFormatting sqref="F1457:S1457">
    <cfRule type="containsBlanks" dxfId="61" priority="3">
      <formula>LEN(TRIM(F1457))=0</formula>
    </cfRule>
  </conditionalFormatting>
  <conditionalFormatting sqref="F1459:S1460">
    <cfRule type="containsBlanks" dxfId="60" priority="2">
      <formula>LEN(TRIM(F1459))=0</formula>
    </cfRule>
  </conditionalFormatting>
  <conditionalFormatting sqref="F1466:S1472">
    <cfRule type="containsBlanks" dxfId="59" priority="1">
      <formula>LEN(TRIM(F1466))=0</formula>
    </cfRule>
  </conditionalFormatting>
  <conditionalFormatting sqref="H27:I28 H33:K50 H77:I78 H83:K100">
    <cfRule type="containsBlanks" dxfId="58" priority="233">
      <formula>LEN(TRIM(H27))=0</formula>
    </cfRule>
  </conditionalFormatting>
  <conditionalFormatting sqref="H127:I128 H133:K150">
    <cfRule type="containsBlanks" dxfId="57" priority="167">
      <formula>LEN(TRIM(H127))=0</formula>
    </cfRule>
  </conditionalFormatting>
  <conditionalFormatting sqref="H177:I178 H183:K200">
    <cfRule type="containsBlanks" dxfId="56" priority="161">
      <formula>LEN(TRIM(H177))=0</formula>
    </cfRule>
  </conditionalFormatting>
  <conditionalFormatting sqref="H227:I228 H233:K250">
    <cfRule type="containsBlanks" dxfId="55" priority="155">
      <formula>LEN(TRIM(H227))=0</formula>
    </cfRule>
  </conditionalFormatting>
  <conditionalFormatting sqref="H277:I278 H283:K300">
    <cfRule type="containsBlanks" dxfId="54" priority="149">
      <formula>LEN(TRIM(H277))=0</formula>
    </cfRule>
  </conditionalFormatting>
  <conditionalFormatting sqref="H327:I328 H333:K350">
    <cfRule type="containsBlanks" dxfId="53" priority="143">
      <formula>LEN(TRIM(H327))=0</formula>
    </cfRule>
  </conditionalFormatting>
  <conditionalFormatting sqref="H377:I378 H383:K400">
    <cfRule type="containsBlanks" dxfId="52" priority="137">
      <formula>LEN(TRIM(H377))=0</formula>
    </cfRule>
  </conditionalFormatting>
  <conditionalFormatting sqref="H427:I428 H433:K450">
    <cfRule type="containsBlanks" dxfId="51" priority="131">
      <formula>LEN(TRIM(H427))=0</formula>
    </cfRule>
  </conditionalFormatting>
  <conditionalFormatting sqref="H477:I478 H483:K500">
    <cfRule type="containsBlanks" dxfId="50" priority="125">
      <formula>LEN(TRIM(H477))=0</formula>
    </cfRule>
  </conditionalFormatting>
  <conditionalFormatting sqref="H527:I528 H533:K550">
    <cfRule type="containsBlanks" dxfId="49" priority="119">
      <formula>LEN(TRIM(H527))=0</formula>
    </cfRule>
  </conditionalFormatting>
  <conditionalFormatting sqref="H577:I578 H583:K600">
    <cfRule type="containsBlanks" dxfId="48" priority="113">
      <formula>LEN(TRIM(H577))=0</formula>
    </cfRule>
  </conditionalFormatting>
  <conditionalFormatting sqref="H627:I628 H633:K650">
    <cfRule type="containsBlanks" dxfId="47" priority="107">
      <formula>LEN(TRIM(H627))=0</formula>
    </cfRule>
  </conditionalFormatting>
  <conditionalFormatting sqref="H677:I678 H683:K700">
    <cfRule type="containsBlanks" dxfId="46" priority="101">
      <formula>LEN(TRIM(H677))=0</formula>
    </cfRule>
  </conditionalFormatting>
  <conditionalFormatting sqref="H727:I728 H733:K750">
    <cfRule type="containsBlanks" dxfId="45" priority="95">
      <formula>LEN(TRIM(H727))=0</formula>
    </cfRule>
  </conditionalFormatting>
  <conditionalFormatting sqref="H777:I778 H783:K800">
    <cfRule type="containsBlanks" dxfId="44" priority="89">
      <formula>LEN(TRIM(H777))=0</formula>
    </cfRule>
  </conditionalFormatting>
  <conditionalFormatting sqref="H827:I828 H833:K850">
    <cfRule type="containsBlanks" dxfId="43" priority="83">
      <formula>LEN(TRIM(H827))=0</formula>
    </cfRule>
  </conditionalFormatting>
  <conditionalFormatting sqref="H877:I878 H883:K900">
    <cfRule type="containsBlanks" dxfId="42" priority="77">
      <formula>LEN(TRIM(H877))=0</formula>
    </cfRule>
  </conditionalFormatting>
  <conditionalFormatting sqref="H927:I928 H933:K950">
    <cfRule type="containsBlanks" dxfId="41" priority="71">
      <formula>LEN(TRIM(H927))=0</formula>
    </cfRule>
  </conditionalFormatting>
  <conditionalFormatting sqref="H977:I978 H983:K1000">
    <cfRule type="containsBlanks" dxfId="40" priority="65">
      <formula>LEN(TRIM(H977))=0</formula>
    </cfRule>
  </conditionalFormatting>
  <conditionalFormatting sqref="H1027:I1028 H1033:K1050">
    <cfRule type="containsBlanks" dxfId="39" priority="59">
      <formula>LEN(TRIM(H1027))=0</formula>
    </cfRule>
  </conditionalFormatting>
  <conditionalFormatting sqref="H1077:I1078 H1083:K1100">
    <cfRule type="containsBlanks" dxfId="38" priority="53">
      <formula>LEN(TRIM(H1077))=0</formula>
    </cfRule>
  </conditionalFormatting>
  <conditionalFormatting sqref="H1127:I1128 H1133:K1150">
    <cfRule type="containsBlanks" dxfId="37" priority="47">
      <formula>LEN(TRIM(H1127))=0</formula>
    </cfRule>
  </conditionalFormatting>
  <conditionalFormatting sqref="H1177:I1178 H1183:K1200">
    <cfRule type="containsBlanks" dxfId="36" priority="41">
      <formula>LEN(TRIM(H1177))=0</formula>
    </cfRule>
  </conditionalFormatting>
  <conditionalFormatting sqref="H1227:I1228 H1233:K1250">
    <cfRule type="containsBlanks" dxfId="35" priority="35">
      <formula>LEN(TRIM(H1227))=0</formula>
    </cfRule>
  </conditionalFormatting>
  <conditionalFormatting sqref="H1277:I1278 H1283:K1300">
    <cfRule type="containsBlanks" dxfId="34" priority="29">
      <formula>LEN(TRIM(H1277))=0</formula>
    </cfRule>
  </conditionalFormatting>
  <conditionalFormatting sqref="H1327:I1328 H1333:K1350">
    <cfRule type="containsBlanks" dxfId="33" priority="23">
      <formula>LEN(TRIM(H1327))=0</formula>
    </cfRule>
  </conditionalFormatting>
  <conditionalFormatting sqref="H1377:I1378 H1383:K1400">
    <cfRule type="containsBlanks" dxfId="32" priority="17">
      <formula>LEN(TRIM(H1377))=0</formula>
    </cfRule>
  </conditionalFormatting>
  <conditionalFormatting sqref="H1427:I1428 H1433:K1450">
    <cfRule type="containsBlanks" dxfId="31" priority="11">
      <formula>LEN(TRIM(H1427))=0</formula>
    </cfRule>
  </conditionalFormatting>
  <conditionalFormatting sqref="H1477:I1478 H1483:K1500">
    <cfRule type="containsBlanks" dxfId="30" priority="5">
      <formula>LEN(TRIM(H1477))=0</formula>
    </cfRule>
  </conditionalFormatting>
  <conditionalFormatting sqref="P6:S6 F8:H8 P56:S56 F58:H58">
    <cfRule type="containsBlanks" dxfId="29" priority="234">
      <formula>LEN(TRIM(F6))=0</formula>
    </cfRule>
  </conditionalFormatting>
  <conditionalFormatting sqref="P106:S106 F108:H108">
    <cfRule type="containsBlanks" dxfId="28" priority="168">
      <formula>LEN(TRIM(F106))=0</formula>
    </cfRule>
  </conditionalFormatting>
  <conditionalFormatting sqref="P156:S156 F158:H158">
    <cfRule type="containsBlanks" dxfId="27" priority="162">
      <formula>LEN(TRIM(F156))=0</formula>
    </cfRule>
  </conditionalFormatting>
  <conditionalFormatting sqref="P206:S206 F208:H208">
    <cfRule type="containsBlanks" dxfId="26" priority="156">
      <formula>LEN(TRIM(F206))=0</formula>
    </cfRule>
  </conditionalFormatting>
  <conditionalFormatting sqref="P256:S256 F258:H258">
    <cfRule type="containsBlanks" dxfId="25" priority="150">
      <formula>LEN(TRIM(F256))=0</formula>
    </cfRule>
  </conditionalFormatting>
  <conditionalFormatting sqref="P306:S306 F308:H308">
    <cfRule type="containsBlanks" dxfId="24" priority="144">
      <formula>LEN(TRIM(F306))=0</formula>
    </cfRule>
  </conditionalFormatting>
  <conditionalFormatting sqref="P356:S356 F358:H358">
    <cfRule type="containsBlanks" dxfId="23" priority="138">
      <formula>LEN(TRIM(F356))=0</formula>
    </cfRule>
  </conditionalFormatting>
  <conditionalFormatting sqref="P406:S406 F408:H408">
    <cfRule type="containsBlanks" dxfId="22" priority="132">
      <formula>LEN(TRIM(F406))=0</formula>
    </cfRule>
  </conditionalFormatting>
  <conditionalFormatting sqref="P456:S456 F458:H458">
    <cfRule type="containsBlanks" dxfId="21" priority="126">
      <formula>LEN(TRIM(F456))=0</formula>
    </cfRule>
  </conditionalFormatting>
  <conditionalFormatting sqref="P506:S506 F508:H508">
    <cfRule type="containsBlanks" dxfId="20" priority="120">
      <formula>LEN(TRIM(F506))=0</formula>
    </cfRule>
  </conditionalFormatting>
  <conditionalFormatting sqref="P556:S556 F558:H558">
    <cfRule type="containsBlanks" dxfId="19" priority="114">
      <formula>LEN(TRIM(F556))=0</formula>
    </cfRule>
  </conditionalFormatting>
  <conditionalFormatting sqref="P606:S606 F608:H608">
    <cfRule type="containsBlanks" dxfId="18" priority="108">
      <formula>LEN(TRIM(F606))=0</formula>
    </cfRule>
  </conditionalFormatting>
  <conditionalFormatting sqref="P656:S656 F658:H658">
    <cfRule type="containsBlanks" dxfId="17" priority="102">
      <formula>LEN(TRIM(F656))=0</formula>
    </cfRule>
  </conditionalFormatting>
  <conditionalFormatting sqref="P706:S706 F708:H708">
    <cfRule type="containsBlanks" dxfId="16" priority="96">
      <formula>LEN(TRIM(F706))=0</formula>
    </cfRule>
  </conditionalFormatting>
  <conditionalFormatting sqref="P756:S756 F758:H758">
    <cfRule type="containsBlanks" dxfId="15" priority="90">
      <formula>LEN(TRIM(F756))=0</formula>
    </cfRule>
  </conditionalFormatting>
  <conditionalFormatting sqref="P806:S806 F808:H808">
    <cfRule type="containsBlanks" dxfId="14" priority="84">
      <formula>LEN(TRIM(F806))=0</formula>
    </cfRule>
  </conditionalFormatting>
  <conditionalFormatting sqref="P856:S856 F858:H858">
    <cfRule type="containsBlanks" dxfId="13" priority="78">
      <formula>LEN(TRIM(F856))=0</formula>
    </cfRule>
  </conditionalFormatting>
  <conditionalFormatting sqref="P906:S906 F908:H908">
    <cfRule type="containsBlanks" dxfId="12" priority="72">
      <formula>LEN(TRIM(F906))=0</formula>
    </cfRule>
  </conditionalFormatting>
  <conditionalFormatting sqref="P956:S956 F958:H958">
    <cfRule type="containsBlanks" dxfId="11" priority="66">
      <formula>LEN(TRIM(F956))=0</formula>
    </cfRule>
  </conditionalFormatting>
  <conditionalFormatting sqref="P1006:S1006 F1008:H1008">
    <cfRule type="containsBlanks" dxfId="10" priority="60">
      <formula>LEN(TRIM(F1006))=0</formula>
    </cfRule>
  </conditionalFormatting>
  <conditionalFormatting sqref="P1056:S1056 F1058:H1058">
    <cfRule type="containsBlanks" dxfId="9" priority="54">
      <formula>LEN(TRIM(F1056))=0</formula>
    </cfRule>
  </conditionalFormatting>
  <conditionalFormatting sqref="P1106:S1106 F1108:H1108">
    <cfRule type="containsBlanks" dxfId="8" priority="48">
      <formula>LEN(TRIM(F1106))=0</formula>
    </cfRule>
  </conditionalFormatting>
  <conditionalFormatting sqref="P1156:S1156 F1158:H1158">
    <cfRule type="containsBlanks" dxfId="7" priority="42">
      <formula>LEN(TRIM(F1156))=0</formula>
    </cfRule>
  </conditionalFormatting>
  <conditionalFormatting sqref="P1206:S1206 F1208:H1208">
    <cfRule type="containsBlanks" dxfId="6" priority="36">
      <formula>LEN(TRIM(F1206))=0</formula>
    </cfRule>
  </conditionalFormatting>
  <conditionalFormatting sqref="P1256:S1256 F1258:H1258">
    <cfRule type="containsBlanks" dxfId="5" priority="30">
      <formula>LEN(TRIM(F1256))=0</formula>
    </cfRule>
  </conditionalFormatting>
  <conditionalFormatting sqref="P1306:S1306 F1308:H1308">
    <cfRule type="containsBlanks" dxfId="4" priority="24">
      <formula>LEN(TRIM(F1306))=0</formula>
    </cfRule>
  </conditionalFormatting>
  <conditionalFormatting sqref="P1356:S1356 F1358:H1358">
    <cfRule type="containsBlanks" dxfId="3" priority="18">
      <formula>LEN(TRIM(F1356))=0</formula>
    </cfRule>
  </conditionalFormatting>
  <conditionalFormatting sqref="P1406:S1406 F1408:H1408">
    <cfRule type="containsBlanks" dxfId="2" priority="12">
      <formula>LEN(TRIM(F1406))=0</formula>
    </cfRule>
  </conditionalFormatting>
  <conditionalFormatting sqref="P1456:S1456 F1458:H1458">
    <cfRule type="containsBlanks" dxfId="1"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6010A314-2386-413D-A42C-8BBE4A7A91DC}">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4CF42232-4DE2-43CC-986A-3DEA2E265ED5}">
      <formula1>$U$3:$U$7</formula1>
    </dataValidation>
  </dataValidations>
  <pageMargins left="0.59055118110236227" right="0.59055118110236227" top="0.59055118110236227" bottom="0.59055118110236227" header="0" footer="0"/>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51</vt:i4>
      </vt:variant>
    </vt:vector>
  </HeadingPairs>
  <TitlesOfParts>
    <vt:vector size="69" baseType="lpstr">
      <vt:lpstr>基本</vt:lpstr>
      <vt:lpstr>鑑・請求</vt:lpstr>
      <vt:lpstr>指導者</vt:lpstr>
      <vt:lpstr>選手</vt:lpstr>
      <vt:lpstr>ﾊﾟﾜｰ</vt:lpstr>
      <vt:lpstr>国ｽﾎﾟ</vt:lpstr>
      <vt:lpstr>ｺｰﾁ</vt:lpstr>
      <vt:lpstr>未来</vt:lpstr>
      <vt:lpstr>魅力</vt:lpstr>
      <vt:lpstr>備品</vt:lpstr>
      <vt:lpstr>その他</vt:lpstr>
      <vt:lpstr>領収</vt:lpstr>
      <vt:lpstr>謝金</vt:lpstr>
      <vt:lpstr>旅費</vt:lpstr>
      <vt:lpstr>宿泊手当</vt:lpstr>
      <vt:lpstr>研修派遣</vt:lpstr>
      <vt:lpstr>リスト</vt:lpstr>
      <vt:lpstr>BASE</vt:lpstr>
      <vt:lpstr>ｺｰﾁ!Print_Area</vt:lpstr>
      <vt:lpstr>その他!Print_Area</vt:lpstr>
      <vt:lpstr>ﾊﾟﾜｰ!Print_Area</vt:lpstr>
      <vt:lpstr>リスト!Print_Area</vt:lpstr>
      <vt:lpstr>鑑・請求!Print_Area</vt:lpstr>
      <vt:lpstr>基本!Print_Area</vt:lpstr>
      <vt:lpstr>研修派遣!Print_Area</vt:lpstr>
      <vt:lpstr>国ｽﾎﾟ!Print_Area</vt:lpstr>
      <vt:lpstr>指導者!Print_Area</vt:lpstr>
      <vt:lpstr>宿泊手当!Print_Area</vt:lpstr>
      <vt:lpstr>選手!Print_Area</vt:lpstr>
      <vt:lpstr>備品!Print_Area</vt:lpstr>
      <vt:lpstr>未来!Print_Area</vt:lpstr>
      <vt:lpstr>魅力!Print_Area</vt:lpstr>
      <vt:lpstr>旅費!Print_Area</vt:lpstr>
      <vt:lpstr>領収!Print_Area</vt:lpstr>
      <vt:lpstr>コーチングセミナー事業</vt:lpstr>
      <vt:lpstr>ジュニアクラブ活動事業</vt:lpstr>
      <vt:lpstr>ジュニア指導者育成事業</vt:lpstr>
      <vt:lpstr>ｺｰﾁ!チームやまぐちチャレンジ強化事業</vt:lpstr>
      <vt:lpstr>国ｽﾎﾟ!チームやまぐちチャレンジ強化事業</vt:lpstr>
      <vt:lpstr>未来!チームやまぐちチャレンジ強化事業</vt:lpstr>
      <vt:lpstr>魅力!チームやまぐちチャレンジ強化事業</vt:lpstr>
      <vt:lpstr>チームやまぐちチャレンジ強化事業</vt:lpstr>
      <vt:lpstr>チームやまぐち優秀指導者育成事業</vt:lpstr>
      <vt:lpstr>トップアスリート等を活用した魅力発信事業</vt:lpstr>
      <vt:lpstr>トップコーチ育成事業</vt:lpstr>
      <vt:lpstr>ｺｰﾁ!ふるさと選手確保・活用事業</vt:lpstr>
      <vt:lpstr>国ｽﾎﾟ!ふるさと選手確保・活用事業</vt:lpstr>
      <vt:lpstr>未来!ふるさと選手確保・活用事業</vt:lpstr>
      <vt:lpstr>魅力!ふるさと選手確保・活用事業</vt:lpstr>
      <vt:lpstr>ふるさと選手確保・活用事業</vt:lpstr>
      <vt:lpstr>やまぐち未来アスリートチャレンジ事業</vt:lpstr>
      <vt:lpstr>国スポ入賞に向けた強化事業</vt:lpstr>
      <vt:lpstr>ｺｰﾁ!中高成連携合同強化練習会事業</vt:lpstr>
      <vt:lpstr>国ｽﾎﾟ!中高成連携合同強化練習会事業</vt:lpstr>
      <vt:lpstr>未来!中高成連携合同強化練習会事業</vt:lpstr>
      <vt:lpstr>魅力!中高成連携合同強化練習会事業</vt:lpstr>
      <vt:lpstr>中高成連携合同強化練習会事業</vt:lpstr>
      <vt:lpstr>中国ブロック突破に向けた強化事業</vt:lpstr>
      <vt:lpstr>未来アスリート強化事業</vt:lpstr>
      <vt:lpstr>ｺｰﾁ!有望競技_種別_強化事業</vt:lpstr>
      <vt:lpstr>国ｽﾎﾟ!有望競技_種別_強化事業</vt:lpstr>
      <vt:lpstr>未来!有望競技_種別_強化事業</vt:lpstr>
      <vt:lpstr>魅力!有望競技_種別_強化事業</vt:lpstr>
      <vt:lpstr>有望競技_種別_強化事業</vt:lpstr>
      <vt:lpstr>ｺｰﾁ!有望競技種別強化事業</vt:lpstr>
      <vt:lpstr>国ｽﾎﾟ!有望競技種別強化事業</vt:lpstr>
      <vt:lpstr>未来!有望競技種別強化事業</vt:lpstr>
      <vt:lpstr>魅力!有望競技種別強化事業</vt:lpstr>
      <vt:lpstr>有望競技種別強化事業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ysports3</dc:creator>
  <cp:lastModifiedBy>ysports3</cp:lastModifiedBy>
  <cp:lastPrinted>2025-04-03T00:43:55Z</cp:lastPrinted>
  <dcterms:created xsi:type="dcterms:W3CDTF">2025-02-21T00:07:14Z</dcterms:created>
  <dcterms:modified xsi:type="dcterms:W3CDTF">2025-05-30T04:16:50Z</dcterms:modified>
</cp:coreProperties>
</file>